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D224D242-A0DE-464A-918B-0118F22AC49E}" xr6:coauthVersionLast="45" xr6:coauthVersionMax="45" xr10:uidLastSave="{00000000-0000-0000-0000-000000000000}"/>
  <bookViews>
    <workbookView xWindow="-120" yWindow="-120" windowWidth="20730" windowHeight="11160" tabRatio="949"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Weights'!$A$1:$H$243</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8" i="9" l="1"/>
  <c r="C61" i="10" l="1"/>
  <c r="H61" i="10" s="1"/>
  <c r="D61" i="10"/>
  <c r="E61" i="10"/>
  <c r="F61" i="10"/>
  <c r="G61" i="10"/>
  <c r="C62" i="10"/>
  <c r="D62" i="10"/>
  <c r="E62" i="10"/>
  <c r="F62" i="10"/>
  <c r="G62" i="10"/>
  <c r="C63" i="10"/>
  <c r="D63" i="10"/>
  <c r="E63" i="10"/>
  <c r="F63" i="10"/>
  <c r="H63" i="10" s="1"/>
  <c r="G63" i="10"/>
  <c r="C64" i="10"/>
  <c r="H64" i="10" s="1"/>
  <c r="D64" i="10"/>
  <c r="E64" i="10"/>
  <c r="F64" i="10"/>
  <c r="G64" i="10"/>
  <c r="C65" i="10"/>
  <c r="D65" i="10"/>
  <c r="E65" i="10"/>
  <c r="H65" i="10" s="1"/>
  <c r="F65" i="10"/>
  <c r="G65" i="10"/>
  <c r="C66" i="10"/>
  <c r="D66" i="10"/>
  <c r="E66" i="10"/>
  <c r="F66" i="10"/>
  <c r="G66" i="10"/>
  <c r="C67" i="10"/>
  <c r="D67" i="10"/>
  <c r="E67" i="10"/>
  <c r="F67" i="10"/>
  <c r="G67" i="10"/>
  <c r="C68" i="10"/>
  <c r="D68" i="10"/>
  <c r="E68" i="10"/>
  <c r="F68" i="10"/>
  <c r="G68" i="10"/>
  <c r="C69" i="10"/>
  <c r="D69" i="10"/>
  <c r="E69" i="10"/>
  <c r="F69" i="10"/>
  <c r="G69" i="10"/>
  <c r="C70" i="10"/>
  <c r="D70" i="10"/>
  <c r="E70" i="10"/>
  <c r="F70" i="10"/>
  <c r="G70" i="10"/>
  <c r="C71" i="10"/>
  <c r="D71" i="10"/>
  <c r="E71" i="10"/>
  <c r="F71" i="10"/>
  <c r="G71" i="10"/>
  <c r="C72" i="10"/>
  <c r="D72" i="10"/>
  <c r="E72" i="10"/>
  <c r="F72" i="10"/>
  <c r="G72" i="10"/>
  <c r="C73" i="10"/>
  <c r="D73" i="10"/>
  <c r="E73" i="10"/>
  <c r="F73" i="10"/>
  <c r="G73" i="10"/>
  <c r="C74" i="10"/>
  <c r="D74" i="10"/>
  <c r="E74" i="10"/>
  <c r="F74" i="10"/>
  <c r="G74" i="10"/>
  <c r="C75" i="10"/>
  <c r="D75" i="10"/>
  <c r="E75" i="10"/>
  <c r="F75" i="10"/>
  <c r="G75" i="10"/>
  <c r="C76" i="10"/>
  <c r="D76" i="10"/>
  <c r="E76" i="10"/>
  <c r="F76" i="10"/>
  <c r="G76" i="10"/>
  <c r="C77" i="10"/>
  <c r="D77" i="10"/>
  <c r="E77" i="10"/>
  <c r="F77" i="10"/>
  <c r="G77" i="10"/>
  <c r="C78" i="10"/>
  <c r="D78" i="10"/>
  <c r="E78" i="10"/>
  <c r="F78" i="10"/>
  <c r="G78" i="10"/>
  <c r="C79" i="10"/>
  <c r="D79" i="10"/>
  <c r="E79" i="10"/>
  <c r="F79" i="10"/>
  <c r="G79" i="10"/>
  <c r="C80" i="10"/>
  <c r="D80" i="10"/>
  <c r="E80" i="10"/>
  <c r="F80" i="10"/>
  <c r="G80" i="10"/>
  <c r="C61" i="6"/>
  <c r="D61" i="6"/>
  <c r="E61" i="6"/>
  <c r="F61" i="6"/>
  <c r="G61" i="6"/>
  <c r="C62" i="6"/>
  <c r="D62" i="6"/>
  <c r="E62" i="6"/>
  <c r="F62" i="6"/>
  <c r="G62" i="6"/>
  <c r="C63" i="6"/>
  <c r="D63" i="6"/>
  <c r="E63" i="6"/>
  <c r="F63" i="6"/>
  <c r="G63" i="6"/>
  <c r="C64" i="6"/>
  <c r="D64" i="6"/>
  <c r="E64" i="6"/>
  <c r="F64" i="6"/>
  <c r="G64" i="6"/>
  <c r="C65" i="6"/>
  <c r="D65" i="6"/>
  <c r="E65" i="6"/>
  <c r="F65" i="6"/>
  <c r="G65" i="6"/>
  <c r="C66" i="6"/>
  <c r="D66" i="6"/>
  <c r="E66" i="6"/>
  <c r="F66" i="6"/>
  <c r="G66" i="6"/>
  <c r="C67" i="6"/>
  <c r="D67" i="6"/>
  <c r="E67" i="6"/>
  <c r="F67" i="6"/>
  <c r="G67" i="6"/>
  <c r="C68" i="6"/>
  <c r="D68" i="6"/>
  <c r="E68" i="6"/>
  <c r="F68" i="6"/>
  <c r="G68" i="6"/>
  <c r="C69" i="6"/>
  <c r="D69" i="6"/>
  <c r="E69" i="6"/>
  <c r="F69" i="6"/>
  <c r="G69" i="6"/>
  <c r="C70" i="6"/>
  <c r="D70" i="6"/>
  <c r="E70" i="6"/>
  <c r="F70" i="6"/>
  <c r="G70" i="6"/>
  <c r="C71" i="6"/>
  <c r="D71" i="6"/>
  <c r="E71" i="6"/>
  <c r="F71" i="6"/>
  <c r="G71" i="6"/>
  <c r="C72" i="6"/>
  <c r="D72" i="6"/>
  <c r="E72" i="6"/>
  <c r="F72" i="6"/>
  <c r="G72" i="6"/>
  <c r="C73" i="6"/>
  <c r="D73" i="6"/>
  <c r="E73" i="6"/>
  <c r="F73" i="6"/>
  <c r="G73" i="6"/>
  <c r="C74" i="6"/>
  <c r="D74" i="6"/>
  <c r="E74" i="6"/>
  <c r="F74" i="6"/>
  <c r="G74" i="6"/>
  <c r="C75" i="6"/>
  <c r="D75" i="6"/>
  <c r="E75" i="6"/>
  <c r="F75" i="6"/>
  <c r="G75" i="6"/>
  <c r="C76" i="6"/>
  <c r="D76" i="6"/>
  <c r="E76" i="6"/>
  <c r="F76" i="6"/>
  <c r="G76" i="6"/>
  <c r="C77" i="6"/>
  <c r="D77" i="6"/>
  <c r="E77" i="6"/>
  <c r="F77" i="6"/>
  <c r="G77" i="6"/>
  <c r="C78" i="6"/>
  <c r="D78" i="6"/>
  <c r="E78" i="6"/>
  <c r="F78" i="6"/>
  <c r="G78" i="6"/>
  <c r="C79" i="6"/>
  <c r="D79" i="6"/>
  <c r="E79" i="6"/>
  <c r="F79" i="6"/>
  <c r="G79" i="6"/>
  <c r="C80" i="6"/>
  <c r="D80" i="6"/>
  <c r="E80" i="6"/>
  <c r="F80" i="6"/>
  <c r="G80" i="6"/>
  <c r="H62" i="10" l="1"/>
  <c r="AM4" i="60"/>
  <c r="AM2" i="60"/>
  <c r="AM113" i="60" s="1"/>
  <c r="S113" i="60" l="1"/>
  <c r="F13" i="37" l="1"/>
  <c r="H13" i="37" s="1"/>
  <c r="F14" i="37"/>
  <c r="H14" i="37" s="1"/>
  <c r="F15" i="37"/>
  <c r="H15" i="37" s="1"/>
  <c r="H190" i="37" s="1"/>
  <c r="F16" i="37"/>
  <c r="H16" i="37" s="1"/>
  <c r="H240" i="37" s="1"/>
  <c r="F17" i="37"/>
  <c r="H17" i="37" s="1"/>
  <c r="H215" i="37" s="1"/>
  <c r="D21" i="37"/>
  <c r="G21" i="37"/>
  <c r="H21" i="37"/>
  <c r="C25" i="37"/>
  <c r="D25" i="37"/>
  <c r="E25" i="37"/>
  <c r="F25" i="37"/>
  <c r="G25" i="37"/>
  <c r="D28" i="37"/>
  <c r="G28" i="37"/>
  <c r="H28" i="37"/>
  <c r="C32" i="37"/>
  <c r="D32" i="37"/>
  <c r="E32" i="37"/>
  <c r="F32" i="37"/>
  <c r="G32" i="37"/>
  <c r="G293" i="37" s="1"/>
  <c r="G343" i="37" s="1"/>
  <c r="C33" i="37"/>
  <c r="D33" i="37"/>
  <c r="E33" i="37"/>
  <c r="F33" i="37"/>
  <c r="G33" i="37"/>
  <c r="G294" i="37" s="1"/>
  <c r="G344" i="37" s="1"/>
  <c r="C34" i="37"/>
  <c r="D34" i="37"/>
  <c r="E34" i="37"/>
  <c r="F34" i="37"/>
  <c r="G34" i="37"/>
  <c r="C35" i="37"/>
  <c r="D35" i="37"/>
  <c r="E35" i="37"/>
  <c r="F35" i="37"/>
  <c r="G35" i="37"/>
  <c r="C36" i="37"/>
  <c r="D36" i="37"/>
  <c r="E36" i="37"/>
  <c r="F36" i="37"/>
  <c r="G36" i="37"/>
  <c r="C37" i="37"/>
  <c r="D37" i="37"/>
  <c r="E37" i="37"/>
  <c r="F37" i="37"/>
  <c r="G37" i="37"/>
  <c r="G298" i="37" s="1"/>
  <c r="G348" i="37" s="1"/>
  <c r="C38" i="37"/>
  <c r="D38" i="37"/>
  <c r="E38" i="37"/>
  <c r="F38" i="37"/>
  <c r="G38" i="37"/>
  <c r="C39" i="37"/>
  <c r="C300" i="37" s="1"/>
  <c r="C350" i="37" s="1"/>
  <c r="D39" i="37"/>
  <c r="E39" i="37"/>
  <c r="E300" i="37" s="1"/>
  <c r="E350" i="37" s="1"/>
  <c r="F39" i="37"/>
  <c r="F300" i="37" s="1"/>
  <c r="F350" i="37" s="1"/>
  <c r="G39" i="37"/>
  <c r="G300" i="37" s="1"/>
  <c r="G350" i="37" s="1"/>
  <c r="C40" i="37"/>
  <c r="D40" i="37"/>
  <c r="E40" i="37"/>
  <c r="F40" i="37"/>
  <c r="G40" i="37"/>
  <c r="G301" i="37" s="1"/>
  <c r="G351" i="37" s="1"/>
  <c r="C41" i="37"/>
  <c r="D41" i="37"/>
  <c r="E41" i="37"/>
  <c r="F41" i="37"/>
  <c r="G41" i="37"/>
  <c r="G302" i="37" s="1"/>
  <c r="G352" i="37" s="1"/>
  <c r="C42" i="37"/>
  <c r="D42" i="37"/>
  <c r="E42" i="37"/>
  <c r="E303" i="37" s="1"/>
  <c r="E353" i="37" s="1"/>
  <c r="F42" i="37"/>
  <c r="F303" i="37" s="1"/>
  <c r="F353" i="37" s="1"/>
  <c r="G42" i="37"/>
  <c r="G303" i="37" s="1"/>
  <c r="G353" i="37" s="1"/>
  <c r="C43" i="37"/>
  <c r="D43" i="37"/>
  <c r="E43" i="37"/>
  <c r="E304" i="37" s="1"/>
  <c r="F43" i="37"/>
  <c r="G43" i="37"/>
  <c r="G304" i="37" s="1"/>
  <c r="G354" i="37" s="1"/>
  <c r="C44" i="37"/>
  <c r="D44" i="37"/>
  <c r="D305" i="37" s="1"/>
  <c r="D355" i="37" s="1"/>
  <c r="E44" i="37"/>
  <c r="E305" i="37" s="1"/>
  <c r="E355" i="37" s="1"/>
  <c r="F44" i="37"/>
  <c r="F305" i="37" s="1"/>
  <c r="F355" i="37" s="1"/>
  <c r="G44" i="37"/>
  <c r="C45" i="37"/>
  <c r="D45" i="37"/>
  <c r="E45" i="37"/>
  <c r="F45" i="37"/>
  <c r="G45" i="37"/>
  <c r="C46" i="37"/>
  <c r="D46" i="37"/>
  <c r="D307" i="37" s="1"/>
  <c r="D357" i="37" s="1"/>
  <c r="E46" i="37"/>
  <c r="F46" i="37"/>
  <c r="F307" i="37" s="1"/>
  <c r="F357" i="37" s="1"/>
  <c r="G46" i="37"/>
  <c r="G307" i="37" s="1"/>
  <c r="C47" i="37"/>
  <c r="D47" i="37"/>
  <c r="E47" i="37"/>
  <c r="F47" i="37"/>
  <c r="G47" i="37"/>
  <c r="G308" i="37" s="1"/>
  <c r="G358" i="37" s="1"/>
  <c r="C48" i="37"/>
  <c r="D48" i="37"/>
  <c r="E48" i="37"/>
  <c r="E309" i="37" s="1"/>
  <c r="E359" i="37" s="1"/>
  <c r="F48" i="37"/>
  <c r="G48" i="37"/>
  <c r="G309" i="37" s="1"/>
  <c r="G359" i="37" s="1"/>
  <c r="C49" i="37"/>
  <c r="D49" i="37"/>
  <c r="E49" i="37"/>
  <c r="E310" i="37" s="1"/>
  <c r="E360" i="37" s="1"/>
  <c r="F49" i="37"/>
  <c r="G49" i="37"/>
  <c r="G310" i="37" s="1"/>
  <c r="G360" i="37" s="1"/>
  <c r="C50" i="37"/>
  <c r="D50" i="37"/>
  <c r="E50" i="37"/>
  <c r="F50" i="37"/>
  <c r="F311" i="37" s="1"/>
  <c r="F361" i="37" s="1"/>
  <c r="G50" i="37"/>
  <c r="G311" i="37" s="1"/>
  <c r="G361" i="37" s="1"/>
  <c r="C51" i="37"/>
  <c r="D51" i="37"/>
  <c r="E51" i="37"/>
  <c r="F51" i="37"/>
  <c r="G51" i="37"/>
  <c r="D55" i="37"/>
  <c r="G55" i="37"/>
  <c r="H55" i="37"/>
  <c r="B61" i="37"/>
  <c r="C61" i="37"/>
  <c r="D61" i="37"/>
  <c r="E61" i="37"/>
  <c r="F61" i="37"/>
  <c r="G61" i="37"/>
  <c r="B62" i="37"/>
  <c r="C62" i="37"/>
  <c r="D62" i="37"/>
  <c r="D81" i="37" s="1"/>
  <c r="E62" i="37"/>
  <c r="F62" i="37"/>
  <c r="G62" i="37"/>
  <c r="B63" i="37"/>
  <c r="C63" i="37"/>
  <c r="D63" i="37"/>
  <c r="E63" i="37"/>
  <c r="H63" i="37"/>
  <c r="F63" i="37"/>
  <c r="G63" i="37"/>
  <c r="B64" i="37"/>
  <c r="C64" i="37"/>
  <c r="D64" i="37"/>
  <c r="E64" i="37"/>
  <c r="F64" i="37"/>
  <c r="G64" i="37"/>
  <c r="B65" i="37"/>
  <c r="C65" i="37"/>
  <c r="D65" i="37"/>
  <c r="E65" i="37"/>
  <c r="F65" i="37"/>
  <c r="G65" i="37"/>
  <c r="B66" i="37"/>
  <c r="C66" i="37"/>
  <c r="D66" i="37"/>
  <c r="E66" i="37"/>
  <c r="F66" i="37"/>
  <c r="G66" i="37"/>
  <c r="B67" i="37"/>
  <c r="C67" i="37"/>
  <c r="D67" i="37"/>
  <c r="E67" i="37"/>
  <c r="F67" i="37"/>
  <c r="G67" i="37"/>
  <c r="B68" i="37"/>
  <c r="C68" i="37"/>
  <c r="D68" i="37"/>
  <c r="E68" i="37"/>
  <c r="F68" i="37"/>
  <c r="G68" i="37"/>
  <c r="B69" i="37"/>
  <c r="C69" i="37"/>
  <c r="D69" i="37"/>
  <c r="E69" i="37"/>
  <c r="F69" i="37"/>
  <c r="G69" i="37"/>
  <c r="B70" i="37"/>
  <c r="C70" i="37"/>
  <c r="D70" i="37"/>
  <c r="E70" i="37"/>
  <c r="F70" i="37"/>
  <c r="G70" i="37"/>
  <c r="B71" i="37"/>
  <c r="C71" i="37"/>
  <c r="D71" i="37"/>
  <c r="E71" i="37"/>
  <c r="F71" i="37"/>
  <c r="G71" i="37"/>
  <c r="B72" i="37"/>
  <c r="C72" i="37"/>
  <c r="D72" i="37"/>
  <c r="E72" i="37"/>
  <c r="F72" i="37"/>
  <c r="G72" i="37"/>
  <c r="G127" i="37" s="1"/>
  <c r="B73" i="37"/>
  <c r="C73" i="37"/>
  <c r="D73" i="37"/>
  <c r="E73" i="37"/>
  <c r="F73" i="37"/>
  <c r="G73" i="37"/>
  <c r="B74" i="37"/>
  <c r="C74" i="37"/>
  <c r="D74" i="37"/>
  <c r="E74" i="37"/>
  <c r="F74" i="37"/>
  <c r="G74" i="37"/>
  <c r="B75" i="37"/>
  <c r="C75" i="37"/>
  <c r="D75" i="37"/>
  <c r="E75" i="37"/>
  <c r="H75" i="37" s="1"/>
  <c r="F75" i="37"/>
  <c r="G75" i="37"/>
  <c r="B76" i="37"/>
  <c r="C76" i="37"/>
  <c r="D76" i="37"/>
  <c r="E76" i="37"/>
  <c r="F76" i="37"/>
  <c r="G76" i="37"/>
  <c r="B77" i="37"/>
  <c r="C77" i="37"/>
  <c r="D77" i="37"/>
  <c r="E77" i="37"/>
  <c r="F77" i="37"/>
  <c r="G77" i="37"/>
  <c r="B78" i="37"/>
  <c r="C78" i="37"/>
  <c r="H78" i="37" s="1"/>
  <c r="D78" i="37"/>
  <c r="E78" i="37"/>
  <c r="F78" i="37"/>
  <c r="G78" i="37"/>
  <c r="B79" i="37"/>
  <c r="C79" i="37"/>
  <c r="D79" i="37"/>
  <c r="E79" i="37"/>
  <c r="F79" i="37"/>
  <c r="G79" i="37"/>
  <c r="B80" i="37"/>
  <c r="C80" i="37"/>
  <c r="D80" i="37"/>
  <c r="E80" i="37"/>
  <c r="F80" i="37"/>
  <c r="G80" i="37"/>
  <c r="G135" i="37" s="1"/>
  <c r="B81" i="37"/>
  <c r="D84" i="37"/>
  <c r="G84" i="37"/>
  <c r="H84" i="37"/>
  <c r="B91" i="37"/>
  <c r="C91" i="37"/>
  <c r="D91" i="37"/>
  <c r="E91" i="37"/>
  <c r="E116" i="37" s="1"/>
  <c r="F91" i="37"/>
  <c r="G91" i="37"/>
  <c r="B92" i="37"/>
  <c r="C92" i="37"/>
  <c r="D92" i="37"/>
  <c r="E92" i="37"/>
  <c r="F92" i="37"/>
  <c r="G92" i="37"/>
  <c r="G117" i="37" s="1"/>
  <c r="B93" i="37"/>
  <c r="C93" i="37"/>
  <c r="D93" i="37"/>
  <c r="E93" i="37"/>
  <c r="F93" i="37"/>
  <c r="G93" i="37"/>
  <c r="B94" i="37"/>
  <c r="C94" i="37"/>
  <c r="C119" i="37" s="1"/>
  <c r="D94" i="37"/>
  <c r="E94" i="37"/>
  <c r="F94" i="37"/>
  <c r="G94" i="37"/>
  <c r="B95" i="37"/>
  <c r="C95" i="37"/>
  <c r="D95" i="37"/>
  <c r="E95" i="37"/>
  <c r="E120" i="37" s="1"/>
  <c r="F95" i="37"/>
  <c r="G95" i="37"/>
  <c r="B96" i="37"/>
  <c r="C96" i="37"/>
  <c r="D96" i="37"/>
  <c r="E96" i="37"/>
  <c r="F96" i="37"/>
  <c r="G96" i="37"/>
  <c r="B97" i="37"/>
  <c r="C97" i="37"/>
  <c r="D97" i="37"/>
  <c r="E97" i="37"/>
  <c r="F97" i="37"/>
  <c r="G97" i="37"/>
  <c r="B98" i="37"/>
  <c r="C98" i="37"/>
  <c r="D98" i="37"/>
  <c r="E98" i="37"/>
  <c r="F98" i="37"/>
  <c r="G98" i="37"/>
  <c r="B99" i="37"/>
  <c r="C99" i="37"/>
  <c r="D99" i="37"/>
  <c r="E99" i="37"/>
  <c r="F99" i="37"/>
  <c r="G99" i="37"/>
  <c r="B100" i="37"/>
  <c r="C100" i="37"/>
  <c r="D100" i="37"/>
  <c r="E100" i="37"/>
  <c r="F100" i="37"/>
  <c r="G100" i="37"/>
  <c r="B101" i="37"/>
  <c r="C101" i="37"/>
  <c r="D101" i="37"/>
  <c r="E101" i="37"/>
  <c r="F101" i="37"/>
  <c r="G101" i="37"/>
  <c r="B102" i="37"/>
  <c r="C102" i="37"/>
  <c r="D102" i="37"/>
  <c r="E102" i="37"/>
  <c r="F102" i="37"/>
  <c r="G102" i="37"/>
  <c r="B103" i="37"/>
  <c r="C103" i="37"/>
  <c r="D103" i="37"/>
  <c r="E103" i="37"/>
  <c r="F103" i="37"/>
  <c r="G103" i="37"/>
  <c r="B104" i="37"/>
  <c r="C104" i="37"/>
  <c r="D104" i="37"/>
  <c r="E104" i="37"/>
  <c r="F104" i="37"/>
  <c r="G104" i="37"/>
  <c r="B105" i="37"/>
  <c r="C105" i="37"/>
  <c r="D105" i="37"/>
  <c r="E105" i="37"/>
  <c r="F105" i="37"/>
  <c r="G105" i="37"/>
  <c r="B106" i="37"/>
  <c r="C106" i="37"/>
  <c r="D106" i="37"/>
  <c r="E106" i="37"/>
  <c r="F106" i="37"/>
  <c r="G106" i="37"/>
  <c r="B107" i="37"/>
  <c r="C107" i="37"/>
  <c r="D107" i="37"/>
  <c r="E107" i="37"/>
  <c r="F107" i="37"/>
  <c r="G107" i="37"/>
  <c r="B108" i="37"/>
  <c r="C108" i="37"/>
  <c r="D108" i="37"/>
  <c r="E108" i="37"/>
  <c r="F108" i="37"/>
  <c r="G108" i="37"/>
  <c r="B109" i="37"/>
  <c r="C109" i="37"/>
  <c r="D109" i="37"/>
  <c r="E109" i="37"/>
  <c r="F109" i="37"/>
  <c r="G109" i="37"/>
  <c r="B110" i="37"/>
  <c r="C110" i="37"/>
  <c r="C135" i="37" s="1"/>
  <c r="D110" i="37"/>
  <c r="E110" i="37"/>
  <c r="F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0" i="37"/>
  <c r="H141" i="37" s="1"/>
  <c r="B143" i="37"/>
  <c r="C143" i="37"/>
  <c r="D143" i="37"/>
  <c r="E143" i="37"/>
  <c r="F143" i="37"/>
  <c r="G143" i="37"/>
  <c r="H143" i="37"/>
  <c r="B144" i="37"/>
  <c r="C144" i="37"/>
  <c r="D144" i="37"/>
  <c r="E144" i="37"/>
  <c r="F144" i="37"/>
  <c r="G144" i="37"/>
  <c r="H144" i="37"/>
  <c r="B145" i="37"/>
  <c r="C145" i="37"/>
  <c r="D145" i="37"/>
  <c r="E145" i="37"/>
  <c r="F145" i="37"/>
  <c r="G145" i="37"/>
  <c r="H145" i="37"/>
  <c r="B146" i="37"/>
  <c r="C146" i="37"/>
  <c r="D146" i="37"/>
  <c r="E146" i="37"/>
  <c r="F146" i="37"/>
  <c r="G146" i="37"/>
  <c r="H146" i="37"/>
  <c r="B147" i="37"/>
  <c r="C147" i="37"/>
  <c r="D147" i="37"/>
  <c r="E147" i="37"/>
  <c r="F147" i="37"/>
  <c r="G147" i="37"/>
  <c r="H147" i="37"/>
  <c r="B148" i="37"/>
  <c r="C148" i="37"/>
  <c r="D148" i="37"/>
  <c r="E148" i="37"/>
  <c r="F148" i="37"/>
  <c r="G148" i="37"/>
  <c r="H148" i="37"/>
  <c r="B149" i="37"/>
  <c r="C149" i="37"/>
  <c r="D149" i="37"/>
  <c r="E149" i="37"/>
  <c r="F149" i="37"/>
  <c r="G149" i="37"/>
  <c r="H149" i="37"/>
  <c r="B150" i="37"/>
  <c r="C150" i="37"/>
  <c r="D150" i="37"/>
  <c r="E150" i="37"/>
  <c r="F150" i="37"/>
  <c r="G150" i="37"/>
  <c r="H150" i="37"/>
  <c r="B151" i="37"/>
  <c r="C151" i="37"/>
  <c r="D151" i="37"/>
  <c r="E151" i="37"/>
  <c r="F151" i="37"/>
  <c r="G151" i="37"/>
  <c r="H151" i="37"/>
  <c r="B152" i="37"/>
  <c r="C152" i="37"/>
  <c r="D152" i="37"/>
  <c r="E152" i="37"/>
  <c r="F152" i="37"/>
  <c r="G152" i="37"/>
  <c r="H152" i="37"/>
  <c r="B153" i="37"/>
  <c r="C153" i="37"/>
  <c r="D153" i="37"/>
  <c r="E153" i="37"/>
  <c r="F153" i="37"/>
  <c r="G153" i="37"/>
  <c r="H153" i="37"/>
  <c r="B154" i="37"/>
  <c r="C154" i="37"/>
  <c r="D154" i="37"/>
  <c r="E154" i="37"/>
  <c r="F154" i="37"/>
  <c r="G154" i="37"/>
  <c r="H154" i="37"/>
  <c r="B155" i="37"/>
  <c r="C155" i="37"/>
  <c r="D155" i="37"/>
  <c r="E155" i="37"/>
  <c r="F155" i="37"/>
  <c r="G155" i="37"/>
  <c r="H155" i="37"/>
  <c r="B156" i="37"/>
  <c r="C156" i="37"/>
  <c r="D156" i="37"/>
  <c r="E156" i="37"/>
  <c r="F156" i="37"/>
  <c r="G156" i="37"/>
  <c r="H156" i="37"/>
  <c r="B157" i="37"/>
  <c r="C157" i="37"/>
  <c r="D157" i="37"/>
  <c r="E157" i="37"/>
  <c r="F157" i="37"/>
  <c r="G157" i="37"/>
  <c r="H157" i="37"/>
  <c r="B158" i="37"/>
  <c r="C158" i="37"/>
  <c r="D158" i="37"/>
  <c r="E158" i="37"/>
  <c r="F158" i="37"/>
  <c r="G158" i="37"/>
  <c r="H158" i="37"/>
  <c r="B159" i="37"/>
  <c r="C159" i="37"/>
  <c r="D159" i="37"/>
  <c r="E159" i="37"/>
  <c r="F159" i="37"/>
  <c r="G159" i="37"/>
  <c r="H159" i="37"/>
  <c r="B160" i="37"/>
  <c r="C160" i="37"/>
  <c r="D160" i="37"/>
  <c r="E160" i="37"/>
  <c r="F160" i="37"/>
  <c r="G160" i="37"/>
  <c r="H160" i="37"/>
  <c r="B161" i="37"/>
  <c r="C161" i="37"/>
  <c r="D161" i="37"/>
  <c r="E161" i="37"/>
  <c r="F161" i="37"/>
  <c r="G161" i="37"/>
  <c r="H161" i="37"/>
  <c r="B162" i="37"/>
  <c r="C162" i="37"/>
  <c r="D162" i="37"/>
  <c r="E162" i="37"/>
  <c r="F162" i="37"/>
  <c r="G162" i="37"/>
  <c r="H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G297" i="37"/>
  <c r="G347" i="37" s="1"/>
  <c r="B298" i="37"/>
  <c r="B299" i="37"/>
  <c r="G299" i="37"/>
  <c r="G349" i="37" s="1"/>
  <c r="B300" i="37"/>
  <c r="B301" i="37"/>
  <c r="F301" i="37"/>
  <c r="F351" i="37" s="1"/>
  <c r="B302" i="37"/>
  <c r="B303" i="37"/>
  <c r="C303" i="37"/>
  <c r="C353" i="37" s="1"/>
  <c r="D303" i="37"/>
  <c r="D353" i="37" s="1"/>
  <c r="B304" i="37"/>
  <c r="D304" i="37"/>
  <c r="D354" i="37" s="1"/>
  <c r="E354" i="37"/>
  <c r="F304" i="37"/>
  <c r="F354" i="37" s="1"/>
  <c r="B305" i="37"/>
  <c r="G305" i="37"/>
  <c r="G355" i="37" s="1"/>
  <c r="B306" i="37"/>
  <c r="B307" i="37"/>
  <c r="E307" i="37"/>
  <c r="E357" i="37" s="1"/>
  <c r="G357" i="37"/>
  <c r="B308" i="37"/>
  <c r="B309" i="37"/>
  <c r="C309" i="37"/>
  <c r="C359" i="37" s="1"/>
  <c r="D309" i="37"/>
  <c r="D359" i="37" s="1"/>
  <c r="B310" i="37"/>
  <c r="F310" i="37"/>
  <c r="F360" i="37" s="1"/>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69" i="37"/>
  <c r="F17" i="23"/>
  <c r="H17" i="23" s="1"/>
  <c r="H215" i="23" s="1"/>
  <c r="F16" i="23"/>
  <c r="F15" i="23"/>
  <c r="F14" i="23"/>
  <c r="F13" i="23"/>
  <c r="H13" i="23" s="1"/>
  <c r="F16" i="62"/>
  <c r="H16" i="62" s="1"/>
  <c r="H240" i="62" s="1"/>
  <c r="F17" i="62"/>
  <c r="F15" i="62"/>
  <c r="H15" i="62" s="1"/>
  <c r="H190" i="62" s="1"/>
  <c r="F14" i="62"/>
  <c r="H14" i="62" s="1"/>
  <c r="F13" i="62"/>
  <c r="H13" i="62" s="1"/>
  <c r="F17" i="24"/>
  <c r="H17" i="24" s="1"/>
  <c r="H215" i="24" s="1"/>
  <c r="F16" i="24"/>
  <c r="F15" i="24"/>
  <c r="H15" i="24" s="1"/>
  <c r="H190" i="24" s="1"/>
  <c r="F14" i="24"/>
  <c r="F13" i="24"/>
  <c r="F17" i="25"/>
  <c r="H17" i="25" s="1"/>
  <c r="H215" i="25" s="1"/>
  <c r="F16" i="25"/>
  <c r="H16" i="25" s="1"/>
  <c r="H240" i="25" s="1"/>
  <c r="F15" i="25"/>
  <c r="F14" i="25"/>
  <c r="F13" i="25"/>
  <c r="F17" i="26"/>
  <c r="H17" i="26" s="1"/>
  <c r="H215" i="26" s="1"/>
  <c r="F16" i="26"/>
  <c r="F15" i="26"/>
  <c r="F14" i="26"/>
  <c r="HQ7" i="56"/>
  <c r="HQ2" i="56"/>
  <c r="HQ3" i="56"/>
  <c r="HQ4" i="56"/>
  <c r="HQ5" i="56"/>
  <c r="HQ6" i="56"/>
  <c r="HQ8" i="56"/>
  <c r="HQ9" i="56"/>
  <c r="HQ10" i="56"/>
  <c r="HQ11" i="56"/>
  <c r="HQ12" i="56"/>
  <c r="HQ13" i="56"/>
  <c r="HQ14" i="56"/>
  <c r="HQ15" i="56"/>
  <c r="HQ16" i="56"/>
  <c r="HQ17" i="56"/>
  <c r="HQ18" i="56"/>
  <c r="HQ19" i="56"/>
  <c r="HQ20" i="56"/>
  <c r="HQ21" i="56"/>
  <c r="HQ22" i="56"/>
  <c r="HQ23" i="56"/>
  <c r="HQ24" i="56"/>
  <c r="HQ25" i="56"/>
  <c r="HQ26" i="56"/>
  <c r="HQ27" i="56"/>
  <c r="HQ28" i="56"/>
  <c r="HQ29" i="56"/>
  <c r="HQ30" i="56"/>
  <c r="HQ31" i="56"/>
  <c r="HQ32" i="56"/>
  <c r="HQ33" i="56"/>
  <c r="HQ34" i="56"/>
  <c r="HQ35" i="56"/>
  <c r="HQ36" i="56"/>
  <c r="HQ37" i="56"/>
  <c r="F13" i="26"/>
  <c r="H13" i="26" s="1"/>
  <c r="Q116" i="60" a="1"/>
  <c r="Q116" i="60" s="1"/>
  <c r="Q115" i="60" a="1"/>
  <c r="Q115" i="60" s="1"/>
  <c r="P115" i="60" a="1"/>
  <c r="P115" i="60" s="1"/>
  <c r="P116" i="60" a="1"/>
  <c r="P116" i="60" s="1"/>
  <c r="Q114" i="60"/>
  <c r="AJ100" i="60"/>
  <c r="AK100" i="60"/>
  <c r="AJ101" i="60"/>
  <c r="AK101" i="60"/>
  <c r="AJ102" i="60"/>
  <c r="AK102" i="60"/>
  <c r="AJ103" i="60"/>
  <c r="AK103" i="60"/>
  <c r="AJ104" i="60"/>
  <c r="AK104" i="60"/>
  <c r="AJ105" i="60"/>
  <c r="AK105" i="60"/>
  <c r="AJ106" i="60"/>
  <c r="AK106" i="60"/>
  <c r="AJ107" i="60"/>
  <c r="AK107" i="60"/>
  <c r="AJ108" i="60"/>
  <c r="AK108" i="60"/>
  <c r="AJ109" i="60"/>
  <c r="AK109" i="60"/>
  <c r="AJ110" i="60"/>
  <c r="AK110" i="60"/>
  <c r="AJ111" i="60"/>
  <c r="AK111" i="60"/>
  <c r="AK99" i="60"/>
  <c r="AJ71" i="60"/>
  <c r="AK71" i="60"/>
  <c r="AJ72" i="60"/>
  <c r="AK72" i="60"/>
  <c r="AJ73" i="60"/>
  <c r="AK73" i="60"/>
  <c r="AJ74" i="60"/>
  <c r="AK74" i="60"/>
  <c r="AJ75" i="60"/>
  <c r="AK75" i="60"/>
  <c r="AJ76" i="60"/>
  <c r="AK76" i="60"/>
  <c r="AJ77" i="60"/>
  <c r="AK77" i="60"/>
  <c r="AJ78" i="60"/>
  <c r="AK78" i="60"/>
  <c r="AJ79" i="60"/>
  <c r="AK79" i="60"/>
  <c r="AJ80" i="60"/>
  <c r="AK80" i="60"/>
  <c r="AJ81" i="60"/>
  <c r="AK81" i="60"/>
  <c r="AJ82" i="60"/>
  <c r="AK82" i="60"/>
  <c r="AJ83" i="60"/>
  <c r="AK83" i="60"/>
  <c r="AJ84" i="60"/>
  <c r="AK84" i="60"/>
  <c r="AJ85" i="60"/>
  <c r="AK85" i="60"/>
  <c r="AJ86" i="60"/>
  <c r="AK86" i="60"/>
  <c r="AJ87" i="60"/>
  <c r="AK87" i="60"/>
  <c r="AJ88" i="60"/>
  <c r="AK88" i="60"/>
  <c r="AJ89" i="60"/>
  <c r="AK89" i="60"/>
  <c r="AK70" i="60"/>
  <c r="AK67" i="60"/>
  <c r="AJ67" i="60"/>
  <c r="AI67" i="60"/>
  <c r="AK66" i="60"/>
  <c r="AJ66" i="60"/>
  <c r="AI66" i="60"/>
  <c r="AK65" i="60"/>
  <c r="AJ65" i="60"/>
  <c r="AI65" i="60"/>
  <c r="AK64" i="60"/>
  <c r="AJ64" i="60"/>
  <c r="AI64" i="60"/>
  <c r="AK63" i="60"/>
  <c r="AJ63" i="60"/>
  <c r="AI63" i="60"/>
  <c r="AK62" i="60"/>
  <c r="AJ62" i="60"/>
  <c r="AI62" i="60"/>
  <c r="AK61" i="60"/>
  <c r="AJ61" i="60"/>
  <c r="AI61" i="60"/>
  <c r="AK60" i="60"/>
  <c r="AJ60" i="60"/>
  <c r="AI60" i="60"/>
  <c r="AK59" i="60"/>
  <c r="AJ59" i="60"/>
  <c r="AI59" i="60"/>
  <c r="AK58" i="60"/>
  <c r="AJ58" i="60"/>
  <c r="AI58" i="60"/>
  <c r="AK57" i="60"/>
  <c r="AJ57" i="60"/>
  <c r="AI57" i="60"/>
  <c r="AK56" i="60"/>
  <c r="AJ56" i="60"/>
  <c r="AI56" i="60"/>
  <c r="AK55" i="60"/>
  <c r="AJ55" i="60"/>
  <c r="AI55" i="60"/>
  <c r="AK54" i="60"/>
  <c r="AJ54" i="60"/>
  <c r="AI54" i="60"/>
  <c r="AK53" i="60"/>
  <c r="AJ53" i="60"/>
  <c r="AI53" i="60"/>
  <c r="AK52" i="60"/>
  <c r="AJ52" i="60"/>
  <c r="AI52" i="60"/>
  <c r="AK51" i="60"/>
  <c r="AJ51" i="60"/>
  <c r="AI51" i="60"/>
  <c r="AK50" i="60"/>
  <c r="AJ50" i="60"/>
  <c r="AI50" i="60"/>
  <c r="AK49" i="60"/>
  <c r="AJ49" i="60"/>
  <c r="AI49" i="60"/>
  <c r="AK48" i="60"/>
  <c r="AJ48" i="60"/>
  <c r="AJ27" i="60"/>
  <c r="AK27" i="60"/>
  <c r="AJ28" i="60"/>
  <c r="AK28" i="60"/>
  <c r="AJ29" i="60"/>
  <c r="AK29" i="60"/>
  <c r="AJ30" i="60"/>
  <c r="AK30" i="60"/>
  <c r="AJ31" i="60"/>
  <c r="AK31" i="60"/>
  <c r="AJ32" i="60"/>
  <c r="AK32" i="60"/>
  <c r="AJ33" i="60"/>
  <c r="AK33" i="60"/>
  <c r="AJ34" i="60"/>
  <c r="AK34" i="60"/>
  <c r="AJ35" i="60"/>
  <c r="AK35" i="60"/>
  <c r="AJ36" i="60"/>
  <c r="AK36" i="60"/>
  <c r="AJ37" i="60"/>
  <c r="AK37" i="60"/>
  <c r="AJ38" i="60"/>
  <c r="AK38" i="60"/>
  <c r="AJ39" i="60"/>
  <c r="AK39" i="60"/>
  <c r="AJ40" i="60"/>
  <c r="AK40" i="60"/>
  <c r="AJ41" i="60"/>
  <c r="AK41" i="60"/>
  <c r="AJ42" i="60"/>
  <c r="AK42" i="60"/>
  <c r="AJ43" i="60"/>
  <c r="AK43" i="60"/>
  <c r="AJ44" i="60"/>
  <c r="AK44" i="60"/>
  <c r="AJ45" i="60"/>
  <c r="AK45" i="60"/>
  <c r="AK26" i="60"/>
  <c r="AJ5" i="60"/>
  <c r="AK5" i="60"/>
  <c r="AJ6" i="60"/>
  <c r="AK6" i="60"/>
  <c r="AJ7" i="60"/>
  <c r="AK7" i="60"/>
  <c r="AJ8" i="60"/>
  <c r="AK8" i="60"/>
  <c r="AJ9" i="60"/>
  <c r="AK9" i="60"/>
  <c r="AJ10" i="60"/>
  <c r="AK10" i="60"/>
  <c r="AJ11" i="60"/>
  <c r="AK11" i="60"/>
  <c r="AJ12" i="60"/>
  <c r="AK12" i="60"/>
  <c r="AJ13" i="60"/>
  <c r="AK13" i="60"/>
  <c r="AJ14" i="60"/>
  <c r="AK14" i="60"/>
  <c r="AJ15" i="60"/>
  <c r="AK15" i="60"/>
  <c r="AJ16" i="60"/>
  <c r="AK16" i="60"/>
  <c r="AJ17" i="60"/>
  <c r="AK17" i="60"/>
  <c r="AJ18" i="60"/>
  <c r="AK18" i="60"/>
  <c r="AJ19" i="60"/>
  <c r="AK19" i="60"/>
  <c r="AJ20" i="60"/>
  <c r="AK20" i="60"/>
  <c r="AJ21" i="60"/>
  <c r="AK21" i="60"/>
  <c r="AJ22" i="60"/>
  <c r="AK22" i="60"/>
  <c r="AJ23" i="60"/>
  <c r="AK23" i="60"/>
  <c r="AK4" i="60"/>
  <c r="AL4" i="60"/>
  <c r="AJ4" i="60"/>
  <c r="AK2" i="60"/>
  <c r="AK113" i="60" s="1"/>
  <c r="AL2" i="60"/>
  <c r="AL113" i="60" s="1"/>
  <c r="AK98" i="60"/>
  <c r="AK97" i="60"/>
  <c r="AK96" i="60"/>
  <c r="AK95" i="60"/>
  <c r="AK94" i="60"/>
  <c r="AK93" i="60"/>
  <c r="AK92" i="60"/>
  <c r="AH100" i="60"/>
  <c r="AI100" i="60"/>
  <c r="AH101" i="60"/>
  <c r="AI101" i="60"/>
  <c r="AH102" i="60"/>
  <c r="AI102" i="60"/>
  <c r="AH103" i="60"/>
  <c r="AI103" i="60"/>
  <c r="AH104" i="60"/>
  <c r="AI104" i="60"/>
  <c r="AH105" i="60"/>
  <c r="AI105" i="60"/>
  <c r="AH106" i="60"/>
  <c r="AI106" i="60"/>
  <c r="AH107" i="60"/>
  <c r="AI107" i="60"/>
  <c r="AH108" i="60"/>
  <c r="AI108" i="60"/>
  <c r="AH109" i="60"/>
  <c r="AI109" i="60"/>
  <c r="AH110" i="60"/>
  <c r="AI110" i="60"/>
  <c r="AH111" i="60"/>
  <c r="AI111" i="60"/>
  <c r="AI99" i="60"/>
  <c r="AJ99" i="60"/>
  <c r="AH89" i="60"/>
  <c r="AI89" i="60"/>
  <c r="AI88" i="60"/>
  <c r="AH71" i="60"/>
  <c r="AI71" i="60"/>
  <c r="AH72" i="60"/>
  <c r="AI72" i="60"/>
  <c r="AH73" i="60"/>
  <c r="AI73" i="60"/>
  <c r="AH74" i="60"/>
  <c r="AI74" i="60"/>
  <c r="AH75" i="60"/>
  <c r="AI75" i="60"/>
  <c r="AH76" i="60"/>
  <c r="AI76" i="60"/>
  <c r="AH77" i="60"/>
  <c r="AI77" i="60"/>
  <c r="AH78" i="60"/>
  <c r="AI78" i="60"/>
  <c r="AH79" i="60"/>
  <c r="AI79" i="60"/>
  <c r="AH80" i="60"/>
  <c r="AI80" i="60"/>
  <c r="AH81" i="60"/>
  <c r="AI81" i="60"/>
  <c r="AH82" i="60"/>
  <c r="AI82" i="60"/>
  <c r="AH83" i="60"/>
  <c r="AI83" i="60"/>
  <c r="AH84" i="60"/>
  <c r="AI84" i="60"/>
  <c r="AH85" i="60"/>
  <c r="AI85" i="60"/>
  <c r="AI70" i="60"/>
  <c r="AJ70" i="60"/>
  <c r="AH67" i="60"/>
  <c r="AH49" i="60"/>
  <c r="AH50" i="60"/>
  <c r="AH51" i="60"/>
  <c r="AH52" i="60"/>
  <c r="AH53" i="60"/>
  <c r="AH54" i="60"/>
  <c r="AH55" i="60"/>
  <c r="AH56" i="60"/>
  <c r="AH57" i="60"/>
  <c r="AH58" i="60"/>
  <c r="AH59" i="60"/>
  <c r="AH60" i="60"/>
  <c r="AH61" i="60"/>
  <c r="AH62" i="60"/>
  <c r="AH63" i="60"/>
  <c r="AI48" i="60"/>
  <c r="AH27" i="60"/>
  <c r="AI27" i="60"/>
  <c r="AH28" i="60"/>
  <c r="AI28" i="60"/>
  <c r="AH29" i="60"/>
  <c r="AI29" i="60"/>
  <c r="AH30" i="60"/>
  <c r="AI30" i="60"/>
  <c r="AH31" i="60"/>
  <c r="AI31" i="60"/>
  <c r="AH32" i="60"/>
  <c r="AI32" i="60"/>
  <c r="AH33" i="60"/>
  <c r="AI33" i="60"/>
  <c r="AH34" i="60"/>
  <c r="AI34" i="60"/>
  <c r="AH35" i="60"/>
  <c r="AI35" i="60"/>
  <c r="AH36" i="60"/>
  <c r="AI36" i="60"/>
  <c r="AH37" i="60"/>
  <c r="AI37" i="60"/>
  <c r="AH38" i="60"/>
  <c r="AI38" i="60"/>
  <c r="AH39" i="60"/>
  <c r="AI39" i="60"/>
  <c r="AH40" i="60"/>
  <c r="AI40" i="60"/>
  <c r="AH41" i="60"/>
  <c r="AI41" i="60"/>
  <c r="AH42" i="60"/>
  <c r="AI42" i="60"/>
  <c r="AH43" i="60"/>
  <c r="AI43" i="60"/>
  <c r="AH44" i="60"/>
  <c r="AI44" i="60"/>
  <c r="AH45" i="60"/>
  <c r="AI45" i="60"/>
  <c r="AI26" i="60"/>
  <c r="AJ26" i="60"/>
  <c r="AI5" i="60"/>
  <c r="AI6" i="60"/>
  <c r="AI7" i="60"/>
  <c r="AI8" i="60"/>
  <c r="AI9" i="60"/>
  <c r="AI10" i="60"/>
  <c r="AI11" i="60"/>
  <c r="AI12" i="60"/>
  <c r="AI13" i="60"/>
  <c r="AI14" i="60"/>
  <c r="AI15" i="60"/>
  <c r="AI16" i="60"/>
  <c r="AI17" i="60"/>
  <c r="AI18" i="60"/>
  <c r="AI19" i="60"/>
  <c r="AI20" i="60"/>
  <c r="AI21" i="60"/>
  <c r="AI22" i="60"/>
  <c r="AI23" i="60"/>
  <c r="AI4" i="60"/>
  <c r="AJ2" i="60"/>
  <c r="AJ113" i="60" s="1"/>
  <c r="P113" i="60"/>
  <c r="P114" i="60"/>
  <c r="D114" i="60"/>
  <c r="D115" i="60" a="1"/>
  <c r="D115" i="60" s="1"/>
  <c r="D116" i="60" a="1"/>
  <c r="D116" i="60" s="1"/>
  <c r="Y48" i="60"/>
  <c r="Y49" i="60"/>
  <c r="Y50" i="60"/>
  <c r="Y51" i="60"/>
  <c r="Y52" i="60"/>
  <c r="Y53" i="60"/>
  <c r="Y54" i="60"/>
  <c r="Y55" i="60"/>
  <c r="Y56" i="60"/>
  <c r="Y57" i="60"/>
  <c r="Y58" i="60"/>
  <c r="Y59" i="60"/>
  <c r="Y60" i="60"/>
  <c r="Y61" i="60"/>
  <c r="Y62" i="60"/>
  <c r="Y63" i="60"/>
  <c r="Y64" i="60"/>
  <c r="Y65" i="60"/>
  <c r="Y66" i="60"/>
  <c r="Y67" i="60"/>
  <c r="Y70" i="60"/>
  <c r="Y71" i="60"/>
  <c r="Y72" i="60"/>
  <c r="Y73" i="60"/>
  <c r="Y74" i="60"/>
  <c r="Y75" i="60"/>
  <c r="Y76" i="60"/>
  <c r="Y77" i="60"/>
  <c r="Y78" i="60"/>
  <c r="Y79" i="60"/>
  <c r="Y80" i="60"/>
  <c r="Y81" i="60"/>
  <c r="Y82" i="60"/>
  <c r="Y83" i="60"/>
  <c r="Y84" i="60"/>
  <c r="Y85" i="60"/>
  <c r="Y86" i="60"/>
  <c r="Y87" i="60"/>
  <c r="Y88" i="60"/>
  <c r="Y89" i="60"/>
  <c r="Y92" i="60"/>
  <c r="Y93" i="60"/>
  <c r="Y94" i="60"/>
  <c r="Y95" i="60"/>
  <c r="Y96" i="60"/>
  <c r="Y97" i="60"/>
  <c r="Y98" i="60"/>
  <c r="Y99" i="60"/>
  <c r="Y100" i="60"/>
  <c r="Y101" i="60"/>
  <c r="Y102" i="60"/>
  <c r="Y103" i="60"/>
  <c r="Y104" i="60"/>
  <c r="Y105" i="60"/>
  <c r="Y106" i="60"/>
  <c r="Y107" i="60"/>
  <c r="Y108" i="60"/>
  <c r="Y109" i="60"/>
  <c r="Y110" i="60"/>
  <c r="Y111" i="60"/>
  <c r="Y26" i="60"/>
  <c r="Y27" i="60"/>
  <c r="Y28" i="60"/>
  <c r="Y29" i="60"/>
  <c r="Y30" i="60"/>
  <c r="Y31" i="60"/>
  <c r="Y32" i="60"/>
  <c r="Y33" i="60"/>
  <c r="Y34" i="60"/>
  <c r="Y35" i="60"/>
  <c r="Y36" i="60"/>
  <c r="Y37" i="60"/>
  <c r="Y38" i="60"/>
  <c r="Y39" i="60"/>
  <c r="Y40" i="60"/>
  <c r="Y41" i="60"/>
  <c r="Y42" i="60"/>
  <c r="Y43" i="60"/>
  <c r="Y44" i="60"/>
  <c r="Y45" i="60"/>
  <c r="Y4" i="60"/>
  <c r="Y5" i="60"/>
  <c r="Y6" i="60"/>
  <c r="Y7" i="60"/>
  <c r="Y8" i="60"/>
  <c r="Y9" i="60"/>
  <c r="Y10" i="60"/>
  <c r="Y11" i="60"/>
  <c r="Y12" i="60"/>
  <c r="Y13" i="60"/>
  <c r="Y14" i="60"/>
  <c r="Y15" i="60"/>
  <c r="Y16" i="60"/>
  <c r="Y17" i="60"/>
  <c r="Y18" i="60"/>
  <c r="Y19" i="60"/>
  <c r="Y20" i="60"/>
  <c r="Y21" i="60"/>
  <c r="Y22" i="60"/>
  <c r="Y23" i="60"/>
  <c r="X93" i="60"/>
  <c r="X94" i="60"/>
  <c r="X95" i="60"/>
  <c r="X96" i="60"/>
  <c r="X97" i="60"/>
  <c r="X98" i="60"/>
  <c r="X99" i="60"/>
  <c r="X100" i="60"/>
  <c r="X101" i="60"/>
  <c r="X102" i="60"/>
  <c r="X103" i="60"/>
  <c r="X104" i="60"/>
  <c r="X105" i="60"/>
  <c r="X106" i="60"/>
  <c r="X107" i="60"/>
  <c r="X108" i="60"/>
  <c r="X109" i="60"/>
  <c r="X110" i="60"/>
  <c r="X111" i="60"/>
  <c r="X92" i="60"/>
  <c r="X71" i="60"/>
  <c r="X72" i="60"/>
  <c r="X73" i="60"/>
  <c r="X74" i="60"/>
  <c r="X75" i="60"/>
  <c r="X76" i="60"/>
  <c r="X77" i="60"/>
  <c r="X78" i="60"/>
  <c r="X79" i="60"/>
  <c r="X80" i="60"/>
  <c r="X81" i="60"/>
  <c r="X82" i="60"/>
  <c r="X83" i="60"/>
  <c r="X84" i="60"/>
  <c r="X85" i="60"/>
  <c r="X86" i="60"/>
  <c r="X87" i="60"/>
  <c r="X88" i="60"/>
  <c r="X89" i="60"/>
  <c r="X70" i="60"/>
  <c r="X49" i="60"/>
  <c r="X50" i="60"/>
  <c r="X51" i="60"/>
  <c r="X52" i="60"/>
  <c r="X53" i="60"/>
  <c r="X54" i="60"/>
  <c r="X55" i="60"/>
  <c r="X56" i="60"/>
  <c r="X57" i="60"/>
  <c r="X58" i="60"/>
  <c r="X59" i="60"/>
  <c r="X60" i="60"/>
  <c r="X61" i="60"/>
  <c r="X62" i="60"/>
  <c r="X63" i="60"/>
  <c r="X64" i="60"/>
  <c r="X65" i="60"/>
  <c r="X66" i="60"/>
  <c r="X67" i="60"/>
  <c r="X48" i="60"/>
  <c r="X27" i="60"/>
  <c r="X28" i="60"/>
  <c r="X29" i="60"/>
  <c r="X30" i="60"/>
  <c r="X31" i="60"/>
  <c r="X32" i="60"/>
  <c r="X33" i="60"/>
  <c r="X34" i="60"/>
  <c r="X35" i="60"/>
  <c r="X36" i="60"/>
  <c r="X37" i="60"/>
  <c r="X38" i="60"/>
  <c r="X39" i="60"/>
  <c r="X40" i="60"/>
  <c r="X41" i="60"/>
  <c r="X42" i="60"/>
  <c r="X43" i="60"/>
  <c r="X44" i="60"/>
  <c r="X45" i="60"/>
  <c r="X26" i="60"/>
  <c r="W5" i="60"/>
  <c r="X5" i="60"/>
  <c r="W6" i="60"/>
  <c r="X6" i="60"/>
  <c r="W7" i="60"/>
  <c r="X7" i="60"/>
  <c r="W8" i="60"/>
  <c r="X8" i="60"/>
  <c r="W9" i="60"/>
  <c r="X9" i="60"/>
  <c r="W10" i="60"/>
  <c r="X10" i="60"/>
  <c r="W11" i="60"/>
  <c r="X11" i="60"/>
  <c r="W12" i="60"/>
  <c r="X12" i="60"/>
  <c r="W13" i="60"/>
  <c r="X13" i="60"/>
  <c r="W14" i="60"/>
  <c r="X14" i="60"/>
  <c r="W15" i="60"/>
  <c r="X15" i="60"/>
  <c r="W16" i="60"/>
  <c r="X16" i="60"/>
  <c r="W17" i="60"/>
  <c r="X17" i="60"/>
  <c r="W18" i="60"/>
  <c r="X18" i="60"/>
  <c r="W19" i="60"/>
  <c r="X19" i="60"/>
  <c r="W20" i="60"/>
  <c r="X20" i="60"/>
  <c r="W21" i="60"/>
  <c r="X21" i="60"/>
  <c r="W22" i="60"/>
  <c r="X22" i="60"/>
  <c r="W23" i="60"/>
  <c r="X23" i="60"/>
  <c r="X4" i="60"/>
  <c r="O116" i="60" a="1"/>
  <c r="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C116" i="60" a="1"/>
  <c r="C116" i="60" s="1"/>
  <c r="B116" i="60" a="1"/>
  <c r="B116" i="60" s="1"/>
  <c r="O115" i="60" a="1"/>
  <c r="O115" i="60" s="1"/>
  <c r="N115" i="60" a="1"/>
  <c r="N115" i="60" s="1"/>
  <c r="M115" i="60" a="1"/>
  <c r="M115" i="60" s="1"/>
  <c r="AG115" i="60" s="1"/>
  <c r="L115" i="60" a="1"/>
  <c r="L115" i="60" s="1"/>
  <c r="K115" i="60" a="1"/>
  <c r="K115" i="60" s="1"/>
  <c r="J115" i="60" a="1"/>
  <c r="J115" i="60" s="1"/>
  <c r="I115" i="60" a="1"/>
  <c r="I115" i="60" s="1"/>
  <c r="H115" i="60" a="1"/>
  <c r="H115" i="60" s="1"/>
  <c r="G115" i="60" a="1"/>
  <c r="G115" i="60" s="1"/>
  <c r="F115" i="60" a="1"/>
  <c r="F115" i="60" s="1"/>
  <c r="E115" i="60" a="1"/>
  <c r="E115" i="60" s="1"/>
  <c r="C115" i="60" a="1"/>
  <c r="C115" i="60" s="1"/>
  <c r="B115" i="60" a="1"/>
  <c r="B115" i="60" s="1"/>
  <c r="O114" i="60"/>
  <c r="AJ114" i="60" s="1"/>
  <c r="N114" i="60"/>
  <c r="M114" i="60"/>
  <c r="L114" i="60"/>
  <c r="K114" i="60"/>
  <c r="J114" i="60"/>
  <c r="AD114" i="60" s="1"/>
  <c r="I114" i="60"/>
  <c r="H114" i="60"/>
  <c r="G114" i="60"/>
  <c r="F114" i="60"/>
  <c r="E114" i="60"/>
  <c r="Y114" i="60" s="1"/>
  <c r="C114" i="60"/>
  <c r="X114" i="60" s="1"/>
  <c r="B114" i="60"/>
  <c r="AD4" i="60"/>
  <c r="AC4" i="60"/>
  <c r="AB4" i="60"/>
  <c r="AA4" i="60"/>
  <c r="Z4" i="60"/>
  <c r="W4" i="60"/>
  <c r="AH4" i="60"/>
  <c r="AG4" i="60"/>
  <c r="AF4" i="60"/>
  <c r="AE4" i="60"/>
  <c r="H200" i="46"/>
  <c r="H201" i="46"/>
  <c r="H202" i="46"/>
  <c r="H203" i="46"/>
  <c r="H204" i="46"/>
  <c r="H205" i="46"/>
  <c r="H206" i="46"/>
  <c r="H207" i="46"/>
  <c r="H208" i="46"/>
  <c r="H209" i="46"/>
  <c r="H210" i="46"/>
  <c r="H211" i="46"/>
  <c r="H212" i="46"/>
  <c r="H213" i="46"/>
  <c r="H214" i="46"/>
  <c r="H215" i="46"/>
  <c r="H216" i="46"/>
  <c r="H217" i="46"/>
  <c r="H218" i="46"/>
  <c r="H199" i="46"/>
  <c r="D219" i="46"/>
  <c r="E219" i="46"/>
  <c r="F219" i="46"/>
  <c r="G219" i="46"/>
  <c r="C219" i="46"/>
  <c r="H224" i="46"/>
  <c r="H225" i="46"/>
  <c r="H226" i="46"/>
  <c r="H227" i="46"/>
  <c r="H228" i="46"/>
  <c r="H229" i="46"/>
  <c r="H230" i="46"/>
  <c r="H231" i="46"/>
  <c r="H232" i="46"/>
  <c r="H233" i="46"/>
  <c r="H234" i="46"/>
  <c r="H235" i="46"/>
  <c r="H236" i="46"/>
  <c r="H237" i="46"/>
  <c r="H238" i="46"/>
  <c r="H239" i="46"/>
  <c r="H240" i="46"/>
  <c r="H241" i="46"/>
  <c r="H242" i="46"/>
  <c r="H223" i="46"/>
  <c r="D243" i="46"/>
  <c r="E243" i="46"/>
  <c r="F243" i="46"/>
  <c r="G243" i="46"/>
  <c r="C243" i="46"/>
  <c r="H170" i="46"/>
  <c r="H152" i="46"/>
  <c r="H153" i="46"/>
  <c r="H154" i="46"/>
  <c r="H155" i="46"/>
  <c r="H156" i="46"/>
  <c r="H157" i="46"/>
  <c r="H158" i="46"/>
  <c r="H159" i="46"/>
  <c r="H160" i="46"/>
  <c r="H161" i="46"/>
  <c r="H162" i="46"/>
  <c r="H163" i="46"/>
  <c r="H164" i="46"/>
  <c r="H165" i="46"/>
  <c r="H166" i="46"/>
  <c r="H167" i="46"/>
  <c r="H168" i="46"/>
  <c r="H169" i="46"/>
  <c r="H151" i="46"/>
  <c r="D171" i="46"/>
  <c r="E171" i="46"/>
  <c r="F171" i="46"/>
  <c r="G171" i="46"/>
  <c r="C171" i="46"/>
  <c r="H128" i="46"/>
  <c r="H129" i="46"/>
  <c r="H130" i="46"/>
  <c r="H131" i="46"/>
  <c r="H132" i="46"/>
  <c r="H133" i="46"/>
  <c r="H134" i="46"/>
  <c r="H135" i="46"/>
  <c r="H136" i="46"/>
  <c r="H137" i="46"/>
  <c r="H138" i="46"/>
  <c r="H139" i="46"/>
  <c r="H140" i="46"/>
  <c r="H141" i="46"/>
  <c r="H142" i="46"/>
  <c r="H143" i="46"/>
  <c r="H144" i="46"/>
  <c r="H145" i="46"/>
  <c r="H146" i="46"/>
  <c r="H127" i="46"/>
  <c r="D147" i="46"/>
  <c r="E147" i="46"/>
  <c r="F147" i="46"/>
  <c r="G147" i="46"/>
  <c r="C147" i="46"/>
  <c r="AI98" i="60"/>
  <c r="AI97" i="60"/>
  <c r="AI96" i="60"/>
  <c r="AI95" i="60"/>
  <c r="AI94" i="60"/>
  <c r="AI93" i="60"/>
  <c r="AI92" i="60"/>
  <c r="AI87" i="60"/>
  <c r="AI86" i="60"/>
  <c r="AI2" i="60"/>
  <c r="AI113" i="60" s="1"/>
  <c r="O113" i="60"/>
  <c r="C162" i="28"/>
  <c r="C161" i="28"/>
  <c r="C160" i="28"/>
  <c r="C159" i="28"/>
  <c r="C158" i="28"/>
  <c r="C157" i="28"/>
  <c r="C156" i="28"/>
  <c r="C155" i="28"/>
  <c r="C154" i="28"/>
  <c r="C153" i="28"/>
  <c r="C152" i="28"/>
  <c r="C151" i="28"/>
  <c r="C150" i="28"/>
  <c r="C149" i="28"/>
  <c r="C148" i="28"/>
  <c r="C147" i="28"/>
  <c r="C146" i="28"/>
  <c r="C145" i="28"/>
  <c r="C144" i="28"/>
  <c r="C143" i="28"/>
  <c r="D143" i="28"/>
  <c r="E143" i="28"/>
  <c r="F143" i="28"/>
  <c r="G143" i="28"/>
  <c r="H143" i="28"/>
  <c r="D144" i="28"/>
  <c r="E144" i="28"/>
  <c r="F144" i="28"/>
  <c r="G144" i="28"/>
  <c r="H144" i="28"/>
  <c r="D145" i="28"/>
  <c r="E145" i="28"/>
  <c r="F145" i="28"/>
  <c r="G145" i="28"/>
  <c r="H145" i="28"/>
  <c r="D146" i="28"/>
  <c r="E146" i="28"/>
  <c r="F146" i="28"/>
  <c r="G146" i="28"/>
  <c r="H146" i="28"/>
  <c r="D147" i="28"/>
  <c r="E147" i="28"/>
  <c r="F147" i="28"/>
  <c r="G147" i="28"/>
  <c r="H147" i="28"/>
  <c r="D148" i="28"/>
  <c r="E148" i="28"/>
  <c r="F148" i="28"/>
  <c r="G148" i="28"/>
  <c r="H148" i="28"/>
  <c r="D149" i="28"/>
  <c r="E149" i="28"/>
  <c r="F149" i="28"/>
  <c r="G149" i="28"/>
  <c r="H149" i="28"/>
  <c r="D150" i="28"/>
  <c r="E150" i="28"/>
  <c r="F150" i="28"/>
  <c r="G150" i="28"/>
  <c r="H150" i="28"/>
  <c r="D151" i="28"/>
  <c r="E151" i="28"/>
  <c r="F151" i="28"/>
  <c r="G151" i="28"/>
  <c r="H151" i="28"/>
  <c r="D152" i="28"/>
  <c r="E152" i="28"/>
  <c r="F152" i="28"/>
  <c r="G152" i="28"/>
  <c r="H152" i="28"/>
  <c r="D153" i="28"/>
  <c r="E153" i="28"/>
  <c r="F153" i="28"/>
  <c r="G153" i="28"/>
  <c r="H153" i="28"/>
  <c r="D154" i="28"/>
  <c r="E154" i="28"/>
  <c r="F154" i="28"/>
  <c r="G154" i="28"/>
  <c r="H154" i="28"/>
  <c r="D155" i="28"/>
  <c r="E155" i="28"/>
  <c r="F155" i="28"/>
  <c r="G155" i="28"/>
  <c r="H155" i="28"/>
  <c r="D156" i="28"/>
  <c r="E156" i="28"/>
  <c r="F156" i="28"/>
  <c r="G156" i="28"/>
  <c r="H156" i="28"/>
  <c r="D157" i="28"/>
  <c r="E157" i="28"/>
  <c r="F157" i="28"/>
  <c r="G157" i="28"/>
  <c r="H157" i="28"/>
  <c r="D158" i="28"/>
  <c r="E158" i="28"/>
  <c r="F158" i="28"/>
  <c r="G158" i="28"/>
  <c r="H158" i="28"/>
  <c r="D159" i="28"/>
  <c r="E159" i="28"/>
  <c r="F159" i="28"/>
  <c r="G159" i="28"/>
  <c r="H159" i="28"/>
  <c r="D160" i="28"/>
  <c r="E160" i="28"/>
  <c r="F160" i="28"/>
  <c r="G160" i="28"/>
  <c r="H160" i="28"/>
  <c r="D161" i="28"/>
  <c r="E161" i="28"/>
  <c r="F161" i="28"/>
  <c r="G161" i="28"/>
  <c r="H161" i="28"/>
  <c r="D162" i="28"/>
  <c r="E162" i="28"/>
  <c r="F162" i="28"/>
  <c r="G162" i="28"/>
  <c r="H162" i="28"/>
  <c r="H162" i="62"/>
  <c r="G162" i="62"/>
  <c r="F162" i="62"/>
  <c r="E162" i="62"/>
  <c r="D162" i="62"/>
  <c r="C162" i="62"/>
  <c r="H161" i="62"/>
  <c r="G161" i="62"/>
  <c r="F161" i="62"/>
  <c r="E161" i="62"/>
  <c r="D161" i="62"/>
  <c r="C161" i="62"/>
  <c r="H160" i="62"/>
  <c r="G160" i="62"/>
  <c r="F160" i="62"/>
  <c r="E160" i="62"/>
  <c r="D160" i="62"/>
  <c r="C160" i="62"/>
  <c r="H159" i="62"/>
  <c r="G159" i="62"/>
  <c r="F159" i="62"/>
  <c r="E159" i="62"/>
  <c r="D159" i="62"/>
  <c r="C159" i="62"/>
  <c r="H158" i="62"/>
  <c r="G158" i="62"/>
  <c r="F158" i="62"/>
  <c r="E158" i="62"/>
  <c r="D158" i="62"/>
  <c r="C158" i="62"/>
  <c r="H157" i="62"/>
  <c r="G157" i="62"/>
  <c r="F157" i="62"/>
  <c r="E157" i="62"/>
  <c r="D157" i="62"/>
  <c r="C157" i="62"/>
  <c r="H156" i="62"/>
  <c r="G156" i="62"/>
  <c r="F156" i="62"/>
  <c r="E156" i="62"/>
  <c r="D156" i="62"/>
  <c r="C156" i="62"/>
  <c r="H155" i="62"/>
  <c r="G155" i="62"/>
  <c r="F155" i="62"/>
  <c r="E155" i="62"/>
  <c r="D155" i="62"/>
  <c r="C155" i="62"/>
  <c r="H154" i="62"/>
  <c r="G154" i="62"/>
  <c r="F154" i="62"/>
  <c r="E154" i="62"/>
  <c r="D154" i="62"/>
  <c r="C154" i="62"/>
  <c r="H153" i="62"/>
  <c r="G153" i="62"/>
  <c r="F153" i="62"/>
  <c r="E153" i="62"/>
  <c r="D153" i="62"/>
  <c r="C153" i="62"/>
  <c r="H152" i="62"/>
  <c r="G152" i="62"/>
  <c r="F152" i="62"/>
  <c r="E152" i="62"/>
  <c r="D152" i="62"/>
  <c r="C152" i="62"/>
  <c r="H151" i="62"/>
  <c r="G151" i="62"/>
  <c r="F151" i="62"/>
  <c r="E151" i="62"/>
  <c r="D151" i="62"/>
  <c r="C151" i="62"/>
  <c r="H150" i="62"/>
  <c r="G150" i="62"/>
  <c r="F150" i="62"/>
  <c r="E150" i="62"/>
  <c r="D150" i="62"/>
  <c r="C150" i="62"/>
  <c r="H149" i="62"/>
  <c r="G149" i="62"/>
  <c r="F149" i="62"/>
  <c r="E149" i="62"/>
  <c r="D149" i="62"/>
  <c r="C149" i="62"/>
  <c r="H148" i="62"/>
  <c r="G148" i="62"/>
  <c r="F148" i="62"/>
  <c r="E148" i="62"/>
  <c r="D148" i="62"/>
  <c r="C148" i="62"/>
  <c r="H147" i="62"/>
  <c r="G147" i="62"/>
  <c r="F147" i="62"/>
  <c r="E147" i="62"/>
  <c r="D147" i="62"/>
  <c r="C147" i="62"/>
  <c r="H146" i="62"/>
  <c r="G146" i="62"/>
  <c r="F146" i="62"/>
  <c r="E146" i="62"/>
  <c r="D146" i="62"/>
  <c r="C146" i="62"/>
  <c r="H145" i="62"/>
  <c r="G145" i="62"/>
  <c r="F145" i="62"/>
  <c r="E145" i="62"/>
  <c r="D145" i="62"/>
  <c r="C145" i="62"/>
  <c r="H144" i="62"/>
  <c r="G144" i="62"/>
  <c r="F144" i="62"/>
  <c r="E144" i="62"/>
  <c r="D144" i="62"/>
  <c r="C144" i="62"/>
  <c r="H143" i="62"/>
  <c r="G143" i="62"/>
  <c r="F143" i="62"/>
  <c r="E143" i="62"/>
  <c r="D143" i="62"/>
  <c r="C143" i="62"/>
  <c r="H140" i="62"/>
  <c r="G110" i="62"/>
  <c r="F110" i="62"/>
  <c r="E110" i="62"/>
  <c r="D110" i="62"/>
  <c r="C110" i="62"/>
  <c r="G109" i="62"/>
  <c r="F109" i="62"/>
  <c r="E109" i="62"/>
  <c r="D109" i="62"/>
  <c r="C109" i="62"/>
  <c r="C134" i="62" s="1"/>
  <c r="G108" i="62"/>
  <c r="F108" i="62"/>
  <c r="E108" i="62"/>
  <c r="D108" i="62"/>
  <c r="C108" i="62"/>
  <c r="G107" i="62"/>
  <c r="F107" i="62"/>
  <c r="E107" i="62"/>
  <c r="D107" i="62"/>
  <c r="C107" i="62"/>
  <c r="G106" i="62"/>
  <c r="F106" i="62"/>
  <c r="E106" i="62"/>
  <c r="D106" i="62"/>
  <c r="C106" i="62"/>
  <c r="G105" i="62"/>
  <c r="G130" i="62" s="1"/>
  <c r="F105" i="62"/>
  <c r="E105" i="62"/>
  <c r="D105" i="62"/>
  <c r="C105" i="62"/>
  <c r="G104" i="62"/>
  <c r="F104" i="62"/>
  <c r="E104" i="62"/>
  <c r="D104" i="62"/>
  <c r="C104" i="62"/>
  <c r="G103" i="62"/>
  <c r="F103" i="62"/>
  <c r="E103" i="62"/>
  <c r="D103" i="62"/>
  <c r="C103" i="62"/>
  <c r="G102" i="62"/>
  <c r="F102" i="62"/>
  <c r="E102" i="62"/>
  <c r="D102" i="62"/>
  <c r="C102" i="62"/>
  <c r="G101" i="62"/>
  <c r="G126" i="62" s="1"/>
  <c r="F101" i="62"/>
  <c r="E101" i="62"/>
  <c r="D101" i="62"/>
  <c r="C101" i="62"/>
  <c r="G100" i="62"/>
  <c r="F100" i="62"/>
  <c r="E100" i="62"/>
  <c r="D100" i="62"/>
  <c r="C100" i="62"/>
  <c r="G99" i="62"/>
  <c r="F99" i="62"/>
  <c r="E99" i="62"/>
  <c r="D99" i="62"/>
  <c r="C99" i="62"/>
  <c r="G98" i="62"/>
  <c r="F98" i="62"/>
  <c r="E98" i="62"/>
  <c r="D98" i="62"/>
  <c r="C98" i="62"/>
  <c r="G97" i="62"/>
  <c r="F97" i="62"/>
  <c r="E97" i="62"/>
  <c r="D97" i="62"/>
  <c r="C97" i="62"/>
  <c r="G96" i="62"/>
  <c r="F96" i="62"/>
  <c r="E96" i="62"/>
  <c r="D96" i="62"/>
  <c r="C96" i="62"/>
  <c r="G95" i="62"/>
  <c r="F95" i="62"/>
  <c r="E95" i="62"/>
  <c r="D95" i="62"/>
  <c r="C95" i="62"/>
  <c r="G94" i="62"/>
  <c r="F94" i="62"/>
  <c r="F119" i="62" s="1"/>
  <c r="E94" i="62"/>
  <c r="D94" i="62"/>
  <c r="C94" i="62"/>
  <c r="G93" i="62"/>
  <c r="F93" i="62"/>
  <c r="E93" i="62"/>
  <c r="D93" i="62"/>
  <c r="C93" i="62"/>
  <c r="G92" i="62"/>
  <c r="F92" i="62"/>
  <c r="E92" i="62"/>
  <c r="D92" i="62"/>
  <c r="C92" i="62"/>
  <c r="G91" i="62"/>
  <c r="F91" i="62"/>
  <c r="E91" i="62"/>
  <c r="E116" i="62" s="1"/>
  <c r="D91" i="62"/>
  <c r="C91" i="62"/>
  <c r="H84" i="62"/>
  <c r="G84" i="62"/>
  <c r="D84" i="62"/>
  <c r="G80" i="62"/>
  <c r="F80" i="62"/>
  <c r="E80" i="62"/>
  <c r="D80" i="62"/>
  <c r="C80" i="62"/>
  <c r="C135" i="62" s="1"/>
  <c r="G79" i="62"/>
  <c r="F79" i="62"/>
  <c r="E79" i="62"/>
  <c r="D79" i="62"/>
  <c r="C79" i="62"/>
  <c r="G78" i="62"/>
  <c r="F78" i="62"/>
  <c r="E78" i="62"/>
  <c r="D78" i="62"/>
  <c r="C78" i="62"/>
  <c r="G77" i="62"/>
  <c r="F77" i="62"/>
  <c r="E77" i="62"/>
  <c r="D77" i="62"/>
  <c r="C77" i="62"/>
  <c r="G76" i="62"/>
  <c r="F76" i="62"/>
  <c r="E76" i="62"/>
  <c r="D76" i="62"/>
  <c r="C76" i="62"/>
  <c r="G75" i="62"/>
  <c r="F75" i="62"/>
  <c r="E75" i="62"/>
  <c r="D75" i="62"/>
  <c r="D130" i="62" s="1"/>
  <c r="C75" i="62"/>
  <c r="G74" i="62"/>
  <c r="F74" i="62"/>
  <c r="E74" i="62"/>
  <c r="D74" i="62"/>
  <c r="C74" i="62"/>
  <c r="G73" i="62"/>
  <c r="F73" i="62"/>
  <c r="F128" i="62" s="1"/>
  <c r="E73" i="62"/>
  <c r="D73" i="62"/>
  <c r="C73" i="62"/>
  <c r="G72" i="62"/>
  <c r="F72" i="62"/>
  <c r="E72" i="62"/>
  <c r="D72" i="62"/>
  <c r="C72" i="62"/>
  <c r="G71" i="62"/>
  <c r="F71" i="62"/>
  <c r="E71" i="62"/>
  <c r="D71" i="62"/>
  <c r="C71" i="62"/>
  <c r="G70" i="62"/>
  <c r="F70" i="62"/>
  <c r="E70" i="62"/>
  <c r="D70" i="62"/>
  <c r="C70" i="62"/>
  <c r="G69" i="62"/>
  <c r="F69" i="62"/>
  <c r="E69" i="62"/>
  <c r="D69" i="62"/>
  <c r="C69" i="62"/>
  <c r="G68" i="62"/>
  <c r="G123" i="62" s="1"/>
  <c r="F68" i="62"/>
  <c r="E68" i="62"/>
  <c r="D68" i="62"/>
  <c r="C68" i="62"/>
  <c r="G67" i="62"/>
  <c r="F67" i="62"/>
  <c r="E67" i="62"/>
  <c r="D67" i="62"/>
  <c r="C67" i="62"/>
  <c r="G66" i="62"/>
  <c r="F66" i="62"/>
  <c r="E66" i="62"/>
  <c r="D66" i="62"/>
  <c r="C66" i="62"/>
  <c r="G65" i="62"/>
  <c r="F65" i="62"/>
  <c r="F120" i="62" s="1"/>
  <c r="E65" i="62"/>
  <c r="D65" i="62"/>
  <c r="C65" i="62"/>
  <c r="G64" i="62"/>
  <c r="F64" i="62"/>
  <c r="E64" i="62"/>
  <c r="D64" i="62"/>
  <c r="C64" i="62"/>
  <c r="G63" i="62"/>
  <c r="F63" i="62"/>
  <c r="E63" i="62"/>
  <c r="D63" i="62"/>
  <c r="C63" i="62"/>
  <c r="G62" i="62"/>
  <c r="F62" i="62"/>
  <c r="E62" i="62"/>
  <c r="D62" i="62"/>
  <c r="C62" i="62"/>
  <c r="G61" i="62"/>
  <c r="F61" i="62"/>
  <c r="E61" i="62"/>
  <c r="D61" i="62"/>
  <c r="C61" i="62"/>
  <c r="H55" i="62"/>
  <c r="G55" i="62"/>
  <c r="D55" i="62"/>
  <c r="G51" i="62"/>
  <c r="G312" i="62" s="1"/>
  <c r="G362" i="62" s="1"/>
  <c r="F51" i="62"/>
  <c r="F312" i="62" s="1"/>
  <c r="F362" i="62" s="1"/>
  <c r="E51" i="62"/>
  <c r="E312" i="62" s="1"/>
  <c r="E362" i="62" s="1"/>
  <c r="D51" i="62"/>
  <c r="C51" i="62"/>
  <c r="C312" i="62" s="1"/>
  <c r="C362" i="62" s="1"/>
  <c r="G50" i="62"/>
  <c r="G311" i="62" s="1"/>
  <c r="G361" i="62" s="1"/>
  <c r="F50" i="62"/>
  <c r="F311" i="62" s="1"/>
  <c r="F361" i="62" s="1"/>
  <c r="E50" i="62"/>
  <c r="E311" i="62" s="1"/>
  <c r="E361" i="62" s="1"/>
  <c r="D50" i="62"/>
  <c r="C50" i="62"/>
  <c r="G49" i="62"/>
  <c r="G310" i="62" s="1"/>
  <c r="G360" i="62" s="1"/>
  <c r="F49" i="62"/>
  <c r="F310" i="62" s="1"/>
  <c r="F360" i="62" s="1"/>
  <c r="E49" i="62"/>
  <c r="E310" i="62" s="1"/>
  <c r="E360" i="62" s="1"/>
  <c r="D49" i="62"/>
  <c r="C49" i="62"/>
  <c r="G48" i="62"/>
  <c r="G309" i="62" s="1"/>
  <c r="G359" i="62" s="1"/>
  <c r="F48" i="62"/>
  <c r="F309" i="62" s="1"/>
  <c r="F359" i="62" s="1"/>
  <c r="E48" i="62"/>
  <c r="D48" i="62"/>
  <c r="D309" i="62" s="1"/>
  <c r="D359" i="62" s="1"/>
  <c r="C48" i="62"/>
  <c r="C309" i="62" s="1"/>
  <c r="C359" i="62" s="1"/>
  <c r="G47" i="62"/>
  <c r="G308" i="62" s="1"/>
  <c r="G358" i="62" s="1"/>
  <c r="F47" i="62"/>
  <c r="F308" i="62" s="1"/>
  <c r="F358" i="62" s="1"/>
  <c r="E47" i="62"/>
  <c r="D47" i="62"/>
  <c r="C47" i="62"/>
  <c r="G46" i="62"/>
  <c r="G307" i="62"/>
  <c r="G357" i="62" s="1"/>
  <c r="F46" i="62"/>
  <c r="E46" i="62"/>
  <c r="D46" i="62"/>
  <c r="D307" i="62" s="1"/>
  <c r="D357" i="62" s="1"/>
  <c r="C46" i="62"/>
  <c r="G45" i="62"/>
  <c r="G306" i="62" s="1"/>
  <c r="G356" i="62" s="1"/>
  <c r="F45" i="62"/>
  <c r="F306" i="62" s="1"/>
  <c r="F356" i="62" s="1"/>
  <c r="E45" i="62"/>
  <c r="D45" i="62"/>
  <c r="C45" i="62"/>
  <c r="G44" i="62"/>
  <c r="G305" i="62" s="1"/>
  <c r="G355" i="62" s="1"/>
  <c r="F44" i="62"/>
  <c r="E44" i="62"/>
  <c r="E305" i="62" s="1"/>
  <c r="E355" i="62" s="1"/>
  <c r="D44" i="62"/>
  <c r="D305" i="62" s="1"/>
  <c r="D355" i="62" s="1"/>
  <c r="C44" i="62"/>
  <c r="G43" i="62"/>
  <c r="G304" i="62" s="1"/>
  <c r="G354" i="62" s="1"/>
  <c r="F43" i="62"/>
  <c r="F304" i="62" s="1"/>
  <c r="F354" i="62" s="1"/>
  <c r="E43" i="62"/>
  <c r="E304" i="62" s="1"/>
  <c r="E354" i="62" s="1"/>
  <c r="D43" i="62"/>
  <c r="D304" i="62" s="1"/>
  <c r="D354" i="62" s="1"/>
  <c r="C43" i="62"/>
  <c r="G42" i="62"/>
  <c r="G303" i="62" s="1"/>
  <c r="G353" i="62" s="1"/>
  <c r="F42" i="62"/>
  <c r="F303" i="62" s="1"/>
  <c r="F353" i="62" s="1"/>
  <c r="E42" i="62"/>
  <c r="E303" i="62" s="1"/>
  <c r="E353" i="62" s="1"/>
  <c r="D42" i="62"/>
  <c r="D303" i="62" s="1"/>
  <c r="D353" i="62" s="1"/>
  <c r="C42" i="62"/>
  <c r="C303" i="62" s="1"/>
  <c r="C353" i="62" s="1"/>
  <c r="G41" i="62"/>
  <c r="G302" i="62" s="1"/>
  <c r="G352" i="62" s="1"/>
  <c r="F41" i="62"/>
  <c r="E41" i="62"/>
  <c r="E302" i="62" s="1"/>
  <c r="E352" i="62" s="1"/>
  <c r="D41" i="62"/>
  <c r="D302" i="62" s="1"/>
  <c r="D352" i="62" s="1"/>
  <c r="C41" i="62"/>
  <c r="C302" i="62" s="1"/>
  <c r="C352" i="62" s="1"/>
  <c r="G40" i="62"/>
  <c r="G301" i="62" s="1"/>
  <c r="G351" i="62" s="1"/>
  <c r="F40" i="62"/>
  <c r="F301" i="62" s="1"/>
  <c r="F351" i="62" s="1"/>
  <c r="E40" i="62"/>
  <c r="E301" i="62" s="1"/>
  <c r="E351" i="62" s="1"/>
  <c r="D40" i="62"/>
  <c r="D301" i="62" s="1"/>
  <c r="D351" i="62" s="1"/>
  <c r="C40" i="62"/>
  <c r="G39" i="62"/>
  <c r="G300" i="62" s="1"/>
  <c r="G350" i="62" s="1"/>
  <c r="F39" i="62"/>
  <c r="F300" i="62" s="1"/>
  <c r="F350" i="62" s="1"/>
  <c r="E39" i="62"/>
  <c r="D39" i="62"/>
  <c r="D300" i="62" s="1"/>
  <c r="D350" i="62" s="1"/>
  <c r="C39" i="62"/>
  <c r="C300" i="62" s="1"/>
  <c r="C350" i="62" s="1"/>
  <c r="G38" i="62"/>
  <c r="G299" i="62" s="1"/>
  <c r="G349" i="62" s="1"/>
  <c r="F38" i="62"/>
  <c r="F299" i="62" s="1"/>
  <c r="F349" i="62" s="1"/>
  <c r="E38" i="62"/>
  <c r="D38" i="62"/>
  <c r="C38" i="62"/>
  <c r="G37" i="62"/>
  <c r="G298" i="62" s="1"/>
  <c r="G348" i="62" s="1"/>
  <c r="F37" i="62"/>
  <c r="F298" i="62" s="1"/>
  <c r="F348" i="62" s="1"/>
  <c r="E37" i="62"/>
  <c r="D37" i="62"/>
  <c r="C37" i="62"/>
  <c r="G36" i="62"/>
  <c r="G297" i="62" s="1"/>
  <c r="G347" i="62" s="1"/>
  <c r="F36" i="62"/>
  <c r="E36" i="62"/>
  <c r="E297" i="62" s="1"/>
  <c r="E347" i="62" s="1"/>
  <c r="D36" i="62"/>
  <c r="D297" i="62" s="1"/>
  <c r="D347" i="62" s="1"/>
  <c r="C36" i="62"/>
  <c r="C297" i="62" s="1"/>
  <c r="C347" i="62" s="1"/>
  <c r="G35" i="62"/>
  <c r="G296" i="62" s="1"/>
  <c r="G346" i="62" s="1"/>
  <c r="F35" i="62"/>
  <c r="F296" i="62" s="1"/>
  <c r="F346" i="62" s="1"/>
  <c r="E35" i="62"/>
  <c r="D35" i="62"/>
  <c r="C35" i="62"/>
  <c r="G34" i="62"/>
  <c r="G295" i="62" s="1"/>
  <c r="G345" i="62" s="1"/>
  <c r="F34" i="62"/>
  <c r="F295" i="62" s="1"/>
  <c r="F345" i="62" s="1"/>
  <c r="E34" i="62"/>
  <c r="E295" i="62" s="1"/>
  <c r="E345" i="62" s="1"/>
  <c r="D34" i="62"/>
  <c r="C34" i="62"/>
  <c r="G33" i="62"/>
  <c r="F33" i="62"/>
  <c r="E33" i="62"/>
  <c r="D33" i="62"/>
  <c r="C33" i="62"/>
  <c r="G32" i="62"/>
  <c r="G293" i="62" s="1"/>
  <c r="G343" i="62" s="1"/>
  <c r="F32" i="62"/>
  <c r="F293" i="62" s="1"/>
  <c r="F343" i="62" s="1"/>
  <c r="E32" i="62"/>
  <c r="D32" i="62"/>
  <c r="C32" i="62"/>
  <c r="H28" i="62"/>
  <c r="G28" i="62"/>
  <c r="D28" i="62"/>
  <c r="G25" i="62"/>
  <c r="F25" i="62"/>
  <c r="E25" i="62"/>
  <c r="D25" i="62"/>
  <c r="C25" i="62"/>
  <c r="H21" i="62"/>
  <c r="G21" i="62"/>
  <c r="D21" i="62"/>
  <c r="H17" i="62"/>
  <c r="H215" i="62" s="1"/>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B23" i="49"/>
  <c r="C307" i="62"/>
  <c r="C357" i="62" s="1"/>
  <c r="E309" i="62"/>
  <c r="E359" i="62" s="1"/>
  <c r="E307" i="62"/>
  <c r="E357" i="62" s="1"/>
  <c r="C301" i="62"/>
  <c r="C351" i="62" s="1"/>
  <c r="W39" i="56"/>
  <c r="X39" i="56"/>
  <c r="Y39" i="56"/>
  <c r="Z39" i="56"/>
  <c r="AA39" i="56"/>
  <c r="AB39" i="56"/>
  <c r="AC39" i="56"/>
  <c r="AD39" i="56"/>
  <c r="AE39" i="56"/>
  <c r="AF39" i="56"/>
  <c r="AG39" i="56"/>
  <c r="AH39" i="56"/>
  <c r="AI39" i="56"/>
  <c r="AJ39" i="56"/>
  <c r="AK39" i="56"/>
  <c r="AL39" i="56"/>
  <c r="AM39" i="56"/>
  <c r="AN39" i="56"/>
  <c r="AO39" i="56"/>
  <c r="AP39" i="56"/>
  <c r="AQ39" i="56"/>
  <c r="AR39" i="56"/>
  <c r="AS39" i="56"/>
  <c r="AT39" i="56"/>
  <c r="AU39" i="56"/>
  <c r="AV39" i="56"/>
  <c r="AW39" i="56"/>
  <c r="AX39" i="56"/>
  <c r="AY39" i="56"/>
  <c r="AZ39" i="56"/>
  <c r="BA39" i="56"/>
  <c r="BB39" i="56"/>
  <c r="BC39" i="56"/>
  <c r="BD39" i="56"/>
  <c r="BE39" i="56"/>
  <c r="BF39" i="56"/>
  <c r="BG39" i="56"/>
  <c r="BH39" i="56"/>
  <c r="BI39" i="56"/>
  <c r="BJ39" i="56"/>
  <c r="BK39" i="56"/>
  <c r="BL39" i="56"/>
  <c r="BM39" i="56"/>
  <c r="BN39" i="56"/>
  <c r="BO39" i="56"/>
  <c r="BP39" i="56"/>
  <c r="BQ39" i="56"/>
  <c r="BR39" i="56"/>
  <c r="BS39" i="56"/>
  <c r="BT39" i="56"/>
  <c r="BU39" i="56"/>
  <c r="BV39" i="56"/>
  <c r="BW39" i="56"/>
  <c r="BX39" i="56"/>
  <c r="BY39" i="56"/>
  <c r="BZ39" i="56"/>
  <c r="CA39" i="56"/>
  <c r="CB39" i="56"/>
  <c r="CC39" i="56"/>
  <c r="CD39" i="56"/>
  <c r="CE39" i="56"/>
  <c r="CF39" i="56"/>
  <c r="CG39" i="56"/>
  <c r="CH39" i="56"/>
  <c r="CI39" i="56"/>
  <c r="CJ39" i="56"/>
  <c r="CK39" i="56"/>
  <c r="CL39" i="56"/>
  <c r="CM39" i="56"/>
  <c r="CN39" i="56"/>
  <c r="CO39" i="56"/>
  <c r="CP39" i="56"/>
  <c r="CQ39" i="56"/>
  <c r="CR39" i="56"/>
  <c r="CS39" i="56"/>
  <c r="CT39" i="56"/>
  <c r="CU39" i="56"/>
  <c r="CV39" i="56"/>
  <c r="CW39" i="56"/>
  <c r="CX39" i="56"/>
  <c r="CY39" i="56"/>
  <c r="CZ39" i="56"/>
  <c r="DA39" i="56"/>
  <c r="DB39" i="56"/>
  <c r="DC39" i="56"/>
  <c r="DD39" i="56"/>
  <c r="DE39" i="56"/>
  <c r="DF39" i="56"/>
  <c r="DG39" i="56"/>
  <c r="DH39" i="56"/>
  <c r="DI39" i="56"/>
  <c r="DJ39" i="56"/>
  <c r="DK39" i="56"/>
  <c r="DL39" i="56"/>
  <c r="DM39" i="56"/>
  <c r="DN39" i="56"/>
  <c r="DO39" i="56"/>
  <c r="DP39" i="56"/>
  <c r="DQ39" i="56"/>
  <c r="DR39" i="56"/>
  <c r="DS39" i="56"/>
  <c r="DT39" i="56"/>
  <c r="DU39" i="56"/>
  <c r="DV39" i="56"/>
  <c r="DW39" i="56"/>
  <c r="DX39" i="56"/>
  <c r="DY39" i="56"/>
  <c r="DZ39" i="56"/>
  <c r="EA39" i="56"/>
  <c r="EB39" i="56"/>
  <c r="EC39" i="56"/>
  <c r="ED39" i="56"/>
  <c r="EE39" i="56"/>
  <c r="EF39" i="56"/>
  <c r="EG39" i="56"/>
  <c r="EH39" i="56"/>
  <c r="EI39" i="56"/>
  <c r="EJ39" i="56"/>
  <c r="EK39" i="56"/>
  <c r="EL39" i="56"/>
  <c r="EM39" i="56"/>
  <c r="EN39" i="56"/>
  <c r="EO39" i="56"/>
  <c r="EP39" i="56"/>
  <c r="EQ39" i="56"/>
  <c r="ER39" i="56"/>
  <c r="ES39" i="56"/>
  <c r="ET39" i="56"/>
  <c r="EU39" i="56"/>
  <c r="EV39" i="56"/>
  <c r="EW39" i="56"/>
  <c r="EX39" i="56"/>
  <c r="EY39" i="56"/>
  <c r="EZ39" i="56"/>
  <c r="FA39" i="56"/>
  <c r="FB39" i="56"/>
  <c r="FC39" i="56"/>
  <c r="FD39" i="56"/>
  <c r="FE39" i="56"/>
  <c r="FF39" i="56"/>
  <c r="FG39" i="56"/>
  <c r="FH39" i="56"/>
  <c r="FI39" i="56"/>
  <c r="FJ39" i="56"/>
  <c r="FK39" i="56"/>
  <c r="FL39" i="56"/>
  <c r="FM39" i="56"/>
  <c r="FN39" i="56"/>
  <c r="FO39" i="56"/>
  <c r="FP39" i="56"/>
  <c r="FQ39" i="56"/>
  <c r="FR39" i="56"/>
  <c r="FS39" i="56"/>
  <c r="FT39" i="56"/>
  <c r="FU39" i="56"/>
  <c r="FV39" i="56"/>
  <c r="FW39" i="56"/>
  <c r="FX39" i="56"/>
  <c r="FY39" i="56"/>
  <c r="FZ39" i="56"/>
  <c r="GA39" i="56"/>
  <c r="GB39" i="56"/>
  <c r="GC39" i="56"/>
  <c r="GD39" i="56"/>
  <c r="GE39" i="56"/>
  <c r="GF39" i="56"/>
  <c r="GG39" i="56"/>
  <c r="GH39" i="56"/>
  <c r="GI39" i="56"/>
  <c r="GJ39" i="56"/>
  <c r="GK39" i="56"/>
  <c r="GL39" i="56"/>
  <c r="GM39" i="56"/>
  <c r="GN39" i="56"/>
  <c r="GO39" i="56"/>
  <c r="GP39" i="56"/>
  <c r="GQ39" i="56"/>
  <c r="GR39" i="56"/>
  <c r="GS39" i="56"/>
  <c r="GT39" i="56"/>
  <c r="GU39" i="56"/>
  <c r="GV39" i="56"/>
  <c r="GW39" i="56"/>
  <c r="GX39" i="56"/>
  <c r="GY39" i="56"/>
  <c r="GZ39" i="56"/>
  <c r="HA39" i="56"/>
  <c r="HB39" i="56"/>
  <c r="HC39" i="56"/>
  <c r="HD39" i="56"/>
  <c r="HE39" i="56"/>
  <c r="HF39" i="56"/>
  <c r="HG39" i="56"/>
  <c r="HH39" i="56"/>
  <c r="HI39" i="56"/>
  <c r="HJ39" i="56"/>
  <c r="HK39" i="56"/>
  <c r="HL39" i="56"/>
  <c r="HM39" i="56"/>
  <c r="HN39" i="56"/>
  <c r="O39" i="56"/>
  <c r="P39" i="56"/>
  <c r="Q39" i="56"/>
  <c r="R39" i="56"/>
  <c r="S39" i="56"/>
  <c r="AG111" i="60"/>
  <c r="AG110" i="60"/>
  <c r="AG109" i="60"/>
  <c r="AG108" i="60"/>
  <c r="AG107" i="60"/>
  <c r="AG106" i="60"/>
  <c r="AG105" i="60"/>
  <c r="AG104" i="60"/>
  <c r="AG103" i="60"/>
  <c r="AG102" i="60"/>
  <c r="AG101" i="60"/>
  <c r="AG100" i="60"/>
  <c r="AG99" i="60"/>
  <c r="AH99" i="60"/>
  <c r="AG98" i="60"/>
  <c r="AH98" i="60"/>
  <c r="AG97" i="60"/>
  <c r="AH97" i="60"/>
  <c r="AG96" i="60"/>
  <c r="AH96" i="60"/>
  <c r="AG95" i="60"/>
  <c r="AH95" i="60"/>
  <c r="AG94" i="60"/>
  <c r="AH94" i="60"/>
  <c r="AG93" i="60"/>
  <c r="AH93" i="60"/>
  <c r="AG92" i="60"/>
  <c r="AH92" i="60"/>
  <c r="AG89" i="60"/>
  <c r="AG88" i="60"/>
  <c r="AH88" i="60"/>
  <c r="AG87" i="60"/>
  <c r="AH87" i="60"/>
  <c r="AG86" i="60"/>
  <c r="AH86" i="60"/>
  <c r="AG85" i="60"/>
  <c r="AG84" i="60"/>
  <c r="AG83" i="60"/>
  <c r="AG82" i="60"/>
  <c r="AG81" i="60"/>
  <c r="AG80" i="60"/>
  <c r="AG79" i="60"/>
  <c r="AG78" i="60"/>
  <c r="AG77" i="60"/>
  <c r="AG76" i="60"/>
  <c r="AG75" i="60"/>
  <c r="AG74" i="60"/>
  <c r="AG73" i="60"/>
  <c r="AG72" i="60"/>
  <c r="AG71" i="60"/>
  <c r="AG70" i="60"/>
  <c r="AH70" i="60"/>
  <c r="AG67" i="60"/>
  <c r="AG66" i="60"/>
  <c r="AH66" i="60"/>
  <c r="AG65" i="60"/>
  <c r="AH65" i="60"/>
  <c r="AG64" i="60"/>
  <c r="AH64" i="60"/>
  <c r="AG63" i="60"/>
  <c r="AG62" i="60"/>
  <c r="AG61" i="60"/>
  <c r="AG60" i="60"/>
  <c r="AG59" i="60"/>
  <c r="AG58" i="60"/>
  <c r="AG57" i="60"/>
  <c r="AG56" i="60"/>
  <c r="AG55" i="60"/>
  <c r="AG54" i="60"/>
  <c r="AG53" i="60"/>
  <c r="AG52" i="60"/>
  <c r="AG51" i="60"/>
  <c r="AG50" i="60"/>
  <c r="AG49" i="60"/>
  <c r="AG48" i="60"/>
  <c r="AH48" i="60"/>
  <c r="AG45" i="60"/>
  <c r="AG44" i="60"/>
  <c r="AG43" i="60"/>
  <c r="AG42" i="60"/>
  <c r="AG41" i="60"/>
  <c r="AG40" i="60"/>
  <c r="AG39" i="60"/>
  <c r="AG38" i="60"/>
  <c r="AG37" i="60"/>
  <c r="AG36" i="60"/>
  <c r="AG35" i="60"/>
  <c r="AG34" i="60"/>
  <c r="AG33" i="60"/>
  <c r="AG32" i="60"/>
  <c r="AG31" i="60"/>
  <c r="AG30" i="60"/>
  <c r="AG29" i="60"/>
  <c r="AG28" i="60"/>
  <c r="AG27" i="60"/>
  <c r="AG26" i="60"/>
  <c r="AH26" i="60"/>
  <c r="AG23" i="60"/>
  <c r="AH23" i="60"/>
  <c r="AG22" i="60"/>
  <c r="AH22" i="60"/>
  <c r="AG21" i="60"/>
  <c r="AH21" i="60"/>
  <c r="AG20" i="60"/>
  <c r="AH20" i="60"/>
  <c r="AG19" i="60"/>
  <c r="AH19" i="60"/>
  <c r="AG18" i="60"/>
  <c r="AH18" i="60"/>
  <c r="AG17" i="60"/>
  <c r="AH17" i="60"/>
  <c r="AG16" i="60"/>
  <c r="AH16" i="60"/>
  <c r="AG15" i="60"/>
  <c r="AH15" i="60"/>
  <c r="AG14" i="60"/>
  <c r="AH14" i="60"/>
  <c r="AG13" i="60"/>
  <c r="AH13" i="60"/>
  <c r="AG12" i="60"/>
  <c r="AH12" i="60"/>
  <c r="AG11" i="60"/>
  <c r="AH11" i="60"/>
  <c r="AG10" i="60"/>
  <c r="AH10" i="60"/>
  <c r="AG9" i="60"/>
  <c r="AH9" i="60"/>
  <c r="AG8" i="60"/>
  <c r="AH8" i="60"/>
  <c r="AG7" i="60"/>
  <c r="AH7" i="60"/>
  <c r="AG6" i="60"/>
  <c r="AH6" i="60"/>
  <c r="AG5" i="60"/>
  <c r="AH5" i="60"/>
  <c r="AH2" i="60"/>
  <c r="AH113" i="60" s="1"/>
  <c r="N113" i="60"/>
  <c r="F17" i="11"/>
  <c r="F13" i="11"/>
  <c r="H162" i="36"/>
  <c r="G162" i="36"/>
  <c r="F162" i="36"/>
  <c r="E162" i="36"/>
  <c r="D162" i="36"/>
  <c r="C162" i="36"/>
  <c r="H161" i="36"/>
  <c r="G161" i="36"/>
  <c r="F161" i="36"/>
  <c r="E161" i="36"/>
  <c r="D161" i="36"/>
  <c r="C161" i="36"/>
  <c r="H160" i="36"/>
  <c r="G160" i="36"/>
  <c r="F160" i="36"/>
  <c r="E160" i="36"/>
  <c r="D160" i="36"/>
  <c r="C160" i="36"/>
  <c r="H159" i="36"/>
  <c r="G159" i="36"/>
  <c r="F159" i="36"/>
  <c r="E159" i="36"/>
  <c r="D159" i="36"/>
  <c r="C159" i="36"/>
  <c r="H158" i="36"/>
  <c r="G158" i="36"/>
  <c r="F158" i="36"/>
  <c r="E158" i="36"/>
  <c r="D158" i="36"/>
  <c r="C158" i="36"/>
  <c r="H157" i="36"/>
  <c r="G157" i="36"/>
  <c r="F157" i="36"/>
  <c r="E157" i="36"/>
  <c r="D157" i="36"/>
  <c r="C157" i="36"/>
  <c r="H156" i="36"/>
  <c r="G156" i="36"/>
  <c r="F156" i="36"/>
  <c r="E156" i="36"/>
  <c r="D156" i="36"/>
  <c r="C156" i="36"/>
  <c r="H155" i="36"/>
  <c r="G155" i="36"/>
  <c r="F155" i="36"/>
  <c r="E155" i="36"/>
  <c r="D155" i="36"/>
  <c r="C155" i="36"/>
  <c r="H154" i="36"/>
  <c r="G154" i="36"/>
  <c r="F154" i="36"/>
  <c r="E154" i="36"/>
  <c r="D154" i="36"/>
  <c r="C154" i="36"/>
  <c r="H153" i="36"/>
  <c r="G153" i="36"/>
  <c r="F153" i="36"/>
  <c r="E153" i="36"/>
  <c r="D153" i="36"/>
  <c r="C153" i="36"/>
  <c r="H152" i="36"/>
  <c r="G152" i="36"/>
  <c r="F152" i="36"/>
  <c r="E152" i="36"/>
  <c r="D152" i="36"/>
  <c r="C152" i="36"/>
  <c r="H151" i="36"/>
  <c r="G151" i="36"/>
  <c r="F151" i="36"/>
  <c r="E151" i="36"/>
  <c r="D151" i="36"/>
  <c r="C151" i="36"/>
  <c r="H150" i="36"/>
  <c r="G150" i="36"/>
  <c r="F150" i="36"/>
  <c r="E150" i="36"/>
  <c r="D150" i="36"/>
  <c r="C150" i="36"/>
  <c r="H149" i="36"/>
  <c r="G149" i="36"/>
  <c r="F149" i="36"/>
  <c r="E149" i="36"/>
  <c r="D149" i="36"/>
  <c r="C149" i="36"/>
  <c r="H148" i="36"/>
  <c r="G148" i="36"/>
  <c r="F148" i="36"/>
  <c r="E148" i="36"/>
  <c r="D148" i="36"/>
  <c r="C148" i="36"/>
  <c r="H147" i="36"/>
  <c r="G147" i="36"/>
  <c r="F147" i="36"/>
  <c r="E147" i="36"/>
  <c r="D147" i="36"/>
  <c r="C147" i="36"/>
  <c r="H146" i="36"/>
  <c r="G146" i="36"/>
  <c r="F146" i="36"/>
  <c r="E146" i="36"/>
  <c r="D146" i="36"/>
  <c r="C146" i="36"/>
  <c r="H145" i="36"/>
  <c r="G145" i="36"/>
  <c r="F145" i="36"/>
  <c r="E145" i="36"/>
  <c r="D145" i="36"/>
  <c r="C145" i="36"/>
  <c r="H144" i="36"/>
  <c r="G144" i="36"/>
  <c r="F144" i="36"/>
  <c r="E144" i="36"/>
  <c r="D144" i="36"/>
  <c r="C144" i="36"/>
  <c r="H143" i="36"/>
  <c r="G143" i="36"/>
  <c r="F143" i="36"/>
  <c r="E143" i="36"/>
  <c r="D143" i="36"/>
  <c r="C143" i="36"/>
  <c r="G110" i="36"/>
  <c r="F110" i="36"/>
  <c r="E110" i="36"/>
  <c r="D110" i="36"/>
  <c r="C110" i="36"/>
  <c r="G109" i="36"/>
  <c r="F109" i="36"/>
  <c r="E109" i="36"/>
  <c r="D109" i="36"/>
  <c r="C109" i="36"/>
  <c r="G108" i="36"/>
  <c r="F108" i="36"/>
  <c r="E108" i="36"/>
  <c r="D108" i="36"/>
  <c r="C108" i="36"/>
  <c r="G107" i="36"/>
  <c r="F107" i="36"/>
  <c r="E107" i="36"/>
  <c r="D107" i="36"/>
  <c r="C107" i="36"/>
  <c r="G106" i="36"/>
  <c r="F106" i="36"/>
  <c r="E106" i="36"/>
  <c r="D106" i="36"/>
  <c r="C106" i="36"/>
  <c r="G105" i="36"/>
  <c r="F105" i="36"/>
  <c r="E105" i="36"/>
  <c r="D105" i="36"/>
  <c r="C105" i="36"/>
  <c r="G104" i="36"/>
  <c r="F104" i="36"/>
  <c r="E104" i="36"/>
  <c r="D104" i="36"/>
  <c r="C104" i="36"/>
  <c r="G103" i="36"/>
  <c r="F103" i="36"/>
  <c r="E103" i="36"/>
  <c r="D103" i="36"/>
  <c r="C103" i="36"/>
  <c r="G102" i="36"/>
  <c r="F102" i="36"/>
  <c r="E102" i="36"/>
  <c r="D102" i="36"/>
  <c r="C102" i="36"/>
  <c r="G101" i="36"/>
  <c r="F101" i="36"/>
  <c r="E101" i="36"/>
  <c r="D101" i="36"/>
  <c r="C101" i="36"/>
  <c r="G100" i="36"/>
  <c r="F100" i="36"/>
  <c r="E100" i="36"/>
  <c r="D100" i="36"/>
  <c r="C100" i="36"/>
  <c r="G99" i="36"/>
  <c r="F99" i="36"/>
  <c r="E99" i="36"/>
  <c r="D99" i="36"/>
  <c r="C99" i="36"/>
  <c r="G98" i="36"/>
  <c r="F98" i="36"/>
  <c r="E98" i="36"/>
  <c r="D98" i="36"/>
  <c r="C98" i="36"/>
  <c r="G97" i="36"/>
  <c r="F97" i="36"/>
  <c r="E97" i="36"/>
  <c r="D97" i="36"/>
  <c r="C97" i="36"/>
  <c r="G96" i="36"/>
  <c r="F96" i="36"/>
  <c r="E96" i="36"/>
  <c r="D96" i="36"/>
  <c r="C96" i="36"/>
  <c r="G95" i="36"/>
  <c r="F95" i="36"/>
  <c r="E95" i="36"/>
  <c r="D95" i="36"/>
  <c r="C95" i="36"/>
  <c r="G94" i="36"/>
  <c r="F94" i="36"/>
  <c r="E94" i="36"/>
  <c r="D94" i="36"/>
  <c r="C94" i="36"/>
  <c r="G93" i="36"/>
  <c r="F93" i="36"/>
  <c r="E93" i="36"/>
  <c r="D93" i="36"/>
  <c r="C93" i="36"/>
  <c r="G92" i="36"/>
  <c r="F92" i="36"/>
  <c r="E92" i="36"/>
  <c r="D92" i="36"/>
  <c r="C92" i="36"/>
  <c r="G91" i="36"/>
  <c r="F91" i="36"/>
  <c r="E91" i="36"/>
  <c r="D91" i="36"/>
  <c r="C91" i="36"/>
  <c r="H162" i="30"/>
  <c r="G162" i="30"/>
  <c r="F162" i="30"/>
  <c r="E162" i="30"/>
  <c r="D162" i="30"/>
  <c r="C162" i="30"/>
  <c r="H161" i="30"/>
  <c r="G161" i="30"/>
  <c r="F161" i="30"/>
  <c r="E161" i="30"/>
  <c r="D161" i="30"/>
  <c r="I161" i="30" s="1"/>
  <c r="C161" i="30"/>
  <c r="H160" i="30"/>
  <c r="G160" i="30"/>
  <c r="F160" i="30"/>
  <c r="E160" i="30"/>
  <c r="D160" i="30"/>
  <c r="C160" i="30"/>
  <c r="H159" i="30"/>
  <c r="G159" i="30"/>
  <c r="F159" i="30"/>
  <c r="E159" i="30"/>
  <c r="D159" i="30"/>
  <c r="C159" i="30"/>
  <c r="H158" i="30"/>
  <c r="G158" i="30"/>
  <c r="F158" i="30"/>
  <c r="E158" i="30"/>
  <c r="D158" i="30"/>
  <c r="C158" i="30"/>
  <c r="H157" i="30"/>
  <c r="G157" i="30"/>
  <c r="F157" i="30"/>
  <c r="E157" i="30"/>
  <c r="D157" i="30"/>
  <c r="C157" i="30"/>
  <c r="H156" i="30"/>
  <c r="G156" i="30"/>
  <c r="F156" i="30"/>
  <c r="E156" i="30"/>
  <c r="D156" i="30"/>
  <c r="C156" i="30"/>
  <c r="H155" i="30"/>
  <c r="G155" i="30"/>
  <c r="F155" i="30"/>
  <c r="E155" i="30"/>
  <c r="D155" i="30"/>
  <c r="C155" i="30"/>
  <c r="H154" i="30"/>
  <c r="G154" i="30"/>
  <c r="F154" i="30"/>
  <c r="E154" i="30"/>
  <c r="D154" i="30"/>
  <c r="C154" i="30"/>
  <c r="H153" i="30"/>
  <c r="G153" i="30"/>
  <c r="F153" i="30"/>
  <c r="E153" i="30"/>
  <c r="D153" i="30"/>
  <c r="C153" i="30"/>
  <c r="H152" i="30"/>
  <c r="G152" i="30"/>
  <c r="F152" i="30"/>
  <c r="E152" i="30"/>
  <c r="D152" i="30"/>
  <c r="C152" i="30"/>
  <c r="H151" i="30"/>
  <c r="G151" i="30"/>
  <c r="F151" i="30"/>
  <c r="E151" i="30"/>
  <c r="D151" i="30"/>
  <c r="C151" i="30"/>
  <c r="H150" i="30"/>
  <c r="G150" i="30"/>
  <c r="F150" i="30"/>
  <c r="E150" i="30"/>
  <c r="D150" i="30"/>
  <c r="C150" i="30"/>
  <c r="H149" i="30"/>
  <c r="G149" i="30"/>
  <c r="F149" i="30"/>
  <c r="E149" i="30"/>
  <c r="D149" i="30"/>
  <c r="C149" i="30"/>
  <c r="H148" i="30"/>
  <c r="G148" i="30"/>
  <c r="F148" i="30"/>
  <c r="E148" i="30"/>
  <c r="D148" i="30"/>
  <c r="C148" i="30"/>
  <c r="H147" i="30"/>
  <c r="G147" i="30"/>
  <c r="F147" i="30"/>
  <c r="E147" i="30"/>
  <c r="D147" i="30"/>
  <c r="C147" i="30"/>
  <c r="H146" i="30"/>
  <c r="G146" i="30"/>
  <c r="F146" i="30"/>
  <c r="E146" i="30"/>
  <c r="D146" i="30"/>
  <c r="C146" i="30"/>
  <c r="H145" i="30"/>
  <c r="G145" i="30"/>
  <c r="F145" i="30"/>
  <c r="E145" i="30"/>
  <c r="D145" i="30"/>
  <c r="I145" i="30" s="1"/>
  <c r="C145" i="30"/>
  <c r="H144" i="30"/>
  <c r="G144" i="30"/>
  <c r="F144" i="30"/>
  <c r="E144" i="30"/>
  <c r="D144" i="30"/>
  <c r="C144" i="30"/>
  <c r="H143" i="30"/>
  <c r="G143" i="30"/>
  <c r="F143" i="30"/>
  <c r="E143" i="30"/>
  <c r="D143" i="30"/>
  <c r="C143" i="30"/>
  <c r="G110" i="30"/>
  <c r="F110" i="30"/>
  <c r="E110" i="30"/>
  <c r="D110" i="30"/>
  <c r="C110" i="30"/>
  <c r="G109" i="30"/>
  <c r="F109" i="30"/>
  <c r="E109" i="30"/>
  <c r="D109" i="30"/>
  <c r="C109" i="30"/>
  <c r="G108" i="30"/>
  <c r="G133" i="30" s="1"/>
  <c r="F108" i="30"/>
  <c r="E108" i="30"/>
  <c r="D108" i="30"/>
  <c r="C108" i="30"/>
  <c r="G107" i="30"/>
  <c r="F107" i="30"/>
  <c r="E107" i="30"/>
  <c r="D107" i="30"/>
  <c r="C107" i="30"/>
  <c r="G106" i="30"/>
  <c r="F106" i="30"/>
  <c r="E106" i="30"/>
  <c r="D106" i="30"/>
  <c r="C106" i="30"/>
  <c r="G105" i="30"/>
  <c r="F105" i="30"/>
  <c r="H105" i="30" s="1"/>
  <c r="E105" i="30"/>
  <c r="D105" i="30"/>
  <c r="C105" i="30"/>
  <c r="G104" i="30"/>
  <c r="F104" i="30"/>
  <c r="E104" i="30"/>
  <c r="D104" i="30"/>
  <c r="C104" i="30"/>
  <c r="C129" i="30" s="1"/>
  <c r="G103" i="30"/>
  <c r="F103" i="30"/>
  <c r="E103" i="30"/>
  <c r="D103" i="30"/>
  <c r="C103" i="30"/>
  <c r="G102" i="30"/>
  <c r="F102" i="30"/>
  <c r="E102" i="30"/>
  <c r="D102" i="30"/>
  <c r="C102" i="30"/>
  <c r="G101" i="30"/>
  <c r="F101" i="30"/>
  <c r="E101" i="30"/>
  <c r="D101" i="30"/>
  <c r="C101" i="30"/>
  <c r="G100" i="30"/>
  <c r="G125" i="30" s="1"/>
  <c r="F100" i="30"/>
  <c r="E100" i="30"/>
  <c r="D100" i="30"/>
  <c r="C100" i="30"/>
  <c r="G99" i="30"/>
  <c r="F99" i="30"/>
  <c r="E99" i="30"/>
  <c r="D99" i="30"/>
  <c r="D124" i="30" s="1"/>
  <c r="C99" i="30"/>
  <c r="G98" i="30"/>
  <c r="F98" i="30"/>
  <c r="E98" i="30"/>
  <c r="D98" i="30"/>
  <c r="C98" i="30"/>
  <c r="G97" i="30"/>
  <c r="F97" i="30"/>
  <c r="E97" i="30"/>
  <c r="D97" i="30"/>
  <c r="C97" i="30"/>
  <c r="G96" i="30"/>
  <c r="F96" i="30"/>
  <c r="E96" i="30"/>
  <c r="D96" i="30"/>
  <c r="C96" i="30"/>
  <c r="G95" i="30"/>
  <c r="F95" i="30"/>
  <c r="E95" i="30"/>
  <c r="D95" i="30"/>
  <c r="C95" i="30"/>
  <c r="G94" i="30"/>
  <c r="F94" i="30"/>
  <c r="E94" i="30"/>
  <c r="E119" i="30" s="1"/>
  <c r="D94" i="30"/>
  <c r="C94" i="30"/>
  <c r="G93" i="30"/>
  <c r="F93" i="30"/>
  <c r="E93" i="30"/>
  <c r="D93" i="30"/>
  <c r="C93" i="30"/>
  <c r="G92" i="30"/>
  <c r="F92" i="30"/>
  <c r="E92" i="30"/>
  <c r="D92" i="30"/>
  <c r="C92" i="30"/>
  <c r="G91" i="30"/>
  <c r="F91" i="30"/>
  <c r="E91" i="30"/>
  <c r="D91" i="30"/>
  <c r="C91" i="30"/>
  <c r="C91" i="31"/>
  <c r="D91" i="31"/>
  <c r="E91" i="31"/>
  <c r="F91" i="31"/>
  <c r="G91" i="31"/>
  <c r="C92" i="31"/>
  <c r="D92" i="31"/>
  <c r="H92" i="31" s="1"/>
  <c r="E92" i="31"/>
  <c r="F92" i="31"/>
  <c r="G92" i="31"/>
  <c r="C93" i="31"/>
  <c r="D93" i="31"/>
  <c r="E93" i="31"/>
  <c r="F93" i="31"/>
  <c r="G93" i="31"/>
  <c r="C94" i="31"/>
  <c r="D94" i="31"/>
  <c r="E94" i="31"/>
  <c r="F94" i="31"/>
  <c r="G94" i="31"/>
  <c r="C95" i="31"/>
  <c r="D95" i="31"/>
  <c r="E95" i="31"/>
  <c r="F95" i="31"/>
  <c r="G95" i="31"/>
  <c r="C96" i="31"/>
  <c r="D96" i="31"/>
  <c r="E96" i="31"/>
  <c r="F96" i="31"/>
  <c r="G96" i="31"/>
  <c r="C97" i="31"/>
  <c r="D97" i="31"/>
  <c r="E97" i="31"/>
  <c r="F97" i="31"/>
  <c r="G97" i="31"/>
  <c r="C98" i="31"/>
  <c r="D98" i="31"/>
  <c r="E98" i="31"/>
  <c r="F98" i="31"/>
  <c r="G98" i="31"/>
  <c r="C99" i="31"/>
  <c r="D99" i="31"/>
  <c r="E99" i="31"/>
  <c r="F99" i="31"/>
  <c r="G99" i="31"/>
  <c r="C100" i="31"/>
  <c r="D100" i="31"/>
  <c r="H100" i="31" s="1"/>
  <c r="E100" i="31"/>
  <c r="F100" i="31"/>
  <c r="G100" i="31"/>
  <c r="C101" i="31"/>
  <c r="D101" i="31"/>
  <c r="E101" i="31"/>
  <c r="F101" i="31"/>
  <c r="G101" i="31"/>
  <c r="C102" i="31"/>
  <c r="D102" i="31"/>
  <c r="E102" i="31"/>
  <c r="F102" i="31"/>
  <c r="G102" i="31"/>
  <c r="C103" i="31"/>
  <c r="D103" i="31"/>
  <c r="E103" i="31"/>
  <c r="E128" i="31" s="1"/>
  <c r="F103" i="31"/>
  <c r="G103" i="31"/>
  <c r="C104" i="31"/>
  <c r="D104" i="31"/>
  <c r="E104" i="31"/>
  <c r="F104" i="31"/>
  <c r="G104" i="31"/>
  <c r="C105" i="31"/>
  <c r="C130" i="31" s="1"/>
  <c r="D105" i="31"/>
  <c r="E105" i="31"/>
  <c r="F105" i="31"/>
  <c r="G105" i="31"/>
  <c r="C106" i="31"/>
  <c r="D106" i="31"/>
  <c r="E106" i="31"/>
  <c r="F106" i="31"/>
  <c r="G106" i="31"/>
  <c r="C107" i="31"/>
  <c r="D107" i="31"/>
  <c r="E107" i="31"/>
  <c r="F107" i="31"/>
  <c r="G107" i="31"/>
  <c r="C108" i="31"/>
  <c r="D108" i="31"/>
  <c r="D133" i="31" s="1"/>
  <c r="E108" i="31"/>
  <c r="F108" i="31"/>
  <c r="G108" i="31"/>
  <c r="C109" i="31"/>
  <c r="D109" i="31"/>
  <c r="E109" i="31"/>
  <c r="F109" i="31"/>
  <c r="G109" i="31"/>
  <c r="G134" i="31" s="1"/>
  <c r="C110" i="31"/>
  <c r="D110" i="31"/>
  <c r="E110" i="31"/>
  <c r="F110" i="31"/>
  <c r="G110" i="31"/>
  <c r="W115" i="60"/>
  <c r="AC114" i="60"/>
  <c r="AG2" i="60"/>
  <c r="AG113" i="60" s="1"/>
  <c r="F13" i="36"/>
  <c r="H13" i="36" s="1"/>
  <c r="F14" i="36"/>
  <c r="H14" i="36" s="1"/>
  <c r="F15" i="36"/>
  <c r="H15" i="36" s="1"/>
  <c r="H190" i="36" s="1"/>
  <c r="F16" i="36"/>
  <c r="F17" i="36"/>
  <c r="H17" i="36" s="1"/>
  <c r="H215" i="36" s="1"/>
  <c r="D21" i="36"/>
  <c r="G21" i="36"/>
  <c r="H21" i="36"/>
  <c r="C25" i="36"/>
  <c r="D25" i="36"/>
  <c r="E25" i="36"/>
  <c r="F25" i="36"/>
  <c r="G25" i="36"/>
  <c r="D28" i="36"/>
  <c r="G28" i="36"/>
  <c r="H28" i="36"/>
  <c r="C32" i="36"/>
  <c r="D32" i="36"/>
  <c r="E32" i="36"/>
  <c r="D37" i="49" s="1"/>
  <c r="F32" i="36"/>
  <c r="F293" i="36" s="1"/>
  <c r="F343" i="36" s="1"/>
  <c r="G32" i="36"/>
  <c r="G293" i="36" s="1"/>
  <c r="G343" i="36" s="1"/>
  <c r="C33" i="36"/>
  <c r="D33" i="36"/>
  <c r="E33" i="36"/>
  <c r="F33" i="36"/>
  <c r="G33" i="36"/>
  <c r="G294" i="36" s="1"/>
  <c r="G344" i="36" s="1"/>
  <c r="C34" i="36"/>
  <c r="D34" i="36"/>
  <c r="E34" i="36"/>
  <c r="E295" i="36" s="1"/>
  <c r="E345" i="36" s="1"/>
  <c r="F34" i="36"/>
  <c r="F295" i="36" s="1"/>
  <c r="F345" i="36" s="1"/>
  <c r="G34" i="36"/>
  <c r="G295" i="36" s="1"/>
  <c r="G345" i="36" s="1"/>
  <c r="C35" i="36"/>
  <c r="D35" i="36"/>
  <c r="E35" i="36"/>
  <c r="F35" i="36"/>
  <c r="F296" i="36" s="1"/>
  <c r="F346" i="36" s="1"/>
  <c r="G35" i="36"/>
  <c r="G296" i="36" s="1"/>
  <c r="G346" i="36" s="1"/>
  <c r="C36" i="36"/>
  <c r="D36" i="36"/>
  <c r="E36" i="36"/>
  <c r="F36" i="36"/>
  <c r="F297" i="36" s="1"/>
  <c r="F347" i="36" s="1"/>
  <c r="G36" i="36"/>
  <c r="G297" i="36" s="1"/>
  <c r="G347" i="36" s="1"/>
  <c r="C37" i="36"/>
  <c r="D37" i="36"/>
  <c r="E37" i="36"/>
  <c r="E298" i="36" s="1"/>
  <c r="E348" i="36" s="1"/>
  <c r="F37" i="36"/>
  <c r="F298" i="36" s="1"/>
  <c r="F348" i="36" s="1"/>
  <c r="G37" i="36"/>
  <c r="G298" i="36" s="1"/>
  <c r="G348" i="36" s="1"/>
  <c r="C38" i="36"/>
  <c r="D38" i="36"/>
  <c r="E38" i="36"/>
  <c r="F38" i="36"/>
  <c r="F299" i="36" s="1"/>
  <c r="F349" i="36" s="1"/>
  <c r="G38" i="36"/>
  <c r="G299" i="36" s="1"/>
  <c r="G349" i="36" s="1"/>
  <c r="C39" i="36"/>
  <c r="C300" i="36" s="1"/>
  <c r="C350" i="36" s="1"/>
  <c r="D39" i="36"/>
  <c r="D300" i="36" s="1"/>
  <c r="D350" i="36" s="1"/>
  <c r="E39" i="36"/>
  <c r="F39" i="36"/>
  <c r="F300" i="36" s="1"/>
  <c r="F350" i="36" s="1"/>
  <c r="G39" i="36"/>
  <c r="C40" i="36"/>
  <c r="D40" i="36"/>
  <c r="E40" i="36"/>
  <c r="E301" i="36" s="1"/>
  <c r="E351" i="36" s="1"/>
  <c r="F40" i="36"/>
  <c r="F301" i="36" s="1"/>
  <c r="F351" i="36" s="1"/>
  <c r="G40" i="36"/>
  <c r="G301" i="36" s="1"/>
  <c r="G351" i="36" s="1"/>
  <c r="C41" i="36"/>
  <c r="D41" i="36"/>
  <c r="D302" i="36" s="1"/>
  <c r="D352" i="36" s="1"/>
  <c r="E41" i="36"/>
  <c r="E302" i="36" s="1"/>
  <c r="E352" i="36" s="1"/>
  <c r="F41" i="36"/>
  <c r="F302" i="36" s="1"/>
  <c r="F352" i="36" s="1"/>
  <c r="G41" i="36"/>
  <c r="G302" i="36" s="1"/>
  <c r="G352" i="36" s="1"/>
  <c r="C42" i="36"/>
  <c r="C303" i="36" s="1"/>
  <c r="C353" i="36" s="1"/>
  <c r="D42" i="36"/>
  <c r="D303" i="36" s="1"/>
  <c r="D353" i="36" s="1"/>
  <c r="E42" i="36"/>
  <c r="E303" i="36" s="1"/>
  <c r="E353" i="36" s="1"/>
  <c r="F42" i="36"/>
  <c r="F303" i="36" s="1"/>
  <c r="F353" i="36" s="1"/>
  <c r="G42" i="36"/>
  <c r="G303" i="36" s="1"/>
  <c r="G353" i="36" s="1"/>
  <c r="C43" i="36"/>
  <c r="C304" i="36" s="1"/>
  <c r="C354" i="36" s="1"/>
  <c r="D43" i="36"/>
  <c r="D304" i="36" s="1"/>
  <c r="D354" i="36" s="1"/>
  <c r="E43" i="36"/>
  <c r="E304" i="36" s="1"/>
  <c r="E354" i="36" s="1"/>
  <c r="F43" i="36"/>
  <c r="F304" i="36" s="1"/>
  <c r="F354" i="36" s="1"/>
  <c r="G43" i="36"/>
  <c r="C44" i="36"/>
  <c r="D44" i="36"/>
  <c r="D305" i="36" s="1"/>
  <c r="D355" i="36" s="1"/>
  <c r="E44" i="36"/>
  <c r="E305" i="36" s="1"/>
  <c r="E355" i="36" s="1"/>
  <c r="F44" i="36"/>
  <c r="G44" i="36"/>
  <c r="G305" i="36" s="1"/>
  <c r="G355" i="36" s="1"/>
  <c r="C45" i="36"/>
  <c r="D45" i="36"/>
  <c r="E45" i="36"/>
  <c r="F45" i="36"/>
  <c r="G45" i="36"/>
  <c r="C46" i="36"/>
  <c r="C307" i="36" s="1"/>
  <c r="C357" i="36" s="1"/>
  <c r="D46" i="36"/>
  <c r="D307" i="36" s="1"/>
  <c r="D357" i="36" s="1"/>
  <c r="E46" i="36"/>
  <c r="E307" i="36" s="1"/>
  <c r="E357" i="36" s="1"/>
  <c r="F46" i="36"/>
  <c r="F307" i="36" s="1"/>
  <c r="F357" i="36" s="1"/>
  <c r="G46" i="36"/>
  <c r="G307" i="36" s="1"/>
  <c r="G357" i="36" s="1"/>
  <c r="C47" i="36"/>
  <c r="D47" i="36"/>
  <c r="E47" i="36"/>
  <c r="F47" i="36"/>
  <c r="F308" i="36" s="1"/>
  <c r="F358" i="36" s="1"/>
  <c r="G47" i="36"/>
  <c r="C48" i="36"/>
  <c r="D48" i="36"/>
  <c r="E48" i="36"/>
  <c r="E309" i="36" s="1"/>
  <c r="E359" i="36" s="1"/>
  <c r="F48" i="36"/>
  <c r="F309" i="36" s="1"/>
  <c r="F359" i="36" s="1"/>
  <c r="G48" i="36"/>
  <c r="G309" i="36" s="1"/>
  <c r="G359" i="36" s="1"/>
  <c r="C49" i="36"/>
  <c r="D49" i="36"/>
  <c r="E49" i="36"/>
  <c r="E310" i="36" s="1"/>
  <c r="E360" i="36" s="1"/>
  <c r="F49" i="36"/>
  <c r="F310" i="36" s="1"/>
  <c r="F360" i="36" s="1"/>
  <c r="G49" i="36"/>
  <c r="G310" i="36" s="1"/>
  <c r="G360" i="36" s="1"/>
  <c r="C50" i="36"/>
  <c r="D50" i="36"/>
  <c r="E50" i="36"/>
  <c r="F50" i="36"/>
  <c r="F311" i="36" s="1"/>
  <c r="F361" i="36" s="1"/>
  <c r="G50" i="36"/>
  <c r="G311" i="36" s="1"/>
  <c r="G361" i="36" s="1"/>
  <c r="C51" i="36"/>
  <c r="D51" i="36"/>
  <c r="E51" i="36"/>
  <c r="F51" i="36"/>
  <c r="F312" i="36" s="1"/>
  <c r="F362" i="36" s="1"/>
  <c r="G51" i="36"/>
  <c r="G312" i="36" s="1"/>
  <c r="G362" i="36" s="1"/>
  <c r="D55" i="36"/>
  <c r="G55" i="36"/>
  <c r="H55" i="36"/>
  <c r="B61" i="36"/>
  <c r="C61" i="36"/>
  <c r="D61" i="36"/>
  <c r="E61" i="36"/>
  <c r="E116" i="36" s="1"/>
  <c r="F61" i="36"/>
  <c r="G61" i="36"/>
  <c r="B62" i="36"/>
  <c r="C62" i="36"/>
  <c r="D62" i="36"/>
  <c r="E62" i="36"/>
  <c r="F62" i="36"/>
  <c r="F117" i="36" s="1"/>
  <c r="G62" i="36"/>
  <c r="B63" i="36"/>
  <c r="C63" i="36"/>
  <c r="D63" i="36"/>
  <c r="E63" i="36"/>
  <c r="F63" i="36"/>
  <c r="G63" i="36"/>
  <c r="B64" i="36"/>
  <c r="C64" i="36"/>
  <c r="D64" i="36"/>
  <c r="D119" i="36" s="1"/>
  <c r="E64" i="36"/>
  <c r="F64" i="36"/>
  <c r="G64" i="36"/>
  <c r="B65" i="36"/>
  <c r="C65" i="36"/>
  <c r="D65" i="36"/>
  <c r="E65" i="36"/>
  <c r="F65" i="36"/>
  <c r="G65" i="36"/>
  <c r="G120" i="36" s="1"/>
  <c r="B66" i="36"/>
  <c r="C66" i="36"/>
  <c r="D66" i="36"/>
  <c r="E66" i="36"/>
  <c r="F66" i="36"/>
  <c r="G66" i="36"/>
  <c r="B67" i="36"/>
  <c r="C67" i="36"/>
  <c r="D67" i="36"/>
  <c r="E67" i="36"/>
  <c r="F67" i="36"/>
  <c r="G67" i="36"/>
  <c r="B68" i="36"/>
  <c r="C68" i="36"/>
  <c r="D68" i="36"/>
  <c r="E68" i="36"/>
  <c r="F68" i="36"/>
  <c r="G68" i="36"/>
  <c r="B69" i="36"/>
  <c r="C69" i="36"/>
  <c r="D69" i="36"/>
  <c r="E69" i="36"/>
  <c r="E124" i="36" s="1"/>
  <c r="F69" i="36"/>
  <c r="G69" i="36"/>
  <c r="B70" i="36"/>
  <c r="C70" i="36"/>
  <c r="D70" i="36"/>
  <c r="E70" i="36"/>
  <c r="F70" i="36"/>
  <c r="F125" i="36" s="1"/>
  <c r="G70" i="36"/>
  <c r="B71" i="36"/>
  <c r="C71" i="36"/>
  <c r="D71" i="36"/>
  <c r="E71" i="36"/>
  <c r="F71" i="36"/>
  <c r="G71" i="36"/>
  <c r="B72" i="36"/>
  <c r="C72" i="36"/>
  <c r="D72" i="36"/>
  <c r="D127" i="36" s="1"/>
  <c r="E72" i="36"/>
  <c r="F72" i="36"/>
  <c r="G72" i="36"/>
  <c r="B73" i="36"/>
  <c r="C73" i="36"/>
  <c r="D73" i="36"/>
  <c r="E73" i="36"/>
  <c r="F73" i="36"/>
  <c r="G73" i="36"/>
  <c r="G128" i="36" s="1"/>
  <c r="B74" i="36"/>
  <c r="C74" i="36"/>
  <c r="D74" i="36"/>
  <c r="E74" i="36"/>
  <c r="F74" i="36"/>
  <c r="G74" i="36"/>
  <c r="B75" i="36"/>
  <c r="C75" i="36"/>
  <c r="D75" i="36"/>
  <c r="E75" i="36"/>
  <c r="F75" i="36"/>
  <c r="G75" i="36"/>
  <c r="B76" i="36"/>
  <c r="C76" i="36"/>
  <c r="D76" i="36"/>
  <c r="E76" i="36"/>
  <c r="F76" i="36"/>
  <c r="G76" i="36"/>
  <c r="B77" i="36"/>
  <c r="C77" i="36"/>
  <c r="D77" i="36"/>
  <c r="E77" i="36"/>
  <c r="F77" i="36"/>
  <c r="G77" i="36"/>
  <c r="B78" i="36"/>
  <c r="C78" i="36"/>
  <c r="D78" i="36"/>
  <c r="E78" i="36"/>
  <c r="F78" i="36"/>
  <c r="F133" i="36" s="1"/>
  <c r="G78" i="36"/>
  <c r="B79" i="36"/>
  <c r="C79" i="36"/>
  <c r="D79" i="36"/>
  <c r="E79" i="36"/>
  <c r="F79" i="36"/>
  <c r="G79" i="36"/>
  <c r="B80" i="36"/>
  <c r="C80" i="36"/>
  <c r="D80" i="36"/>
  <c r="E80" i="36"/>
  <c r="F80" i="36"/>
  <c r="G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H140"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C116" i="36"/>
  <c r="F294" i="36"/>
  <c r="F344" i="36" s="1"/>
  <c r="E300" i="36"/>
  <c r="E350" i="36" s="1"/>
  <c r="W2" i="60"/>
  <c r="W113" i="60" s="1"/>
  <c r="Y2" i="60"/>
  <c r="Z2" i="60"/>
  <c r="AA2" i="60"/>
  <c r="AA113" i="60" s="1"/>
  <c r="AB2" i="60"/>
  <c r="AB113" i="60" s="1"/>
  <c r="AC2" i="60"/>
  <c r="AC113" i="60" s="1"/>
  <c r="AD2" i="60"/>
  <c r="AE2" i="60"/>
  <c r="AF2" i="60"/>
  <c r="AF113" i="60" s="1"/>
  <c r="AF111" i="60"/>
  <c r="AF110" i="60"/>
  <c r="AF109" i="60"/>
  <c r="AF108" i="60"/>
  <c r="AF107" i="60"/>
  <c r="AF106" i="60"/>
  <c r="AF105" i="60"/>
  <c r="AF104" i="60"/>
  <c r="AF103" i="60"/>
  <c r="AF102" i="60"/>
  <c r="AF101" i="60"/>
  <c r="AF100" i="60"/>
  <c r="AF99" i="60"/>
  <c r="AF98" i="60"/>
  <c r="AF97" i="60"/>
  <c r="AF96" i="60"/>
  <c r="AF95" i="60"/>
  <c r="AF94" i="60"/>
  <c r="AF93" i="60"/>
  <c r="AF92" i="60"/>
  <c r="AF89" i="60"/>
  <c r="AF88" i="60"/>
  <c r="AF87" i="60"/>
  <c r="AF86" i="60"/>
  <c r="AF85" i="60"/>
  <c r="AF84" i="60"/>
  <c r="AF83" i="60"/>
  <c r="AF82" i="60"/>
  <c r="AF81" i="60"/>
  <c r="AF80" i="60"/>
  <c r="AF79" i="60"/>
  <c r="AF78" i="60"/>
  <c r="AF77" i="60"/>
  <c r="AF76" i="60"/>
  <c r="AF75" i="60"/>
  <c r="AF74" i="60"/>
  <c r="AF73" i="60"/>
  <c r="AF72" i="60"/>
  <c r="AF71" i="60"/>
  <c r="AF70" i="60"/>
  <c r="AF67" i="60"/>
  <c r="AF66" i="60"/>
  <c r="AF65" i="60"/>
  <c r="AF64" i="60"/>
  <c r="AF63" i="60"/>
  <c r="AF62" i="60"/>
  <c r="AF61" i="60"/>
  <c r="AF60" i="60"/>
  <c r="AF59" i="60"/>
  <c r="AF58" i="60"/>
  <c r="AF57" i="60"/>
  <c r="AF56" i="60"/>
  <c r="AF55" i="60"/>
  <c r="AF54" i="60"/>
  <c r="AF53" i="60"/>
  <c r="AF52" i="60"/>
  <c r="AF51" i="60"/>
  <c r="AF50" i="60"/>
  <c r="AF49" i="60"/>
  <c r="AF48" i="60"/>
  <c r="AF45" i="60"/>
  <c r="AF44" i="60"/>
  <c r="AF43" i="60"/>
  <c r="AF42" i="60"/>
  <c r="AF41" i="60"/>
  <c r="AF40" i="60"/>
  <c r="AF39" i="60"/>
  <c r="AF38" i="60"/>
  <c r="AF37" i="60"/>
  <c r="AF36" i="60"/>
  <c r="AF35" i="60"/>
  <c r="AF34" i="60"/>
  <c r="AF33" i="60"/>
  <c r="AF32" i="60"/>
  <c r="AF31" i="60"/>
  <c r="AF30" i="60"/>
  <c r="AF29" i="60"/>
  <c r="AF28" i="60"/>
  <c r="AF27" i="60"/>
  <c r="AF26" i="60"/>
  <c r="AF23" i="60"/>
  <c r="AF22" i="60"/>
  <c r="AF21" i="60"/>
  <c r="AF20" i="60"/>
  <c r="AF19" i="60"/>
  <c r="AF18" i="60"/>
  <c r="AF17" i="60"/>
  <c r="AF16" i="60"/>
  <c r="AF15" i="60"/>
  <c r="AF14" i="60"/>
  <c r="AF13" i="60"/>
  <c r="AF12" i="60"/>
  <c r="AF11" i="60"/>
  <c r="AF10" i="60"/>
  <c r="AF9" i="60"/>
  <c r="AF8" i="60"/>
  <c r="AF7" i="60"/>
  <c r="AF6" i="60"/>
  <c r="AF5" i="60"/>
  <c r="L113" i="60"/>
  <c r="W111" i="60"/>
  <c r="Z111" i="60"/>
  <c r="AA111" i="60"/>
  <c r="AB111" i="60"/>
  <c r="AC111" i="60"/>
  <c r="AD111" i="60"/>
  <c r="AE111" i="60"/>
  <c r="W110" i="60"/>
  <c r="Z110" i="60"/>
  <c r="AA110" i="60"/>
  <c r="AB110" i="60"/>
  <c r="AC110" i="60"/>
  <c r="AD110" i="60"/>
  <c r="AE110" i="60"/>
  <c r="W109" i="60"/>
  <c r="Z109" i="60"/>
  <c r="AA109" i="60"/>
  <c r="AB109" i="60"/>
  <c r="AC109" i="60"/>
  <c r="AD109" i="60"/>
  <c r="AE109" i="60"/>
  <c r="W108" i="60"/>
  <c r="Z108" i="60"/>
  <c r="AA108" i="60"/>
  <c r="AB108" i="60"/>
  <c r="AC108" i="60"/>
  <c r="AD108" i="60"/>
  <c r="AE108" i="60"/>
  <c r="W107" i="60"/>
  <c r="Z107" i="60"/>
  <c r="AA107" i="60"/>
  <c r="AB107" i="60"/>
  <c r="AC107" i="60"/>
  <c r="AD107" i="60"/>
  <c r="AE107" i="60"/>
  <c r="W106" i="60"/>
  <c r="Z106" i="60"/>
  <c r="AA106" i="60"/>
  <c r="AB106" i="60"/>
  <c r="AC106" i="60"/>
  <c r="AD106" i="60"/>
  <c r="AE106" i="60"/>
  <c r="W105" i="60"/>
  <c r="Z105" i="60"/>
  <c r="AA105" i="60"/>
  <c r="AB105" i="60"/>
  <c r="AC105" i="60"/>
  <c r="AD105" i="60"/>
  <c r="AE105" i="60"/>
  <c r="W104" i="60"/>
  <c r="Z104" i="60"/>
  <c r="AA104" i="60"/>
  <c r="AB104" i="60"/>
  <c r="AC104" i="60"/>
  <c r="AD104" i="60"/>
  <c r="AE104" i="60"/>
  <c r="W103" i="60"/>
  <c r="Z103" i="60"/>
  <c r="AA103" i="60"/>
  <c r="AB103" i="60"/>
  <c r="AC103" i="60"/>
  <c r="AD103" i="60"/>
  <c r="AE103" i="60"/>
  <c r="W102" i="60"/>
  <c r="Z102" i="60"/>
  <c r="AA102" i="60"/>
  <c r="AB102" i="60"/>
  <c r="AC102" i="60"/>
  <c r="AD102" i="60"/>
  <c r="AE102" i="60"/>
  <c r="W101" i="60"/>
  <c r="Z101" i="60"/>
  <c r="AA101" i="60"/>
  <c r="AB101" i="60"/>
  <c r="AC101" i="60"/>
  <c r="AD101" i="60"/>
  <c r="AE101" i="60"/>
  <c r="W100" i="60"/>
  <c r="Z100" i="60"/>
  <c r="AA100" i="60"/>
  <c r="AB100" i="60"/>
  <c r="AC100" i="60"/>
  <c r="AD100" i="60"/>
  <c r="AE100" i="60"/>
  <c r="W99" i="60"/>
  <c r="Z99" i="60"/>
  <c r="AA99" i="60"/>
  <c r="AB99" i="60"/>
  <c r="AC99" i="60"/>
  <c r="AD99" i="60"/>
  <c r="AE99" i="60"/>
  <c r="W98" i="60"/>
  <c r="Z98" i="60"/>
  <c r="AA98" i="60"/>
  <c r="AB98" i="60"/>
  <c r="AC98" i="60"/>
  <c r="AD98" i="60"/>
  <c r="AE98" i="60"/>
  <c r="W97" i="60"/>
  <c r="Z97" i="60"/>
  <c r="AA97" i="60"/>
  <c r="AB97" i="60"/>
  <c r="AC97" i="60"/>
  <c r="AD97" i="60"/>
  <c r="AE97" i="60"/>
  <c r="W96" i="60"/>
  <c r="Z96" i="60"/>
  <c r="AA96" i="60"/>
  <c r="AB96" i="60"/>
  <c r="AC96" i="60"/>
  <c r="AD96" i="60"/>
  <c r="AE96" i="60"/>
  <c r="W95" i="60"/>
  <c r="Z95" i="60"/>
  <c r="AA95" i="60"/>
  <c r="AB95" i="60"/>
  <c r="AC95" i="60"/>
  <c r="AD95" i="60"/>
  <c r="AE95" i="60"/>
  <c r="W94" i="60"/>
  <c r="Z94" i="60"/>
  <c r="AA94" i="60"/>
  <c r="AB94" i="60"/>
  <c r="AC94" i="60"/>
  <c r="AD94" i="60"/>
  <c r="AE94" i="60"/>
  <c r="W93" i="60"/>
  <c r="Z93" i="60"/>
  <c r="AA93" i="60"/>
  <c r="AB93" i="60"/>
  <c r="AC93" i="60"/>
  <c r="AD93" i="60"/>
  <c r="AE93" i="60"/>
  <c r="W92" i="60"/>
  <c r="Z92" i="60"/>
  <c r="AA92" i="60"/>
  <c r="AB92" i="60"/>
  <c r="AC92" i="60"/>
  <c r="AD92" i="60"/>
  <c r="AE92" i="60"/>
  <c r="W89" i="60"/>
  <c r="Z89" i="60"/>
  <c r="AA89" i="60"/>
  <c r="AB89" i="60"/>
  <c r="AC89" i="60"/>
  <c r="AD89" i="60"/>
  <c r="AE89" i="60"/>
  <c r="W88" i="60"/>
  <c r="Z88" i="60"/>
  <c r="AA88" i="60"/>
  <c r="AB88" i="60"/>
  <c r="AC88" i="60"/>
  <c r="AD88" i="60"/>
  <c r="AE88" i="60"/>
  <c r="W87" i="60"/>
  <c r="Z87" i="60"/>
  <c r="AA87" i="60"/>
  <c r="AB87" i="60"/>
  <c r="AC87" i="60"/>
  <c r="AD87" i="60"/>
  <c r="AE87" i="60"/>
  <c r="W86" i="60"/>
  <c r="Z86" i="60"/>
  <c r="AA86" i="60"/>
  <c r="AB86" i="60"/>
  <c r="AC86" i="60"/>
  <c r="AD86" i="60"/>
  <c r="AE86" i="60"/>
  <c r="W85" i="60"/>
  <c r="Z85" i="60"/>
  <c r="AA85" i="60"/>
  <c r="AB85" i="60"/>
  <c r="AC85" i="60"/>
  <c r="AD85" i="60"/>
  <c r="AE85" i="60"/>
  <c r="W84" i="60"/>
  <c r="Z84" i="60"/>
  <c r="AA84" i="60"/>
  <c r="AB84" i="60"/>
  <c r="AC84" i="60"/>
  <c r="AD84" i="60"/>
  <c r="AE84" i="60"/>
  <c r="W83" i="60"/>
  <c r="Z83" i="60"/>
  <c r="AA83" i="60"/>
  <c r="AB83" i="60"/>
  <c r="AC83" i="60"/>
  <c r="AD83" i="60"/>
  <c r="AE83" i="60"/>
  <c r="W82" i="60"/>
  <c r="Z82" i="60"/>
  <c r="AA82" i="60"/>
  <c r="AB82" i="60"/>
  <c r="AC82" i="60"/>
  <c r="AD82" i="60"/>
  <c r="AE82" i="60"/>
  <c r="W81" i="60"/>
  <c r="Z81" i="60"/>
  <c r="AA81" i="60"/>
  <c r="AB81" i="60"/>
  <c r="AC81" i="60"/>
  <c r="AD81" i="60"/>
  <c r="AE81" i="60"/>
  <c r="W80" i="60"/>
  <c r="Z80" i="60"/>
  <c r="AA80" i="60"/>
  <c r="AB80" i="60"/>
  <c r="AC80" i="60"/>
  <c r="AD80" i="60"/>
  <c r="AE80" i="60"/>
  <c r="W79" i="60"/>
  <c r="Z79" i="60"/>
  <c r="AA79" i="60"/>
  <c r="AB79" i="60"/>
  <c r="AC79" i="60"/>
  <c r="AD79" i="60"/>
  <c r="AE79" i="60"/>
  <c r="W78" i="60"/>
  <c r="Z78" i="60"/>
  <c r="AA78" i="60"/>
  <c r="AB78" i="60"/>
  <c r="AC78" i="60"/>
  <c r="AD78" i="60"/>
  <c r="AE78" i="60"/>
  <c r="W77" i="60"/>
  <c r="Z77" i="60"/>
  <c r="AA77" i="60"/>
  <c r="AB77" i="60"/>
  <c r="AC77" i="60"/>
  <c r="AD77" i="60"/>
  <c r="AE77" i="60"/>
  <c r="W76" i="60"/>
  <c r="Z76" i="60"/>
  <c r="AA76" i="60"/>
  <c r="AB76" i="60"/>
  <c r="AC76" i="60"/>
  <c r="AD76" i="60"/>
  <c r="AE76" i="60"/>
  <c r="W75" i="60"/>
  <c r="Z75" i="60"/>
  <c r="AA75" i="60"/>
  <c r="AB75" i="60"/>
  <c r="AC75" i="60"/>
  <c r="AD75" i="60"/>
  <c r="AE75" i="60"/>
  <c r="W74" i="60"/>
  <c r="Z74" i="60"/>
  <c r="AA74" i="60"/>
  <c r="AB74" i="60"/>
  <c r="AC74" i="60"/>
  <c r="AD74" i="60"/>
  <c r="AE74" i="60"/>
  <c r="W73" i="60"/>
  <c r="Z73" i="60"/>
  <c r="AA73" i="60"/>
  <c r="AB73" i="60"/>
  <c r="AC73" i="60"/>
  <c r="AD73" i="60"/>
  <c r="AE73" i="60"/>
  <c r="W72" i="60"/>
  <c r="Z72" i="60"/>
  <c r="AA72" i="60"/>
  <c r="AB72" i="60"/>
  <c r="AC72" i="60"/>
  <c r="AD72" i="60"/>
  <c r="AE72" i="60"/>
  <c r="W71" i="60"/>
  <c r="Z71" i="60"/>
  <c r="AA71" i="60"/>
  <c r="AB71" i="60"/>
  <c r="AC71" i="60"/>
  <c r="AD71" i="60"/>
  <c r="AE71" i="60"/>
  <c r="W70" i="60"/>
  <c r="Z70" i="60"/>
  <c r="AA70" i="60"/>
  <c r="AB70" i="60"/>
  <c r="AC70" i="60"/>
  <c r="AD70" i="60"/>
  <c r="AE70" i="60"/>
  <c r="W67" i="60"/>
  <c r="Z67" i="60"/>
  <c r="AA67" i="60"/>
  <c r="AB67" i="60"/>
  <c r="AC67" i="60"/>
  <c r="AD67" i="60"/>
  <c r="AE67" i="60"/>
  <c r="W66" i="60"/>
  <c r="Z66" i="60"/>
  <c r="AA66" i="60"/>
  <c r="AB66" i="60"/>
  <c r="AC66" i="60"/>
  <c r="AD66" i="60"/>
  <c r="AE66" i="60"/>
  <c r="W65" i="60"/>
  <c r="Z65" i="60"/>
  <c r="AA65" i="60"/>
  <c r="AB65" i="60"/>
  <c r="AC65" i="60"/>
  <c r="AD65" i="60"/>
  <c r="AE65" i="60"/>
  <c r="W64" i="60"/>
  <c r="Z64" i="60"/>
  <c r="AA64" i="60"/>
  <c r="AB64" i="60"/>
  <c r="AC64" i="60"/>
  <c r="AD64" i="60"/>
  <c r="AE64" i="60"/>
  <c r="W63" i="60"/>
  <c r="Z63" i="60"/>
  <c r="AA63" i="60"/>
  <c r="AB63" i="60"/>
  <c r="AC63" i="60"/>
  <c r="AD63" i="60"/>
  <c r="AE63" i="60"/>
  <c r="W62" i="60"/>
  <c r="Z62" i="60"/>
  <c r="AA62" i="60"/>
  <c r="AB62" i="60"/>
  <c r="AC62" i="60"/>
  <c r="AD62" i="60"/>
  <c r="AE62" i="60"/>
  <c r="W61" i="60"/>
  <c r="Z61" i="60"/>
  <c r="AA61" i="60"/>
  <c r="AB61" i="60"/>
  <c r="AC61" i="60"/>
  <c r="AD61" i="60"/>
  <c r="AE61" i="60"/>
  <c r="W60" i="60"/>
  <c r="Z60" i="60"/>
  <c r="AA60" i="60"/>
  <c r="AB60" i="60"/>
  <c r="AC60" i="60"/>
  <c r="AD60" i="60"/>
  <c r="AE60" i="60"/>
  <c r="W59" i="60"/>
  <c r="Z59" i="60"/>
  <c r="AA59" i="60"/>
  <c r="AB59" i="60"/>
  <c r="AC59" i="60"/>
  <c r="AD59" i="60"/>
  <c r="AE59" i="60"/>
  <c r="W58" i="60"/>
  <c r="Z58" i="60"/>
  <c r="AA58" i="60"/>
  <c r="AB58" i="60"/>
  <c r="AC58" i="60"/>
  <c r="AD58" i="60"/>
  <c r="AE58" i="60"/>
  <c r="W57" i="60"/>
  <c r="Z57" i="60"/>
  <c r="AA57" i="60"/>
  <c r="AB57" i="60"/>
  <c r="AC57" i="60"/>
  <c r="AD57" i="60"/>
  <c r="AE57" i="60"/>
  <c r="W56" i="60"/>
  <c r="Z56" i="60"/>
  <c r="AA56" i="60"/>
  <c r="AB56" i="60"/>
  <c r="AC56" i="60"/>
  <c r="AD56" i="60"/>
  <c r="AE56" i="60"/>
  <c r="W55" i="60"/>
  <c r="Z55" i="60"/>
  <c r="AA55" i="60"/>
  <c r="AB55" i="60"/>
  <c r="AC55" i="60"/>
  <c r="AD55" i="60"/>
  <c r="AE55" i="60"/>
  <c r="W54" i="60"/>
  <c r="Z54" i="60"/>
  <c r="AA54" i="60"/>
  <c r="AB54" i="60"/>
  <c r="AC54" i="60"/>
  <c r="AD54" i="60"/>
  <c r="AE54" i="60"/>
  <c r="W53" i="60"/>
  <c r="Z53" i="60"/>
  <c r="AA53" i="60"/>
  <c r="AB53" i="60"/>
  <c r="AC53" i="60"/>
  <c r="AD53" i="60"/>
  <c r="AE53" i="60"/>
  <c r="W52" i="60"/>
  <c r="Z52" i="60"/>
  <c r="AA52" i="60"/>
  <c r="AB52" i="60"/>
  <c r="AC52" i="60"/>
  <c r="AD52" i="60"/>
  <c r="AE52" i="60"/>
  <c r="W51" i="60"/>
  <c r="Z51" i="60"/>
  <c r="AA51" i="60"/>
  <c r="AB51" i="60"/>
  <c r="AC51" i="60"/>
  <c r="AD51" i="60"/>
  <c r="AE51" i="60"/>
  <c r="W50" i="60"/>
  <c r="Z50" i="60"/>
  <c r="AA50" i="60"/>
  <c r="AB50" i="60"/>
  <c r="AC50" i="60"/>
  <c r="AD50" i="60"/>
  <c r="AE50" i="60"/>
  <c r="W49" i="60"/>
  <c r="Z49" i="60"/>
  <c r="AA49" i="60"/>
  <c r="AB49" i="60"/>
  <c r="AC49" i="60"/>
  <c r="AD49" i="60"/>
  <c r="AE49" i="60"/>
  <c r="W48" i="60"/>
  <c r="Z48" i="60"/>
  <c r="AA48" i="60"/>
  <c r="AB48" i="60"/>
  <c r="AC48" i="60"/>
  <c r="AD48" i="60"/>
  <c r="AE48" i="60"/>
  <c r="W45" i="60"/>
  <c r="Z45" i="60"/>
  <c r="AA45" i="60"/>
  <c r="AB45" i="60"/>
  <c r="AC45" i="60"/>
  <c r="AD45" i="60"/>
  <c r="AE45" i="60"/>
  <c r="W44" i="60"/>
  <c r="Z44" i="60"/>
  <c r="AA44" i="60"/>
  <c r="AB44" i="60"/>
  <c r="AC44" i="60"/>
  <c r="AD44" i="60"/>
  <c r="AE44" i="60"/>
  <c r="W43" i="60"/>
  <c r="Z43" i="60"/>
  <c r="AA43" i="60"/>
  <c r="AB43" i="60"/>
  <c r="AC43" i="60"/>
  <c r="AD43" i="60"/>
  <c r="AE43" i="60"/>
  <c r="W42" i="60"/>
  <c r="Z42" i="60"/>
  <c r="AA42" i="60"/>
  <c r="AB42" i="60"/>
  <c r="AC42" i="60"/>
  <c r="AD42" i="60"/>
  <c r="AE42" i="60"/>
  <c r="W41" i="60"/>
  <c r="Z41" i="60"/>
  <c r="AA41" i="60"/>
  <c r="AB41" i="60"/>
  <c r="AC41" i="60"/>
  <c r="AD41" i="60"/>
  <c r="AE41" i="60"/>
  <c r="W40" i="60"/>
  <c r="Z40" i="60"/>
  <c r="AA40" i="60"/>
  <c r="AB40" i="60"/>
  <c r="AC40" i="60"/>
  <c r="AD40" i="60"/>
  <c r="AE40" i="60"/>
  <c r="W39" i="60"/>
  <c r="Z39" i="60"/>
  <c r="AA39" i="60"/>
  <c r="AB39" i="60"/>
  <c r="AC39" i="60"/>
  <c r="AD39" i="60"/>
  <c r="AE39" i="60"/>
  <c r="W38" i="60"/>
  <c r="Z38" i="60"/>
  <c r="AA38" i="60"/>
  <c r="AB38" i="60"/>
  <c r="AC38" i="60"/>
  <c r="AD38" i="60"/>
  <c r="AE38" i="60"/>
  <c r="W37" i="60"/>
  <c r="Z37" i="60"/>
  <c r="AA37" i="60"/>
  <c r="AB37" i="60"/>
  <c r="AC37" i="60"/>
  <c r="AD37" i="60"/>
  <c r="AE37" i="60"/>
  <c r="W36" i="60"/>
  <c r="Z36" i="60"/>
  <c r="AA36" i="60"/>
  <c r="AB36" i="60"/>
  <c r="AC36" i="60"/>
  <c r="AD36" i="60"/>
  <c r="AE36" i="60"/>
  <c r="W35" i="60"/>
  <c r="Z35" i="60"/>
  <c r="AA35" i="60"/>
  <c r="AB35" i="60"/>
  <c r="AC35" i="60"/>
  <c r="AD35" i="60"/>
  <c r="AE35" i="60"/>
  <c r="W34" i="60"/>
  <c r="Z34" i="60"/>
  <c r="AA34" i="60"/>
  <c r="AB34" i="60"/>
  <c r="AC34" i="60"/>
  <c r="AD34" i="60"/>
  <c r="AE34" i="60"/>
  <c r="W33" i="60"/>
  <c r="Z33" i="60"/>
  <c r="AA33" i="60"/>
  <c r="AB33" i="60"/>
  <c r="AC33" i="60"/>
  <c r="AD33" i="60"/>
  <c r="AE33" i="60"/>
  <c r="W32" i="60"/>
  <c r="Z32" i="60"/>
  <c r="AA32" i="60"/>
  <c r="AB32" i="60"/>
  <c r="AC32" i="60"/>
  <c r="AD32" i="60"/>
  <c r="AE32" i="60"/>
  <c r="W31" i="60"/>
  <c r="Z31" i="60"/>
  <c r="AA31" i="60"/>
  <c r="AB31" i="60"/>
  <c r="AC31" i="60"/>
  <c r="AD31" i="60"/>
  <c r="AE31" i="60"/>
  <c r="W30" i="60"/>
  <c r="Z30" i="60"/>
  <c r="AA30" i="60"/>
  <c r="AB30" i="60"/>
  <c r="AC30" i="60"/>
  <c r="AD30" i="60"/>
  <c r="AE30" i="60"/>
  <c r="W29" i="60"/>
  <c r="Z29" i="60"/>
  <c r="AA29" i="60"/>
  <c r="AB29" i="60"/>
  <c r="AC29" i="60"/>
  <c r="AD29" i="60"/>
  <c r="AE29" i="60"/>
  <c r="W28" i="60"/>
  <c r="Z28" i="60"/>
  <c r="AA28" i="60"/>
  <c r="AB28" i="60"/>
  <c r="AC28" i="60"/>
  <c r="AD28" i="60"/>
  <c r="AE28" i="60"/>
  <c r="W27" i="60"/>
  <c r="Z27" i="60"/>
  <c r="AA27" i="60"/>
  <c r="AB27" i="60"/>
  <c r="AC27" i="60"/>
  <c r="AD27" i="60"/>
  <c r="AE27" i="60"/>
  <c r="W26" i="60"/>
  <c r="Z26" i="60"/>
  <c r="AA26" i="60"/>
  <c r="AB26" i="60"/>
  <c r="AC26" i="60"/>
  <c r="AD26" i="60"/>
  <c r="AE26" i="60"/>
  <c r="Z23" i="60"/>
  <c r="AA23" i="60"/>
  <c r="AB23" i="60"/>
  <c r="AC23" i="60"/>
  <c r="AD23" i="60"/>
  <c r="AE23" i="60"/>
  <c r="Z22" i="60"/>
  <c r="AA22" i="60"/>
  <c r="AB22" i="60"/>
  <c r="AC22" i="60"/>
  <c r="AD22" i="60"/>
  <c r="AE22" i="60"/>
  <c r="Z21" i="60"/>
  <c r="AA21" i="60"/>
  <c r="AB21" i="60"/>
  <c r="AC21" i="60"/>
  <c r="AD21" i="60"/>
  <c r="AE21" i="60"/>
  <c r="Z20" i="60"/>
  <c r="AA20" i="60"/>
  <c r="AB20" i="60"/>
  <c r="AC20" i="60"/>
  <c r="AD20" i="60"/>
  <c r="AE20" i="60"/>
  <c r="Z19" i="60"/>
  <c r="AA19" i="60"/>
  <c r="AB19" i="60"/>
  <c r="AC19" i="60"/>
  <c r="AD19" i="60"/>
  <c r="AE19" i="60"/>
  <c r="Z18" i="60"/>
  <c r="AA18" i="60"/>
  <c r="AB18" i="60"/>
  <c r="AC18" i="60"/>
  <c r="AD18" i="60"/>
  <c r="AE18" i="60"/>
  <c r="Z17" i="60"/>
  <c r="AA17" i="60"/>
  <c r="AB17" i="60"/>
  <c r="AC17" i="60"/>
  <c r="AD17" i="60"/>
  <c r="AE17" i="60"/>
  <c r="Z16" i="60"/>
  <c r="AA16" i="60"/>
  <c r="AB16" i="60"/>
  <c r="AC16" i="60"/>
  <c r="AD16" i="60"/>
  <c r="AE16" i="60"/>
  <c r="Z15" i="60"/>
  <c r="AA15" i="60"/>
  <c r="AB15" i="60"/>
  <c r="AC15" i="60"/>
  <c r="AD15" i="60"/>
  <c r="AE15" i="60"/>
  <c r="Z14" i="60"/>
  <c r="AA14" i="60"/>
  <c r="AB14" i="60"/>
  <c r="AC14" i="60"/>
  <c r="AD14" i="60"/>
  <c r="AE14" i="60"/>
  <c r="Z13" i="60"/>
  <c r="AA13" i="60"/>
  <c r="AB13" i="60"/>
  <c r="AC13" i="60"/>
  <c r="AD13" i="60"/>
  <c r="AE13" i="60"/>
  <c r="Z12" i="60"/>
  <c r="AA12" i="60"/>
  <c r="AB12" i="60"/>
  <c r="AC12" i="60"/>
  <c r="AD12" i="60"/>
  <c r="AE12" i="60"/>
  <c r="Z11" i="60"/>
  <c r="AA11" i="60"/>
  <c r="AB11" i="60"/>
  <c r="AC11" i="60"/>
  <c r="AD11" i="60"/>
  <c r="AE11" i="60"/>
  <c r="Z10" i="60"/>
  <c r="AA10" i="60"/>
  <c r="AB10" i="60"/>
  <c r="AC10" i="60"/>
  <c r="AD10" i="60"/>
  <c r="AE10" i="60"/>
  <c r="Z9" i="60"/>
  <c r="AA9" i="60"/>
  <c r="AB9" i="60"/>
  <c r="AC9" i="60"/>
  <c r="AD9" i="60"/>
  <c r="AE9" i="60"/>
  <c r="Z8" i="60"/>
  <c r="AA8" i="60"/>
  <c r="AB8" i="60"/>
  <c r="AC8" i="60"/>
  <c r="AD8" i="60"/>
  <c r="AE8" i="60"/>
  <c r="Z7" i="60"/>
  <c r="AA7" i="60"/>
  <c r="AB7" i="60"/>
  <c r="AC7" i="60"/>
  <c r="AD7" i="60"/>
  <c r="AE7" i="60"/>
  <c r="Z6" i="60"/>
  <c r="AA6" i="60"/>
  <c r="AB6" i="60"/>
  <c r="AC6" i="60"/>
  <c r="AD6" i="60"/>
  <c r="AE6" i="60"/>
  <c r="Z5" i="60"/>
  <c r="AA5" i="60"/>
  <c r="AB5" i="60"/>
  <c r="AC5" i="60"/>
  <c r="AD5" i="60"/>
  <c r="AE5" i="60"/>
  <c r="G110" i="28"/>
  <c r="G109" i="28"/>
  <c r="G108" i="28"/>
  <c r="G133" i="28" s="1"/>
  <c r="G107" i="28"/>
  <c r="G106" i="28"/>
  <c r="G105" i="28"/>
  <c r="G104" i="28"/>
  <c r="G103" i="28"/>
  <c r="G102" i="28"/>
  <c r="G127" i="28" s="1"/>
  <c r="G101" i="28"/>
  <c r="G100" i="28"/>
  <c r="G99" i="28"/>
  <c r="G98" i="28"/>
  <c r="G97" i="28"/>
  <c r="C91" i="34"/>
  <c r="D91" i="34"/>
  <c r="E91" i="34"/>
  <c r="F91" i="34"/>
  <c r="G91" i="34"/>
  <c r="C92" i="34"/>
  <c r="D92" i="34"/>
  <c r="E92" i="34"/>
  <c r="F92" i="34"/>
  <c r="G92" i="34"/>
  <c r="C93" i="34"/>
  <c r="D93" i="34"/>
  <c r="E93" i="34"/>
  <c r="F93" i="34"/>
  <c r="G93" i="34"/>
  <c r="C94" i="34"/>
  <c r="D94" i="34"/>
  <c r="E94" i="34"/>
  <c r="F94" i="34"/>
  <c r="G94" i="34"/>
  <c r="C95" i="34"/>
  <c r="C120" i="34" s="1"/>
  <c r="D95" i="34"/>
  <c r="E95" i="34"/>
  <c r="F95" i="34"/>
  <c r="G95" i="34"/>
  <c r="C96" i="34"/>
  <c r="D96" i="34"/>
  <c r="E96" i="34"/>
  <c r="F96" i="34"/>
  <c r="G96" i="34"/>
  <c r="G121" i="34" s="1"/>
  <c r="C97" i="34"/>
  <c r="D97" i="34"/>
  <c r="E97" i="34"/>
  <c r="F97" i="34"/>
  <c r="G97" i="34"/>
  <c r="C98" i="34"/>
  <c r="D98" i="34"/>
  <c r="E98" i="34"/>
  <c r="F98" i="34"/>
  <c r="G98" i="34"/>
  <c r="C99" i="34"/>
  <c r="D99" i="34"/>
  <c r="E99" i="34"/>
  <c r="F99" i="34"/>
  <c r="G99" i="34"/>
  <c r="G124" i="34" s="1"/>
  <c r="C100" i="34"/>
  <c r="C125" i="34" s="1"/>
  <c r="D100" i="34"/>
  <c r="E100" i="34"/>
  <c r="F100" i="34"/>
  <c r="G100" i="34"/>
  <c r="C101" i="34"/>
  <c r="D101" i="34"/>
  <c r="E101" i="34"/>
  <c r="F101" i="34"/>
  <c r="F126" i="34" s="1"/>
  <c r="G101" i="34"/>
  <c r="C102" i="34"/>
  <c r="D102" i="34"/>
  <c r="E102" i="34"/>
  <c r="F102" i="34"/>
  <c r="G102" i="34"/>
  <c r="C103" i="34"/>
  <c r="D103" i="34"/>
  <c r="D128" i="34" s="1"/>
  <c r="E103" i="34"/>
  <c r="F103" i="34"/>
  <c r="G103" i="34"/>
  <c r="C104" i="34"/>
  <c r="D104" i="34"/>
  <c r="E104" i="34"/>
  <c r="F104" i="34"/>
  <c r="G104" i="34"/>
  <c r="G129" i="34" s="1"/>
  <c r="C105" i="34"/>
  <c r="D105" i="34"/>
  <c r="E105" i="34"/>
  <c r="F105" i="34"/>
  <c r="G105" i="34"/>
  <c r="C106" i="34"/>
  <c r="D106" i="34"/>
  <c r="D131" i="34" s="1"/>
  <c r="E106" i="34"/>
  <c r="F106" i="34"/>
  <c r="G106" i="34"/>
  <c r="C107" i="34"/>
  <c r="D107" i="34"/>
  <c r="E107" i="34"/>
  <c r="F107" i="34"/>
  <c r="G107" i="34"/>
  <c r="C108" i="34"/>
  <c r="C133" i="34" s="1"/>
  <c r="D108" i="34"/>
  <c r="E108" i="34"/>
  <c r="F108" i="34"/>
  <c r="G108" i="34"/>
  <c r="C109" i="34"/>
  <c r="D109" i="34"/>
  <c r="E109" i="34"/>
  <c r="F109" i="34"/>
  <c r="G109" i="34"/>
  <c r="C110" i="34"/>
  <c r="D110" i="34"/>
  <c r="E110" i="34"/>
  <c r="F110" i="34"/>
  <c r="G110" i="34"/>
  <c r="H143" i="34"/>
  <c r="H144" i="34"/>
  <c r="H145" i="34"/>
  <c r="H146" i="34"/>
  <c r="H147" i="34"/>
  <c r="H148" i="34"/>
  <c r="H149" i="34"/>
  <c r="H150" i="34"/>
  <c r="H151" i="34"/>
  <c r="H152" i="34"/>
  <c r="H153" i="34"/>
  <c r="H154" i="34"/>
  <c r="H155" i="34"/>
  <c r="H156" i="34"/>
  <c r="H157" i="34"/>
  <c r="H158" i="34"/>
  <c r="H159" i="34"/>
  <c r="H160" i="34"/>
  <c r="H161" i="34"/>
  <c r="H162" i="34"/>
  <c r="C154" i="31"/>
  <c r="C153" i="31"/>
  <c r="C152" i="31"/>
  <c r="C151" i="31"/>
  <c r="C150" i="31"/>
  <c r="C149" i="31"/>
  <c r="C148" i="31"/>
  <c r="C147" i="31"/>
  <c r="C146" i="31"/>
  <c r="C145" i="31"/>
  <c r="C144" i="31"/>
  <c r="C143" i="31"/>
  <c r="Z113" i="60"/>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H84" i="15"/>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4" i="9"/>
  <c r="C153" i="9"/>
  <c r="C152" i="9"/>
  <c r="C151" i="9"/>
  <c r="C150" i="9"/>
  <c r="C149" i="9"/>
  <c r="C148" i="9"/>
  <c r="C147" i="9"/>
  <c r="C146" i="9"/>
  <c r="C145" i="9"/>
  <c r="C144" i="9"/>
  <c r="C143" i="9"/>
  <c r="G109" i="9"/>
  <c r="G108" i="9"/>
  <c r="G107" i="9"/>
  <c r="G106" i="9"/>
  <c r="G105" i="9"/>
  <c r="G104" i="9"/>
  <c r="G103" i="9"/>
  <c r="G102" i="9"/>
  <c r="G101" i="9"/>
  <c r="G100" i="9"/>
  <c r="G99" i="9"/>
  <c r="G124" i="9" s="1"/>
  <c r="G98" i="9"/>
  <c r="G97" i="9"/>
  <c r="D21" i="9"/>
  <c r="D84" i="6"/>
  <c r="D55" i="6"/>
  <c r="F158" i="9"/>
  <c r="E152" i="9"/>
  <c r="D146" i="9"/>
  <c r="H144" i="9"/>
  <c r="J144" i="9" s="1"/>
  <c r="G110" i="9"/>
  <c r="C110" i="9"/>
  <c r="F102" i="9"/>
  <c r="E96" i="9"/>
  <c r="C80" i="9"/>
  <c r="G78" i="9"/>
  <c r="F72" i="9"/>
  <c r="E66" i="9"/>
  <c r="C47" i="9"/>
  <c r="G45" i="9"/>
  <c r="F39" i="9"/>
  <c r="E33" i="9"/>
  <c r="F158" i="10"/>
  <c r="C154" i="10"/>
  <c r="C153" i="10"/>
  <c r="E152" i="10"/>
  <c r="C152" i="10"/>
  <c r="C151" i="10"/>
  <c r="C150" i="10"/>
  <c r="C149" i="10"/>
  <c r="C148" i="10"/>
  <c r="C147" i="10"/>
  <c r="D146" i="10"/>
  <c r="C146" i="10"/>
  <c r="C145" i="10"/>
  <c r="H144" i="10"/>
  <c r="C144" i="10"/>
  <c r="C143" i="10"/>
  <c r="G110" i="10"/>
  <c r="C110" i="10"/>
  <c r="G109" i="10"/>
  <c r="G108" i="10"/>
  <c r="G107" i="10"/>
  <c r="G106" i="10"/>
  <c r="G105" i="10"/>
  <c r="G104" i="10"/>
  <c r="G103" i="10"/>
  <c r="G128" i="10" s="1"/>
  <c r="G102" i="10"/>
  <c r="F102" i="10"/>
  <c r="G101" i="10"/>
  <c r="G126" i="10" s="1"/>
  <c r="G100" i="10"/>
  <c r="G125" i="10" s="1"/>
  <c r="G99" i="10"/>
  <c r="G98" i="10"/>
  <c r="G97" i="10"/>
  <c r="E96" i="10"/>
  <c r="C47" i="10"/>
  <c r="G45" i="10"/>
  <c r="F39" i="10"/>
  <c r="E33" i="10"/>
  <c r="D21" i="10"/>
  <c r="F158" i="11"/>
  <c r="C154" i="11"/>
  <c r="C153" i="11"/>
  <c r="E152" i="11"/>
  <c r="C152" i="11"/>
  <c r="C151" i="11"/>
  <c r="C150" i="11"/>
  <c r="C149" i="11"/>
  <c r="C148" i="11"/>
  <c r="C147" i="11"/>
  <c r="D146" i="11"/>
  <c r="C146" i="11"/>
  <c r="C145" i="11"/>
  <c r="H144" i="11"/>
  <c r="C144" i="11"/>
  <c r="C143" i="11"/>
  <c r="G110" i="11"/>
  <c r="C110" i="11"/>
  <c r="G109" i="11"/>
  <c r="G108" i="11"/>
  <c r="G107" i="11"/>
  <c r="G106" i="11"/>
  <c r="G131" i="11" s="1"/>
  <c r="G105" i="11"/>
  <c r="G104" i="11"/>
  <c r="G103" i="11"/>
  <c r="G102" i="11"/>
  <c r="F102" i="11"/>
  <c r="G101" i="11"/>
  <c r="G100" i="11"/>
  <c r="G99" i="11"/>
  <c r="G124" i="11" s="1"/>
  <c r="G98" i="11"/>
  <c r="G97" i="11"/>
  <c r="E96" i="11"/>
  <c r="C80" i="11"/>
  <c r="G78" i="11"/>
  <c r="F72" i="11"/>
  <c r="E66" i="11"/>
  <c r="C47" i="11"/>
  <c r="G45" i="11"/>
  <c r="F39" i="11"/>
  <c r="E33" i="11"/>
  <c r="D21" i="11"/>
  <c r="F158" i="12"/>
  <c r="C154" i="12"/>
  <c r="C153" i="12"/>
  <c r="E152" i="12"/>
  <c r="C152" i="12"/>
  <c r="C151" i="12"/>
  <c r="C150" i="12"/>
  <c r="C149" i="12"/>
  <c r="C148" i="12"/>
  <c r="C147" i="12"/>
  <c r="D146" i="12"/>
  <c r="C146" i="12"/>
  <c r="C145" i="12"/>
  <c r="H144" i="12"/>
  <c r="C144" i="12"/>
  <c r="C143" i="12"/>
  <c r="G110" i="12"/>
  <c r="C110" i="12"/>
  <c r="G109" i="12"/>
  <c r="G108" i="12"/>
  <c r="G107" i="12"/>
  <c r="G132" i="12" s="1"/>
  <c r="G106" i="12"/>
  <c r="G105" i="12"/>
  <c r="G104" i="12"/>
  <c r="G103" i="12"/>
  <c r="G102" i="12"/>
  <c r="F102" i="12"/>
  <c r="G101" i="12"/>
  <c r="G100" i="12"/>
  <c r="G125" i="12" s="1"/>
  <c r="G99" i="12"/>
  <c r="G98" i="12"/>
  <c r="G97" i="12"/>
  <c r="E96" i="12"/>
  <c r="E121" i="12" s="1"/>
  <c r="C80" i="12"/>
  <c r="G78" i="12"/>
  <c r="F72" i="12"/>
  <c r="E66" i="12"/>
  <c r="C47" i="12"/>
  <c r="G45" i="12"/>
  <c r="F39" i="12"/>
  <c r="E33" i="12"/>
  <c r="D21" i="12"/>
  <c r="F158" i="14"/>
  <c r="C154" i="14"/>
  <c r="C153" i="14"/>
  <c r="E152" i="14"/>
  <c r="C152" i="14"/>
  <c r="C151" i="14"/>
  <c r="C150" i="14"/>
  <c r="C149" i="14"/>
  <c r="C148" i="14"/>
  <c r="C147" i="14"/>
  <c r="D146" i="14"/>
  <c r="C146" i="14"/>
  <c r="C145" i="14"/>
  <c r="H144" i="14"/>
  <c r="C144" i="14"/>
  <c r="C143" i="14"/>
  <c r="G110" i="14"/>
  <c r="C110" i="14"/>
  <c r="C135" i="14" s="1"/>
  <c r="G109" i="14"/>
  <c r="G108" i="14"/>
  <c r="G107" i="14"/>
  <c r="G106" i="14"/>
  <c r="G105" i="14"/>
  <c r="G130" i="14" s="1"/>
  <c r="G104" i="14"/>
  <c r="G103" i="14"/>
  <c r="G102" i="14"/>
  <c r="F102" i="14"/>
  <c r="G101" i="14"/>
  <c r="G100" i="14"/>
  <c r="G99" i="14"/>
  <c r="G98" i="14"/>
  <c r="G97" i="14"/>
  <c r="G122" i="14" s="1"/>
  <c r="E96" i="14"/>
  <c r="C80" i="14"/>
  <c r="G78" i="14"/>
  <c r="F72" i="14"/>
  <c r="E66" i="14"/>
  <c r="C47" i="14"/>
  <c r="G45" i="14"/>
  <c r="F39" i="14"/>
  <c r="E33" i="14"/>
  <c r="D21" i="14"/>
  <c r="F158" i="15"/>
  <c r="C154" i="15"/>
  <c r="C153" i="15"/>
  <c r="E152" i="15"/>
  <c r="C152" i="15"/>
  <c r="C151" i="15"/>
  <c r="C150" i="15"/>
  <c r="C149" i="15"/>
  <c r="C148" i="15"/>
  <c r="C147" i="15"/>
  <c r="D146" i="15"/>
  <c r="C146" i="15"/>
  <c r="C145" i="15"/>
  <c r="H144" i="15"/>
  <c r="C144" i="15"/>
  <c r="C143" i="15"/>
  <c r="G110" i="15"/>
  <c r="C110" i="15"/>
  <c r="G109" i="15"/>
  <c r="G108" i="15"/>
  <c r="G107" i="15"/>
  <c r="G106" i="15"/>
  <c r="G105" i="15"/>
  <c r="G104" i="15"/>
  <c r="G103" i="15"/>
  <c r="G102" i="15"/>
  <c r="F102" i="15"/>
  <c r="G101" i="15"/>
  <c r="G100" i="15"/>
  <c r="G99" i="15"/>
  <c r="G98" i="15"/>
  <c r="G97" i="15"/>
  <c r="E96" i="15"/>
  <c r="C80" i="15"/>
  <c r="G78" i="15"/>
  <c r="F72" i="15"/>
  <c r="E66" i="15"/>
  <c r="C47" i="15"/>
  <c r="G45" i="15"/>
  <c r="F39" i="15"/>
  <c r="E33" i="15"/>
  <c r="D21" i="15"/>
  <c r="F158" i="16"/>
  <c r="C154" i="16"/>
  <c r="C153" i="16"/>
  <c r="E152" i="16"/>
  <c r="C152" i="16"/>
  <c r="C151" i="16"/>
  <c r="C150" i="16"/>
  <c r="C149" i="16"/>
  <c r="C148" i="16"/>
  <c r="C147" i="16"/>
  <c r="D146" i="16"/>
  <c r="C146" i="16"/>
  <c r="C145" i="16"/>
  <c r="H144" i="16"/>
  <c r="C144" i="16"/>
  <c r="C143" i="16"/>
  <c r="G110" i="16"/>
  <c r="C110" i="16"/>
  <c r="G109" i="16"/>
  <c r="G108" i="16"/>
  <c r="G107" i="16"/>
  <c r="G106" i="16"/>
  <c r="G131" i="16" s="1"/>
  <c r="G105" i="16"/>
  <c r="G130" i="16" s="1"/>
  <c r="G104" i="16"/>
  <c r="G103" i="16"/>
  <c r="G102" i="16"/>
  <c r="F102" i="16"/>
  <c r="G101" i="16"/>
  <c r="G100" i="16"/>
  <c r="G125" i="16" s="1"/>
  <c r="G99" i="16"/>
  <c r="G98" i="16"/>
  <c r="G123" i="16" s="1"/>
  <c r="G97" i="16"/>
  <c r="E96" i="16"/>
  <c r="C80" i="16"/>
  <c r="G78" i="16"/>
  <c r="F72" i="16"/>
  <c r="E66" i="16"/>
  <c r="C47" i="16"/>
  <c r="G45" i="16"/>
  <c r="F39" i="16"/>
  <c r="E33" i="16"/>
  <c r="D21" i="16"/>
  <c r="F158" i="17"/>
  <c r="C154" i="17"/>
  <c r="C153" i="17"/>
  <c r="E152" i="17"/>
  <c r="C152" i="17"/>
  <c r="C151" i="17"/>
  <c r="C150" i="17"/>
  <c r="C149" i="17"/>
  <c r="C148" i="17"/>
  <c r="C147" i="17"/>
  <c r="D146" i="17"/>
  <c r="C146" i="17"/>
  <c r="C145" i="17"/>
  <c r="H144" i="17"/>
  <c r="C144" i="17"/>
  <c r="C143" i="17"/>
  <c r="G110" i="17"/>
  <c r="C110" i="17"/>
  <c r="G109" i="17"/>
  <c r="G108" i="17"/>
  <c r="G107" i="17"/>
  <c r="G106" i="17"/>
  <c r="G105" i="17"/>
  <c r="G104" i="17"/>
  <c r="G103" i="17"/>
  <c r="G102" i="17"/>
  <c r="F102" i="17"/>
  <c r="F127" i="17" s="1"/>
  <c r="G101" i="17"/>
  <c r="G100" i="17"/>
  <c r="G99" i="17"/>
  <c r="G98" i="17"/>
  <c r="G97" i="17"/>
  <c r="E96" i="17"/>
  <c r="E121" i="17" s="1"/>
  <c r="C80" i="17"/>
  <c r="G78" i="17"/>
  <c r="F72" i="17"/>
  <c r="E66" i="17"/>
  <c r="C47" i="17"/>
  <c r="G45" i="17"/>
  <c r="F39" i="17"/>
  <c r="E33" i="17"/>
  <c r="D21" i="17"/>
  <c r="F158" i="18"/>
  <c r="C154" i="18"/>
  <c r="C153" i="18"/>
  <c r="E152" i="18"/>
  <c r="C152" i="18"/>
  <c r="C151" i="18"/>
  <c r="C150" i="18"/>
  <c r="C149" i="18"/>
  <c r="C148" i="18"/>
  <c r="C147" i="18"/>
  <c r="D146" i="18"/>
  <c r="C146" i="18"/>
  <c r="C145" i="18"/>
  <c r="H144" i="18"/>
  <c r="C144" i="18"/>
  <c r="C143" i="18"/>
  <c r="G110" i="18"/>
  <c r="C110" i="18"/>
  <c r="G109" i="18"/>
  <c r="G134" i="18" s="1"/>
  <c r="G108" i="18"/>
  <c r="G107" i="18"/>
  <c r="G106" i="18"/>
  <c r="G105" i="18"/>
  <c r="G104" i="18"/>
  <c r="G103" i="18"/>
  <c r="G102" i="18"/>
  <c r="F102" i="18"/>
  <c r="G101" i="18"/>
  <c r="G100" i="18"/>
  <c r="G99" i="18"/>
  <c r="G98" i="18"/>
  <c r="G97" i="18"/>
  <c r="E96" i="18"/>
  <c r="E121" i="18" s="1"/>
  <c r="C80" i="18"/>
  <c r="G78" i="18"/>
  <c r="F72" i="18"/>
  <c r="E66" i="18"/>
  <c r="C47" i="18"/>
  <c r="G45" i="18"/>
  <c r="F39" i="18"/>
  <c r="E33" i="18"/>
  <c r="D21" i="18"/>
  <c r="F158" i="19"/>
  <c r="C154" i="19"/>
  <c r="C153" i="19"/>
  <c r="E152" i="19"/>
  <c r="C152" i="19"/>
  <c r="C151" i="19"/>
  <c r="C150" i="19"/>
  <c r="C149" i="19"/>
  <c r="C148" i="19"/>
  <c r="C147" i="19"/>
  <c r="D146" i="19"/>
  <c r="C146" i="19"/>
  <c r="C145" i="19"/>
  <c r="H144" i="19"/>
  <c r="C144" i="19"/>
  <c r="C143" i="19"/>
  <c r="G110" i="19"/>
  <c r="C110" i="19"/>
  <c r="G109" i="19"/>
  <c r="G108" i="19"/>
  <c r="G107" i="19"/>
  <c r="G106" i="19"/>
  <c r="G105" i="19"/>
  <c r="G104" i="19"/>
  <c r="G103" i="19"/>
  <c r="G102" i="19"/>
  <c r="F102" i="19"/>
  <c r="G101" i="19"/>
  <c r="G100" i="19"/>
  <c r="G99" i="19"/>
  <c r="G98" i="19"/>
  <c r="G97" i="19"/>
  <c r="E96" i="19"/>
  <c r="C80" i="19"/>
  <c r="G78" i="19"/>
  <c r="F72" i="19"/>
  <c r="E66" i="19"/>
  <c r="C47" i="19"/>
  <c r="G45" i="19"/>
  <c r="F39" i="19"/>
  <c r="E33" i="19"/>
  <c r="D21" i="19"/>
  <c r="F158" i="20"/>
  <c r="C154" i="20"/>
  <c r="C153" i="20"/>
  <c r="E152" i="20"/>
  <c r="C152" i="20"/>
  <c r="C151" i="20"/>
  <c r="C150" i="20"/>
  <c r="C149" i="20"/>
  <c r="C148" i="20"/>
  <c r="C147" i="20"/>
  <c r="D146" i="20"/>
  <c r="C146" i="20"/>
  <c r="C145" i="20"/>
  <c r="H144" i="20"/>
  <c r="C144" i="20"/>
  <c r="C143" i="20"/>
  <c r="G110" i="20"/>
  <c r="C110" i="20"/>
  <c r="G109" i="20"/>
  <c r="G108" i="20"/>
  <c r="G107" i="20"/>
  <c r="G132" i="20" s="1"/>
  <c r="G106" i="20"/>
  <c r="G131" i="20" s="1"/>
  <c r="G105" i="20"/>
  <c r="G104" i="20"/>
  <c r="G103" i="20"/>
  <c r="G102" i="20"/>
  <c r="F102" i="20"/>
  <c r="G101" i="20"/>
  <c r="G100" i="20"/>
  <c r="G99" i="20"/>
  <c r="G98" i="20"/>
  <c r="G97" i="20"/>
  <c r="E96" i="20"/>
  <c r="C80" i="20"/>
  <c r="G78" i="20"/>
  <c r="F72" i="20"/>
  <c r="E66" i="20"/>
  <c r="C47" i="20"/>
  <c r="G45" i="20"/>
  <c r="F39" i="20"/>
  <c r="E33" i="20"/>
  <c r="D21" i="20"/>
  <c r="F158" i="57"/>
  <c r="C154" i="57"/>
  <c r="C153" i="57"/>
  <c r="E152" i="57"/>
  <c r="C152" i="57"/>
  <c r="C151" i="57"/>
  <c r="C150" i="57"/>
  <c r="C149" i="57"/>
  <c r="C148" i="57"/>
  <c r="C147" i="57"/>
  <c r="D146" i="57"/>
  <c r="C146" i="57"/>
  <c r="C145" i="57"/>
  <c r="H144" i="57"/>
  <c r="C144" i="57"/>
  <c r="C143" i="57"/>
  <c r="G110" i="57"/>
  <c r="C110" i="57"/>
  <c r="G109" i="57"/>
  <c r="G108" i="57"/>
  <c r="G107" i="57"/>
  <c r="G106" i="57"/>
  <c r="G105" i="57"/>
  <c r="G104" i="57"/>
  <c r="G103" i="57"/>
  <c r="G102" i="57"/>
  <c r="F102" i="57"/>
  <c r="G101" i="57"/>
  <c r="G100" i="57"/>
  <c r="G99" i="57"/>
  <c r="G98" i="57"/>
  <c r="G97" i="57"/>
  <c r="E96" i="57"/>
  <c r="E121" i="57" s="1"/>
  <c r="C80" i="57"/>
  <c r="C135" i="57" s="1"/>
  <c r="G78" i="57"/>
  <c r="F72" i="57"/>
  <c r="E66" i="57"/>
  <c r="C47" i="57"/>
  <c r="G45" i="57"/>
  <c r="F39" i="57"/>
  <c r="E33" i="57"/>
  <c r="D21" i="57"/>
  <c r="F158" i="21"/>
  <c r="C154" i="21"/>
  <c r="C153" i="21"/>
  <c r="E152" i="21"/>
  <c r="C152" i="21"/>
  <c r="C151" i="21"/>
  <c r="C150" i="21"/>
  <c r="C149" i="21"/>
  <c r="C148" i="21"/>
  <c r="C147" i="21"/>
  <c r="D146" i="21"/>
  <c r="C146" i="21"/>
  <c r="C145" i="21"/>
  <c r="H144" i="21"/>
  <c r="C144" i="21"/>
  <c r="C143" i="21"/>
  <c r="G110" i="21"/>
  <c r="C110" i="21"/>
  <c r="C135" i="21" s="1"/>
  <c r="G109" i="21"/>
  <c r="G134" i="21" s="1"/>
  <c r="G108" i="21"/>
  <c r="G107" i="21"/>
  <c r="G106" i="21"/>
  <c r="G105" i="21"/>
  <c r="G104" i="21"/>
  <c r="G103" i="21"/>
  <c r="G102" i="21"/>
  <c r="F102" i="21"/>
  <c r="G101" i="21"/>
  <c r="G100" i="21"/>
  <c r="G99" i="21"/>
  <c r="G98" i="21"/>
  <c r="G97" i="21"/>
  <c r="E96" i="21"/>
  <c r="C80" i="21"/>
  <c r="G78" i="21"/>
  <c r="F72" i="21"/>
  <c r="E66" i="21"/>
  <c r="C47" i="21"/>
  <c r="G45" i="21"/>
  <c r="F39" i="21"/>
  <c r="E33" i="21"/>
  <c r="D21" i="21"/>
  <c r="F158" i="22"/>
  <c r="C154" i="22"/>
  <c r="C153" i="22"/>
  <c r="E152" i="22"/>
  <c r="C152" i="22"/>
  <c r="C151" i="22"/>
  <c r="C150" i="22"/>
  <c r="C149" i="22"/>
  <c r="C148" i="22"/>
  <c r="C147" i="22"/>
  <c r="D146" i="22"/>
  <c r="C146" i="22"/>
  <c r="C145" i="22"/>
  <c r="H144" i="22"/>
  <c r="C144" i="22"/>
  <c r="C143" i="22"/>
  <c r="G110" i="22"/>
  <c r="C110" i="22"/>
  <c r="G109" i="22"/>
  <c r="G108" i="22"/>
  <c r="G107" i="22"/>
  <c r="G106" i="22"/>
  <c r="G105" i="22"/>
  <c r="G104" i="22"/>
  <c r="G103" i="22"/>
  <c r="G128" i="22" s="1"/>
  <c r="G102" i="22"/>
  <c r="F102" i="22"/>
  <c r="G101" i="22"/>
  <c r="G100" i="22"/>
  <c r="G99" i="22"/>
  <c r="G98" i="22"/>
  <c r="G97" i="22"/>
  <c r="E96" i="22"/>
  <c r="C80" i="22"/>
  <c r="G78" i="22"/>
  <c r="F72" i="22"/>
  <c r="E66" i="22"/>
  <c r="C47" i="22"/>
  <c r="G45" i="22"/>
  <c r="F39" i="22"/>
  <c r="E33" i="22"/>
  <c r="D21" i="22"/>
  <c r="F158" i="23"/>
  <c r="C154" i="23"/>
  <c r="C153" i="23"/>
  <c r="E152" i="23"/>
  <c r="C152" i="23"/>
  <c r="C151" i="23"/>
  <c r="C150" i="23"/>
  <c r="C149" i="23"/>
  <c r="C148" i="23"/>
  <c r="C147" i="23"/>
  <c r="D146" i="23"/>
  <c r="C146" i="23"/>
  <c r="C145" i="23"/>
  <c r="H144" i="23"/>
  <c r="C144" i="23"/>
  <c r="C143" i="23"/>
  <c r="G110" i="23"/>
  <c r="C110" i="23"/>
  <c r="G109" i="23"/>
  <c r="G108" i="23"/>
  <c r="G107" i="23"/>
  <c r="G106" i="23"/>
  <c r="G105" i="23"/>
  <c r="G104" i="23"/>
  <c r="G103" i="23"/>
  <c r="G102" i="23"/>
  <c r="G127" i="23" s="1"/>
  <c r="F102" i="23"/>
  <c r="G101" i="23"/>
  <c r="G100" i="23"/>
  <c r="G99" i="23"/>
  <c r="G98" i="23"/>
  <c r="G97" i="23"/>
  <c r="E96" i="23"/>
  <c r="C80" i="23"/>
  <c r="G78" i="23"/>
  <c r="F72" i="23"/>
  <c r="E66" i="23"/>
  <c r="C47" i="23"/>
  <c r="G45" i="23"/>
  <c r="F39" i="23"/>
  <c r="E33" i="23"/>
  <c r="D21" i="23"/>
  <c r="F158" i="24"/>
  <c r="C154" i="24"/>
  <c r="C153" i="24"/>
  <c r="E152" i="24"/>
  <c r="C152" i="24"/>
  <c r="C151" i="24"/>
  <c r="C150" i="24"/>
  <c r="C149" i="24"/>
  <c r="C148" i="24"/>
  <c r="C147" i="24"/>
  <c r="D146" i="24"/>
  <c r="C146" i="24"/>
  <c r="C145" i="24"/>
  <c r="H144" i="24"/>
  <c r="C144" i="24"/>
  <c r="C143" i="24"/>
  <c r="G110" i="24"/>
  <c r="C110" i="24"/>
  <c r="G109" i="24"/>
  <c r="G108" i="24"/>
  <c r="G107" i="24"/>
  <c r="G106" i="24"/>
  <c r="G105" i="24"/>
  <c r="G104" i="24"/>
  <c r="G103" i="24"/>
  <c r="G102" i="24"/>
  <c r="F102" i="24"/>
  <c r="G101" i="24"/>
  <c r="G100" i="24"/>
  <c r="G99" i="24"/>
  <c r="G98" i="24"/>
  <c r="G97" i="24"/>
  <c r="E96" i="24"/>
  <c r="E121" i="24" s="1"/>
  <c r="C80" i="24"/>
  <c r="G78" i="24"/>
  <c r="F72" i="24"/>
  <c r="E66" i="24"/>
  <c r="C47" i="24"/>
  <c r="G45" i="24"/>
  <c r="F39" i="24"/>
  <c r="E33" i="24"/>
  <c r="D21" i="24"/>
  <c r="F158" i="25"/>
  <c r="C154" i="25"/>
  <c r="C153" i="25"/>
  <c r="E152" i="25"/>
  <c r="C152" i="25"/>
  <c r="C151" i="25"/>
  <c r="C150" i="25"/>
  <c r="C149" i="25"/>
  <c r="C148" i="25"/>
  <c r="C147" i="25"/>
  <c r="D146" i="25"/>
  <c r="C146" i="25"/>
  <c r="C145" i="25"/>
  <c r="H144" i="25"/>
  <c r="C144" i="25"/>
  <c r="C143" i="25"/>
  <c r="G110" i="25"/>
  <c r="C110" i="25"/>
  <c r="G109" i="25"/>
  <c r="G108" i="25"/>
  <c r="G107" i="25"/>
  <c r="G106" i="25"/>
  <c r="G105" i="25"/>
  <c r="G104" i="25"/>
  <c r="G103" i="25"/>
  <c r="G102" i="25"/>
  <c r="F102" i="25"/>
  <c r="G101" i="25"/>
  <c r="G100" i="25"/>
  <c r="G99" i="25"/>
  <c r="G98" i="25"/>
  <c r="G97" i="25"/>
  <c r="E96" i="25"/>
  <c r="E121" i="25" s="1"/>
  <c r="C80" i="25"/>
  <c r="G78" i="25"/>
  <c r="F72" i="25"/>
  <c r="E66" i="25"/>
  <c r="C47" i="25"/>
  <c r="G45" i="25"/>
  <c r="F39" i="25"/>
  <c r="E33" i="25"/>
  <c r="D21" i="25"/>
  <c r="F158" i="26"/>
  <c r="C154" i="26"/>
  <c r="C153" i="26"/>
  <c r="E152" i="26"/>
  <c r="C152" i="26"/>
  <c r="C151" i="26"/>
  <c r="C150" i="26"/>
  <c r="C149" i="26"/>
  <c r="C148" i="26"/>
  <c r="C147" i="26"/>
  <c r="D146" i="26"/>
  <c r="C146" i="26"/>
  <c r="C145" i="26"/>
  <c r="H144" i="26"/>
  <c r="C144" i="26"/>
  <c r="C143" i="26"/>
  <c r="G110" i="26"/>
  <c r="C110" i="26"/>
  <c r="G109" i="26"/>
  <c r="G108" i="26"/>
  <c r="G107" i="26"/>
  <c r="G106" i="26"/>
  <c r="G105" i="26"/>
  <c r="G104" i="26"/>
  <c r="G103" i="26"/>
  <c r="G102" i="26"/>
  <c r="F102" i="26"/>
  <c r="G101" i="26"/>
  <c r="G100" i="26"/>
  <c r="G99" i="26"/>
  <c r="G98" i="26"/>
  <c r="G97" i="26"/>
  <c r="E96" i="26"/>
  <c r="C80" i="26"/>
  <c r="G78" i="26"/>
  <c r="F72" i="26"/>
  <c r="E66" i="26"/>
  <c r="C47" i="26"/>
  <c r="G45" i="26"/>
  <c r="F39" i="26"/>
  <c r="E33" i="26"/>
  <c r="D21" i="26"/>
  <c r="F158" i="27"/>
  <c r="C154" i="27"/>
  <c r="C153" i="27"/>
  <c r="E152" i="27"/>
  <c r="C152" i="27"/>
  <c r="C151" i="27"/>
  <c r="C150" i="27"/>
  <c r="C149" i="27"/>
  <c r="C148" i="27"/>
  <c r="C147" i="27"/>
  <c r="D146" i="27"/>
  <c r="C146" i="27"/>
  <c r="C145" i="27"/>
  <c r="H144" i="27"/>
  <c r="C144" i="27"/>
  <c r="C143" i="27"/>
  <c r="G110" i="27"/>
  <c r="C110" i="27"/>
  <c r="G109" i="27"/>
  <c r="G108" i="27"/>
  <c r="G107" i="27"/>
  <c r="G106" i="27"/>
  <c r="G131" i="27" s="1"/>
  <c r="G105" i="27"/>
  <c r="G130" i="27" s="1"/>
  <c r="G104" i="27"/>
  <c r="G103" i="27"/>
  <c r="G102" i="27"/>
  <c r="F102" i="27"/>
  <c r="G101" i="27"/>
  <c r="G100" i="27"/>
  <c r="G99" i="27"/>
  <c r="G98" i="27"/>
  <c r="G97" i="27"/>
  <c r="E96" i="27"/>
  <c r="C80" i="27"/>
  <c r="G78" i="27"/>
  <c r="F72" i="27"/>
  <c r="E66" i="27"/>
  <c r="C47" i="27"/>
  <c r="G45" i="27"/>
  <c r="F39" i="27"/>
  <c r="E33" i="27"/>
  <c r="D21" i="27"/>
  <c r="C110" i="28"/>
  <c r="F102" i="28"/>
  <c r="E96" i="28"/>
  <c r="E121" i="28" s="1"/>
  <c r="C80" i="28"/>
  <c r="G78" i="28"/>
  <c r="F72" i="28"/>
  <c r="E66" i="28"/>
  <c r="C47" i="28"/>
  <c r="G45" i="28"/>
  <c r="F39" i="28"/>
  <c r="E33" i="28"/>
  <c r="F158" i="29"/>
  <c r="C154" i="29"/>
  <c r="C153" i="29"/>
  <c r="E152" i="29"/>
  <c r="C152" i="29"/>
  <c r="C151" i="29"/>
  <c r="C150" i="29"/>
  <c r="C149" i="29"/>
  <c r="C148" i="29"/>
  <c r="C147" i="29"/>
  <c r="D146" i="29"/>
  <c r="C146" i="29"/>
  <c r="C145" i="29"/>
  <c r="H144" i="29"/>
  <c r="C144" i="29"/>
  <c r="C143" i="29"/>
  <c r="G110" i="29"/>
  <c r="C110" i="29"/>
  <c r="G109" i="29"/>
  <c r="G108" i="29"/>
  <c r="G107" i="29"/>
  <c r="G106" i="29"/>
  <c r="G105" i="29"/>
  <c r="G104" i="29"/>
  <c r="G103" i="29"/>
  <c r="G102" i="29"/>
  <c r="F102" i="29"/>
  <c r="G101" i="29"/>
  <c r="G100" i="29"/>
  <c r="G99" i="29"/>
  <c r="G98" i="29"/>
  <c r="G97" i="29"/>
  <c r="E96" i="29"/>
  <c r="E121" i="29" s="1"/>
  <c r="C80" i="29"/>
  <c r="G78" i="29"/>
  <c r="F72" i="29"/>
  <c r="E66" i="29"/>
  <c r="C47" i="29"/>
  <c r="G45" i="29"/>
  <c r="F39" i="29"/>
  <c r="E33" i="29"/>
  <c r="D21" i="29"/>
  <c r="C80" i="30"/>
  <c r="G78" i="30"/>
  <c r="F72" i="30"/>
  <c r="E66" i="30"/>
  <c r="C47" i="30"/>
  <c r="G45" i="30"/>
  <c r="F39" i="30"/>
  <c r="E33" i="30"/>
  <c r="D21" i="30"/>
  <c r="F158" i="31"/>
  <c r="E152" i="31"/>
  <c r="D146" i="31"/>
  <c r="H144" i="31"/>
  <c r="C80" i="31"/>
  <c r="G78" i="31"/>
  <c r="F72" i="31"/>
  <c r="E66" i="31"/>
  <c r="E121" i="31" s="1"/>
  <c r="C47" i="31"/>
  <c r="G45" i="31"/>
  <c r="F39" i="31"/>
  <c r="E33" i="31"/>
  <c r="F158" i="32"/>
  <c r="C154" i="32"/>
  <c r="C153" i="32"/>
  <c r="E152" i="32"/>
  <c r="C152" i="32"/>
  <c r="C151" i="32"/>
  <c r="C150" i="32"/>
  <c r="C149" i="32"/>
  <c r="C148" i="32"/>
  <c r="C147" i="32"/>
  <c r="D146" i="32"/>
  <c r="C146" i="32"/>
  <c r="C145" i="32"/>
  <c r="H144" i="32"/>
  <c r="C144" i="32"/>
  <c r="C143" i="32"/>
  <c r="G110" i="32"/>
  <c r="C110" i="32"/>
  <c r="G109" i="32"/>
  <c r="G108" i="32"/>
  <c r="G133" i="32" s="1"/>
  <c r="G107" i="32"/>
  <c r="G106" i="32"/>
  <c r="G105" i="32"/>
  <c r="G104" i="32"/>
  <c r="G103" i="32"/>
  <c r="G102" i="32"/>
  <c r="G127" i="32" s="1"/>
  <c r="F102" i="32"/>
  <c r="H102" i="32" s="1"/>
  <c r="G101" i="32"/>
  <c r="G100" i="32"/>
  <c r="G99" i="32"/>
  <c r="G98" i="32"/>
  <c r="G97" i="32"/>
  <c r="E96" i="32"/>
  <c r="C80" i="32"/>
  <c r="G78" i="32"/>
  <c r="F72" i="32"/>
  <c r="E66" i="32"/>
  <c r="C47" i="32"/>
  <c r="G45" i="32"/>
  <c r="F39" i="32"/>
  <c r="E33" i="32"/>
  <c r="F158" i="59"/>
  <c r="C154" i="59"/>
  <c r="C153" i="59"/>
  <c r="E152" i="59"/>
  <c r="C152" i="59"/>
  <c r="C151" i="59"/>
  <c r="C150" i="59"/>
  <c r="C149" i="59"/>
  <c r="C148" i="59"/>
  <c r="C147" i="59"/>
  <c r="D146" i="59"/>
  <c r="C146" i="59"/>
  <c r="C145" i="59"/>
  <c r="H144" i="59"/>
  <c r="C144" i="59"/>
  <c r="C143" i="59"/>
  <c r="G110" i="59"/>
  <c r="C110" i="59"/>
  <c r="G109" i="59"/>
  <c r="G108" i="59"/>
  <c r="G107" i="59"/>
  <c r="G106" i="59"/>
  <c r="G105" i="59"/>
  <c r="G104" i="59"/>
  <c r="G103" i="59"/>
  <c r="G102" i="59"/>
  <c r="F102" i="59"/>
  <c r="G101" i="59"/>
  <c r="G100" i="59"/>
  <c r="G99" i="59"/>
  <c r="G98" i="59"/>
  <c r="G97" i="59"/>
  <c r="E96" i="59"/>
  <c r="C80" i="59"/>
  <c r="G78" i="59"/>
  <c r="F72" i="59"/>
  <c r="E66" i="59"/>
  <c r="C47" i="59"/>
  <c r="G45" i="59"/>
  <c r="F39" i="59"/>
  <c r="F300" i="59" s="1"/>
  <c r="F350" i="59" s="1"/>
  <c r="E33" i="59"/>
  <c r="D21" i="59"/>
  <c r="F158" i="33"/>
  <c r="C154" i="33"/>
  <c r="C153" i="33"/>
  <c r="E152" i="33"/>
  <c r="C152" i="33"/>
  <c r="C151" i="33"/>
  <c r="C150" i="33"/>
  <c r="C149" i="33"/>
  <c r="C148" i="33"/>
  <c r="C147" i="33"/>
  <c r="D146" i="33"/>
  <c r="C146" i="33"/>
  <c r="C145" i="33"/>
  <c r="H144" i="33"/>
  <c r="C144" i="33"/>
  <c r="C143" i="33"/>
  <c r="G110" i="33"/>
  <c r="C110" i="33"/>
  <c r="G109" i="33"/>
  <c r="G108" i="33"/>
  <c r="G107" i="33"/>
  <c r="G106" i="33"/>
  <c r="G105" i="33"/>
  <c r="G104" i="33"/>
  <c r="G129" i="33" s="1"/>
  <c r="G103" i="33"/>
  <c r="G102" i="33"/>
  <c r="F102" i="33"/>
  <c r="G101" i="33"/>
  <c r="G100" i="33"/>
  <c r="G99" i="33"/>
  <c r="G98" i="33"/>
  <c r="G123" i="33" s="1"/>
  <c r="G97" i="33"/>
  <c r="E96" i="33"/>
  <c r="C80" i="33"/>
  <c r="G78" i="33"/>
  <c r="F72" i="33"/>
  <c r="E66" i="33"/>
  <c r="C47" i="33"/>
  <c r="G45" i="33"/>
  <c r="F39" i="33"/>
  <c r="E33" i="33"/>
  <c r="D21" i="33"/>
  <c r="F158" i="34"/>
  <c r="C154" i="34"/>
  <c r="C153" i="34"/>
  <c r="E152" i="34"/>
  <c r="C152" i="34"/>
  <c r="C151" i="34"/>
  <c r="C150" i="34"/>
  <c r="C149" i="34"/>
  <c r="C148" i="34"/>
  <c r="C147" i="34"/>
  <c r="D146" i="34"/>
  <c r="C146" i="34"/>
  <c r="C145" i="34"/>
  <c r="C144" i="34"/>
  <c r="C143" i="34"/>
  <c r="C80" i="34"/>
  <c r="G78" i="34"/>
  <c r="F72" i="34"/>
  <c r="F127" i="34" s="1"/>
  <c r="E66" i="34"/>
  <c r="C47" i="34"/>
  <c r="G45" i="34"/>
  <c r="F39" i="34"/>
  <c r="E33" i="34"/>
  <c r="D21" i="34"/>
  <c r="F158" i="35"/>
  <c r="C154" i="35"/>
  <c r="C153" i="35"/>
  <c r="E152" i="35"/>
  <c r="C152" i="35"/>
  <c r="C151" i="35"/>
  <c r="C150" i="35"/>
  <c r="C149" i="35"/>
  <c r="C148" i="35"/>
  <c r="C147" i="35"/>
  <c r="D146" i="35"/>
  <c r="C146" i="35"/>
  <c r="C145" i="35"/>
  <c r="H144" i="35"/>
  <c r="C144" i="35"/>
  <c r="C143" i="35"/>
  <c r="G110" i="35"/>
  <c r="C110" i="35"/>
  <c r="G109" i="35"/>
  <c r="G108" i="35"/>
  <c r="G107" i="35"/>
  <c r="G106" i="35"/>
  <c r="G131" i="35" s="1"/>
  <c r="G105" i="35"/>
  <c r="G104" i="35"/>
  <c r="G103" i="35"/>
  <c r="G102" i="35"/>
  <c r="F102" i="35"/>
  <c r="G101" i="35"/>
  <c r="G100" i="35"/>
  <c r="G99" i="35"/>
  <c r="G98" i="35"/>
  <c r="G97" i="35"/>
  <c r="E96" i="35"/>
  <c r="C80" i="35"/>
  <c r="G78" i="35"/>
  <c r="F72" i="35"/>
  <c r="E66" i="35"/>
  <c r="E121" i="35" s="1"/>
  <c r="C47" i="35"/>
  <c r="G45" i="35"/>
  <c r="F39" i="35"/>
  <c r="E33" i="35"/>
  <c r="D21" i="35"/>
  <c r="F158" i="38"/>
  <c r="C154" i="38"/>
  <c r="C153" i="38"/>
  <c r="E152" i="38"/>
  <c r="C152" i="38"/>
  <c r="C151" i="38"/>
  <c r="C150" i="38"/>
  <c r="C149" i="38"/>
  <c r="C148" i="38"/>
  <c r="C147" i="38"/>
  <c r="D146" i="38"/>
  <c r="C146" i="38"/>
  <c r="C145" i="38"/>
  <c r="H144" i="38"/>
  <c r="C144" i="38"/>
  <c r="C143" i="38"/>
  <c r="G110" i="38"/>
  <c r="C110" i="38"/>
  <c r="G109" i="38"/>
  <c r="G108" i="38"/>
  <c r="G133" i="38" s="1"/>
  <c r="G107" i="38"/>
  <c r="G106" i="38"/>
  <c r="G105" i="38"/>
  <c r="G104" i="38"/>
  <c r="G103" i="38"/>
  <c r="G102" i="38"/>
  <c r="F102" i="38"/>
  <c r="F127" i="38" s="1"/>
  <c r="G101" i="38"/>
  <c r="G126" i="38" s="1"/>
  <c r="G100" i="38"/>
  <c r="G99" i="38"/>
  <c r="G98" i="38"/>
  <c r="G123" i="38" s="1"/>
  <c r="G97" i="38"/>
  <c r="E96" i="38"/>
  <c r="C80" i="38"/>
  <c r="G78" i="38"/>
  <c r="F72" i="38"/>
  <c r="E66" i="38"/>
  <c r="C47" i="38"/>
  <c r="G45" i="38"/>
  <c r="F39" i="38"/>
  <c r="E33" i="38"/>
  <c r="D21" i="38"/>
  <c r="F158" i="39"/>
  <c r="C154" i="39"/>
  <c r="C153" i="39"/>
  <c r="E152" i="39"/>
  <c r="C152" i="39"/>
  <c r="C151" i="39"/>
  <c r="C150" i="39"/>
  <c r="C149" i="39"/>
  <c r="C148" i="39"/>
  <c r="C147" i="39"/>
  <c r="D146" i="39"/>
  <c r="C146" i="39"/>
  <c r="C145" i="39"/>
  <c r="H144" i="39"/>
  <c r="C144" i="39"/>
  <c r="C143" i="39"/>
  <c r="G110" i="39"/>
  <c r="C110" i="39"/>
  <c r="C135" i="39" s="1"/>
  <c r="G109" i="39"/>
  <c r="G108" i="39"/>
  <c r="G107" i="39"/>
  <c r="G106" i="39"/>
  <c r="G105" i="39"/>
  <c r="G104" i="39"/>
  <c r="G103" i="39"/>
  <c r="G128" i="39" s="1"/>
  <c r="G102" i="39"/>
  <c r="G127" i="39" s="1"/>
  <c r="F102" i="39"/>
  <c r="G101" i="39"/>
  <c r="G100" i="39"/>
  <c r="G99" i="39"/>
  <c r="G98" i="39"/>
  <c r="G97" i="39"/>
  <c r="E96" i="39"/>
  <c r="E121" i="39" s="1"/>
  <c r="C80" i="39"/>
  <c r="G78" i="39"/>
  <c r="F72" i="39"/>
  <c r="E66" i="39"/>
  <c r="C47" i="39"/>
  <c r="G45" i="39"/>
  <c r="F39" i="39"/>
  <c r="E33" i="39"/>
  <c r="D21" i="39"/>
  <c r="F158" i="40"/>
  <c r="C154" i="40"/>
  <c r="C153" i="40"/>
  <c r="E152" i="40"/>
  <c r="C152" i="40"/>
  <c r="C151" i="40"/>
  <c r="C150" i="40"/>
  <c r="C149" i="40"/>
  <c r="C148" i="40"/>
  <c r="C147" i="40"/>
  <c r="D146" i="40"/>
  <c r="C146" i="40"/>
  <c r="C145" i="40"/>
  <c r="H144" i="40"/>
  <c r="C144" i="40"/>
  <c r="C143" i="40"/>
  <c r="G110" i="40"/>
  <c r="C110" i="40"/>
  <c r="G109" i="40"/>
  <c r="G108" i="40"/>
  <c r="G107" i="40"/>
  <c r="G106" i="40"/>
  <c r="G105" i="40"/>
  <c r="G104" i="40"/>
  <c r="G103" i="40"/>
  <c r="G102" i="40"/>
  <c r="F102" i="40"/>
  <c r="G101" i="40"/>
  <c r="G100" i="40"/>
  <c r="G99" i="40"/>
  <c r="G98" i="40"/>
  <c r="G97" i="40"/>
  <c r="E96" i="40"/>
  <c r="C80" i="40"/>
  <c r="G78" i="40"/>
  <c r="F72" i="40"/>
  <c r="E66" i="40"/>
  <c r="C47" i="40"/>
  <c r="G45" i="40"/>
  <c r="F39" i="40"/>
  <c r="E33" i="40"/>
  <c r="D21" i="40"/>
  <c r="F158" i="41"/>
  <c r="C154" i="41"/>
  <c r="C153" i="41"/>
  <c r="E152" i="41"/>
  <c r="C152" i="41"/>
  <c r="C151" i="41"/>
  <c r="C150" i="41"/>
  <c r="C149" i="41"/>
  <c r="C148" i="41"/>
  <c r="C147" i="41"/>
  <c r="D146" i="41"/>
  <c r="C146" i="41"/>
  <c r="C145" i="41"/>
  <c r="H144" i="41"/>
  <c r="C144" i="41"/>
  <c r="C143" i="41"/>
  <c r="G110" i="41"/>
  <c r="C110" i="41"/>
  <c r="G109" i="41"/>
  <c r="G108" i="41"/>
  <c r="G107" i="41"/>
  <c r="G106" i="41"/>
  <c r="G131" i="41" s="1"/>
  <c r="G105" i="41"/>
  <c r="G104" i="41"/>
  <c r="G103" i="41"/>
  <c r="G102" i="41"/>
  <c r="F102" i="41"/>
  <c r="G101" i="41"/>
  <c r="G100" i="41"/>
  <c r="G99" i="41"/>
  <c r="G124" i="41" s="1"/>
  <c r="G98" i="41"/>
  <c r="G97" i="41"/>
  <c r="E96" i="41"/>
  <c r="C80" i="41"/>
  <c r="G78" i="41"/>
  <c r="F72" i="41"/>
  <c r="E66" i="41"/>
  <c r="E121" i="41" s="1"/>
  <c r="C47" i="41"/>
  <c r="G45" i="41"/>
  <c r="F39" i="41"/>
  <c r="E33" i="41"/>
  <c r="D21" i="41"/>
  <c r="F158" i="6"/>
  <c r="C154" i="6"/>
  <c r="C153" i="6"/>
  <c r="E152" i="6"/>
  <c r="C152" i="6"/>
  <c r="C151" i="6"/>
  <c r="C150" i="6"/>
  <c r="C149" i="6"/>
  <c r="C148" i="6"/>
  <c r="C147" i="6"/>
  <c r="D146" i="6"/>
  <c r="C146" i="6"/>
  <c r="C145" i="6"/>
  <c r="H144" i="6"/>
  <c r="C144" i="6"/>
  <c r="C143" i="6"/>
  <c r="G110" i="6"/>
  <c r="C110" i="6"/>
  <c r="G109" i="6"/>
  <c r="G108" i="6"/>
  <c r="G107" i="6"/>
  <c r="G106" i="6"/>
  <c r="G105" i="6"/>
  <c r="G104" i="6"/>
  <c r="G129" i="6" s="1"/>
  <c r="G103" i="6"/>
  <c r="G102" i="6"/>
  <c r="F102" i="6"/>
  <c r="G101" i="6"/>
  <c r="G100" i="6"/>
  <c r="G99" i="6"/>
  <c r="G98" i="6"/>
  <c r="G97" i="6"/>
  <c r="G122" i="6" s="1"/>
  <c r="E96" i="6"/>
  <c r="E121" i="6" s="1"/>
  <c r="C47" i="6"/>
  <c r="G45" i="6"/>
  <c r="F39" i="6"/>
  <c r="E33" i="6"/>
  <c r="D21" i="6"/>
  <c r="H162" i="59"/>
  <c r="G162" i="59"/>
  <c r="F162" i="59"/>
  <c r="E162" i="59"/>
  <c r="D162" i="59"/>
  <c r="C162" i="59"/>
  <c r="H161" i="59"/>
  <c r="G161" i="59"/>
  <c r="F161" i="59"/>
  <c r="E161" i="59"/>
  <c r="D161" i="59"/>
  <c r="C161" i="59"/>
  <c r="H160" i="59"/>
  <c r="G160" i="59"/>
  <c r="F160" i="59"/>
  <c r="E160" i="59"/>
  <c r="D160" i="59"/>
  <c r="C160" i="59"/>
  <c r="H159" i="59"/>
  <c r="G159" i="59"/>
  <c r="F159" i="59"/>
  <c r="E159" i="59"/>
  <c r="D159" i="59"/>
  <c r="C159" i="59"/>
  <c r="H158" i="59"/>
  <c r="G158" i="59"/>
  <c r="E158" i="59"/>
  <c r="D158" i="59"/>
  <c r="C158" i="59"/>
  <c r="H157" i="59"/>
  <c r="G157" i="59"/>
  <c r="F157" i="59"/>
  <c r="E157" i="59"/>
  <c r="D157" i="59"/>
  <c r="C157" i="59"/>
  <c r="H156" i="59"/>
  <c r="G156" i="59"/>
  <c r="F156" i="59"/>
  <c r="E156" i="59"/>
  <c r="D156" i="59"/>
  <c r="C156" i="59"/>
  <c r="H155" i="59"/>
  <c r="G155" i="59"/>
  <c r="F155" i="59"/>
  <c r="E155" i="59"/>
  <c r="D155" i="59"/>
  <c r="C155" i="59"/>
  <c r="H154" i="59"/>
  <c r="G154" i="59"/>
  <c r="F154" i="59"/>
  <c r="E154" i="59"/>
  <c r="D154" i="59"/>
  <c r="H153" i="59"/>
  <c r="G153" i="59"/>
  <c r="F153" i="59"/>
  <c r="E153" i="59"/>
  <c r="D153" i="59"/>
  <c r="H152" i="59"/>
  <c r="G152" i="59"/>
  <c r="F152" i="59"/>
  <c r="D152" i="59"/>
  <c r="H151" i="59"/>
  <c r="G151" i="59"/>
  <c r="F151" i="59"/>
  <c r="E151" i="59"/>
  <c r="D151" i="59"/>
  <c r="H150" i="59"/>
  <c r="G150" i="59"/>
  <c r="F150" i="59"/>
  <c r="E150" i="59"/>
  <c r="D150" i="59"/>
  <c r="H149" i="59"/>
  <c r="G149" i="59"/>
  <c r="F149" i="59"/>
  <c r="E149" i="59"/>
  <c r="D149" i="59"/>
  <c r="H148" i="59"/>
  <c r="G148" i="59"/>
  <c r="F148" i="59"/>
  <c r="E148" i="59"/>
  <c r="D148" i="59"/>
  <c r="H147" i="59"/>
  <c r="G147" i="59"/>
  <c r="F147" i="59"/>
  <c r="E147" i="59"/>
  <c r="D147" i="59"/>
  <c r="H146" i="59"/>
  <c r="G146" i="59"/>
  <c r="F146" i="59"/>
  <c r="E146" i="59"/>
  <c r="H145" i="59"/>
  <c r="G145" i="59"/>
  <c r="F145" i="59"/>
  <c r="E145" i="59"/>
  <c r="D145" i="59"/>
  <c r="G144" i="59"/>
  <c r="F144" i="59"/>
  <c r="E144" i="59"/>
  <c r="D144" i="59"/>
  <c r="H143" i="59"/>
  <c r="G143" i="59"/>
  <c r="F143" i="59"/>
  <c r="E143" i="59"/>
  <c r="D143" i="59"/>
  <c r="H140" i="59"/>
  <c r="F110" i="59"/>
  <c r="E110" i="59"/>
  <c r="D110" i="59"/>
  <c r="F109" i="59"/>
  <c r="E109" i="59"/>
  <c r="D109" i="59"/>
  <c r="C109" i="59"/>
  <c r="F108" i="59"/>
  <c r="E108" i="59"/>
  <c r="D108" i="59"/>
  <c r="C108" i="59"/>
  <c r="F107" i="59"/>
  <c r="E107" i="59"/>
  <c r="D107" i="59"/>
  <c r="C107" i="59"/>
  <c r="F106" i="59"/>
  <c r="E106" i="59"/>
  <c r="D106" i="59"/>
  <c r="C106" i="59"/>
  <c r="F105" i="59"/>
  <c r="E105" i="59"/>
  <c r="D105" i="59"/>
  <c r="C105" i="59"/>
  <c r="F104" i="59"/>
  <c r="E104" i="59"/>
  <c r="D104" i="59"/>
  <c r="C104" i="59"/>
  <c r="F103" i="59"/>
  <c r="E103" i="59"/>
  <c r="D103" i="59"/>
  <c r="C103" i="59"/>
  <c r="E102" i="59"/>
  <c r="D102" i="59"/>
  <c r="C102" i="59"/>
  <c r="F101" i="59"/>
  <c r="E101" i="59"/>
  <c r="D101" i="59"/>
  <c r="C101" i="59"/>
  <c r="F100" i="59"/>
  <c r="E100" i="59"/>
  <c r="D100" i="59"/>
  <c r="C100" i="59"/>
  <c r="F99" i="59"/>
  <c r="E99" i="59"/>
  <c r="D99" i="59"/>
  <c r="C99" i="59"/>
  <c r="F98" i="59"/>
  <c r="E98" i="59"/>
  <c r="D98" i="59"/>
  <c r="C98" i="59"/>
  <c r="F97" i="59"/>
  <c r="E97" i="59"/>
  <c r="D97" i="59"/>
  <c r="C97" i="59"/>
  <c r="G96" i="59"/>
  <c r="F96" i="59"/>
  <c r="D96" i="59"/>
  <c r="C96" i="59"/>
  <c r="G95" i="59"/>
  <c r="F95" i="59"/>
  <c r="E95" i="59"/>
  <c r="D95" i="59"/>
  <c r="C95" i="59"/>
  <c r="G94" i="59"/>
  <c r="F94" i="59"/>
  <c r="E94" i="59"/>
  <c r="D94" i="59"/>
  <c r="C94" i="59"/>
  <c r="G93" i="59"/>
  <c r="F93" i="59"/>
  <c r="E93" i="59"/>
  <c r="D93" i="59"/>
  <c r="C93" i="59"/>
  <c r="G92" i="59"/>
  <c r="F92" i="59"/>
  <c r="E92" i="59"/>
  <c r="D92" i="59"/>
  <c r="C92" i="59"/>
  <c r="G91" i="59"/>
  <c r="F91" i="59"/>
  <c r="E91" i="59"/>
  <c r="D91" i="59"/>
  <c r="C91" i="59"/>
  <c r="G80" i="59"/>
  <c r="F80" i="59"/>
  <c r="E80" i="59"/>
  <c r="D80" i="59"/>
  <c r="G79" i="59"/>
  <c r="F79" i="59"/>
  <c r="E79" i="59"/>
  <c r="D79" i="59"/>
  <c r="C79" i="59"/>
  <c r="F78" i="59"/>
  <c r="E78" i="59"/>
  <c r="D78" i="59"/>
  <c r="C78" i="59"/>
  <c r="G77" i="59"/>
  <c r="F77" i="59"/>
  <c r="E77" i="59"/>
  <c r="D77" i="59"/>
  <c r="C77" i="59"/>
  <c r="G76" i="59"/>
  <c r="F76" i="59"/>
  <c r="E76" i="59"/>
  <c r="D76" i="59"/>
  <c r="C76" i="59"/>
  <c r="G75" i="59"/>
  <c r="F75" i="59"/>
  <c r="E75" i="59"/>
  <c r="D75" i="59"/>
  <c r="C75" i="59"/>
  <c r="G74" i="59"/>
  <c r="F74" i="59"/>
  <c r="E74" i="59"/>
  <c r="D74" i="59"/>
  <c r="C74" i="59"/>
  <c r="G73" i="59"/>
  <c r="F73" i="59"/>
  <c r="E73" i="59"/>
  <c r="D73" i="59"/>
  <c r="C73" i="59"/>
  <c r="G72" i="59"/>
  <c r="E72" i="59"/>
  <c r="D72" i="59"/>
  <c r="C72" i="59"/>
  <c r="G71" i="59"/>
  <c r="F71" i="59"/>
  <c r="E71" i="59"/>
  <c r="D71" i="59"/>
  <c r="C71" i="59"/>
  <c r="G70" i="59"/>
  <c r="G125" i="59" s="1"/>
  <c r="F70" i="59"/>
  <c r="E70" i="59"/>
  <c r="D70" i="59"/>
  <c r="C70" i="59"/>
  <c r="G69" i="59"/>
  <c r="F69" i="59"/>
  <c r="E69" i="59"/>
  <c r="D69" i="59"/>
  <c r="C69" i="59"/>
  <c r="C124" i="59" s="1"/>
  <c r="G68" i="59"/>
  <c r="F68" i="59"/>
  <c r="E68" i="59"/>
  <c r="D68" i="59"/>
  <c r="C68" i="59"/>
  <c r="G67" i="59"/>
  <c r="F67" i="59"/>
  <c r="E67" i="59"/>
  <c r="D67" i="59"/>
  <c r="C67" i="59"/>
  <c r="G66" i="59"/>
  <c r="G121" i="59" s="1"/>
  <c r="F66" i="59"/>
  <c r="D66" i="59"/>
  <c r="C66" i="59"/>
  <c r="G65" i="59"/>
  <c r="G120" i="59" s="1"/>
  <c r="F65" i="59"/>
  <c r="E65" i="59"/>
  <c r="D65" i="59"/>
  <c r="C65" i="59"/>
  <c r="G64" i="59"/>
  <c r="F64" i="59"/>
  <c r="E64" i="59"/>
  <c r="E119" i="59" s="1"/>
  <c r="D64" i="59"/>
  <c r="C64" i="59"/>
  <c r="G63" i="59"/>
  <c r="F63" i="59"/>
  <c r="E63" i="59"/>
  <c r="D63" i="59"/>
  <c r="C63" i="59"/>
  <c r="G62" i="59"/>
  <c r="F62" i="59"/>
  <c r="F117" i="59" s="1"/>
  <c r="E62" i="59"/>
  <c r="D62" i="59"/>
  <c r="C62" i="59"/>
  <c r="G61" i="59"/>
  <c r="F61" i="59"/>
  <c r="E61" i="59"/>
  <c r="D61" i="59"/>
  <c r="C61" i="59"/>
  <c r="G51" i="59"/>
  <c r="G312" i="59" s="1"/>
  <c r="G362" i="59" s="1"/>
  <c r="F51" i="59"/>
  <c r="F312" i="59" s="1"/>
  <c r="F362" i="59" s="1"/>
  <c r="E51" i="59"/>
  <c r="E312" i="59" s="1"/>
  <c r="E362" i="59" s="1"/>
  <c r="D51" i="59"/>
  <c r="C51" i="59"/>
  <c r="G50" i="59"/>
  <c r="G311" i="59" s="1"/>
  <c r="G361" i="59" s="1"/>
  <c r="F50" i="59"/>
  <c r="F311" i="59" s="1"/>
  <c r="F361" i="59" s="1"/>
  <c r="E50" i="59"/>
  <c r="E311" i="59" s="1"/>
  <c r="E361" i="59" s="1"/>
  <c r="D50" i="59"/>
  <c r="C50" i="59"/>
  <c r="G49" i="59"/>
  <c r="G310" i="59" s="1"/>
  <c r="G360" i="59" s="1"/>
  <c r="F49" i="59"/>
  <c r="F310" i="59" s="1"/>
  <c r="F360" i="59" s="1"/>
  <c r="E49" i="59"/>
  <c r="E310" i="59" s="1"/>
  <c r="E360" i="59" s="1"/>
  <c r="D49" i="59"/>
  <c r="C49" i="59"/>
  <c r="G48" i="59"/>
  <c r="F48" i="59"/>
  <c r="F309" i="59" s="1"/>
  <c r="F359" i="59" s="1"/>
  <c r="E48" i="59"/>
  <c r="E309" i="59" s="1"/>
  <c r="E359" i="59" s="1"/>
  <c r="D48" i="59"/>
  <c r="C48" i="59"/>
  <c r="C309" i="59" s="1"/>
  <c r="C359" i="59" s="1"/>
  <c r="G47" i="59"/>
  <c r="G308" i="59" s="1"/>
  <c r="G358" i="59" s="1"/>
  <c r="F47" i="59"/>
  <c r="F308" i="59" s="1"/>
  <c r="F358" i="59" s="1"/>
  <c r="E47" i="59"/>
  <c r="D47" i="59"/>
  <c r="G46" i="59"/>
  <c r="G307" i="59" s="1"/>
  <c r="G357" i="59" s="1"/>
  <c r="F46" i="59"/>
  <c r="F307" i="59" s="1"/>
  <c r="F357" i="59" s="1"/>
  <c r="E46" i="59"/>
  <c r="E307" i="59" s="1"/>
  <c r="E357" i="59" s="1"/>
  <c r="D46" i="59"/>
  <c r="D307" i="59" s="1"/>
  <c r="D357" i="59" s="1"/>
  <c r="C46" i="59"/>
  <c r="F45" i="59"/>
  <c r="E45" i="59"/>
  <c r="D45" i="59"/>
  <c r="C45" i="59"/>
  <c r="G44" i="59"/>
  <c r="G305" i="59" s="1"/>
  <c r="G355" i="59" s="1"/>
  <c r="F44" i="59"/>
  <c r="E44" i="59"/>
  <c r="E305" i="59" s="1"/>
  <c r="E355" i="59" s="1"/>
  <c r="D44" i="59"/>
  <c r="D305" i="59" s="1"/>
  <c r="D355" i="59" s="1"/>
  <c r="C44" i="59"/>
  <c r="G43" i="59"/>
  <c r="G304" i="59" s="1"/>
  <c r="G354" i="59" s="1"/>
  <c r="F43" i="59"/>
  <c r="F304" i="59" s="1"/>
  <c r="F354" i="59" s="1"/>
  <c r="E43" i="59"/>
  <c r="E304" i="59" s="1"/>
  <c r="E354" i="59" s="1"/>
  <c r="D43" i="59"/>
  <c r="C43" i="59"/>
  <c r="G42" i="59"/>
  <c r="G303" i="59" s="1"/>
  <c r="G353" i="59" s="1"/>
  <c r="F42" i="59"/>
  <c r="E42" i="59"/>
  <c r="E303" i="59" s="1"/>
  <c r="E353" i="59" s="1"/>
  <c r="D42" i="59"/>
  <c r="D303" i="59" s="1"/>
  <c r="D353" i="59" s="1"/>
  <c r="C42" i="59"/>
  <c r="C303" i="59" s="1"/>
  <c r="C353" i="59" s="1"/>
  <c r="G41" i="59"/>
  <c r="F41" i="59"/>
  <c r="F302" i="59" s="1"/>
  <c r="F352" i="59" s="1"/>
  <c r="E41" i="59"/>
  <c r="E302" i="59" s="1"/>
  <c r="E352" i="59" s="1"/>
  <c r="D41" i="59"/>
  <c r="C41" i="59"/>
  <c r="G40" i="59"/>
  <c r="F40" i="59"/>
  <c r="F301" i="59" s="1"/>
  <c r="F351" i="59" s="1"/>
  <c r="E40" i="59"/>
  <c r="D40" i="59"/>
  <c r="C40" i="59"/>
  <c r="G39" i="59"/>
  <c r="E39" i="59"/>
  <c r="E300" i="59" s="1"/>
  <c r="E350" i="59" s="1"/>
  <c r="D39" i="59"/>
  <c r="C39" i="59"/>
  <c r="G38" i="59"/>
  <c r="G299" i="59" s="1"/>
  <c r="G349" i="59" s="1"/>
  <c r="F38" i="59"/>
  <c r="E38" i="59"/>
  <c r="E299" i="59" s="1"/>
  <c r="E349" i="59" s="1"/>
  <c r="D38" i="59"/>
  <c r="C38" i="59"/>
  <c r="G37" i="59"/>
  <c r="G298" i="59" s="1"/>
  <c r="G348" i="59" s="1"/>
  <c r="F37" i="59"/>
  <c r="F298" i="59" s="1"/>
  <c r="F348" i="59" s="1"/>
  <c r="E37" i="59"/>
  <c r="D37" i="59"/>
  <c r="C37" i="59"/>
  <c r="G36" i="59"/>
  <c r="G297" i="59" s="1"/>
  <c r="G347" i="59" s="1"/>
  <c r="F36" i="59"/>
  <c r="F297" i="59" s="1"/>
  <c r="F347" i="59" s="1"/>
  <c r="E36" i="59"/>
  <c r="E297" i="59" s="1"/>
  <c r="E347" i="59" s="1"/>
  <c r="D36" i="59"/>
  <c r="C36" i="59"/>
  <c r="G35" i="59"/>
  <c r="G296" i="59" s="1"/>
  <c r="G346" i="59" s="1"/>
  <c r="F35" i="59"/>
  <c r="F296" i="59" s="1"/>
  <c r="F346" i="59" s="1"/>
  <c r="E35" i="59"/>
  <c r="D35" i="59"/>
  <c r="C35" i="59"/>
  <c r="G34" i="59"/>
  <c r="G295" i="59" s="1"/>
  <c r="G345" i="59" s="1"/>
  <c r="F34" i="59"/>
  <c r="E34" i="59"/>
  <c r="D34" i="59"/>
  <c r="C34" i="59"/>
  <c r="G33" i="59"/>
  <c r="F33" i="59"/>
  <c r="D33" i="59"/>
  <c r="C33" i="59"/>
  <c r="G32" i="59"/>
  <c r="G293" i="59" s="1"/>
  <c r="G343" i="59" s="1"/>
  <c r="F32" i="59"/>
  <c r="E33" i="49" s="1"/>
  <c r="E116" i="49" s="1"/>
  <c r="E32" i="59"/>
  <c r="D32" i="59"/>
  <c r="C32" i="59"/>
  <c r="H28" i="59"/>
  <c r="G28" i="59"/>
  <c r="D28" i="59"/>
  <c r="G25" i="59"/>
  <c r="F25" i="59"/>
  <c r="E25" i="59"/>
  <c r="D25" i="59"/>
  <c r="C25" i="59"/>
  <c r="H21" i="59"/>
  <c r="G21" i="59"/>
  <c r="F17" i="59"/>
  <c r="H17" i="59" s="1"/>
  <c r="H215" i="59" s="1"/>
  <c r="F16" i="59"/>
  <c r="H16" i="59" s="1"/>
  <c r="H240" i="59" s="1"/>
  <c r="F15" i="59"/>
  <c r="H15" i="59" s="1"/>
  <c r="H190" i="59" s="1"/>
  <c r="F14" i="59"/>
  <c r="H14" i="59" s="1"/>
  <c r="F13"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H162" i="57"/>
  <c r="G162" i="57"/>
  <c r="F162" i="57"/>
  <c r="E162" i="57"/>
  <c r="D162" i="57"/>
  <c r="C162" i="57"/>
  <c r="H161" i="57"/>
  <c r="G161" i="57"/>
  <c r="F161" i="57"/>
  <c r="E161" i="57"/>
  <c r="D161" i="57"/>
  <c r="C161" i="57"/>
  <c r="H160" i="57"/>
  <c r="G160" i="57"/>
  <c r="F160" i="57"/>
  <c r="E160" i="57"/>
  <c r="D160" i="57"/>
  <c r="C160" i="57"/>
  <c r="H159" i="57"/>
  <c r="G159" i="57"/>
  <c r="F159" i="57"/>
  <c r="E159" i="57"/>
  <c r="D159" i="57"/>
  <c r="C159" i="57"/>
  <c r="H158" i="57"/>
  <c r="G158" i="57"/>
  <c r="E158" i="57"/>
  <c r="D158" i="57"/>
  <c r="C158" i="57"/>
  <c r="H157" i="57"/>
  <c r="G157" i="57"/>
  <c r="F157" i="57"/>
  <c r="E157" i="57"/>
  <c r="D157" i="57"/>
  <c r="C157" i="57"/>
  <c r="H156" i="57"/>
  <c r="G156" i="57"/>
  <c r="F156" i="57"/>
  <c r="E156" i="57"/>
  <c r="D156" i="57"/>
  <c r="C156" i="57"/>
  <c r="H155" i="57"/>
  <c r="G155" i="57"/>
  <c r="F155" i="57"/>
  <c r="E155" i="57"/>
  <c r="D155" i="57"/>
  <c r="C155" i="57"/>
  <c r="H154" i="57"/>
  <c r="G154" i="57"/>
  <c r="F154" i="57"/>
  <c r="E154" i="57"/>
  <c r="D154" i="57"/>
  <c r="H153" i="57"/>
  <c r="G153" i="57"/>
  <c r="F153" i="57"/>
  <c r="E153" i="57"/>
  <c r="D153" i="57"/>
  <c r="H152" i="57"/>
  <c r="G152" i="57"/>
  <c r="F152" i="57"/>
  <c r="D152" i="57"/>
  <c r="H151" i="57"/>
  <c r="G151" i="57"/>
  <c r="F151" i="57"/>
  <c r="E151" i="57"/>
  <c r="D151" i="57"/>
  <c r="H150" i="57"/>
  <c r="G150" i="57"/>
  <c r="F150" i="57"/>
  <c r="E150" i="57"/>
  <c r="D150" i="57"/>
  <c r="H149" i="57"/>
  <c r="G149" i="57"/>
  <c r="F149" i="57"/>
  <c r="E149" i="57"/>
  <c r="D149" i="57"/>
  <c r="H148" i="57"/>
  <c r="G148" i="57"/>
  <c r="F148" i="57"/>
  <c r="E148" i="57"/>
  <c r="D148" i="57"/>
  <c r="H147" i="57"/>
  <c r="G147" i="57"/>
  <c r="F147" i="57"/>
  <c r="E147" i="57"/>
  <c r="D147" i="57"/>
  <c r="H146" i="57"/>
  <c r="G146" i="57"/>
  <c r="F146" i="57"/>
  <c r="E146" i="57"/>
  <c r="H145" i="57"/>
  <c r="G145" i="57"/>
  <c r="F145" i="57"/>
  <c r="E145" i="57"/>
  <c r="D145" i="57"/>
  <c r="G144" i="57"/>
  <c r="F144" i="57"/>
  <c r="E144" i="57"/>
  <c r="D144" i="57"/>
  <c r="H143" i="57"/>
  <c r="G143" i="57"/>
  <c r="F143" i="57"/>
  <c r="E143" i="57"/>
  <c r="D143" i="57"/>
  <c r="H140" i="57"/>
  <c r="F110" i="57"/>
  <c r="E110" i="57"/>
  <c r="D110" i="57"/>
  <c r="F109" i="57"/>
  <c r="E109" i="57"/>
  <c r="D109" i="57"/>
  <c r="C109" i="57"/>
  <c r="F108" i="57"/>
  <c r="E108" i="57"/>
  <c r="D108" i="57"/>
  <c r="C108" i="57"/>
  <c r="F107" i="57"/>
  <c r="E107" i="57"/>
  <c r="D107" i="57"/>
  <c r="C107" i="57"/>
  <c r="F106" i="57"/>
  <c r="E106" i="57"/>
  <c r="E131" i="57" s="1"/>
  <c r="D106" i="57"/>
  <c r="C106" i="57"/>
  <c r="F105" i="57"/>
  <c r="E105" i="57"/>
  <c r="D105" i="57"/>
  <c r="C105" i="57"/>
  <c r="F104" i="57"/>
  <c r="E104" i="57"/>
  <c r="D104" i="57"/>
  <c r="C104" i="57"/>
  <c r="F103" i="57"/>
  <c r="E103" i="57"/>
  <c r="D103" i="57"/>
  <c r="C103" i="57"/>
  <c r="E102" i="57"/>
  <c r="E127" i="57" s="1"/>
  <c r="D102" i="57"/>
  <c r="C102" i="57"/>
  <c r="F101" i="57"/>
  <c r="E101" i="57"/>
  <c r="D101" i="57"/>
  <c r="C101" i="57"/>
  <c r="F100" i="57"/>
  <c r="E100" i="57"/>
  <c r="D100" i="57"/>
  <c r="C100" i="57"/>
  <c r="F99" i="57"/>
  <c r="E99" i="57"/>
  <c r="D99" i="57"/>
  <c r="C99" i="57"/>
  <c r="F98" i="57"/>
  <c r="E98" i="57"/>
  <c r="D98" i="57"/>
  <c r="D123" i="57" s="1"/>
  <c r="C98" i="57"/>
  <c r="F97" i="57"/>
  <c r="E97" i="57"/>
  <c r="D97" i="57"/>
  <c r="C97" i="57"/>
  <c r="G96" i="57"/>
  <c r="F96" i="57"/>
  <c r="F121" i="57" s="1"/>
  <c r="D96" i="57"/>
  <c r="C96" i="57"/>
  <c r="G95" i="57"/>
  <c r="F95" i="57"/>
  <c r="E95" i="57"/>
  <c r="D95" i="57"/>
  <c r="C95" i="57"/>
  <c r="G94" i="57"/>
  <c r="G119" i="57" s="1"/>
  <c r="F94" i="57"/>
  <c r="E94" i="57"/>
  <c r="D94" i="57"/>
  <c r="C94" i="57"/>
  <c r="G93" i="57"/>
  <c r="F93" i="57"/>
  <c r="E93" i="57"/>
  <c r="D93" i="57"/>
  <c r="C93" i="57"/>
  <c r="G92" i="57"/>
  <c r="F92" i="57"/>
  <c r="E92" i="57"/>
  <c r="D92" i="57"/>
  <c r="C92" i="57"/>
  <c r="G91" i="57"/>
  <c r="F91" i="57"/>
  <c r="F116" i="57" s="1"/>
  <c r="E91" i="57"/>
  <c r="D91" i="57"/>
  <c r="C91" i="57"/>
  <c r="G80" i="57"/>
  <c r="F80" i="57"/>
  <c r="E80" i="57"/>
  <c r="D80" i="57"/>
  <c r="G79" i="57"/>
  <c r="F79" i="57"/>
  <c r="E79" i="57"/>
  <c r="D79" i="57"/>
  <c r="C79" i="57"/>
  <c r="F78" i="57"/>
  <c r="E78" i="57"/>
  <c r="D78" i="57"/>
  <c r="C78" i="57"/>
  <c r="G77" i="57"/>
  <c r="F77" i="57"/>
  <c r="E77" i="57"/>
  <c r="D77" i="57"/>
  <c r="C77" i="57"/>
  <c r="G76" i="57"/>
  <c r="F76" i="57"/>
  <c r="E76" i="57"/>
  <c r="D76" i="57"/>
  <c r="C76" i="57"/>
  <c r="G75" i="57"/>
  <c r="F75" i="57"/>
  <c r="F130" i="57" s="1"/>
  <c r="E75" i="57"/>
  <c r="D75" i="57"/>
  <c r="C75" i="57"/>
  <c r="G74" i="57"/>
  <c r="F74" i="57"/>
  <c r="F129" i="57" s="1"/>
  <c r="E74" i="57"/>
  <c r="D74" i="57"/>
  <c r="C74" i="57"/>
  <c r="G73" i="57"/>
  <c r="F73" i="57"/>
  <c r="E73" i="57"/>
  <c r="D73" i="57"/>
  <c r="C73" i="57"/>
  <c r="G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D66" i="57"/>
  <c r="C66" i="57"/>
  <c r="G65" i="57"/>
  <c r="F65" i="57"/>
  <c r="E65" i="57"/>
  <c r="D65" i="57"/>
  <c r="C65" i="57"/>
  <c r="G64" i="57"/>
  <c r="F64" i="57"/>
  <c r="F119" i="57" s="1"/>
  <c r="E64" i="57"/>
  <c r="D64" i="57"/>
  <c r="C64" i="57"/>
  <c r="G63" i="57"/>
  <c r="F63" i="57"/>
  <c r="E63" i="57"/>
  <c r="D63" i="57"/>
  <c r="C63" i="57"/>
  <c r="G62" i="57"/>
  <c r="F62" i="57"/>
  <c r="E62" i="57"/>
  <c r="E117" i="57" s="1"/>
  <c r="D62" i="57"/>
  <c r="C62" i="57"/>
  <c r="G61" i="57"/>
  <c r="F61" i="57"/>
  <c r="E61" i="57"/>
  <c r="D61" i="57"/>
  <c r="C61" i="57"/>
  <c r="G51" i="57"/>
  <c r="G312" i="57" s="1"/>
  <c r="G362" i="57" s="1"/>
  <c r="F51" i="57"/>
  <c r="F312" i="57" s="1"/>
  <c r="F362" i="57" s="1"/>
  <c r="E51" i="57"/>
  <c r="D51" i="57"/>
  <c r="C51" i="57"/>
  <c r="G50" i="57"/>
  <c r="G311" i="57" s="1"/>
  <c r="G361" i="57" s="1"/>
  <c r="F50" i="57"/>
  <c r="F311" i="57" s="1"/>
  <c r="F361" i="57" s="1"/>
  <c r="E50" i="57"/>
  <c r="D50" i="57"/>
  <c r="C50" i="57"/>
  <c r="G49" i="57"/>
  <c r="G310" i="57" s="1"/>
  <c r="G360" i="57" s="1"/>
  <c r="F49" i="57"/>
  <c r="F310" i="57" s="1"/>
  <c r="F360" i="57" s="1"/>
  <c r="E49" i="57"/>
  <c r="E310" i="57" s="1"/>
  <c r="E360" i="57" s="1"/>
  <c r="D49" i="57"/>
  <c r="C49" i="57"/>
  <c r="G48" i="57"/>
  <c r="G309" i="57" s="1"/>
  <c r="G359" i="57" s="1"/>
  <c r="F48" i="57"/>
  <c r="E48" i="57"/>
  <c r="D48" i="57"/>
  <c r="C48" i="57"/>
  <c r="C309" i="57" s="1"/>
  <c r="C359" i="57" s="1"/>
  <c r="G47" i="57"/>
  <c r="G308" i="57" s="1"/>
  <c r="G358" i="57" s="1"/>
  <c r="F47" i="57"/>
  <c r="F308" i="57" s="1"/>
  <c r="F358" i="57" s="1"/>
  <c r="E47" i="57"/>
  <c r="D47" i="57"/>
  <c r="G46" i="57"/>
  <c r="G307" i="57" s="1"/>
  <c r="G357" i="57" s="1"/>
  <c r="F46" i="57"/>
  <c r="F307" i="57" s="1"/>
  <c r="F357" i="57" s="1"/>
  <c r="E46" i="57"/>
  <c r="D46" i="57"/>
  <c r="C46" i="57"/>
  <c r="C307" i="57" s="1"/>
  <c r="C357" i="57" s="1"/>
  <c r="F45" i="57"/>
  <c r="F306" i="57" s="1"/>
  <c r="F356" i="57" s="1"/>
  <c r="E45" i="57"/>
  <c r="D45" i="57"/>
  <c r="C45" i="57"/>
  <c r="C306" i="57" s="1"/>
  <c r="C356" i="57" s="1"/>
  <c r="G44" i="57"/>
  <c r="G305" i="57" s="1"/>
  <c r="G355" i="57" s="1"/>
  <c r="F44" i="57"/>
  <c r="F305" i="57" s="1"/>
  <c r="F355" i="57" s="1"/>
  <c r="E44" i="57"/>
  <c r="E305" i="57" s="1"/>
  <c r="E355" i="57" s="1"/>
  <c r="D44" i="57"/>
  <c r="C44" i="57"/>
  <c r="G43" i="57"/>
  <c r="G304" i="57" s="1"/>
  <c r="G354" i="57" s="1"/>
  <c r="F43" i="57"/>
  <c r="F304" i="57"/>
  <c r="F354" i="57" s="1"/>
  <c r="E43" i="57"/>
  <c r="E304" i="57" s="1"/>
  <c r="E354" i="57" s="1"/>
  <c r="D43" i="57"/>
  <c r="D304" i="57" s="1"/>
  <c r="D354" i="57" s="1"/>
  <c r="C43" i="57"/>
  <c r="G42" i="57"/>
  <c r="G303" i="57" s="1"/>
  <c r="G353" i="57" s="1"/>
  <c r="F42" i="57"/>
  <c r="F303" i="57" s="1"/>
  <c r="F353" i="57" s="1"/>
  <c r="E42" i="57"/>
  <c r="E303" i="57" s="1"/>
  <c r="E353" i="57" s="1"/>
  <c r="D42" i="57"/>
  <c r="D303" i="57" s="1"/>
  <c r="D353" i="57" s="1"/>
  <c r="C42" i="57"/>
  <c r="G41" i="57"/>
  <c r="G302" i="57" s="1"/>
  <c r="G352" i="57" s="1"/>
  <c r="F41" i="57"/>
  <c r="F302" i="57" s="1"/>
  <c r="F352" i="57" s="1"/>
  <c r="E41" i="57"/>
  <c r="E302" i="57" s="1"/>
  <c r="E352" i="57" s="1"/>
  <c r="D41" i="57"/>
  <c r="D302" i="57" s="1"/>
  <c r="D352" i="57" s="1"/>
  <c r="C41" i="57"/>
  <c r="G40" i="57"/>
  <c r="G301" i="57" s="1"/>
  <c r="G351" i="57" s="1"/>
  <c r="F40" i="57"/>
  <c r="E40" i="57"/>
  <c r="E301" i="57" s="1"/>
  <c r="E351" i="57" s="1"/>
  <c r="D40" i="57"/>
  <c r="C40" i="57"/>
  <c r="G39" i="57"/>
  <c r="G300" i="57" s="1"/>
  <c r="G350" i="57" s="1"/>
  <c r="E39" i="57"/>
  <c r="D39" i="57"/>
  <c r="D300" i="57" s="1"/>
  <c r="D350" i="57" s="1"/>
  <c r="C39" i="57"/>
  <c r="C300" i="57" s="1"/>
  <c r="C350" i="57" s="1"/>
  <c r="G38" i="57"/>
  <c r="G299" i="57" s="1"/>
  <c r="G349" i="57" s="1"/>
  <c r="F38" i="57"/>
  <c r="F299" i="57" s="1"/>
  <c r="F349" i="57" s="1"/>
  <c r="E38" i="57"/>
  <c r="D38" i="57"/>
  <c r="C38" i="57"/>
  <c r="G37" i="57"/>
  <c r="G298" i="57" s="1"/>
  <c r="G348" i="57" s="1"/>
  <c r="F37" i="57"/>
  <c r="F298" i="57" s="1"/>
  <c r="F348" i="57" s="1"/>
  <c r="E37" i="57"/>
  <c r="D37" i="57"/>
  <c r="C37" i="57"/>
  <c r="G36" i="57"/>
  <c r="G297" i="57" s="1"/>
  <c r="G347" i="57" s="1"/>
  <c r="F36" i="57"/>
  <c r="F297" i="57" s="1"/>
  <c r="F347" i="57" s="1"/>
  <c r="E36" i="57"/>
  <c r="D36" i="57"/>
  <c r="D297" i="57" s="1"/>
  <c r="D347" i="57" s="1"/>
  <c r="C36" i="57"/>
  <c r="G35" i="57"/>
  <c r="F35" i="57"/>
  <c r="F296" i="57" s="1"/>
  <c r="F346" i="57" s="1"/>
  <c r="E35" i="57"/>
  <c r="D35" i="57"/>
  <c r="C35" i="57"/>
  <c r="G34" i="57"/>
  <c r="F34" i="57"/>
  <c r="F295" i="57" s="1"/>
  <c r="F345" i="57" s="1"/>
  <c r="E34" i="57"/>
  <c r="D34" i="57"/>
  <c r="C34" i="57"/>
  <c r="G33" i="57"/>
  <c r="G294" i="57" s="1"/>
  <c r="G344" i="57" s="1"/>
  <c r="F33" i="57"/>
  <c r="D33" i="57"/>
  <c r="C33" i="57"/>
  <c r="G32" i="57"/>
  <c r="G293" i="57" s="1"/>
  <c r="G343" i="57" s="1"/>
  <c r="F32" i="57"/>
  <c r="F293" i="57" s="1"/>
  <c r="F343" i="57" s="1"/>
  <c r="E32" i="57"/>
  <c r="D32" i="57"/>
  <c r="C19" i="49" s="1"/>
  <c r="C32" i="57"/>
  <c r="B19" i="49" s="1"/>
  <c r="H28" i="57"/>
  <c r="G28" i="57"/>
  <c r="D28" i="57"/>
  <c r="G25" i="57"/>
  <c r="F25" i="57"/>
  <c r="E25" i="57"/>
  <c r="D25" i="57"/>
  <c r="C25" i="57"/>
  <c r="F17" i="57"/>
  <c r="H17" i="57" s="1"/>
  <c r="H215" i="57" s="1"/>
  <c r="F16" i="57"/>
  <c r="H16" i="57" s="1"/>
  <c r="H240" i="57" s="1"/>
  <c r="F15" i="57"/>
  <c r="H15" i="57" s="1"/>
  <c r="H190" i="57" s="1"/>
  <c r="F14" i="57"/>
  <c r="F13" i="57"/>
  <c r="H13" i="57" s="1"/>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G130" i="57"/>
  <c r="G118" i="57"/>
  <c r="E132" i="57"/>
  <c r="C122" i="57"/>
  <c r="D118" i="57"/>
  <c r="F118" i="57"/>
  <c r="H13" i="59"/>
  <c r="A3" i="47"/>
  <c r="A221" i="46"/>
  <c r="A197" i="46"/>
  <c r="B173" i="46"/>
  <c r="A149" i="46"/>
  <c r="A125" i="46"/>
  <c r="A101" i="46"/>
  <c r="A77" i="46"/>
  <c r="A53" i="46"/>
  <c r="A2" i="46"/>
  <c r="B2" i="37" s="1"/>
  <c r="A1" i="46"/>
  <c r="B1" i="37" s="1"/>
  <c r="B1" i="31"/>
  <c r="B1" i="59"/>
  <c r="B1" i="34"/>
  <c r="B1" i="35"/>
  <c r="B1" i="40"/>
  <c r="B1" i="6"/>
  <c r="B2" i="12"/>
  <c r="B2" i="57"/>
  <c r="B2" i="28"/>
  <c r="B2" i="35"/>
  <c r="G80" i="41"/>
  <c r="F80" i="41"/>
  <c r="E80" i="41"/>
  <c r="D80" i="41"/>
  <c r="G79" i="41"/>
  <c r="F79" i="41"/>
  <c r="E79" i="41"/>
  <c r="D79" i="41"/>
  <c r="C79" i="41"/>
  <c r="F78" i="41"/>
  <c r="E78" i="41"/>
  <c r="D78" i="41"/>
  <c r="C78" i="41"/>
  <c r="G77" i="41"/>
  <c r="F77" i="41"/>
  <c r="E77" i="41"/>
  <c r="D77" i="41"/>
  <c r="C77" i="41"/>
  <c r="G76" i="41"/>
  <c r="F76" i="41"/>
  <c r="E76" i="41"/>
  <c r="D76" i="41"/>
  <c r="C76" i="41"/>
  <c r="G75" i="41"/>
  <c r="F75" i="41"/>
  <c r="E75" i="41"/>
  <c r="D75" i="41"/>
  <c r="C75" i="41"/>
  <c r="G74" i="41"/>
  <c r="F74" i="41"/>
  <c r="E74" i="41"/>
  <c r="D74" i="41"/>
  <c r="C74" i="41"/>
  <c r="G73" i="41"/>
  <c r="G128" i="41" s="1"/>
  <c r="F73" i="41"/>
  <c r="E73" i="41"/>
  <c r="D73" i="41"/>
  <c r="C73" i="41"/>
  <c r="G72" i="41"/>
  <c r="E72" i="41"/>
  <c r="D72" i="41"/>
  <c r="C72" i="41"/>
  <c r="G71" i="41"/>
  <c r="F71" i="41"/>
  <c r="E71" i="41"/>
  <c r="D71" i="41"/>
  <c r="C71" i="41"/>
  <c r="G70" i="41"/>
  <c r="F70" i="41"/>
  <c r="E70" i="41"/>
  <c r="D70" i="41"/>
  <c r="C70" i="41"/>
  <c r="G69" i="41"/>
  <c r="F69" i="41"/>
  <c r="E69" i="41"/>
  <c r="D69" i="41"/>
  <c r="C69" i="41"/>
  <c r="G68" i="41"/>
  <c r="F68" i="41"/>
  <c r="E68" i="41"/>
  <c r="D68" i="41"/>
  <c r="C68" i="41"/>
  <c r="G67" i="41"/>
  <c r="F67" i="41"/>
  <c r="E67" i="41"/>
  <c r="D67" i="41"/>
  <c r="C67" i="41"/>
  <c r="G66" i="41"/>
  <c r="F66" i="41"/>
  <c r="D66" i="41"/>
  <c r="C66" i="41"/>
  <c r="G65" i="41"/>
  <c r="F65" i="41"/>
  <c r="E65" i="41"/>
  <c r="D65" i="41"/>
  <c r="C65" i="41"/>
  <c r="G64" i="41"/>
  <c r="F64" i="41"/>
  <c r="E64" i="41"/>
  <c r="D64" i="41"/>
  <c r="C64" i="41"/>
  <c r="G63" i="41"/>
  <c r="F63" i="41"/>
  <c r="E63" i="41"/>
  <c r="D63" i="41"/>
  <c r="C63" i="41"/>
  <c r="G62" i="41"/>
  <c r="F62" i="41"/>
  <c r="E62" i="41"/>
  <c r="D62" i="41"/>
  <c r="C62" i="41"/>
  <c r="G61" i="41"/>
  <c r="F61" i="41"/>
  <c r="E61" i="41"/>
  <c r="D61" i="41"/>
  <c r="C61" i="41"/>
  <c r="G51" i="41"/>
  <c r="F51" i="41"/>
  <c r="E51" i="41"/>
  <c r="D51" i="41"/>
  <c r="C51" i="41"/>
  <c r="G50" i="41"/>
  <c r="F50" i="41"/>
  <c r="E50" i="41"/>
  <c r="D50" i="41"/>
  <c r="C50" i="41"/>
  <c r="G49" i="41"/>
  <c r="F49" i="41"/>
  <c r="E49" i="41"/>
  <c r="D49" i="41"/>
  <c r="C49" i="41"/>
  <c r="G48" i="41"/>
  <c r="F48" i="41"/>
  <c r="E48" i="41"/>
  <c r="D48" i="41"/>
  <c r="C48" i="41"/>
  <c r="G47" i="41"/>
  <c r="F47" i="41"/>
  <c r="E47" i="41"/>
  <c r="D47" i="41"/>
  <c r="G46" i="41"/>
  <c r="F46" i="41"/>
  <c r="E46" i="41"/>
  <c r="D46" i="41"/>
  <c r="C46" i="41"/>
  <c r="F45" i="41"/>
  <c r="E45" i="41"/>
  <c r="D45" i="41"/>
  <c r="C45" i="41"/>
  <c r="G44" i="41"/>
  <c r="F44" i="41"/>
  <c r="E44" i="41"/>
  <c r="D44" i="41"/>
  <c r="C44" i="41"/>
  <c r="G43" i="41"/>
  <c r="F43" i="41"/>
  <c r="E43" i="41"/>
  <c r="D43" i="41"/>
  <c r="C43" i="41"/>
  <c r="G42" i="41"/>
  <c r="F42" i="41"/>
  <c r="E42" i="41"/>
  <c r="D42" i="41"/>
  <c r="C42" i="41"/>
  <c r="G41" i="41"/>
  <c r="F41" i="41"/>
  <c r="E41" i="41"/>
  <c r="D41" i="41"/>
  <c r="C41" i="41"/>
  <c r="G40" i="41"/>
  <c r="F40" i="41"/>
  <c r="E40" i="41"/>
  <c r="D40" i="41"/>
  <c r="C40" i="41"/>
  <c r="G39" i="41"/>
  <c r="E39" i="41"/>
  <c r="D39" i="41"/>
  <c r="C39" i="41"/>
  <c r="G38" i="41"/>
  <c r="F38" i="41"/>
  <c r="E38" i="41"/>
  <c r="D38" i="41"/>
  <c r="H38" i="41" s="1"/>
  <c r="C38" i="41"/>
  <c r="G37" i="41"/>
  <c r="F37" i="41"/>
  <c r="E37" i="41"/>
  <c r="D37" i="41"/>
  <c r="C37" i="41"/>
  <c r="G36" i="41"/>
  <c r="F36" i="41"/>
  <c r="E36" i="41"/>
  <c r="D36" i="41"/>
  <c r="C36" i="41"/>
  <c r="G35" i="41"/>
  <c r="F35" i="41"/>
  <c r="E35" i="41"/>
  <c r="D35" i="41"/>
  <c r="C35" i="41"/>
  <c r="G34" i="41"/>
  <c r="F34" i="41"/>
  <c r="E34" i="41"/>
  <c r="D34" i="41"/>
  <c r="C34" i="41"/>
  <c r="G33" i="41"/>
  <c r="F33" i="41"/>
  <c r="D33" i="41"/>
  <c r="C33" i="41"/>
  <c r="G32" i="41"/>
  <c r="F32" i="41"/>
  <c r="E32" i="41"/>
  <c r="D32" i="41"/>
  <c r="C32" i="41"/>
  <c r="G25" i="41"/>
  <c r="F25" i="41"/>
  <c r="E25" i="41"/>
  <c r="D25" i="41"/>
  <c r="C25" i="41"/>
  <c r="H28" i="41"/>
  <c r="G28" i="41"/>
  <c r="D28" i="41"/>
  <c r="H21" i="41"/>
  <c r="G21" i="41"/>
  <c r="F17" i="41"/>
  <c r="H17" i="41" s="1"/>
  <c r="H215" i="41" s="1"/>
  <c r="F16" i="41"/>
  <c r="H16" i="41" s="1"/>
  <c r="H240" i="41" s="1"/>
  <c r="F15" i="41"/>
  <c r="H15" i="41" s="1"/>
  <c r="H190" i="41" s="1"/>
  <c r="F14" i="41"/>
  <c r="F13" i="41"/>
  <c r="G80" i="40"/>
  <c r="F80" i="40"/>
  <c r="E80" i="40"/>
  <c r="D80" i="40"/>
  <c r="G79" i="40"/>
  <c r="F79" i="40"/>
  <c r="E79" i="40"/>
  <c r="D79" i="40"/>
  <c r="C79" i="40"/>
  <c r="F78" i="40"/>
  <c r="E78" i="40"/>
  <c r="D78" i="40"/>
  <c r="C78" i="40"/>
  <c r="G77" i="40"/>
  <c r="F77" i="40"/>
  <c r="E77" i="40"/>
  <c r="D77" i="40"/>
  <c r="C77" i="40"/>
  <c r="G76" i="40"/>
  <c r="F76" i="40"/>
  <c r="E76" i="40"/>
  <c r="D76" i="40"/>
  <c r="C76" i="40"/>
  <c r="G75" i="40"/>
  <c r="F75" i="40"/>
  <c r="E75" i="40"/>
  <c r="D75" i="40"/>
  <c r="C75" i="40"/>
  <c r="G74" i="40"/>
  <c r="F74" i="40"/>
  <c r="E74" i="40"/>
  <c r="D74" i="40"/>
  <c r="C74" i="40"/>
  <c r="G73" i="40"/>
  <c r="F73" i="40"/>
  <c r="E73" i="40"/>
  <c r="D73" i="40"/>
  <c r="C73" i="40"/>
  <c r="G72" i="40"/>
  <c r="G127" i="40" s="1"/>
  <c r="E72" i="40"/>
  <c r="D72" i="40"/>
  <c r="C72" i="40"/>
  <c r="G71" i="40"/>
  <c r="F71" i="40"/>
  <c r="E71" i="40"/>
  <c r="D71" i="40"/>
  <c r="C71" i="40"/>
  <c r="G70" i="40"/>
  <c r="F70" i="40"/>
  <c r="E70" i="40"/>
  <c r="D70" i="40"/>
  <c r="C70" i="40"/>
  <c r="G69" i="40"/>
  <c r="F69" i="40"/>
  <c r="E69" i="40"/>
  <c r="D69" i="40"/>
  <c r="C69" i="40"/>
  <c r="G68" i="40"/>
  <c r="F68" i="40"/>
  <c r="E68" i="40"/>
  <c r="D68" i="40"/>
  <c r="C68" i="40"/>
  <c r="G67" i="40"/>
  <c r="F67" i="40"/>
  <c r="E67" i="40"/>
  <c r="D67" i="40"/>
  <c r="C67" i="40"/>
  <c r="G66" i="40"/>
  <c r="F66" i="40"/>
  <c r="D66" i="40"/>
  <c r="C66" i="40"/>
  <c r="G65" i="40"/>
  <c r="F65" i="40"/>
  <c r="E65" i="40"/>
  <c r="D65" i="40"/>
  <c r="C65" i="40"/>
  <c r="G64" i="40"/>
  <c r="F64" i="40"/>
  <c r="E64" i="40"/>
  <c r="D64" i="40"/>
  <c r="C64" i="40"/>
  <c r="G63" i="40"/>
  <c r="F63" i="40"/>
  <c r="E63" i="40"/>
  <c r="D63" i="40"/>
  <c r="C63" i="40"/>
  <c r="G62" i="40"/>
  <c r="F62" i="40"/>
  <c r="E62" i="40"/>
  <c r="D62" i="40"/>
  <c r="C62" i="40"/>
  <c r="G61" i="40"/>
  <c r="F61" i="40"/>
  <c r="E61" i="40"/>
  <c r="D61" i="40"/>
  <c r="C61" i="40"/>
  <c r="G51" i="40"/>
  <c r="F51" i="40"/>
  <c r="E51" i="40"/>
  <c r="D51" i="40"/>
  <c r="C51" i="40"/>
  <c r="G50" i="40"/>
  <c r="F50" i="40"/>
  <c r="E50" i="40"/>
  <c r="D50" i="40"/>
  <c r="C50" i="40"/>
  <c r="G49" i="40"/>
  <c r="F49" i="40"/>
  <c r="E49" i="40"/>
  <c r="D49" i="40"/>
  <c r="C49" i="40"/>
  <c r="G48" i="40"/>
  <c r="F48" i="40"/>
  <c r="E48" i="40"/>
  <c r="D48" i="40"/>
  <c r="H48" i="40" s="1"/>
  <c r="H309" i="40" s="1"/>
  <c r="R39" i="48" s="1"/>
  <c r="C48" i="40"/>
  <c r="G47" i="40"/>
  <c r="F47" i="40"/>
  <c r="E47" i="40"/>
  <c r="D47" i="40"/>
  <c r="G46" i="40"/>
  <c r="F46" i="40"/>
  <c r="E46" i="40"/>
  <c r="D46" i="40"/>
  <c r="C46" i="40"/>
  <c r="F45" i="40"/>
  <c r="E45" i="40"/>
  <c r="D45" i="40"/>
  <c r="C45" i="40"/>
  <c r="G44" i="40"/>
  <c r="F44" i="40"/>
  <c r="E44" i="40"/>
  <c r="D44" i="40"/>
  <c r="C44" i="40"/>
  <c r="G43" i="40"/>
  <c r="F43" i="40"/>
  <c r="E43" i="40"/>
  <c r="D43" i="40"/>
  <c r="C43" i="40"/>
  <c r="G42" i="40"/>
  <c r="F42" i="40"/>
  <c r="E42" i="40"/>
  <c r="D42" i="40"/>
  <c r="C42" i="40"/>
  <c r="G41" i="40"/>
  <c r="F41" i="40"/>
  <c r="E41" i="40"/>
  <c r="D41" i="40"/>
  <c r="C41" i="40"/>
  <c r="G40" i="40"/>
  <c r="F40" i="40"/>
  <c r="E40" i="40"/>
  <c r="D40" i="40"/>
  <c r="C40" i="40"/>
  <c r="G39" i="40"/>
  <c r="E39" i="40"/>
  <c r="D39" i="40"/>
  <c r="C39" i="40"/>
  <c r="G38" i="40"/>
  <c r="F38" i="40"/>
  <c r="E38" i="40"/>
  <c r="D38" i="40"/>
  <c r="C38" i="40"/>
  <c r="G37" i="40"/>
  <c r="F37" i="40"/>
  <c r="E37" i="40"/>
  <c r="D37" i="40"/>
  <c r="C37" i="40"/>
  <c r="G36" i="40"/>
  <c r="F36" i="40"/>
  <c r="E36" i="40"/>
  <c r="D36" i="40"/>
  <c r="C36" i="40"/>
  <c r="G35" i="40"/>
  <c r="F35" i="40"/>
  <c r="E35" i="40"/>
  <c r="D35" i="40"/>
  <c r="C35" i="40"/>
  <c r="G34" i="40"/>
  <c r="F34" i="40"/>
  <c r="E34" i="40"/>
  <c r="D34" i="40"/>
  <c r="C34" i="40"/>
  <c r="G33" i="40"/>
  <c r="F33" i="40"/>
  <c r="D33" i="40"/>
  <c r="C33" i="40"/>
  <c r="G32" i="40"/>
  <c r="F32" i="40"/>
  <c r="E41" i="49" s="1"/>
  <c r="E32" i="40"/>
  <c r="D32" i="40"/>
  <c r="C41" i="49" s="1"/>
  <c r="C32" i="40"/>
  <c r="H28" i="40"/>
  <c r="G28" i="40"/>
  <c r="D28" i="40"/>
  <c r="G25" i="40"/>
  <c r="F25" i="40"/>
  <c r="E25" i="40"/>
  <c r="D25" i="40"/>
  <c r="C25" i="40"/>
  <c r="H21" i="40"/>
  <c r="G21" i="40"/>
  <c r="F17" i="40"/>
  <c r="H17" i="40" s="1"/>
  <c r="H215" i="40" s="1"/>
  <c r="F16" i="40"/>
  <c r="H16" i="40" s="1"/>
  <c r="H240" i="40" s="1"/>
  <c r="F15" i="40"/>
  <c r="H15" i="40" s="1"/>
  <c r="H190" i="40" s="1"/>
  <c r="F14" i="40"/>
  <c r="F13" i="40"/>
  <c r="G80" i="39"/>
  <c r="F80" i="39"/>
  <c r="E80" i="39"/>
  <c r="D80" i="39"/>
  <c r="G79" i="39"/>
  <c r="F79" i="39"/>
  <c r="E79" i="39"/>
  <c r="D79" i="39"/>
  <c r="C79" i="39"/>
  <c r="F78" i="39"/>
  <c r="E78" i="39"/>
  <c r="D78" i="39"/>
  <c r="C78" i="39"/>
  <c r="G77" i="39"/>
  <c r="F77" i="39"/>
  <c r="E77" i="39"/>
  <c r="D77" i="39"/>
  <c r="C77" i="39"/>
  <c r="G76" i="39"/>
  <c r="F76" i="39"/>
  <c r="E76" i="39"/>
  <c r="D76" i="39"/>
  <c r="C76" i="39"/>
  <c r="G75" i="39"/>
  <c r="F75" i="39"/>
  <c r="E75" i="39"/>
  <c r="D75" i="39"/>
  <c r="C75" i="39"/>
  <c r="G74" i="39"/>
  <c r="F74" i="39"/>
  <c r="E74" i="39"/>
  <c r="D74" i="39"/>
  <c r="C74" i="39"/>
  <c r="G73" i="39"/>
  <c r="F73" i="39"/>
  <c r="E73" i="39"/>
  <c r="D73" i="39"/>
  <c r="C73" i="39"/>
  <c r="G72" i="39"/>
  <c r="E72" i="39"/>
  <c r="D72" i="39"/>
  <c r="C72" i="39"/>
  <c r="G71" i="39"/>
  <c r="F71" i="39"/>
  <c r="E71" i="39"/>
  <c r="D71" i="39"/>
  <c r="C71" i="39"/>
  <c r="G70" i="39"/>
  <c r="F70" i="39"/>
  <c r="E70" i="39"/>
  <c r="D70" i="39"/>
  <c r="C70" i="39"/>
  <c r="G69" i="39"/>
  <c r="F69" i="39"/>
  <c r="E69" i="39"/>
  <c r="D69" i="39"/>
  <c r="C69" i="39"/>
  <c r="G68" i="39"/>
  <c r="F68" i="39"/>
  <c r="E68" i="39"/>
  <c r="D68" i="39"/>
  <c r="C68" i="39"/>
  <c r="G67" i="39"/>
  <c r="F67" i="39"/>
  <c r="E67" i="39"/>
  <c r="D67" i="39"/>
  <c r="C67" i="39"/>
  <c r="G66" i="39"/>
  <c r="F66" i="39"/>
  <c r="D66" i="39"/>
  <c r="C66" i="39"/>
  <c r="G65" i="39"/>
  <c r="F65" i="39"/>
  <c r="E65" i="39"/>
  <c r="D65" i="39"/>
  <c r="C65" i="39"/>
  <c r="G64" i="39"/>
  <c r="F64" i="39"/>
  <c r="E64" i="39"/>
  <c r="D64" i="39"/>
  <c r="C64" i="39"/>
  <c r="G63" i="39"/>
  <c r="F63" i="39"/>
  <c r="E63" i="39"/>
  <c r="D63" i="39"/>
  <c r="C63" i="39"/>
  <c r="G62" i="39"/>
  <c r="F62" i="39"/>
  <c r="E62" i="39"/>
  <c r="D62" i="39"/>
  <c r="C62" i="39"/>
  <c r="G61" i="39"/>
  <c r="F61" i="39"/>
  <c r="E61" i="39"/>
  <c r="D61" i="39"/>
  <c r="C61" i="39"/>
  <c r="G51" i="39"/>
  <c r="F51" i="39"/>
  <c r="E51" i="39"/>
  <c r="D51" i="39"/>
  <c r="C51" i="39"/>
  <c r="G50" i="39"/>
  <c r="F50" i="39"/>
  <c r="E50" i="39"/>
  <c r="D50" i="39"/>
  <c r="C50" i="39"/>
  <c r="G49" i="39"/>
  <c r="F49" i="39"/>
  <c r="E49" i="39"/>
  <c r="D49" i="39"/>
  <c r="C49" i="39"/>
  <c r="G48" i="39"/>
  <c r="F48" i="39"/>
  <c r="E48" i="39"/>
  <c r="D48" i="39"/>
  <c r="C48" i="39"/>
  <c r="G47" i="39"/>
  <c r="F47" i="39"/>
  <c r="E47" i="39"/>
  <c r="D47" i="39"/>
  <c r="G46" i="39"/>
  <c r="F46" i="39"/>
  <c r="E46" i="39"/>
  <c r="D46" i="39"/>
  <c r="C46" i="39"/>
  <c r="F45" i="39"/>
  <c r="E45" i="39"/>
  <c r="D45" i="39"/>
  <c r="C45" i="39"/>
  <c r="G44" i="39"/>
  <c r="F44" i="39"/>
  <c r="E44" i="39"/>
  <c r="D44" i="39"/>
  <c r="C44" i="39"/>
  <c r="G43" i="39"/>
  <c r="F43" i="39"/>
  <c r="E43" i="39"/>
  <c r="D43" i="39"/>
  <c r="C43" i="39"/>
  <c r="G42" i="39"/>
  <c r="F42" i="39"/>
  <c r="E42" i="39"/>
  <c r="D42" i="39"/>
  <c r="C42" i="39"/>
  <c r="G41" i="39"/>
  <c r="F41" i="39"/>
  <c r="E41" i="39"/>
  <c r="D41" i="39"/>
  <c r="C41" i="39"/>
  <c r="G40" i="39"/>
  <c r="F40" i="39"/>
  <c r="E40" i="39"/>
  <c r="D40" i="39"/>
  <c r="C40" i="39"/>
  <c r="G39" i="39"/>
  <c r="E39" i="39"/>
  <c r="D39" i="39"/>
  <c r="C39" i="39"/>
  <c r="G38" i="39"/>
  <c r="F38" i="39"/>
  <c r="E38" i="39"/>
  <c r="D38" i="39"/>
  <c r="C38" i="39"/>
  <c r="G37" i="39"/>
  <c r="F37" i="39"/>
  <c r="E37" i="39"/>
  <c r="D37" i="39"/>
  <c r="C37" i="39"/>
  <c r="G36" i="39"/>
  <c r="F36" i="39"/>
  <c r="E36" i="39"/>
  <c r="D36" i="39"/>
  <c r="C36" i="39"/>
  <c r="G35" i="39"/>
  <c r="F35" i="39"/>
  <c r="E35" i="39"/>
  <c r="D35" i="39"/>
  <c r="C35" i="39"/>
  <c r="G34" i="39"/>
  <c r="F34" i="39"/>
  <c r="E34" i="39"/>
  <c r="D34" i="39"/>
  <c r="C34" i="39"/>
  <c r="G33" i="39"/>
  <c r="F33" i="39"/>
  <c r="D33" i="39"/>
  <c r="C33" i="39"/>
  <c r="G32" i="39"/>
  <c r="F32" i="39"/>
  <c r="E32" i="39"/>
  <c r="D32" i="39"/>
  <c r="C32" i="39"/>
  <c r="H28" i="39"/>
  <c r="G28" i="39"/>
  <c r="D28" i="39"/>
  <c r="G25" i="39"/>
  <c r="F25" i="39"/>
  <c r="E25" i="39"/>
  <c r="D25" i="39"/>
  <c r="C25" i="39"/>
  <c r="H21" i="39"/>
  <c r="G21" i="39"/>
  <c r="F17" i="39"/>
  <c r="H17" i="39" s="1"/>
  <c r="H215" i="39" s="1"/>
  <c r="F16" i="39"/>
  <c r="H16" i="39" s="1"/>
  <c r="H240" i="39" s="1"/>
  <c r="F15" i="39"/>
  <c r="F14" i="39"/>
  <c r="H14" i="39" s="1"/>
  <c r="F13" i="39"/>
  <c r="G80" i="38"/>
  <c r="F80" i="38"/>
  <c r="E80" i="38"/>
  <c r="D80" i="38"/>
  <c r="G79" i="38"/>
  <c r="F79" i="38"/>
  <c r="E79" i="38"/>
  <c r="D79" i="38"/>
  <c r="C79" i="38"/>
  <c r="F78" i="38"/>
  <c r="E78" i="38"/>
  <c r="D78" i="38"/>
  <c r="C78" i="38"/>
  <c r="G77" i="38"/>
  <c r="F77" i="38"/>
  <c r="E77" i="38"/>
  <c r="D77" i="38"/>
  <c r="C77" i="38"/>
  <c r="G76" i="38"/>
  <c r="F76" i="38"/>
  <c r="E76" i="38"/>
  <c r="D76" i="38"/>
  <c r="C76" i="38"/>
  <c r="G75" i="38"/>
  <c r="F75" i="38"/>
  <c r="E75" i="38"/>
  <c r="D75" i="38"/>
  <c r="C75" i="38"/>
  <c r="G74" i="38"/>
  <c r="F74" i="38"/>
  <c r="E74" i="38"/>
  <c r="D74" i="38"/>
  <c r="C74" i="38"/>
  <c r="G73" i="38"/>
  <c r="F73" i="38"/>
  <c r="E73" i="38"/>
  <c r="D73" i="38"/>
  <c r="C73" i="38"/>
  <c r="G72" i="38"/>
  <c r="E72" i="38"/>
  <c r="D72" i="38"/>
  <c r="C72" i="38"/>
  <c r="G71" i="38"/>
  <c r="F71" i="38"/>
  <c r="E71" i="38"/>
  <c r="D71" i="38"/>
  <c r="C71" i="38"/>
  <c r="G70" i="38"/>
  <c r="F70" i="38"/>
  <c r="E70" i="38"/>
  <c r="D70" i="38"/>
  <c r="C70" i="38"/>
  <c r="G69" i="38"/>
  <c r="G124" i="38" s="1"/>
  <c r="F69" i="38"/>
  <c r="E69" i="38"/>
  <c r="D69" i="38"/>
  <c r="C69" i="38"/>
  <c r="G68" i="38"/>
  <c r="F68" i="38"/>
  <c r="E68" i="38"/>
  <c r="D68" i="38"/>
  <c r="H68" i="38" s="1"/>
  <c r="C68" i="38"/>
  <c r="G67" i="38"/>
  <c r="F67" i="38"/>
  <c r="E67" i="38"/>
  <c r="D67" i="38"/>
  <c r="C67" i="38"/>
  <c r="G66" i="38"/>
  <c r="F66" i="38"/>
  <c r="D66" i="38"/>
  <c r="C66" i="38"/>
  <c r="G65" i="38"/>
  <c r="F65" i="38"/>
  <c r="E65" i="38"/>
  <c r="D65" i="38"/>
  <c r="C65" i="38"/>
  <c r="G64" i="38"/>
  <c r="F64" i="38"/>
  <c r="E64" i="38"/>
  <c r="D64" i="38"/>
  <c r="C64" i="38"/>
  <c r="G63" i="38"/>
  <c r="F63" i="38"/>
  <c r="E63" i="38"/>
  <c r="D63" i="38"/>
  <c r="C63" i="38"/>
  <c r="G62" i="38"/>
  <c r="F62" i="38"/>
  <c r="E62" i="38"/>
  <c r="D62" i="38"/>
  <c r="C62" i="38"/>
  <c r="G61" i="38"/>
  <c r="F61" i="38"/>
  <c r="E61" i="38"/>
  <c r="D61" i="38"/>
  <c r="C61" i="38"/>
  <c r="G51" i="38"/>
  <c r="F51" i="38"/>
  <c r="E51" i="38"/>
  <c r="D51" i="38"/>
  <c r="C51" i="38"/>
  <c r="G50" i="38"/>
  <c r="F50" i="38"/>
  <c r="E50" i="38"/>
  <c r="D50" i="38"/>
  <c r="C50" i="38"/>
  <c r="G49" i="38"/>
  <c r="F49" i="38"/>
  <c r="E49" i="38"/>
  <c r="D49" i="38"/>
  <c r="C49" i="38"/>
  <c r="G48" i="38"/>
  <c r="F48" i="38"/>
  <c r="E48" i="38"/>
  <c r="D48" i="38"/>
  <c r="C48" i="38"/>
  <c r="G47" i="38"/>
  <c r="F47" i="38"/>
  <c r="E47" i="38"/>
  <c r="D47" i="38"/>
  <c r="G46" i="38"/>
  <c r="F46" i="38"/>
  <c r="E46" i="38"/>
  <c r="D46" i="38"/>
  <c r="C46" i="38"/>
  <c r="H46" i="38" s="1"/>
  <c r="H307" i="38" s="1"/>
  <c r="P37" i="48" s="1"/>
  <c r="F45" i="38"/>
  <c r="E45" i="38"/>
  <c r="D45" i="38"/>
  <c r="C45" i="38"/>
  <c r="G44" i="38"/>
  <c r="F44" i="38"/>
  <c r="E44" i="38"/>
  <c r="D44" i="38"/>
  <c r="C44" i="38"/>
  <c r="G43" i="38"/>
  <c r="F43" i="38"/>
  <c r="E43" i="38"/>
  <c r="D43" i="38"/>
  <c r="C43" i="38"/>
  <c r="G42" i="38"/>
  <c r="F42" i="38"/>
  <c r="E42" i="38"/>
  <c r="D42" i="38"/>
  <c r="C42" i="38"/>
  <c r="G41" i="38"/>
  <c r="F41" i="38"/>
  <c r="E41" i="38"/>
  <c r="D41" i="38"/>
  <c r="C41" i="38"/>
  <c r="H41" i="38" s="1"/>
  <c r="G40" i="38"/>
  <c r="F40" i="38"/>
  <c r="E40" i="38"/>
  <c r="D40" i="38"/>
  <c r="C40" i="38"/>
  <c r="G39" i="38"/>
  <c r="E39" i="38"/>
  <c r="D39" i="38"/>
  <c r="C39" i="38"/>
  <c r="G38" i="38"/>
  <c r="F38" i="38"/>
  <c r="E38" i="38"/>
  <c r="D38" i="38"/>
  <c r="C38" i="38"/>
  <c r="G37" i="38"/>
  <c r="F37" i="38"/>
  <c r="E37" i="38"/>
  <c r="D37" i="38"/>
  <c r="C37" i="38"/>
  <c r="G36" i="38"/>
  <c r="F36" i="38"/>
  <c r="E36" i="38"/>
  <c r="D36" i="38"/>
  <c r="C36" i="38"/>
  <c r="G35" i="38"/>
  <c r="H35" i="38" s="1"/>
  <c r="F35" i="38"/>
  <c r="E35" i="38"/>
  <c r="D35" i="38"/>
  <c r="C35" i="38"/>
  <c r="G34" i="38"/>
  <c r="F34" i="38"/>
  <c r="E34" i="38"/>
  <c r="D34" i="38"/>
  <c r="C34" i="38"/>
  <c r="G33" i="38"/>
  <c r="F33" i="38"/>
  <c r="D33" i="38"/>
  <c r="C33" i="38"/>
  <c r="G32" i="38"/>
  <c r="F32" i="38"/>
  <c r="E39" i="49" s="1"/>
  <c r="E32" i="38"/>
  <c r="D32" i="38"/>
  <c r="C32" i="38"/>
  <c r="H28" i="38"/>
  <c r="G28" i="38"/>
  <c r="D28" i="38"/>
  <c r="G25" i="38"/>
  <c r="F25" i="38"/>
  <c r="E25" i="38"/>
  <c r="D25" i="38"/>
  <c r="C25" i="38"/>
  <c r="H21" i="38"/>
  <c r="G21" i="38"/>
  <c r="F17" i="38"/>
  <c r="F16" i="38"/>
  <c r="H16" i="38" s="1"/>
  <c r="H240" i="38" s="1"/>
  <c r="F15" i="38"/>
  <c r="H15" i="38" s="1"/>
  <c r="H190" i="38" s="1"/>
  <c r="F14" i="38"/>
  <c r="H14" i="38" s="1"/>
  <c r="F13" i="38"/>
  <c r="H13" i="38" s="1"/>
  <c r="G80" i="35"/>
  <c r="F80" i="35"/>
  <c r="E80" i="35"/>
  <c r="D80" i="35"/>
  <c r="G79" i="35"/>
  <c r="F79" i="35"/>
  <c r="E79" i="35"/>
  <c r="D79" i="35"/>
  <c r="C79" i="35"/>
  <c r="F78" i="35"/>
  <c r="E78" i="35"/>
  <c r="D78" i="35"/>
  <c r="C78" i="35"/>
  <c r="G77" i="35"/>
  <c r="F77" i="35"/>
  <c r="E77" i="35"/>
  <c r="D77" i="35"/>
  <c r="C77" i="35"/>
  <c r="G76" i="35"/>
  <c r="F76" i="35"/>
  <c r="E76" i="35"/>
  <c r="D76" i="35"/>
  <c r="C76" i="35"/>
  <c r="G75" i="35"/>
  <c r="F75" i="35"/>
  <c r="E75" i="35"/>
  <c r="D75" i="35"/>
  <c r="C75" i="35"/>
  <c r="G74" i="35"/>
  <c r="G129" i="35" s="1"/>
  <c r="F74" i="35"/>
  <c r="E74" i="35"/>
  <c r="D74" i="35"/>
  <c r="C74" i="35"/>
  <c r="G73" i="35"/>
  <c r="F73" i="35"/>
  <c r="E73" i="35"/>
  <c r="D73" i="35"/>
  <c r="C73" i="35"/>
  <c r="G72" i="35"/>
  <c r="E72" i="35"/>
  <c r="D72" i="35"/>
  <c r="C72" i="35"/>
  <c r="G71" i="35"/>
  <c r="F71" i="35"/>
  <c r="E71" i="35"/>
  <c r="D71" i="35"/>
  <c r="C71" i="35"/>
  <c r="G70" i="35"/>
  <c r="F70" i="35"/>
  <c r="E70" i="35"/>
  <c r="D70" i="35"/>
  <c r="C70" i="35"/>
  <c r="G69" i="35"/>
  <c r="F69" i="35"/>
  <c r="E69" i="35"/>
  <c r="D69" i="35"/>
  <c r="C69" i="35"/>
  <c r="G68" i="35"/>
  <c r="F68" i="35"/>
  <c r="E68" i="35"/>
  <c r="D68" i="35"/>
  <c r="C68" i="35"/>
  <c r="G67" i="35"/>
  <c r="F67" i="35"/>
  <c r="E67" i="35"/>
  <c r="D67" i="35"/>
  <c r="C67" i="35"/>
  <c r="G66" i="35"/>
  <c r="F66" i="35"/>
  <c r="D66" i="35"/>
  <c r="C66" i="35"/>
  <c r="G65" i="35"/>
  <c r="F65" i="35"/>
  <c r="E65" i="35"/>
  <c r="D65" i="35"/>
  <c r="C65" i="35"/>
  <c r="G64" i="35"/>
  <c r="F64" i="35"/>
  <c r="E64" i="35"/>
  <c r="D64" i="35"/>
  <c r="C64" i="35"/>
  <c r="G63" i="35"/>
  <c r="F63" i="35"/>
  <c r="E63" i="35"/>
  <c r="D63" i="35"/>
  <c r="C63" i="35"/>
  <c r="G62" i="35"/>
  <c r="F62" i="35"/>
  <c r="E62" i="35"/>
  <c r="D62" i="35"/>
  <c r="C62" i="35"/>
  <c r="G61" i="35"/>
  <c r="F61" i="35"/>
  <c r="E61" i="35"/>
  <c r="D61" i="35"/>
  <c r="C61" i="35"/>
  <c r="G51" i="35"/>
  <c r="F51" i="35"/>
  <c r="E51" i="35"/>
  <c r="D51" i="35"/>
  <c r="C51" i="35"/>
  <c r="G50" i="35"/>
  <c r="F50" i="35"/>
  <c r="E50" i="35"/>
  <c r="D50" i="35"/>
  <c r="C50" i="35"/>
  <c r="G49" i="35"/>
  <c r="F49" i="35"/>
  <c r="E49" i="35"/>
  <c r="D49" i="35"/>
  <c r="C49" i="35"/>
  <c r="G48" i="35"/>
  <c r="F48" i="35"/>
  <c r="E48" i="35"/>
  <c r="D48" i="35"/>
  <c r="C48" i="35"/>
  <c r="G47" i="35"/>
  <c r="F47" i="35"/>
  <c r="E47" i="35"/>
  <c r="D47" i="35"/>
  <c r="G46" i="35"/>
  <c r="F46" i="35"/>
  <c r="E46" i="35"/>
  <c r="D46" i="35"/>
  <c r="C46" i="35"/>
  <c r="F45" i="35"/>
  <c r="E45" i="35"/>
  <c r="D45" i="35"/>
  <c r="C45" i="35"/>
  <c r="G44" i="35"/>
  <c r="F44" i="35"/>
  <c r="E44" i="35"/>
  <c r="D44" i="35"/>
  <c r="C44" i="35"/>
  <c r="G43" i="35"/>
  <c r="F43" i="35"/>
  <c r="E43" i="35"/>
  <c r="D43" i="35"/>
  <c r="C43" i="35"/>
  <c r="G42" i="35"/>
  <c r="F42" i="35"/>
  <c r="E42" i="35"/>
  <c r="D42" i="35"/>
  <c r="C42" i="35"/>
  <c r="G41" i="35"/>
  <c r="F41" i="35"/>
  <c r="E41" i="35"/>
  <c r="D41" i="35"/>
  <c r="C41" i="35"/>
  <c r="G40" i="35"/>
  <c r="F40" i="35"/>
  <c r="E40" i="35"/>
  <c r="D40" i="35"/>
  <c r="C40" i="35"/>
  <c r="G39" i="35"/>
  <c r="E39" i="35"/>
  <c r="D39" i="35"/>
  <c r="C39" i="35"/>
  <c r="G38" i="35"/>
  <c r="F38" i="35"/>
  <c r="E38" i="35"/>
  <c r="D38" i="35"/>
  <c r="C38" i="35"/>
  <c r="G37" i="35"/>
  <c r="F37" i="35"/>
  <c r="E37" i="35"/>
  <c r="D37" i="35"/>
  <c r="C37" i="35"/>
  <c r="G36" i="35"/>
  <c r="F36" i="35"/>
  <c r="E36" i="35"/>
  <c r="D36" i="35"/>
  <c r="C36" i="35"/>
  <c r="G35" i="35"/>
  <c r="F35" i="35"/>
  <c r="E35" i="35"/>
  <c r="D35" i="35"/>
  <c r="C35" i="35"/>
  <c r="G34" i="35"/>
  <c r="F34" i="35"/>
  <c r="E34" i="35"/>
  <c r="D34" i="35"/>
  <c r="C34" i="35"/>
  <c r="G33" i="35"/>
  <c r="F33" i="35"/>
  <c r="D33" i="35"/>
  <c r="C33" i="35"/>
  <c r="G32" i="35"/>
  <c r="F32" i="35"/>
  <c r="E32" i="35"/>
  <c r="D32" i="35"/>
  <c r="C32" i="35"/>
  <c r="H28" i="35"/>
  <c r="G28" i="35"/>
  <c r="D28" i="35"/>
  <c r="G25" i="35"/>
  <c r="F25" i="35"/>
  <c r="E25" i="35"/>
  <c r="D25" i="35"/>
  <c r="C25" i="35"/>
  <c r="H21" i="35"/>
  <c r="G21" i="35"/>
  <c r="F17" i="35"/>
  <c r="F16" i="35"/>
  <c r="F15" i="35"/>
  <c r="F14" i="35"/>
  <c r="H14" i="35" s="1"/>
  <c r="F13" i="35"/>
  <c r="G80" i="34"/>
  <c r="F80" i="34"/>
  <c r="E80" i="34"/>
  <c r="D80" i="34"/>
  <c r="G79" i="34"/>
  <c r="F79" i="34"/>
  <c r="F134" i="34" s="1"/>
  <c r="E79" i="34"/>
  <c r="D79" i="34"/>
  <c r="C79" i="34"/>
  <c r="F78" i="34"/>
  <c r="E78" i="34"/>
  <c r="E133" i="34" s="1"/>
  <c r="D78" i="34"/>
  <c r="C78" i="34"/>
  <c r="G77" i="34"/>
  <c r="F77" i="34"/>
  <c r="E77" i="34"/>
  <c r="D77" i="34"/>
  <c r="C77" i="34"/>
  <c r="G76" i="34"/>
  <c r="G131" i="34" s="1"/>
  <c r="F76" i="34"/>
  <c r="E76" i="34"/>
  <c r="D76" i="34"/>
  <c r="C76" i="34"/>
  <c r="H76" i="34" s="1"/>
  <c r="G75" i="34"/>
  <c r="F75" i="34"/>
  <c r="E75" i="34"/>
  <c r="D75" i="34"/>
  <c r="C75" i="34"/>
  <c r="G74" i="34"/>
  <c r="F74" i="34"/>
  <c r="E74" i="34"/>
  <c r="D74" i="34"/>
  <c r="C74" i="34"/>
  <c r="G73" i="34"/>
  <c r="F73" i="34"/>
  <c r="F128" i="34" s="1"/>
  <c r="E73" i="34"/>
  <c r="D73" i="34"/>
  <c r="C73" i="34"/>
  <c r="G72" i="34"/>
  <c r="E72" i="34"/>
  <c r="D72" i="34"/>
  <c r="C72" i="34"/>
  <c r="G71" i="34"/>
  <c r="F71" i="34"/>
  <c r="E71" i="34"/>
  <c r="D71" i="34"/>
  <c r="C71" i="34"/>
  <c r="C126" i="34" s="1"/>
  <c r="G70" i="34"/>
  <c r="F70" i="34"/>
  <c r="F125" i="34" s="1"/>
  <c r="E70" i="34"/>
  <c r="D70" i="34"/>
  <c r="C70" i="34"/>
  <c r="G69" i="34"/>
  <c r="F69" i="34"/>
  <c r="E69" i="34"/>
  <c r="E124" i="34" s="1"/>
  <c r="D69" i="34"/>
  <c r="C69" i="34"/>
  <c r="G68" i="34"/>
  <c r="F68" i="34"/>
  <c r="E68" i="34"/>
  <c r="D68" i="34"/>
  <c r="C68" i="34"/>
  <c r="G67" i="34"/>
  <c r="F67" i="34"/>
  <c r="E67" i="34"/>
  <c r="D67" i="34"/>
  <c r="C67" i="34"/>
  <c r="G66" i="34"/>
  <c r="F66" i="34"/>
  <c r="D66" i="34"/>
  <c r="C66" i="34"/>
  <c r="G65" i="34"/>
  <c r="F65" i="34"/>
  <c r="E65" i="34"/>
  <c r="D65" i="34"/>
  <c r="C65" i="34"/>
  <c r="G64" i="34"/>
  <c r="F64" i="34"/>
  <c r="E64" i="34"/>
  <c r="D64" i="34"/>
  <c r="C64" i="34"/>
  <c r="G63" i="34"/>
  <c r="F63" i="34"/>
  <c r="E63" i="34"/>
  <c r="D63" i="34"/>
  <c r="C63" i="34"/>
  <c r="G62" i="34"/>
  <c r="F62" i="34"/>
  <c r="E62" i="34"/>
  <c r="D62" i="34"/>
  <c r="C62" i="34"/>
  <c r="G61" i="34"/>
  <c r="F61" i="34"/>
  <c r="E61" i="34"/>
  <c r="D61" i="34"/>
  <c r="C61" i="34"/>
  <c r="G51" i="34"/>
  <c r="F51" i="34"/>
  <c r="E51" i="34"/>
  <c r="D51" i="34"/>
  <c r="C51" i="34"/>
  <c r="G50" i="34"/>
  <c r="F50" i="34"/>
  <c r="E50" i="34"/>
  <c r="D50" i="34"/>
  <c r="C50" i="34"/>
  <c r="G49" i="34"/>
  <c r="F49" i="34"/>
  <c r="E49" i="34"/>
  <c r="D49" i="34"/>
  <c r="C49" i="34"/>
  <c r="H49" i="34" s="1"/>
  <c r="G48" i="34"/>
  <c r="F48" i="34"/>
  <c r="E48" i="34"/>
  <c r="D48" i="34"/>
  <c r="C48" i="34"/>
  <c r="G47" i="34"/>
  <c r="F47" i="34"/>
  <c r="E47" i="34"/>
  <c r="D47" i="34"/>
  <c r="G46" i="34"/>
  <c r="F46" i="34"/>
  <c r="E46" i="34"/>
  <c r="D46" i="34"/>
  <c r="C46" i="34"/>
  <c r="F45" i="34"/>
  <c r="E45" i="34"/>
  <c r="D45" i="34"/>
  <c r="C45" i="34"/>
  <c r="G44" i="34"/>
  <c r="F44" i="34"/>
  <c r="E44" i="34"/>
  <c r="D44" i="34"/>
  <c r="C44" i="34"/>
  <c r="G43" i="34"/>
  <c r="F43" i="34"/>
  <c r="E43" i="34"/>
  <c r="D43" i="34"/>
  <c r="C43" i="34"/>
  <c r="G42" i="34"/>
  <c r="F42" i="34"/>
  <c r="E42" i="34"/>
  <c r="D42" i="34"/>
  <c r="C42" i="34"/>
  <c r="G41" i="34"/>
  <c r="F41" i="34"/>
  <c r="E41" i="34"/>
  <c r="D41" i="34"/>
  <c r="C41" i="34"/>
  <c r="G40" i="34"/>
  <c r="F40" i="34"/>
  <c r="E40" i="34"/>
  <c r="D40" i="34"/>
  <c r="C40" i="34"/>
  <c r="G39" i="34"/>
  <c r="E39" i="34"/>
  <c r="D39" i="34"/>
  <c r="C39" i="34"/>
  <c r="G38" i="34"/>
  <c r="F38" i="34"/>
  <c r="E38" i="34"/>
  <c r="D38" i="34"/>
  <c r="C38" i="34"/>
  <c r="G37" i="34"/>
  <c r="F37" i="34"/>
  <c r="E37" i="34"/>
  <c r="D37" i="34"/>
  <c r="C37" i="34"/>
  <c r="G36" i="34"/>
  <c r="F36" i="34"/>
  <c r="E36" i="34"/>
  <c r="D36" i="34"/>
  <c r="C36" i="34"/>
  <c r="G35" i="34"/>
  <c r="F35" i="34"/>
  <c r="E35" i="34"/>
  <c r="D35" i="34"/>
  <c r="C35" i="34"/>
  <c r="G34" i="34"/>
  <c r="F34" i="34"/>
  <c r="E34" i="34"/>
  <c r="D34" i="34"/>
  <c r="C34" i="34"/>
  <c r="G33" i="34"/>
  <c r="F33" i="34"/>
  <c r="D33" i="34"/>
  <c r="C33" i="34"/>
  <c r="G32" i="34"/>
  <c r="F32" i="34"/>
  <c r="E32" i="34"/>
  <c r="D32" i="34"/>
  <c r="C32" i="34"/>
  <c r="H28" i="34"/>
  <c r="G28" i="34"/>
  <c r="D28" i="34"/>
  <c r="G25" i="34"/>
  <c r="F25" i="34"/>
  <c r="E25" i="34"/>
  <c r="D25" i="34"/>
  <c r="H25" i="34" s="1"/>
  <c r="C25" i="34"/>
  <c r="H21" i="34"/>
  <c r="G21" i="34"/>
  <c r="F17" i="34"/>
  <c r="H17" i="34" s="1"/>
  <c r="H215" i="34" s="1"/>
  <c r="F16" i="34"/>
  <c r="F15" i="34"/>
  <c r="F14" i="34"/>
  <c r="H14" i="34" s="1"/>
  <c r="F13" i="34"/>
  <c r="H13" i="34" s="1"/>
  <c r="H86" i="34" s="1"/>
  <c r="G80" i="33"/>
  <c r="F80" i="33"/>
  <c r="E80" i="33"/>
  <c r="D80" i="33"/>
  <c r="G79" i="33"/>
  <c r="F79" i="33"/>
  <c r="E79" i="33"/>
  <c r="D79" i="33"/>
  <c r="C79" i="33"/>
  <c r="F78" i="33"/>
  <c r="E78" i="33"/>
  <c r="D78" i="33"/>
  <c r="C78" i="33"/>
  <c r="G77" i="33"/>
  <c r="F77" i="33"/>
  <c r="E77" i="33"/>
  <c r="D77" i="33"/>
  <c r="C77" i="33"/>
  <c r="G76" i="33"/>
  <c r="F76" i="33"/>
  <c r="E76" i="33"/>
  <c r="D76" i="33"/>
  <c r="C76" i="33"/>
  <c r="G75" i="33"/>
  <c r="F75" i="33"/>
  <c r="E75" i="33"/>
  <c r="D75" i="33"/>
  <c r="C75" i="33"/>
  <c r="G74" i="33"/>
  <c r="F74" i="33"/>
  <c r="E74" i="33"/>
  <c r="D74" i="33"/>
  <c r="C74" i="33"/>
  <c r="G73" i="33"/>
  <c r="F73" i="33"/>
  <c r="E73" i="33"/>
  <c r="D73" i="33"/>
  <c r="C73" i="33"/>
  <c r="G72" i="33"/>
  <c r="E72" i="33"/>
  <c r="D72" i="33"/>
  <c r="C72" i="33"/>
  <c r="G71" i="33"/>
  <c r="F71" i="33"/>
  <c r="E71" i="33"/>
  <c r="D71" i="33"/>
  <c r="C71" i="33"/>
  <c r="G70" i="33"/>
  <c r="F70" i="33"/>
  <c r="E70" i="33"/>
  <c r="D70" i="33"/>
  <c r="C70" i="33"/>
  <c r="G69" i="33"/>
  <c r="F69" i="33"/>
  <c r="E69" i="33"/>
  <c r="D69" i="33"/>
  <c r="C69" i="33"/>
  <c r="G68" i="33"/>
  <c r="F68" i="33"/>
  <c r="E68" i="33"/>
  <c r="D68" i="33"/>
  <c r="C68" i="33"/>
  <c r="G67" i="33"/>
  <c r="F67" i="33"/>
  <c r="E67" i="33"/>
  <c r="D67" i="33"/>
  <c r="C67" i="33"/>
  <c r="G66" i="33"/>
  <c r="F66" i="33"/>
  <c r="D66" i="33"/>
  <c r="C66" i="33"/>
  <c r="G65" i="33"/>
  <c r="F65" i="33"/>
  <c r="E65" i="33"/>
  <c r="D65" i="33"/>
  <c r="C65" i="33"/>
  <c r="G64" i="33"/>
  <c r="F64" i="33"/>
  <c r="E64" i="33"/>
  <c r="D64" i="33"/>
  <c r="C64" i="33"/>
  <c r="G63" i="33"/>
  <c r="F63" i="33"/>
  <c r="E63" i="33"/>
  <c r="D63" i="33"/>
  <c r="C63" i="33"/>
  <c r="G62" i="33"/>
  <c r="F62" i="33"/>
  <c r="E62" i="33"/>
  <c r="D62" i="33"/>
  <c r="C62" i="33"/>
  <c r="G61" i="33"/>
  <c r="F61" i="33"/>
  <c r="E61" i="33"/>
  <c r="D61" i="33"/>
  <c r="C61" i="33"/>
  <c r="G51" i="33"/>
  <c r="F51" i="33"/>
  <c r="E51" i="33"/>
  <c r="D51" i="33"/>
  <c r="C51" i="33"/>
  <c r="G50" i="33"/>
  <c r="F50" i="33"/>
  <c r="E50" i="33"/>
  <c r="D50" i="33"/>
  <c r="C50" i="33"/>
  <c r="G49" i="33"/>
  <c r="F49" i="33"/>
  <c r="E49" i="33"/>
  <c r="D49" i="33"/>
  <c r="C49" i="33"/>
  <c r="G48" i="33"/>
  <c r="F48" i="33"/>
  <c r="E48" i="33"/>
  <c r="D48" i="33"/>
  <c r="C48" i="33"/>
  <c r="G47" i="33"/>
  <c r="F47" i="33"/>
  <c r="E47" i="33"/>
  <c r="D47" i="33"/>
  <c r="G46" i="33"/>
  <c r="F46" i="33"/>
  <c r="E46" i="33"/>
  <c r="D46" i="33"/>
  <c r="C46" i="33"/>
  <c r="F45" i="33"/>
  <c r="E45" i="33"/>
  <c r="D45" i="33"/>
  <c r="C45" i="33"/>
  <c r="G44" i="33"/>
  <c r="F44" i="33"/>
  <c r="E44" i="33"/>
  <c r="D44" i="33"/>
  <c r="C44" i="33"/>
  <c r="G43" i="33"/>
  <c r="F43" i="33"/>
  <c r="E43" i="33"/>
  <c r="D43" i="33"/>
  <c r="C43" i="33"/>
  <c r="G42" i="33"/>
  <c r="F42" i="33"/>
  <c r="E42" i="33"/>
  <c r="D42" i="33"/>
  <c r="C42" i="33"/>
  <c r="G41" i="33"/>
  <c r="F41" i="33"/>
  <c r="E41" i="33"/>
  <c r="D41" i="33"/>
  <c r="C41" i="33"/>
  <c r="G40" i="33"/>
  <c r="F40" i="33"/>
  <c r="E40" i="33"/>
  <c r="D40" i="33"/>
  <c r="C40" i="33"/>
  <c r="G39" i="33"/>
  <c r="E39" i="33"/>
  <c r="D39" i="33"/>
  <c r="C39" i="33"/>
  <c r="G38" i="33"/>
  <c r="F38" i="33"/>
  <c r="E38" i="33"/>
  <c r="D38" i="33"/>
  <c r="C38" i="33"/>
  <c r="G37" i="33"/>
  <c r="F37" i="33"/>
  <c r="E37" i="33"/>
  <c r="D37" i="33"/>
  <c r="C37" i="33"/>
  <c r="G36" i="33"/>
  <c r="F36" i="33"/>
  <c r="E36" i="33"/>
  <c r="D36" i="33"/>
  <c r="C36" i="33"/>
  <c r="G35" i="33"/>
  <c r="F35" i="33"/>
  <c r="E35" i="33"/>
  <c r="D35" i="33"/>
  <c r="C35" i="33"/>
  <c r="G34" i="33"/>
  <c r="F34" i="33"/>
  <c r="E34" i="33"/>
  <c r="D34" i="33"/>
  <c r="C34" i="33"/>
  <c r="G33" i="33"/>
  <c r="F33" i="33"/>
  <c r="D33" i="33"/>
  <c r="C33" i="33"/>
  <c r="G32" i="33"/>
  <c r="F32" i="33"/>
  <c r="E32" i="33"/>
  <c r="D32" i="33"/>
  <c r="C32" i="33"/>
  <c r="H28" i="33"/>
  <c r="G28" i="33"/>
  <c r="D28" i="33"/>
  <c r="G25" i="33"/>
  <c r="F25" i="33"/>
  <c r="E25" i="33"/>
  <c r="D25" i="33"/>
  <c r="C25" i="33"/>
  <c r="H21" i="33"/>
  <c r="G21" i="33"/>
  <c r="F17" i="33"/>
  <c r="F16" i="33"/>
  <c r="F15" i="33"/>
  <c r="F14" i="33"/>
  <c r="F13" i="33"/>
  <c r="G80" i="32"/>
  <c r="G135" i="32" s="1"/>
  <c r="F80" i="32"/>
  <c r="E80" i="32"/>
  <c r="D80" i="32"/>
  <c r="G79" i="32"/>
  <c r="F79" i="32"/>
  <c r="E79" i="32"/>
  <c r="D79" i="32"/>
  <c r="C79" i="32"/>
  <c r="F78" i="32"/>
  <c r="E78" i="32"/>
  <c r="D78" i="32"/>
  <c r="C78" i="32"/>
  <c r="G77" i="32"/>
  <c r="F77" i="32"/>
  <c r="E77" i="32"/>
  <c r="D77" i="32"/>
  <c r="C77" i="32"/>
  <c r="G76" i="32"/>
  <c r="F76" i="32"/>
  <c r="E76" i="32"/>
  <c r="D76" i="32"/>
  <c r="C76" i="32"/>
  <c r="G75" i="32"/>
  <c r="F75" i="32"/>
  <c r="E75" i="32"/>
  <c r="D75" i="32"/>
  <c r="C75" i="32"/>
  <c r="G74" i="32"/>
  <c r="F74" i="32"/>
  <c r="E74" i="32"/>
  <c r="D74" i="32"/>
  <c r="C74" i="32"/>
  <c r="G73" i="32"/>
  <c r="F73" i="32"/>
  <c r="E73" i="32"/>
  <c r="D73" i="32"/>
  <c r="C73" i="32"/>
  <c r="G72" i="32"/>
  <c r="E72" i="32"/>
  <c r="D72" i="32"/>
  <c r="C72" i="32"/>
  <c r="G71" i="32"/>
  <c r="F71" i="32"/>
  <c r="E71" i="32"/>
  <c r="D71" i="32"/>
  <c r="C71" i="32"/>
  <c r="G70" i="32"/>
  <c r="F70" i="32"/>
  <c r="E70" i="32"/>
  <c r="D70" i="32"/>
  <c r="C70" i="32"/>
  <c r="G69" i="32"/>
  <c r="F69" i="32"/>
  <c r="E69" i="32"/>
  <c r="D69" i="32"/>
  <c r="C69" i="32"/>
  <c r="G68" i="32"/>
  <c r="F68" i="32"/>
  <c r="E68" i="32"/>
  <c r="D68" i="32"/>
  <c r="C68" i="32"/>
  <c r="G67" i="32"/>
  <c r="F67" i="32"/>
  <c r="E67" i="32"/>
  <c r="D67" i="32"/>
  <c r="C67" i="32"/>
  <c r="G66" i="32"/>
  <c r="F66" i="32"/>
  <c r="D66" i="32"/>
  <c r="C66" i="32"/>
  <c r="G65" i="32"/>
  <c r="F65" i="32"/>
  <c r="E65" i="32"/>
  <c r="D65" i="32"/>
  <c r="C65" i="32"/>
  <c r="G64" i="32"/>
  <c r="F64" i="32"/>
  <c r="E64" i="32"/>
  <c r="D64" i="32"/>
  <c r="C64" i="32"/>
  <c r="G63" i="32"/>
  <c r="F63" i="32"/>
  <c r="E63" i="32"/>
  <c r="D63" i="32"/>
  <c r="C63" i="32"/>
  <c r="G62" i="32"/>
  <c r="F62" i="32"/>
  <c r="E62" i="32"/>
  <c r="D62" i="32"/>
  <c r="C62" i="32"/>
  <c r="G61" i="32"/>
  <c r="F61" i="32"/>
  <c r="E61" i="32"/>
  <c r="D61" i="32"/>
  <c r="C61" i="32"/>
  <c r="G51" i="32"/>
  <c r="F51" i="32"/>
  <c r="E51" i="32"/>
  <c r="D51" i="32"/>
  <c r="C51" i="32"/>
  <c r="G50" i="32"/>
  <c r="F50" i="32"/>
  <c r="E50" i="32"/>
  <c r="D50" i="32"/>
  <c r="C50" i="32"/>
  <c r="G49" i="32"/>
  <c r="F49" i="32"/>
  <c r="E49" i="32"/>
  <c r="D49" i="32"/>
  <c r="C49" i="32"/>
  <c r="G48" i="32"/>
  <c r="F48" i="32"/>
  <c r="E48" i="32"/>
  <c r="D48" i="32"/>
  <c r="C48" i="32"/>
  <c r="G47" i="32"/>
  <c r="F47" i="32"/>
  <c r="E47" i="32"/>
  <c r="D47" i="32"/>
  <c r="G46" i="32"/>
  <c r="F46" i="32"/>
  <c r="E46" i="32"/>
  <c r="D46" i="32"/>
  <c r="C46" i="32"/>
  <c r="F45" i="32"/>
  <c r="E45" i="32"/>
  <c r="D45" i="32"/>
  <c r="C45" i="32"/>
  <c r="G44" i="32"/>
  <c r="F44" i="32"/>
  <c r="E44" i="32"/>
  <c r="D44" i="32"/>
  <c r="C44" i="32"/>
  <c r="G43" i="32"/>
  <c r="F43" i="32"/>
  <c r="E43" i="32"/>
  <c r="D43" i="32"/>
  <c r="C43" i="32"/>
  <c r="G42" i="32"/>
  <c r="F42" i="32"/>
  <c r="E42" i="32"/>
  <c r="D42" i="32"/>
  <c r="C42" i="32"/>
  <c r="G41" i="32"/>
  <c r="F41" i="32"/>
  <c r="E41" i="32"/>
  <c r="D41" i="32"/>
  <c r="C41" i="32"/>
  <c r="G40" i="32"/>
  <c r="F40" i="32"/>
  <c r="E40" i="32"/>
  <c r="D40" i="32"/>
  <c r="C40" i="32"/>
  <c r="G39" i="32"/>
  <c r="E39" i="32"/>
  <c r="D39" i="32"/>
  <c r="C39" i="32"/>
  <c r="G38" i="32"/>
  <c r="F38" i="32"/>
  <c r="E38" i="32"/>
  <c r="D38" i="32"/>
  <c r="C38" i="32"/>
  <c r="G37" i="32"/>
  <c r="F37" i="32"/>
  <c r="E37" i="32"/>
  <c r="D37" i="32"/>
  <c r="C37" i="32"/>
  <c r="G36" i="32"/>
  <c r="F36" i="32"/>
  <c r="E36" i="32"/>
  <c r="D36" i="32"/>
  <c r="C36" i="32"/>
  <c r="G35" i="32"/>
  <c r="F35" i="32"/>
  <c r="E35" i="32"/>
  <c r="D35" i="32"/>
  <c r="C35" i="32"/>
  <c r="G34" i="32"/>
  <c r="F34" i="32"/>
  <c r="E34" i="32"/>
  <c r="D34" i="32"/>
  <c r="C34" i="32"/>
  <c r="G33" i="32"/>
  <c r="F33" i="32"/>
  <c r="D33" i="32"/>
  <c r="C33" i="32"/>
  <c r="G32" i="32"/>
  <c r="F32" i="32"/>
  <c r="E32" i="32"/>
  <c r="D32" i="32"/>
  <c r="C32" i="32"/>
  <c r="H28" i="32"/>
  <c r="G28" i="32"/>
  <c r="D28" i="32"/>
  <c r="G25" i="32"/>
  <c r="F25" i="32"/>
  <c r="E25" i="32"/>
  <c r="D25" i="32"/>
  <c r="C25" i="32"/>
  <c r="H21" i="32"/>
  <c r="G21" i="32"/>
  <c r="F16" i="32"/>
  <c r="H16" i="32" s="1"/>
  <c r="H240" i="32" s="1"/>
  <c r="F15" i="32"/>
  <c r="F14" i="32"/>
  <c r="F13" i="32"/>
  <c r="G80" i="31"/>
  <c r="G135" i="31" s="1"/>
  <c r="F80" i="31"/>
  <c r="E80" i="31"/>
  <c r="E135" i="31" s="1"/>
  <c r="D80" i="31"/>
  <c r="G79" i="31"/>
  <c r="F79" i="31"/>
  <c r="E79" i="31"/>
  <c r="D79" i="31"/>
  <c r="C79" i="31"/>
  <c r="F78" i="31"/>
  <c r="F133" i="31" s="1"/>
  <c r="E78" i="31"/>
  <c r="D78" i="31"/>
  <c r="C78" i="31"/>
  <c r="G77" i="31"/>
  <c r="F77" i="31"/>
  <c r="E77" i="31"/>
  <c r="D77" i="31"/>
  <c r="C77" i="31"/>
  <c r="C132" i="31" s="1"/>
  <c r="G76" i="31"/>
  <c r="F76" i="31"/>
  <c r="E76" i="31"/>
  <c r="D76" i="31"/>
  <c r="C76" i="31"/>
  <c r="G75" i="31"/>
  <c r="F75" i="31"/>
  <c r="E75" i="31"/>
  <c r="E130" i="31" s="1"/>
  <c r="D75" i="31"/>
  <c r="C75" i="31"/>
  <c r="G74" i="31"/>
  <c r="F74" i="31"/>
  <c r="E74" i="31"/>
  <c r="D74" i="31"/>
  <c r="C74" i="31"/>
  <c r="G73" i="31"/>
  <c r="G128" i="31" s="1"/>
  <c r="F73" i="31"/>
  <c r="E73" i="31"/>
  <c r="D73" i="31"/>
  <c r="C73" i="31"/>
  <c r="G72" i="31"/>
  <c r="E72" i="31"/>
  <c r="D72" i="31"/>
  <c r="D127" i="31" s="1"/>
  <c r="C72" i="31"/>
  <c r="G71" i="31"/>
  <c r="F71" i="31"/>
  <c r="E71" i="31"/>
  <c r="D71" i="31"/>
  <c r="C71" i="31"/>
  <c r="G70" i="31"/>
  <c r="F70" i="31"/>
  <c r="E70" i="31"/>
  <c r="D70" i="31"/>
  <c r="C70" i="31"/>
  <c r="G69" i="31"/>
  <c r="F69" i="31"/>
  <c r="F124" i="31" s="1"/>
  <c r="E69" i="31"/>
  <c r="D69" i="31"/>
  <c r="C69" i="31"/>
  <c r="C124" i="31" s="1"/>
  <c r="G68" i="31"/>
  <c r="F68" i="31"/>
  <c r="E68" i="31"/>
  <c r="D68" i="31"/>
  <c r="C68" i="31"/>
  <c r="G67" i="31"/>
  <c r="F67" i="31"/>
  <c r="E67" i="31"/>
  <c r="E122" i="31" s="1"/>
  <c r="D67" i="31"/>
  <c r="C67" i="31"/>
  <c r="G66" i="31"/>
  <c r="F66" i="31"/>
  <c r="D66" i="31"/>
  <c r="C66" i="31"/>
  <c r="G65" i="31"/>
  <c r="F65" i="31"/>
  <c r="E65" i="31"/>
  <c r="D65" i="31"/>
  <c r="C65" i="31"/>
  <c r="G64" i="31"/>
  <c r="F64" i="31"/>
  <c r="E64" i="31"/>
  <c r="D64" i="31"/>
  <c r="C64" i="31"/>
  <c r="G63" i="31"/>
  <c r="F63" i="31"/>
  <c r="E63" i="31"/>
  <c r="D63" i="31"/>
  <c r="C63" i="31"/>
  <c r="G62" i="31"/>
  <c r="F62" i="31"/>
  <c r="E62" i="31"/>
  <c r="D62" i="31"/>
  <c r="C62" i="31"/>
  <c r="G61" i="31"/>
  <c r="F61" i="31"/>
  <c r="E61" i="31"/>
  <c r="D61" i="31"/>
  <c r="C61" i="31"/>
  <c r="G51" i="31"/>
  <c r="F51" i="31"/>
  <c r="E51" i="31"/>
  <c r="D51" i="31"/>
  <c r="C51" i="31"/>
  <c r="G50" i="31"/>
  <c r="F50" i="31"/>
  <c r="E50" i="31"/>
  <c r="D50" i="31"/>
  <c r="C50" i="31"/>
  <c r="G49" i="31"/>
  <c r="F49" i="31"/>
  <c r="E49" i="31"/>
  <c r="D49" i="31"/>
  <c r="C49" i="31"/>
  <c r="G48" i="31"/>
  <c r="F48" i="31"/>
  <c r="E48" i="31"/>
  <c r="D48" i="31"/>
  <c r="C48" i="31"/>
  <c r="G47" i="31"/>
  <c r="F47" i="31"/>
  <c r="E47" i="31"/>
  <c r="D47" i="31"/>
  <c r="G46" i="31"/>
  <c r="F46" i="31"/>
  <c r="E46" i="31"/>
  <c r="D46" i="31"/>
  <c r="C46" i="31"/>
  <c r="F45" i="31"/>
  <c r="E45" i="31"/>
  <c r="D45" i="31"/>
  <c r="C45" i="31"/>
  <c r="G44" i="31"/>
  <c r="F44" i="31"/>
  <c r="E44" i="31"/>
  <c r="D44" i="31"/>
  <c r="C44" i="31"/>
  <c r="G43" i="31"/>
  <c r="F43" i="31"/>
  <c r="E43" i="31"/>
  <c r="D43" i="31"/>
  <c r="C43" i="31"/>
  <c r="G42" i="31"/>
  <c r="F42" i="31"/>
  <c r="E42" i="31"/>
  <c r="D42" i="31"/>
  <c r="C42" i="31"/>
  <c r="G41" i="31"/>
  <c r="F41" i="31"/>
  <c r="E41" i="31"/>
  <c r="D41" i="31"/>
  <c r="C41" i="31"/>
  <c r="G40" i="31"/>
  <c r="F40" i="31"/>
  <c r="E40" i="31"/>
  <c r="D40" i="31"/>
  <c r="C40" i="31"/>
  <c r="G39" i="31"/>
  <c r="E39" i="31"/>
  <c r="D39" i="31"/>
  <c r="C39" i="31"/>
  <c r="G38" i="31"/>
  <c r="F38" i="31"/>
  <c r="E38" i="31"/>
  <c r="D38" i="31"/>
  <c r="C38" i="31"/>
  <c r="G37" i="31"/>
  <c r="F37" i="31"/>
  <c r="E37" i="31"/>
  <c r="D37" i="31"/>
  <c r="C37" i="31"/>
  <c r="G36" i="31"/>
  <c r="F36" i="31"/>
  <c r="E36" i="31"/>
  <c r="D36" i="31"/>
  <c r="C36" i="31"/>
  <c r="G35" i="31"/>
  <c r="F35" i="31"/>
  <c r="E35" i="31"/>
  <c r="D35" i="31"/>
  <c r="C35" i="31"/>
  <c r="G34" i="31"/>
  <c r="F34" i="31"/>
  <c r="E34" i="31"/>
  <c r="D34" i="31"/>
  <c r="C34" i="31"/>
  <c r="G33" i="31"/>
  <c r="F33" i="31"/>
  <c r="D33" i="31"/>
  <c r="C33" i="31"/>
  <c r="G32" i="31"/>
  <c r="F32" i="31"/>
  <c r="E32" i="31"/>
  <c r="D31" i="49" s="1"/>
  <c r="D32" i="31"/>
  <c r="C32" i="31"/>
  <c r="H28" i="31"/>
  <c r="G28" i="31"/>
  <c r="D28" i="31"/>
  <c r="G25" i="31"/>
  <c r="F25" i="31"/>
  <c r="E25" i="31"/>
  <c r="D25" i="31"/>
  <c r="C25" i="31"/>
  <c r="H21" i="31"/>
  <c r="G21" i="31"/>
  <c r="F17" i="31"/>
  <c r="H17" i="31" s="1"/>
  <c r="H215" i="31" s="1"/>
  <c r="F16" i="31"/>
  <c r="F15" i="31"/>
  <c r="H15" i="31" s="1"/>
  <c r="H190" i="31" s="1"/>
  <c r="F14" i="31"/>
  <c r="F13" i="31"/>
  <c r="G80" i="30"/>
  <c r="F80" i="30"/>
  <c r="E80" i="30"/>
  <c r="D80" i="30"/>
  <c r="G79" i="30"/>
  <c r="F79" i="30"/>
  <c r="E79" i="30"/>
  <c r="E134" i="30" s="1"/>
  <c r="D79" i="30"/>
  <c r="C79" i="30"/>
  <c r="F78" i="30"/>
  <c r="E78" i="30"/>
  <c r="D78" i="30"/>
  <c r="C78" i="30"/>
  <c r="G77" i="30"/>
  <c r="F77" i="30"/>
  <c r="E77" i="30"/>
  <c r="D77" i="30"/>
  <c r="C77" i="30"/>
  <c r="G76" i="30"/>
  <c r="F76" i="30"/>
  <c r="E76" i="30"/>
  <c r="D76" i="30"/>
  <c r="C76" i="30"/>
  <c r="G75" i="30"/>
  <c r="F75" i="30"/>
  <c r="E75" i="30"/>
  <c r="D75" i="30"/>
  <c r="C75" i="30"/>
  <c r="G74" i="30"/>
  <c r="F74" i="30"/>
  <c r="E74" i="30"/>
  <c r="D74" i="30"/>
  <c r="C74" i="30"/>
  <c r="G73" i="30"/>
  <c r="F73" i="30"/>
  <c r="E73" i="30"/>
  <c r="D73" i="30"/>
  <c r="C73" i="30"/>
  <c r="G72" i="30"/>
  <c r="E72" i="30"/>
  <c r="D72" i="30"/>
  <c r="C72" i="30"/>
  <c r="C127" i="30" s="1"/>
  <c r="G71" i="30"/>
  <c r="F71" i="30"/>
  <c r="E71" i="30"/>
  <c r="E126" i="30" s="1"/>
  <c r="D71" i="30"/>
  <c r="C71" i="30"/>
  <c r="G70" i="30"/>
  <c r="F70" i="30"/>
  <c r="E70" i="30"/>
  <c r="E125" i="30" s="1"/>
  <c r="D70" i="30"/>
  <c r="C70" i="30"/>
  <c r="H70" i="30" s="1"/>
  <c r="G69" i="30"/>
  <c r="G124" i="30" s="1"/>
  <c r="F69" i="30"/>
  <c r="E69" i="30"/>
  <c r="D69" i="30"/>
  <c r="C69" i="30"/>
  <c r="G68" i="30"/>
  <c r="G123" i="30" s="1"/>
  <c r="F68" i="30"/>
  <c r="E68" i="30"/>
  <c r="D68" i="30"/>
  <c r="C68" i="30"/>
  <c r="G67" i="30"/>
  <c r="F67" i="30"/>
  <c r="E67" i="30"/>
  <c r="D67" i="30"/>
  <c r="C67" i="30"/>
  <c r="G66" i="30"/>
  <c r="F66" i="30"/>
  <c r="F121" i="30" s="1"/>
  <c r="D66" i="30"/>
  <c r="C66" i="30"/>
  <c r="G65" i="30"/>
  <c r="F65" i="30"/>
  <c r="E65" i="30"/>
  <c r="D65" i="30"/>
  <c r="C65" i="30"/>
  <c r="G64" i="30"/>
  <c r="F64" i="30"/>
  <c r="E64" i="30"/>
  <c r="D64" i="30"/>
  <c r="C64" i="30"/>
  <c r="G63" i="30"/>
  <c r="F63" i="30"/>
  <c r="E63" i="30"/>
  <c r="D63" i="30"/>
  <c r="C63" i="30"/>
  <c r="G62" i="30"/>
  <c r="F62" i="30"/>
  <c r="E62" i="30"/>
  <c r="D62" i="30"/>
  <c r="C62" i="30"/>
  <c r="G61" i="30"/>
  <c r="F61" i="30"/>
  <c r="E61" i="30"/>
  <c r="D61" i="30"/>
  <c r="C61" i="30"/>
  <c r="G51" i="30"/>
  <c r="F51" i="30"/>
  <c r="E51" i="30"/>
  <c r="D51" i="30"/>
  <c r="C51" i="30"/>
  <c r="G50" i="30"/>
  <c r="F50" i="30"/>
  <c r="E50" i="30"/>
  <c r="D50" i="30"/>
  <c r="C50" i="30"/>
  <c r="G49" i="30"/>
  <c r="F49" i="30"/>
  <c r="E49" i="30"/>
  <c r="D49" i="30"/>
  <c r="C49" i="30"/>
  <c r="G48" i="30"/>
  <c r="F48" i="30"/>
  <c r="E48" i="30"/>
  <c r="D48" i="30"/>
  <c r="C48" i="30"/>
  <c r="G47" i="30"/>
  <c r="F47" i="30"/>
  <c r="E47" i="30"/>
  <c r="D47" i="30"/>
  <c r="G46" i="30"/>
  <c r="F46" i="30"/>
  <c r="E46" i="30"/>
  <c r="D46" i="30"/>
  <c r="C46" i="30"/>
  <c r="F45" i="30"/>
  <c r="E45" i="30"/>
  <c r="D45" i="30"/>
  <c r="C45" i="30"/>
  <c r="G44" i="30"/>
  <c r="F44" i="30"/>
  <c r="E44" i="30"/>
  <c r="D44" i="30"/>
  <c r="C44" i="30"/>
  <c r="G43" i="30"/>
  <c r="F43" i="30"/>
  <c r="E43" i="30"/>
  <c r="D43" i="30"/>
  <c r="C43" i="30"/>
  <c r="G42" i="30"/>
  <c r="F42" i="30"/>
  <c r="E42" i="30"/>
  <c r="D42" i="30"/>
  <c r="C42" i="30"/>
  <c r="G41" i="30"/>
  <c r="F41" i="30"/>
  <c r="E41" i="30"/>
  <c r="D41" i="30"/>
  <c r="H41" i="30" s="1"/>
  <c r="C41" i="30"/>
  <c r="G40" i="30"/>
  <c r="F40" i="30"/>
  <c r="E40" i="30"/>
  <c r="D40" i="30"/>
  <c r="C40" i="30"/>
  <c r="G39" i="30"/>
  <c r="E39" i="30"/>
  <c r="D39" i="30"/>
  <c r="C39" i="30"/>
  <c r="G38" i="30"/>
  <c r="F38" i="30"/>
  <c r="E38" i="30"/>
  <c r="D38" i="30"/>
  <c r="C38" i="30"/>
  <c r="G37" i="30"/>
  <c r="F37" i="30"/>
  <c r="E37" i="30"/>
  <c r="D37" i="30"/>
  <c r="C37" i="30"/>
  <c r="G36" i="30"/>
  <c r="F36" i="30"/>
  <c r="E36" i="30"/>
  <c r="D36" i="30"/>
  <c r="C36" i="30"/>
  <c r="G35" i="30"/>
  <c r="F35" i="30"/>
  <c r="E35" i="30"/>
  <c r="D35" i="30"/>
  <c r="C35" i="30"/>
  <c r="G34" i="30"/>
  <c r="F34" i="30"/>
  <c r="E34" i="30"/>
  <c r="D34" i="30"/>
  <c r="C34" i="30"/>
  <c r="G33" i="30"/>
  <c r="F33" i="30"/>
  <c r="D33" i="30"/>
  <c r="C33" i="30"/>
  <c r="G32" i="30"/>
  <c r="F32" i="30"/>
  <c r="E32" i="30"/>
  <c r="D32" i="30"/>
  <c r="C32" i="30"/>
  <c r="H28" i="30"/>
  <c r="G28" i="30"/>
  <c r="D28" i="30"/>
  <c r="G25" i="30"/>
  <c r="F25" i="30"/>
  <c r="E25" i="30"/>
  <c r="D25" i="30"/>
  <c r="C25" i="30"/>
  <c r="H21" i="30"/>
  <c r="G21" i="30"/>
  <c r="F17" i="30"/>
  <c r="H17" i="30" s="1"/>
  <c r="H215" i="30" s="1"/>
  <c r="F16" i="30"/>
  <c r="H16" i="30" s="1"/>
  <c r="H240" i="30" s="1"/>
  <c r="F15" i="30"/>
  <c r="F14" i="30"/>
  <c r="F13" i="30"/>
  <c r="G80" i="29"/>
  <c r="F80" i="29"/>
  <c r="E80" i="29"/>
  <c r="D80" i="29"/>
  <c r="G79" i="29"/>
  <c r="F79" i="29"/>
  <c r="E79" i="29"/>
  <c r="D79" i="29"/>
  <c r="C79" i="29"/>
  <c r="F78" i="29"/>
  <c r="E78" i="29"/>
  <c r="D78" i="29"/>
  <c r="C78" i="29"/>
  <c r="G77" i="29"/>
  <c r="F77" i="29"/>
  <c r="E77" i="29"/>
  <c r="D77" i="29"/>
  <c r="C77" i="29"/>
  <c r="G76" i="29"/>
  <c r="F76" i="29"/>
  <c r="E76" i="29"/>
  <c r="D76" i="29"/>
  <c r="C76" i="29"/>
  <c r="G75" i="29"/>
  <c r="F75" i="29"/>
  <c r="E75" i="29"/>
  <c r="D75" i="29"/>
  <c r="C75" i="29"/>
  <c r="G74" i="29"/>
  <c r="F74" i="29"/>
  <c r="E74" i="29"/>
  <c r="D74" i="29"/>
  <c r="C74" i="29"/>
  <c r="G73" i="29"/>
  <c r="F73" i="29"/>
  <c r="E73" i="29"/>
  <c r="D73" i="29"/>
  <c r="C73" i="29"/>
  <c r="G72" i="29"/>
  <c r="E72" i="29"/>
  <c r="D72" i="29"/>
  <c r="C72" i="29"/>
  <c r="G71" i="29"/>
  <c r="G126" i="29" s="1"/>
  <c r="F71" i="29"/>
  <c r="E71" i="29"/>
  <c r="D71" i="29"/>
  <c r="C71" i="29"/>
  <c r="G70" i="29"/>
  <c r="F70" i="29"/>
  <c r="E70" i="29"/>
  <c r="D70" i="29"/>
  <c r="C70" i="29"/>
  <c r="G69" i="29"/>
  <c r="F69" i="29"/>
  <c r="E69" i="29"/>
  <c r="D69" i="29"/>
  <c r="C69" i="29"/>
  <c r="G68" i="29"/>
  <c r="F68" i="29"/>
  <c r="E68" i="29"/>
  <c r="D68" i="29"/>
  <c r="H68" i="29" s="1"/>
  <c r="C68" i="29"/>
  <c r="G67" i="29"/>
  <c r="F67" i="29"/>
  <c r="E67" i="29"/>
  <c r="D67" i="29"/>
  <c r="C67" i="29"/>
  <c r="G66" i="29"/>
  <c r="F66" i="29"/>
  <c r="D66" i="29"/>
  <c r="C66" i="29"/>
  <c r="G65" i="29"/>
  <c r="F65" i="29"/>
  <c r="E65" i="29"/>
  <c r="D65" i="29"/>
  <c r="C65" i="29"/>
  <c r="G64" i="29"/>
  <c r="F64" i="29"/>
  <c r="E64" i="29"/>
  <c r="D64" i="29"/>
  <c r="C64" i="29"/>
  <c r="G63" i="29"/>
  <c r="F63" i="29"/>
  <c r="E63" i="29"/>
  <c r="D63" i="29"/>
  <c r="C63" i="29"/>
  <c r="G62" i="29"/>
  <c r="F62" i="29"/>
  <c r="E62" i="29"/>
  <c r="D62" i="29"/>
  <c r="C62" i="29"/>
  <c r="G61" i="29"/>
  <c r="F61" i="29"/>
  <c r="E61" i="29"/>
  <c r="D61" i="29"/>
  <c r="C61" i="29"/>
  <c r="G51" i="29"/>
  <c r="F51" i="29"/>
  <c r="E51" i="29"/>
  <c r="D51" i="29"/>
  <c r="C51" i="29"/>
  <c r="H51" i="29" s="1"/>
  <c r="G50" i="29"/>
  <c r="F50" i="29"/>
  <c r="E50" i="29"/>
  <c r="D50" i="29"/>
  <c r="C50" i="29"/>
  <c r="G49" i="29"/>
  <c r="F49" i="29"/>
  <c r="E49" i="29"/>
  <c r="D49" i="29"/>
  <c r="C49" i="29"/>
  <c r="G48" i="29"/>
  <c r="F48" i="29"/>
  <c r="E48" i="29"/>
  <c r="D48" i="29"/>
  <c r="C48" i="29"/>
  <c r="G47" i="29"/>
  <c r="F47" i="29"/>
  <c r="E47" i="29"/>
  <c r="D47" i="29"/>
  <c r="G46" i="29"/>
  <c r="F46" i="29"/>
  <c r="E46" i="29"/>
  <c r="D46" i="29"/>
  <c r="C46" i="29"/>
  <c r="H46" i="29" s="1"/>
  <c r="F45" i="29"/>
  <c r="E45" i="29"/>
  <c r="D45" i="29"/>
  <c r="C45" i="29"/>
  <c r="G44" i="29"/>
  <c r="F44" i="29"/>
  <c r="E44" i="29"/>
  <c r="D44" i="29"/>
  <c r="C44" i="29"/>
  <c r="G43" i="29"/>
  <c r="F43" i="29"/>
  <c r="E43" i="29"/>
  <c r="D43" i="29"/>
  <c r="C43" i="29"/>
  <c r="G42" i="29"/>
  <c r="F42" i="29"/>
  <c r="E42" i="29"/>
  <c r="D42" i="29"/>
  <c r="C42" i="29"/>
  <c r="G41" i="29"/>
  <c r="F41" i="29"/>
  <c r="E41" i="29"/>
  <c r="D41" i="29"/>
  <c r="C41" i="29"/>
  <c r="H41" i="29" s="1"/>
  <c r="G40" i="29"/>
  <c r="F40" i="29"/>
  <c r="E40" i="29"/>
  <c r="D40" i="29"/>
  <c r="C40" i="29"/>
  <c r="G39" i="29"/>
  <c r="E39" i="29"/>
  <c r="D39" i="29"/>
  <c r="H39" i="29" s="1"/>
  <c r="H300" i="29" s="1"/>
  <c r="I27" i="48" s="1"/>
  <c r="C39" i="29"/>
  <c r="G38" i="29"/>
  <c r="F38" i="29"/>
  <c r="E38" i="29"/>
  <c r="D38" i="29"/>
  <c r="C38" i="29"/>
  <c r="G37" i="29"/>
  <c r="F37" i="29"/>
  <c r="E37" i="29"/>
  <c r="D37" i="29"/>
  <c r="C37" i="29"/>
  <c r="G36" i="29"/>
  <c r="F36" i="29"/>
  <c r="E36" i="29"/>
  <c r="D36" i="29"/>
  <c r="C36" i="29"/>
  <c r="G35" i="29"/>
  <c r="F35" i="29"/>
  <c r="E35" i="29"/>
  <c r="D35" i="29"/>
  <c r="C35" i="29"/>
  <c r="G34" i="29"/>
  <c r="F34" i="29"/>
  <c r="E34" i="29"/>
  <c r="D34" i="29"/>
  <c r="C34" i="29"/>
  <c r="G33" i="29"/>
  <c r="F33" i="29"/>
  <c r="D33" i="29"/>
  <c r="C33" i="29"/>
  <c r="G32" i="29"/>
  <c r="F32" i="29"/>
  <c r="E32" i="29"/>
  <c r="D32" i="29"/>
  <c r="C32" i="29"/>
  <c r="H28" i="29"/>
  <c r="G28" i="29"/>
  <c r="D28" i="29"/>
  <c r="G25" i="29"/>
  <c r="F25" i="29"/>
  <c r="E25" i="29"/>
  <c r="D25" i="29"/>
  <c r="C25" i="29"/>
  <c r="H21" i="29"/>
  <c r="G21" i="29"/>
  <c r="F17" i="29"/>
  <c r="H17" i="29" s="1"/>
  <c r="H215" i="29" s="1"/>
  <c r="F16" i="29"/>
  <c r="F15" i="29"/>
  <c r="H15" i="29" s="1"/>
  <c r="H190" i="29" s="1"/>
  <c r="F14" i="29"/>
  <c r="F13" i="29"/>
  <c r="H13" i="29" s="1"/>
  <c r="G80" i="28"/>
  <c r="G135" i="28" s="1"/>
  <c r="F80" i="28"/>
  <c r="E80" i="28"/>
  <c r="D80" i="28"/>
  <c r="G79" i="28"/>
  <c r="F79" i="28"/>
  <c r="E79" i="28"/>
  <c r="D79" i="28"/>
  <c r="C79" i="28"/>
  <c r="F78" i="28"/>
  <c r="E78" i="28"/>
  <c r="D78" i="28"/>
  <c r="C78" i="28"/>
  <c r="G77" i="28"/>
  <c r="F77" i="28"/>
  <c r="E77" i="28"/>
  <c r="D77" i="28"/>
  <c r="C77" i="28"/>
  <c r="G76" i="28"/>
  <c r="F76" i="28"/>
  <c r="E76" i="28"/>
  <c r="D76" i="28"/>
  <c r="H76" i="28" s="1"/>
  <c r="C76" i="28"/>
  <c r="G75" i="28"/>
  <c r="F75" i="28"/>
  <c r="E75" i="28"/>
  <c r="D75" i="28"/>
  <c r="C75" i="28"/>
  <c r="G74" i="28"/>
  <c r="G129" i="28" s="1"/>
  <c r="F74" i="28"/>
  <c r="E74" i="28"/>
  <c r="D74" i="28"/>
  <c r="C74" i="28"/>
  <c r="G73" i="28"/>
  <c r="F73" i="28"/>
  <c r="E73" i="28"/>
  <c r="D73" i="28"/>
  <c r="C73" i="28"/>
  <c r="G72" i="28"/>
  <c r="E72" i="28"/>
  <c r="D72" i="28"/>
  <c r="C72" i="28"/>
  <c r="G71" i="28"/>
  <c r="F71" i="28"/>
  <c r="E71" i="28"/>
  <c r="D71" i="28"/>
  <c r="C71" i="28"/>
  <c r="G70" i="28"/>
  <c r="F70" i="28"/>
  <c r="E70" i="28"/>
  <c r="D70" i="28"/>
  <c r="C70" i="28"/>
  <c r="G69" i="28"/>
  <c r="G124" i="28" s="1"/>
  <c r="F69" i="28"/>
  <c r="E69" i="28"/>
  <c r="D69" i="28"/>
  <c r="C69" i="28"/>
  <c r="G68" i="28"/>
  <c r="F68" i="28"/>
  <c r="E68" i="28"/>
  <c r="D68" i="28"/>
  <c r="C68" i="28"/>
  <c r="G67" i="28"/>
  <c r="F67" i="28"/>
  <c r="E67" i="28"/>
  <c r="D67" i="28"/>
  <c r="C67" i="28"/>
  <c r="G66" i="28"/>
  <c r="F66" i="28"/>
  <c r="D66" i="28"/>
  <c r="C66" i="28"/>
  <c r="G65" i="28"/>
  <c r="F65" i="28"/>
  <c r="E65" i="28"/>
  <c r="D65" i="28"/>
  <c r="C65" i="28"/>
  <c r="G64" i="28"/>
  <c r="F64" i="28"/>
  <c r="E64" i="28"/>
  <c r="D64" i="28"/>
  <c r="C64" i="28"/>
  <c r="G63" i="28"/>
  <c r="F63" i="28"/>
  <c r="E63" i="28"/>
  <c r="D63" i="28"/>
  <c r="C63" i="28"/>
  <c r="G62" i="28"/>
  <c r="F62" i="28"/>
  <c r="E62" i="28"/>
  <c r="D62" i="28"/>
  <c r="C62" i="28"/>
  <c r="G61" i="28"/>
  <c r="F61" i="28"/>
  <c r="E61" i="28"/>
  <c r="D61" i="28"/>
  <c r="C61" i="28"/>
  <c r="G51" i="28"/>
  <c r="F51" i="28"/>
  <c r="E51" i="28"/>
  <c r="D51" i="28"/>
  <c r="C51" i="28"/>
  <c r="G50" i="28"/>
  <c r="F50" i="28"/>
  <c r="E50" i="28"/>
  <c r="D50" i="28"/>
  <c r="C50" i="28"/>
  <c r="G49" i="28"/>
  <c r="F49" i="28"/>
  <c r="E49" i="28"/>
  <c r="D49" i="28"/>
  <c r="H49" i="28" s="1"/>
  <c r="C49" i="28"/>
  <c r="G48" i="28"/>
  <c r="F48" i="28"/>
  <c r="E48" i="28"/>
  <c r="D48" i="28"/>
  <c r="C48" i="28"/>
  <c r="G47" i="28"/>
  <c r="F47" i="28"/>
  <c r="E47" i="28"/>
  <c r="D47" i="28"/>
  <c r="G46" i="28"/>
  <c r="F46" i="28"/>
  <c r="E46" i="28"/>
  <c r="D46" i="28"/>
  <c r="C46"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E39" i="28"/>
  <c r="D39" i="28"/>
  <c r="C39" i="28"/>
  <c r="G38" i="28"/>
  <c r="F38" i="28"/>
  <c r="E38" i="28"/>
  <c r="D38" i="28"/>
  <c r="C38" i="28"/>
  <c r="G37" i="28"/>
  <c r="F37" i="28"/>
  <c r="E37" i="28"/>
  <c r="D37" i="28"/>
  <c r="C37" i="28"/>
  <c r="G36" i="28"/>
  <c r="F36" i="28"/>
  <c r="E36" i="28"/>
  <c r="D36" i="28"/>
  <c r="C36" i="28"/>
  <c r="G35" i="28"/>
  <c r="F35" i="28"/>
  <c r="E35" i="28"/>
  <c r="D35" i="28"/>
  <c r="C35" i="28"/>
  <c r="G34" i="28"/>
  <c r="F34" i="28"/>
  <c r="E34" i="28"/>
  <c r="D34" i="28"/>
  <c r="C34" i="28"/>
  <c r="G33" i="28"/>
  <c r="F33" i="28"/>
  <c r="D33" i="28"/>
  <c r="C33" i="28"/>
  <c r="G32" i="28"/>
  <c r="F32" i="28"/>
  <c r="E32" i="28"/>
  <c r="D32" i="28"/>
  <c r="C32" i="28"/>
  <c r="H28" i="28"/>
  <c r="G28" i="28"/>
  <c r="D28" i="28"/>
  <c r="G25" i="28"/>
  <c r="F25" i="28"/>
  <c r="E25" i="28"/>
  <c r="D25" i="28"/>
  <c r="C25" i="28"/>
  <c r="H21" i="28"/>
  <c r="G21" i="28"/>
  <c r="F17" i="28"/>
  <c r="F16" i="28"/>
  <c r="H16" i="28" s="1"/>
  <c r="H240" i="28" s="1"/>
  <c r="F15" i="28"/>
  <c r="F14" i="28"/>
  <c r="H14" i="28" s="1"/>
  <c r="F13" i="28"/>
  <c r="G80" i="27"/>
  <c r="F80" i="27"/>
  <c r="E80" i="27"/>
  <c r="D80" i="27"/>
  <c r="G79" i="27"/>
  <c r="F79" i="27"/>
  <c r="E79" i="27"/>
  <c r="D79" i="27"/>
  <c r="C79" i="27"/>
  <c r="F78" i="27"/>
  <c r="E78" i="27"/>
  <c r="D78" i="27"/>
  <c r="C78" i="27"/>
  <c r="G77" i="27"/>
  <c r="G132" i="27" s="1"/>
  <c r="F77" i="27"/>
  <c r="E77" i="27"/>
  <c r="D77" i="27"/>
  <c r="C77" i="27"/>
  <c r="G76" i="27"/>
  <c r="F76" i="27"/>
  <c r="E76" i="27"/>
  <c r="D76" i="27"/>
  <c r="C76" i="27"/>
  <c r="G75" i="27"/>
  <c r="F75" i="27"/>
  <c r="E75" i="27"/>
  <c r="D75" i="27"/>
  <c r="C75" i="27"/>
  <c r="G74" i="27"/>
  <c r="F74" i="27"/>
  <c r="E74" i="27"/>
  <c r="D74" i="27"/>
  <c r="C74" i="27"/>
  <c r="G73" i="27"/>
  <c r="F73" i="27"/>
  <c r="E73" i="27"/>
  <c r="D73" i="27"/>
  <c r="C73" i="27"/>
  <c r="G72" i="27"/>
  <c r="E72" i="27"/>
  <c r="D72" i="27"/>
  <c r="C72" i="27"/>
  <c r="G71" i="27"/>
  <c r="F71" i="27"/>
  <c r="E71" i="27"/>
  <c r="D71" i="27"/>
  <c r="C71" i="27"/>
  <c r="G70" i="27"/>
  <c r="F70" i="27"/>
  <c r="E70" i="27"/>
  <c r="D70" i="27"/>
  <c r="C70" i="27"/>
  <c r="G69" i="27"/>
  <c r="F69" i="27"/>
  <c r="E69" i="27"/>
  <c r="D69" i="27"/>
  <c r="C69" i="27"/>
  <c r="G68" i="27"/>
  <c r="F68" i="27"/>
  <c r="E68" i="27"/>
  <c r="D68" i="27"/>
  <c r="C68" i="27"/>
  <c r="G67" i="27"/>
  <c r="F67" i="27"/>
  <c r="E67" i="27"/>
  <c r="D67" i="27"/>
  <c r="C67" i="27"/>
  <c r="G66" i="27"/>
  <c r="F66" i="27"/>
  <c r="D66" i="27"/>
  <c r="C66" i="27"/>
  <c r="H66" i="27" s="1"/>
  <c r="G65" i="27"/>
  <c r="F65" i="27"/>
  <c r="E65" i="27"/>
  <c r="D65" i="27"/>
  <c r="C65" i="27"/>
  <c r="G64" i="27"/>
  <c r="F64" i="27"/>
  <c r="E64" i="27"/>
  <c r="D64" i="27"/>
  <c r="C64" i="27"/>
  <c r="G63" i="27"/>
  <c r="F63" i="27"/>
  <c r="E63" i="27"/>
  <c r="D63" i="27"/>
  <c r="C63" i="27"/>
  <c r="G62" i="27"/>
  <c r="F62" i="27"/>
  <c r="E62" i="27"/>
  <c r="D62" i="27"/>
  <c r="C62" i="27"/>
  <c r="G61" i="27"/>
  <c r="F61" i="27"/>
  <c r="E61" i="27"/>
  <c r="D61" i="27"/>
  <c r="C61" i="27"/>
  <c r="G51" i="27"/>
  <c r="F51" i="27"/>
  <c r="E51" i="27"/>
  <c r="D51" i="27"/>
  <c r="C51" i="27"/>
  <c r="G50" i="27"/>
  <c r="F50" i="27"/>
  <c r="E50" i="27"/>
  <c r="D50" i="27"/>
  <c r="C50" i="27"/>
  <c r="G49" i="27"/>
  <c r="F49" i="27"/>
  <c r="E49" i="27"/>
  <c r="D49" i="27"/>
  <c r="C49" i="27"/>
  <c r="G48" i="27"/>
  <c r="F48" i="27"/>
  <c r="E48" i="27"/>
  <c r="D48" i="27"/>
  <c r="C48" i="27"/>
  <c r="G47" i="27"/>
  <c r="F47" i="27"/>
  <c r="E47" i="27"/>
  <c r="D47" i="27"/>
  <c r="G46" i="27"/>
  <c r="F46" i="27"/>
  <c r="E46" i="27"/>
  <c r="D46" i="27"/>
  <c r="C46" i="27"/>
  <c r="F45" i="27"/>
  <c r="E45" i="27"/>
  <c r="D45" i="27"/>
  <c r="C45" i="27"/>
  <c r="G44" i="27"/>
  <c r="F44" i="27"/>
  <c r="E44" i="27"/>
  <c r="D44" i="27"/>
  <c r="C44" i="27"/>
  <c r="G43" i="27"/>
  <c r="F43" i="27"/>
  <c r="E43" i="27"/>
  <c r="D43" i="27"/>
  <c r="C43" i="27"/>
  <c r="G42" i="27"/>
  <c r="F42" i="27"/>
  <c r="E42" i="27"/>
  <c r="D42" i="27"/>
  <c r="H42" i="27" s="1"/>
  <c r="H303" i="27" s="1"/>
  <c r="L25" i="48" s="1"/>
  <c r="C42" i="27"/>
  <c r="G41" i="27"/>
  <c r="F41" i="27"/>
  <c r="E41" i="27"/>
  <c r="D41" i="27"/>
  <c r="C41" i="27"/>
  <c r="G40" i="27"/>
  <c r="F40" i="27"/>
  <c r="E40" i="27"/>
  <c r="D40" i="27"/>
  <c r="C40" i="27"/>
  <c r="G39" i="27"/>
  <c r="E39" i="27"/>
  <c r="D39" i="27"/>
  <c r="C39" i="27"/>
  <c r="G38" i="27"/>
  <c r="F38" i="27"/>
  <c r="E38" i="27"/>
  <c r="D38" i="27"/>
  <c r="C38" i="27"/>
  <c r="G37" i="27"/>
  <c r="F37" i="27"/>
  <c r="E37" i="27"/>
  <c r="D37" i="27"/>
  <c r="C37" i="27"/>
  <c r="G36" i="27"/>
  <c r="F36" i="27"/>
  <c r="E36" i="27"/>
  <c r="D36" i="27"/>
  <c r="C36" i="27"/>
  <c r="G35" i="27"/>
  <c r="F35" i="27"/>
  <c r="E35" i="27"/>
  <c r="D35" i="27"/>
  <c r="C35" i="27"/>
  <c r="G34" i="27"/>
  <c r="F34" i="27"/>
  <c r="E34" i="27"/>
  <c r="D34" i="27"/>
  <c r="C34" i="27"/>
  <c r="G33" i="27"/>
  <c r="F33" i="27"/>
  <c r="D33" i="27"/>
  <c r="C33" i="27"/>
  <c r="G32" i="27"/>
  <c r="F32" i="27"/>
  <c r="E32" i="27"/>
  <c r="D27" i="49" s="1"/>
  <c r="D32" i="27"/>
  <c r="C32" i="27"/>
  <c r="H28" i="27"/>
  <c r="G28" i="27"/>
  <c r="D28" i="27"/>
  <c r="G25" i="27"/>
  <c r="F25" i="27"/>
  <c r="E25" i="27"/>
  <c r="D25" i="27"/>
  <c r="C25" i="27"/>
  <c r="H21" i="27"/>
  <c r="G21" i="27"/>
  <c r="F17" i="27"/>
  <c r="F16" i="27"/>
  <c r="F15" i="27"/>
  <c r="H15" i="27" s="1"/>
  <c r="H190" i="27" s="1"/>
  <c r="F14" i="27"/>
  <c r="H14" i="27" s="1"/>
  <c r="F13" i="27"/>
  <c r="G80" i="26"/>
  <c r="F80" i="26"/>
  <c r="E80" i="26"/>
  <c r="D80" i="26"/>
  <c r="G79" i="26"/>
  <c r="F79" i="26"/>
  <c r="E79" i="26"/>
  <c r="D79" i="26"/>
  <c r="C79" i="26"/>
  <c r="F78" i="26"/>
  <c r="E78" i="26"/>
  <c r="D78" i="26"/>
  <c r="C78" i="26"/>
  <c r="G77" i="26"/>
  <c r="F77" i="26"/>
  <c r="E77" i="26"/>
  <c r="D77" i="26"/>
  <c r="C77" i="26"/>
  <c r="G76" i="26"/>
  <c r="F76" i="26"/>
  <c r="E76" i="26"/>
  <c r="D76" i="26"/>
  <c r="C76" i="26"/>
  <c r="G75" i="26"/>
  <c r="F75" i="26"/>
  <c r="E75" i="26"/>
  <c r="D75" i="26"/>
  <c r="C75" i="26"/>
  <c r="G74" i="26"/>
  <c r="F74" i="26"/>
  <c r="E74" i="26"/>
  <c r="D74" i="26"/>
  <c r="C74" i="26"/>
  <c r="G73" i="26"/>
  <c r="F73" i="26"/>
  <c r="E73" i="26"/>
  <c r="D73" i="26"/>
  <c r="C73" i="26"/>
  <c r="G72" i="26"/>
  <c r="E72" i="26"/>
  <c r="D72" i="26"/>
  <c r="C72" i="26"/>
  <c r="G71" i="26"/>
  <c r="F71" i="26"/>
  <c r="E71" i="26"/>
  <c r="D71" i="26"/>
  <c r="C71" i="26"/>
  <c r="G70" i="26"/>
  <c r="F70" i="26"/>
  <c r="E70" i="26"/>
  <c r="D70" i="26"/>
  <c r="C70" i="26"/>
  <c r="G69" i="26"/>
  <c r="F69" i="26"/>
  <c r="E69" i="26"/>
  <c r="D69" i="26"/>
  <c r="H69" i="26" s="1"/>
  <c r="C69" i="26"/>
  <c r="G68" i="26"/>
  <c r="F68" i="26"/>
  <c r="E68" i="26"/>
  <c r="D68" i="26"/>
  <c r="C68" i="26"/>
  <c r="G67" i="26"/>
  <c r="F67" i="26"/>
  <c r="E67" i="26"/>
  <c r="D67" i="26"/>
  <c r="C67" i="26"/>
  <c r="G66" i="26"/>
  <c r="F66" i="26"/>
  <c r="D66" i="26"/>
  <c r="C66" i="26"/>
  <c r="G65" i="26"/>
  <c r="F65" i="26"/>
  <c r="E65" i="26"/>
  <c r="D65" i="26"/>
  <c r="C65" i="26"/>
  <c r="G64" i="26"/>
  <c r="F64" i="26"/>
  <c r="E64" i="26"/>
  <c r="D64" i="26"/>
  <c r="C64" i="26"/>
  <c r="G63" i="26"/>
  <c r="F63" i="26"/>
  <c r="E63" i="26"/>
  <c r="D63" i="26"/>
  <c r="C63" i="26"/>
  <c r="G62" i="26"/>
  <c r="F62" i="26"/>
  <c r="E62" i="26"/>
  <c r="D62" i="26"/>
  <c r="C62" i="26"/>
  <c r="G61" i="26"/>
  <c r="F61" i="26"/>
  <c r="E61" i="26"/>
  <c r="D61" i="26"/>
  <c r="C61" i="26"/>
  <c r="G51" i="26"/>
  <c r="F51" i="26"/>
  <c r="E51" i="26"/>
  <c r="D51" i="26"/>
  <c r="C51" i="26"/>
  <c r="G50" i="26"/>
  <c r="F50" i="26"/>
  <c r="E50" i="26"/>
  <c r="D50" i="26"/>
  <c r="C50" i="26"/>
  <c r="G49" i="26"/>
  <c r="F49" i="26"/>
  <c r="E49" i="26"/>
  <c r="D49" i="26"/>
  <c r="C49" i="26"/>
  <c r="G48" i="26"/>
  <c r="F48" i="26"/>
  <c r="E48" i="26"/>
  <c r="D48" i="26"/>
  <c r="C48" i="26"/>
  <c r="G47" i="26"/>
  <c r="F47" i="26"/>
  <c r="E47" i="26"/>
  <c r="D47" i="26"/>
  <c r="G46" i="26"/>
  <c r="F46" i="26"/>
  <c r="E46" i="26"/>
  <c r="D46" i="26"/>
  <c r="C46" i="26"/>
  <c r="F45" i="26"/>
  <c r="E45" i="26"/>
  <c r="D45" i="26"/>
  <c r="C45" i="26"/>
  <c r="G44" i="26"/>
  <c r="F44" i="26"/>
  <c r="E44" i="26"/>
  <c r="D44" i="26"/>
  <c r="C44" i="26"/>
  <c r="G43" i="26"/>
  <c r="F43" i="26"/>
  <c r="E43" i="26"/>
  <c r="D43" i="26"/>
  <c r="C43" i="26"/>
  <c r="G42" i="26"/>
  <c r="F42" i="26"/>
  <c r="E42" i="26"/>
  <c r="D42" i="26"/>
  <c r="C42" i="26"/>
  <c r="H42" i="26" s="1"/>
  <c r="H303" i="26" s="1"/>
  <c r="L23" i="48" s="1"/>
  <c r="G41" i="26"/>
  <c r="F41" i="26"/>
  <c r="E41" i="26"/>
  <c r="D41" i="26"/>
  <c r="C41" i="26"/>
  <c r="G40" i="26"/>
  <c r="F40" i="26"/>
  <c r="E40" i="26"/>
  <c r="D40" i="26"/>
  <c r="C40" i="26"/>
  <c r="G39" i="26"/>
  <c r="E39" i="26"/>
  <c r="D39" i="26"/>
  <c r="C39" i="26"/>
  <c r="G38" i="26"/>
  <c r="F38" i="26"/>
  <c r="E38" i="26"/>
  <c r="D38" i="26"/>
  <c r="C38" i="26"/>
  <c r="G37" i="26"/>
  <c r="F37" i="26"/>
  <c r="E37" i="26"/>
  <c r="D37" i="26"/>
  <c r="C37" i="26"/>
  <c r="G36" i="26"/>
  <c r="F36" i="26"/>
  <c r="E36" i="26"/>
  <c r="D36" i="26"/>
  <c r="C36" i="26"/>
  <c r="G35" i="26"/>
  <c r="F35" i="26"/>
  <c r="E35" i="26"/>
  <c r="D35" i="26"/>
  <c r="C35" i="26"/>
  <c r="G34" i="26"/>
  <c r="F34" i="26"/>
  <c r="E34" i="26"/>
  <c r="D34" i="26"/>
  <c r="C34" i="26"/>
  <c r="G33" i="26"/>
  <c r="F33" i="26"/>
  <c r="D33" i="26"/>
  <c r="C33" i="26"/>
  <c r="G32" i="26"/>
  <c r="F32" i="26"/>
  <c r="E32" i="26"/>
  <c r="D32" i="26"/>
  <c r="C32" i="26"/>
  <c r="H28" i="26"/>
  <c r="G28" i="26"/>
  <c r="D28" i="26"/>
  <c r="G25" i="26"/>
  <c r="F25" i="26"/>
  <c r="E25" i="26"/>
  <c r="D25" i="26"/>
  <c r="C25" i="26"/>
  <c r="H21" i="26"/>
  <c r="G21" i="26"/>
  <c r="G80" i="25"/>
  <c r="F80" i="25"/>
  <c r="E80" i="25"/>
  <c r="D80" i="25"/>
  <c r="G79" i="25"/>
  <c r="F79" i="25"/>
  <c r="E79" i="25"/>
  <c r="D79" i="25"/>
  <c r="C79" i="25"/>
  <c r="F78" i="25"/>
  <c r="E78" i="25"/>
  <c r="D78" i="25"/>
  <c r="C78" i="25"/>
  <c r="G77" i="25"/>
  <c r="F77" i="25"/>
  <c r="E77" i="25"/>
  <c r="D77" i="25"/>
  <c r="C77" i="25"/>
  <c r="G76" i="25"/>
  <c r="F76" i="25"/>
  <c r="E76" i="25"/>
  <c r="D76" i="25"/>
  <c r="C76" i="25"/>
  <c r="G75" i="25"/>
  <c r="F75" i="25"/>
  <c r="E75" i="25"/>
  <c r="D75" i="25"/>
  <c r="C75" i="25"/>
  <c r="G74" i="25"/>
  <c r="F74" i="25"/>
  <c r="E74" i="25"/>
  <c r="D74" i="25"/>
  <c r="C74" i="25"/>
  <c r="G73" i="25"/>
  <c r="F73" i="25"/>
  <c r="E73" i="25"/>
  <c r="D73" i="25"/>
  <c r="C73" i="25"/>
  <c r="G72" i="25"/>
  <c r="E72" i="25"/>
  <c r="D72" i="25"/>
  <c r="C72" i="25"/>
  <c r="G71" i="25"/>
  <c r="F71" i="25"/>
  <c r="E71" i="25"/>
  <c r="D71" i="25"/>
  <c r="C71" i="25"/>
  <c r="G70" i="25"/>
  <c r="F70" i="25"/>
  <c r="E70" i="25"/>
  <c r="D70" i="25"/>
  <c r="C70" i="25"/>
  <c r="G69" i="25"/>
  <c r="F69" i="25"/>
  <c r="E69" i="25"/>
  <c r="D69" i="25"/>
  <c r="C69" i="25"/>
  <c r="G68" i="25"/>
  <c r="F68" i="25"/>
  <c r="E68" i="25"/>
  <c r="D68" i="25"/>
  <c r="C68" i="25"/>
  <c r="G67" i="25"/>
  <c r="F67" i="25"/>
  <c r="E67" i="25"/>
  <c r="D67" i="25"/>
  <c r="C67" i="25"/>
  <c r="G66" i="25"/>
  <c r="F66" i="25"/>
  <c r="D66" i="25"/>
  <c r="C66" i="25"/>
  <c r="G65" i="25"/>
  <c r="F65" i="25"/>
  <c r="E65" i="25"/>
  <c r="D65" i="25"/>
  <c r="C65" i="25"/>
  <c r="G64" i="25"/>
  <c r="F64" i="25"/>
  <c r="E64" i="25"/>
  <c r="D64" i="25"/>
  <c r="C64" i="25"/>
  <c r="G63" i="25"/>
  <c r="F63" i="25"/>
  <c r="E63" i="25"/>
  <c r="D63" i="25"/>
  <c r="C63" i="25"/>
  <c r="G62" i="25"/>
  <c r="F62" i="25"/>
  <c r="E62" i="25"/>
  <c r="D62" i="25"/>
  <c r="C62" i="25"/>
  <c r="G61" i="25"/>
  <c r="F61" i="25"/>
  <c r="E61" i="25"/>
  <c r="D61" i="25"/>
  <c r="C61" i="25"/>
  <c r="G51" i="25"/>
  <c r="F51" i="25"/>
  <c r="E51" i="25"/>
  <c r="D51" i="25"/>
  <c r="C51" i="25"/>
  <c r="G50" i="25"/>
  <c r="F50" i="25"/>
  <c r="E50" i="25"/>
  <c r="D50" i="25"/>
  <c r="C50" i="25"/>
  <c r="G49" i="25"/>
  <c r="F49" i="25"/>
  <c r="E49" i="25"/>
  <c r="D49" i="25"/>
  <c r="C49" i="25"/>
  <c r="G48" i="25"/>
  <c r="F48" i="25"/>
  <c r="E48" i="25"/>
  <c r="D48" i="25"/>
  <c r="C48" i="25"/>
  <c r="G47" i="25"/>
  <c r="F47" i="25"/>
  <c r="E47" i="25"/>
  <c r="D47" i="25"/>
  <c r="G46" i="25"/>
  <c r="F46" i="25"/>
  <c r="E46" i="25"/>
  <c r="D46" i="25"/>
  <c r="C46" i="25"/>
  <c r="F45" i="25"/>
  <c r="E45" i="25"/>
  <c r="D45" i="25"/>
  <c r="C45" i="25"/>
  <c r="G44" i="25"/>
  <c r="F44" i="25"/>
  <c r="E44" i="25"/>
  <c r="D44" i="25"/>
  <c r="C44" i="25"/>
  <c r="G43" i="25"/>
  <c r="F43" i="25"/>
  <c r="E43" i="25"/>
  <c r="D43" i="25"/>
  <c r="C43" i="25"/>
  <c r="G42" i="25"/>
  <c r="F42" i="25"/>
  <c r="E42" i="25"/>
  <c r="D42" i="25"/>
  <c r="C42" i="25"/>
  <c r="G41" i="25"/>
  <c r="F41" i="25"/>
  <c r="E41" i="25"/>
  <c r="D41" i="25"/>
  <c r="C41" i="25"/>
  <c r="G40" i="25"/>
  <c r="F40" i="25"/>
  <c r="E40" i="25"/>
  <c r="D40" i="25"/>
  <c r="C40" i="25"/>
  <c r="G39" i="25"/>
  <c r="E39" i="25"/>
  <c r="D39" i="25"/>
  <c r="C39" i="25"/>
  <c r="G38" i="25"/>
  <c r="F38" i="25"/>
  <c r="E38" i="25"/>
  <c r="D38" i="25"/>
  <c r="C38" i="25"/>
  <c r="G37" i="25"/>
  <c r="F37" i="25"/>
  <c r="E37" i="25"/>
  <c r="D37" i="25"/>
  <c r="C37" i="25"/>
  <c r="G36" i="25"/>
  <c r="F36" i="25"/>
  <c r="E36" i="25"/>
  <c r="D36" i="25"/>
  <c r="C36" i="25"/>
  <c r="G35" i="25"/>
  <c r="F35" i="25"/>
  <c r="E35" i="25"/>
  <c r="D35" i="25"/>
  <c r="C35" i="25"/>
  <c r="G34" i="25"/>
  <c r="F34" i="25"/>
  <c r="E34" i="25"/>
  <c r="D34" i="25"/>
  <c r="C34" i="25"/>
  <c r="G33" i="25"/>
  <c r="F33" i="25"/>
  <c r="D33" i="25"/>
  <c r="C33" i="25"/>
  <c r="G32" i="25"/>
  <c r="F32" i="25"/>
  <c r="E32" i="25"/>
  <c r="D20" i="49" s="1"/>
  <c r="D32" i="25"/>
  <c r="C32" i="25"/>
  <c r="H28" i="25"/>
  <c r="G28" i="25"/>
  <c r="D28" i="25"/>
  <c r="G25" i="25"/>
  <c r="F25" i="25"/>
  <c r="E25" i="25"/>
  <c r="D25" i="25"/>
  <c r="C25" i="25"/>
  <c r="H21" i="25"/>
  <c r="G21" i="25"/>
  <c r="G80" i="24"/>
  <c r="F80" i="24"/>
  <c r="E80" i="24"/>
  <c r="D80" i="24"/>
  <c r="G79" i="24"/>
  <c r="F79" i="24"/>
  <c r="E79" i="24"/>
  <c r="D79" i="24"/>
  <c r="C79" i="24"/>
  <c r="F78" i="24"/>
  <c r="E78" i="24"/>
  <c r="D78" i="24"/>
  <c r="C78" i="24"/>
  <c r="G77" i="24"/>
  <c r="F77" i="24"/>
  <c r="E77" i="24"/>
  <c r="D77" i="24"/>
  <c r="C77" i="24"/>
  <c r="G76" i="24"/>
  <c r="F76" i="24"/>
  <c r="E76" i="24"/>
  <c r="D76" i="24"/>
  <c r="C76" i="24"/>
  <c r="G75" i="24"/>
  <c r="F75" i="24"/>
  <c r="E75" i="24"/>
  <c r="D75" i="24"/>
  <c r="C75" i="24"/>
  <c r="G74" i="24"/>
  <c r="F74" i="24"/>
  <c r="E74" i="24"/>
  <c r="D74" i="24"/>
  <c r="C74" i="24"/>
  <c r="G73" i="24"/>
  <c r="F73" i="24"/>
  <c r="E73" i="24"/>
  <c r="D73" i="24"/>
  <c r="C73" i="24"/>
  <c r="G72" i="24"/>
  <c r="G127" i="24" s="1"/>
  <c r="E72" i="24"/>
  <c r="D72" i="24"/>
  <c r="C72" i="24"/>
  <c r="G71" i="24"/>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51" i="24"/>
  <c r="F51" i="24"/>
  <c r="E51" i="24"/>
  <c r="D51" i="24"/>
  <c r="C51" i="24"/>
  <c r="G50" i="24"/>
  <c r="F50" i="24"/>
  <c r="E50" i="24"/>
  <c r="D50" i="24"/>
  <c r="C50" i="24"/>
  <c r="G49" i="24"/>
  <c r="F49" i="24"/>
  <c r="E49" i="24"/>
  <c r="D49" i="24"/>
  <c r="C49" i="24"/>
  <c r="G48" i="24"/>
  <c r="F48" i="24"/>
  <c r="E48" i="24"/>
  <c r="D48" i="24"/>
  <c r="C48" i="24"/>
  <c r="G47" i="24"/>
  <c r="F47" i="24"/>
  <c r="E47" i="24"/>
  <c r="D47" i="24"/>
  <c r="G46" i="24"/>
  <c r="F46" i="24"/>
  <c r="E46" i="24"/>
  <c r="D46" i="24"/>
  <c r="C46" i="24"/>
  <c r="F45" i="24"/>
  <c r="E45" i="24"/>
  <c r="D45" i="24"/>
  <c r="C45" i="24"/>
  <c r="G44" i="24"/>
  <c r="F44" i="24"/>
  <c r="E44" i="24"/>
  <c r="D44" i="24"/>
  <c r="C44" i="24"/>
  <c r="G43" i="24"/>
  <c r="F43" i="24"/>
  <c r="E43" i="24"/>
  <c r="D43" i="24"/>
  <c r="C43" i="24"/>
  <c r="G42" i="24"/>
  <c r="F42" i="24"/>
  <c r="E42" i="24"/>
  <c r="D42" i="24"/>
  <c r="C42" i="24"/>
  <c r="G41" i="24"/>
  <c r="F41" i="24"/>
  <c r="E41" i="24"/>
  <c r="D41" i="24"/>
  <c r="C41" i="24"/>
  <c r="G40" i="24"/>
  <c r="F40" i="24"/>
  <c r="E40" i="24"/>
  <c r="D40" i="24"/>
  <c r="C40" i="24"/>
  <c r="G39" i="24"/>
  <c r="E39" i="24"/>
  <c r="D39" i="24"/>
  <c r="C39" i="24"/>
  <c r="G38" i="24"/>
  <c r="F38" i="24"/>
  <c r="E38" i="24"/>
  <c r="D38" i="24"/>
  <c r="C38" i="24"/>
  <c r="G37" i="24"/>
  <c r="F37" i="24"/>
  <c r="E37" i="24"/>
  <c r="D37" i="24"/>
  <c r="C37" i="24"/>
  <c r="G36" i="24"/>
  <c r="F36" i="24"/>
  <c r="E36" i="24"/>
  <c r="D36" i="24"/>
  <c r="C36" i="24"/>
  <c r="G35" i="24"/>
  <c r="F35" i="24"/>
  <c r="E35" i="24"/>
  <c r="D35" i="24"/>
  <c r="C35" i="24"/>
  <c r="G34" i="24"/>
  <c r="F34" i="24"/>
  <c r="E34" i="24"/>
  <c r="D34" i="24"/>
  <c r="C34" i="24"/>
  <c r="G33" i="24"/>
  <c r="F33" i="24"/>
  <c r="D33" i="24"/>
  <c r="C33" i="24"/>
  <c r="G32" i="24"/>
  <c r="F32" i="24"/>
  <c r="E32" i="24"/>
  <c r="D32" i="24"/>
  <c r="C32" i="24"/>
  <c r="H28" i="24"/>
  <c r="G28" i="24"/>
  <c r="D28" i="24"/>
  <c r="G25" i="24"/>
  <c r="F25" i="24"/>
  <c r="E25" i="24"/>
  <c r="D25" i="24"/>
  <c r="C25" i="24"/>
  <c r="H21" i="24"/>
  <c r="G21" i="24"/>
  <c r="G80" i="23"/>
  <c r="G135" i="23" s="1"/>
  <c r="F80" i="23"/>
  <c r="E80" i="23"/>
  <c r="D80" i="23"/>
  <c r="G79" i="23"/>
  <c r="F79" i="23"/>
  <c r="E79" i="23"/>
  <c r="D79" i="23"/>
  <c r="C79" i="23"/>
  <c r="F78" i="23"/>
  <c r="E78" i="23"/>
  <c r="D78" i="23"/>
  <c r="C78" i="23"/>
  <c r="G77" i="23"/>
  <c r="F77" i="23"/>
  <c r="E77" i="23"/>
  <c r="D77" i="23"/>
  <c r="C77" i="23"/>
  <c r="G76" i="23"/>
  <c r="F76" i="23"/>
  <c r="E76" i="23"/>
  <c r="D76" i="23"/>
  <c r="C76" i="23"/>
  <c r="G75" i="23"/>
  <c r="F75" i="23"/>
  <c r="E75" i="23"/>
  <c r="D75" i="23"/>
  <c r="C75" i="23"/>
  <c r="G74" i="23"/>
  <c r="F74" i="23"/>
  <c r="E74" i="23"/>
  <c r="D74" i="23"/>
  <c r="C74" i="23"/>
  <c r="G73" i="23"/>
  <c r="F73" i="23"/>
  <c r="E73" i="23"/>
  <c r="D73" i="23"/>
  <c r="C73" i="23"/>
  <c r="G72" i="23"/>
  <c r="E72" i="23"/>
  <c r="D72" i="23"/>
  <c r="C72" i="23"/>
  <c r="G71" i="23"/>
  <c r="F71" i="23"/>
  <c r="E71" i="23"/>
  <c r="D71" i="23"/>
  <c r="C71" i="23"/>
  <c r="G70" i="23"/>
  <c r="F70" i="23"/>
  <c r="E70" i="23"/>
  <c r="D70" i="23"/>
  <c r="C70" i="23"/>
  <c r="G69" i="23"/>
  <c r="F69" i="23"/>
  <c r="E69" i="23"/>
  <c r="D69" i="23"/>
  <c r="C69" i="23"/>
  <c r="G68" i="23"/>
  <c r="G123" i="23" s="1"/>
  <c r="F68" i="23"/>
  <c r="E68" i="23"/>
  <c r="D68" i="23"/>
  <c r="C68" i="23"/>
  <c r="G67" i="23"/>
  <c r="F67" i="23"/>
  <c r="E67" i="23"/>
  <c r="D67" i="23"/>
  <c r="C67" i="23"/>
  <c r="G66" i="23"/>
  <c r="F66" i="23"/>
  <c r="D66" i="23"/>
  <c r="C66" i="23"/>
  <c r="G65" i="23"/>
  <c r="F65" i="23"/>
  <c r="E65" i="23"/>
  <c r="D65" i="23"/>
  <c r="C65" i="23"/>
  <c r="G64" i="23"/>
  <c r="F64" i="23"/>
  <c r="E64" i="23"/>
  <c r="D64" i="23"/>
  <c r="C64" i="23"/>
  <c r="G63" i="23"/>
  <c r="F63" i="23"/>
  <c r="E63" i="23"/>
  <c r="D63" i="23"/>
  <c r="C63" i="23"/>
  <c r="G62" i="23"/>
  <c r="F62" i="23"/>
  <c r="E62" i="23"/>
  <c r="D62" i="23"/>
  <c r="C62" i="23"/>
  <c r="G61" i="23"/>
  <c r="F61" i="23"/>
  <c r="E61" i="23"/>
  <c r="D61" i="23"/>
  <c r="C61" i="23"/>
  <c r="G51" i="23"/>
  <c r="F51" i="23"/>
  <c r="E51" i="23"/>
  <c r="D51" i="23"/>
  <c r="C51" i="23"/>
  <c r="G50" i="23"/>
  <c r="F50" i="23"/>
  <c r="E50" i="23"/>
  <c r="D50" i="23"/>
  <c r="C50" i="23"/>
  <c r="G49" i="23"/>
  <c r="F49" i="23"/>
  <c r="E49" i="23"/>
  <c r="D49" i="23"/>
  <c r="C49" i="23"/>
  <c r="G48" i="23"/>
  <c r="F48" i="23"/>
  <c r="E48" i="23"/>
  <c r="D48" i="23"/>
  <c r="C48" i="23"/>
  <c r="G47" i="23"/>
  <c r="F47" i="23"/>
  <c r="E47" i="23"/>
  <c r="D47" i="23"/>
  <c r="G46" i="23"/>
  <c r="F46" i="23"/>
  <c r="E46" i="23"/>
  <c r="D46" i="23"/>
  <c r="C46" i="23"/>
  <c r="F45" i="23"/>
  <c r="E45" i="23"/>
  <c r="D45" i="23"/>
  <c r="C45" i="23"/>
  <c r="G44" i="23"/>
  <c r="F44" i="23"/>
  <c r="E44" i="23"/>
  <c r="D44" i="23"/>
  <c r="C44" i="23"/>
  <c r="G43" i="23"/>
  <c r="F43" i="23"/>
  <c r="E43" i="23"/>
  <c r="D43" i="23"/>
  <c r="H43" i="23" s="1"/>
  <c r="C43" i="23"/>
  <c r="G42" i="23"/>
  <c r="F42" i="23"/>
  <c r="E42" i="23"/>
  <c r="D42" i="23"/>
  <c r="C42" i="23"/>
  <c r="G41" i="23"/>
  <c r="F41" i="23"/>
  <c r="E41" i="23"/>
  <c r="D41" i="23"/>
  <c r="C41" i="23"/>
  <c r="G40" i="23"/>
  <c r="F40" i="23"/>
  <c r="E40" i="23"/>
  <c r="D40" i="23"/>
  <c r="C40" i="23"/>
  <c r="G39" i="23"/>
  <c r="E39" i="23"/>
  <c r="D39" i="23"/>
  <c r="C39" i="23"/>
  <c r="G38" i="23"/>
  <c r="F38" i="23"/>
  <c r="E38" i="23"/>
  <c r="D38" i="23"/>
  <c r="C38" i="23"/>
  <c r="G37" i="23"/>
  <c r="F37" i="23"/>
  <c r="E37" i="23"/>
  <c r="D37" i="23"/>
  <c r="C37" i="23"/>
  <c r="G36" i="23"/>
  <c r="F36" i="23"/>
  <c r="E36" i="23"/>
  <c r="D36" i="23"/>
  <c r="C36" i="23"/>
  <c r="G35" i="23"/>
  <c r="F35" i="23"/>
  <c r="E35" i="23"/>
  <c r="D35" i="23"/>
  <c r="C35" i="23"/>
  <c r="G34" i="23"/>
  <c r="F34" i="23"/>
  <c r="E34" i="23"/>
  <c r="D34" i="23"/>
  <c r="C34" i="23"/>
  <c r="G33" i="23"/>
  <c r="F33" i="23"/>
  <c r="D33" i="23"/>
  <c r="C33" i="23"/>
  <c r="G32" i="23"/>
  <c r="F32" i="23"/>
  <c r="E32" i="23"/>
  <c r="D32" i="23"/>
  <c r="C32" i="23"/>
  <c r="H28" i="23"/>
  <c r="G28" i="23"/>
  <c r="D28" i="23"/>
  <c r="G25" i="23"/>
  <c r="F25" i="23"/>
  <c r="E25" i="23"/>
  <c r="D25" i="23"/>
  <c r="C25" i="23"/>
  <c r="H21" i="23"/>
  <c r="G21" i="23"/>
  <c r="G80" i="22"/>
  <c r="G135" i="22" s="1"/>
  <c r="F80" i="22"/>
  <c r="E80" i="22"/>
  <c r="D80" i="22"/>
  <c r="G79" i="22"/>
  <c r="F79" i="22"/>
  <c r="E79" i="22"/>
  <c r="D79" i="22"/>
  <c r="H79" i="22" s="1"/>
  <c r="C79" i="22"/>
  <c r="F78" i="22"/>
  <c r="E78" i="22"/>
  <c r="D78" i="22"/>
  <c r="C78" i="22"/>
  <c r="G77" i="22"/>
  <c r="F77" i="22"/>
  <c r="E77" i="22"/>
  <c r="D77" i="22"/>
  <c r="C77" i="22"/>
  <c r="G76" i="22"/>
  <c r="G131" i="22" s="1"/>
  <c r="F76" i="22"/>
  <c r="E76" i="22"/>
  <c r="D76" i="22"/>
  <c r="C76" i="22"/>
  <c r="G75" i="22"/>
  <c r="F75" i="22"/>
  <c r="E75" i="22"/>
  <c r="D75" i="22"/>
  <c r="C75" i="22"/>
  <c r="G74" i="22"/>
  <c r="F74" i="22"/>
  <c r="E74" i="22"/>
  <c r="D74" i="22"/>
  <c r="C74" i="22"/>
  <c r="G73" i="22"/>
  <c r="F73" i="22"/>
  <c r="E73" i="22"/>
  <c r="D73" i="22"/>
  <c r="C73" i="22"/>
  <c r="G72" i="22"/>
  <c r="E72" i="22"/>
  <c r="D72" i="22"/>
  <c r="C72" i="22"/>
  <c r="G71" i="22"/>
  <c r="F71" i="22"/>
  <c r="E71" i="22"/>
  <c r="D71" i="22"/>
  <c r="C71" i="22"/>
  <c r="G70" i="22"/>
  <c r="F70" i="22"/>
  <c r="E70" i="22"/>
  <c r="D70" i="22"/>
  <c r="C70" i="22"/>
  <c r="G69" i="22"/>
  <c r="F69" i="22"/>
  <c r="E69" i="22"/>
  <c r="D69" i="22"/>
  <c r="H69" i="22" s="1"/>
  <c r="C69" i="22"/>
  <c r="G68" i="22"/>
  <c r="F68" i="22"/>
  <c r="E68" i="22"/>
  <c r="D68" i="22"/>
  <c r="C68" i="22"/>
  <c r="G67" i="22"/>
  <c r="F67" i="22"/>
  <c r="E67" i="22"/>
  <c r="D67" i="22"/>
  <c r="C67" i="22"/>
  <c r="G66" i="22"/>
  <c r="F66" i="22"/>
  <c r="D66" i="22"/>
  <c r="C66" i="22"/>
  <c r="G65" i="22"/>
  <c r="F65" i="22"/>
  <c r="E65" i="22"/>
  <c r="D65" i="22"/>
  <c r="C65" i="22"/>
  <c r="G64" i="22"/>
  <c r="F64" i="22"/>
  <c r="E64" i="22"/>
  <c r="D64" i="22"/>
  <c r="H64" i="22" s="1"/>
  <c r="C64" i="22"/>
  <c r="G63" i="22"/>
  <c r="F63" i="22"/>
  <c r="E63" i="22"/>
  <c r="D63" i="22"/>
  <c r="C63" i="22"/>
  <c r="G62" i="22"/>
  <c r="F62" i="22"/>
  <c r="E62" i="22"/>
  <c r="D62" i="22"/>
  <c r="C62" i="22"/>
  <c r="G61" i="22"/>
  <c r="F61" i="22"/>
  <c r="E61" i="22"/>
  <c r="D61" i="22"/>
  <c r="C61" i="22"/>
  <c r="G51" i="22"/>
  <c r="F51" i="22"/>
  <c r="E51" i="22"/>
  <c r="D51" i="22"/>
  <c r="C51" i="22"/>
  <c r="G50" i="22"/>
  <c r="F50" i="22"/>
  <c r="E50" i="22"/>
  <c r="D50" i="22"/>
  <c r="C50" i="22"/>
  <c r="G49" i="22"/>
  <c r="F49" i="22"/>
  <c r="E49" i="22"/>
  <c r="D49" i="22"/>
  <c r="C49" i="22"/>
  <c r="G48" i="22"/>
  <c r="F48" i="22"/>
  <c r="E48" i="22"/>
  <c r="D48" i="22"/>
  <c r="C48" i="22"/>
  <c r="G47" i="22"/>
  <c r="F47" i="22"/>
  <c r="E47" i="22"/>
  <c r="D47" i="22"/>
  <c r="G46" i="22"/>
  <c r="F46" i="22"/>
  <c r="E46" i="22"/>
  <c r="D46" i="22"/>
  <c r="C46" i="22"/>
  <c r="F45" i="22"/>
  <c r="E45" i="22"/>
  <c r="D45" i="22"/>
  <c r="C45" i="22"/>
  <c r="G44" i="22"/>
  <c r="F44" i="22"/>
  <c r="E44" i="22"/>
  <c r="D44" i="22"/>
  <c r="C44" i="22"/>
  <c r="G43" i="22"/>
  <c r="F43" i="22"/>
  <c r="E43" i="22"/>
  <c r="D43" i="22"/>
  <c r="C43" i="22"/>
  <c r="G42" i="22"/>
  <c r="F42" i="22"/>
  <c r="E42" i="22"/>
  <c r="D42" i="22"/>
  <c r="C42" i="22"/>
  <c r="G41" i="22"/>
  <c r="F41" i="22"/>
  <c r="E41" i="22"/>
  <c r="D41" i="22"/>
  <c r="C41" i="22"/>
  <c r="G40" i="22"/>
  <c r="F40" i="22"/>
  <c r="E40" i="22"/>
  <c r="D40" i="22"/>
  <c r="C40" i="22"/>
  <c r="G39" i="22"/>
  <c r="E39" i="22"/>
  <c r="D39" i="22"/>
  <c r="C39" i="22"/>
  <c r="G38" i="22"/>
  <c r="F38" i="22"/>
  <c r="E38" i="22"/>
  <c r="D38" i="22"/>
  <c r="C38" i="22"/>
  <c r="G37" i="22"/>
  <c r="F37" i="22"/>
  <c r="E37" i="22"/>
  <c r="D37" i="22"/>
  <c r="C37" i="22"/>
  <c r="G36" i="22"/>
  <c r="F36" i="22"/>
  <c r="E36" i="22"/>
  <c r="D36" i="22"/>
  <c r="C36" i="22"/>
  <c r="G35" i="22"/>
  <c r="F35" i="22"/>
  <c r="E35" i="22"/>
  <c r="D35" i="22"/>
  <c r="C35" i="22"/>
  <c r="G34" i="22"/>
  <c r="F34" i="22"/>
  <c r="E34" i="22"/>
  <c r="D34" i="22"/>
  <c r="C34" i="22"/>
  <c r="G33" i="22"/>
  <c r="F33" i="22"/>
  <c r="D33" i="22"/>
  <c r="C33" i="22"/>
  <c r="G32" i="22"/>
  <c r="F32" i="22"/>
  <c r="E32" i="22"/>
  <c r="D32" i="22"/>
  <c r="C32" i="22"/>
  <c r="H28" i="22"/>
  <c r="G28" i="22"/>
  <c r="D28" i="22"/>
  <c r="G25" i="22"/>
  <c r="F25" i="22"/>
  <c r="E25" i="22"/>
  <c r="D25" i="22"/>
  <c r="C25" i="22"/>
  <c r="H21" i="22"/>
  <c r="G21" i="22"/>
  <c r="F17" i="22"/>
  <c r="F16" i="22"/>
  <c r="F15" i="22"/>
  <c r="F14" i="22"/>
  <c r="H14" i="22" s="1"/>
  <c r="F13" i="22"/>
  <c r="G80" i="21"/>
  <c r="F80" i="21"/>
  <c r="E80" i="21"/>
  <c r="D80" i="21"/>
  <c r="G79" i="21"/>
  <c r="F79" i="21"/>
  <c r="E79" i="21"/>
  <c r="D79" i="21"/>
  <c r="C79" i="21"/>
  <c r="F78" i="21"/>
  <c r="E78" i="21"/>
  <c r="D78" i="21"/>
  <c r="C78" i="21"/>
  <c r="G77" i="21"/>
  <c r="F77" i="21"/>
  <c r="E77" i="21"/>
  <c r="D77" i="21"/>
  <c r="C77" i="21"/>
  <c r="G76" i="21"/>
  <c r="F76" i="21"/>
  <c r="E76" i="21"/>
  <c r="D76" i="21"/>
  <c r="C76" i="21"/>
  <c r="G75" i="21"/>
  <c r="F75" i="21"/>
  <c r="E75" i="21"/>
  <c r="D75" i="21"/>
  <c r="C75" i="21"/>
  <c r="G74" i="21"/>
  <c r="F74" i="21"/>
  <c r="E74" i="21"/>
  <c r="D74" i="21"/>
  <c r="C74" i="21"/>
  <c r="G73" i="21"/>
  <c r="F73" i="21"/>
  <c r="E73" i="21"/>
  <c r="D73" i="21"/>
  <c r="C73" i="21"/>
  <c r="G72" i="21"/>
  <c r="E72" i="21"/>
  <c r="D72" i="21"/>
  <c r="C72" i="21"/>
  <c r="G71" i="21"/>
  <c r="F71" i="21"/>
  <c r="E71" i="21"/>
  <c r="D71" i="21"/>
  <c r="C71" i="21"/>
  <c r="G70" i="21"/>
  <c r="G125" i="21" s="1"/>
  <c r="F70" i="21"/>
  <c r="E70" i="21"/>
  <c r="D70" i="21"/>
  <c r="C70" i="21"/>
  <c r="G69" i="21"/>
  <c r="F69" i="21"/>
  <c r="E69" i="21"/>
  <c r="D69" i="21"/>
  <c r="C69" i="21"/>
  <c r="G68" i="21"/>
  <c r="F68" i="21"/>
  <c r="E68" i="21"/>
  <c r="D68" i="21"/>
  <c r="C68" i="21"/>
  <c r="G67" i="21"/>
  <c r="F67" i="21"/>
  <c r="E67" i="21"/>
  <c r="D67" i="21"/>
  <c r="C67" i="21"/>
  <c r="G66" i="21"/>
  <c r="F66" i="21"/>
  <c r="D66" i="21"/>
  <c r="C66" i="21"/>
  <c r="G65" i="21"/>
  <c r="F65" i="21"/>
  <c r="E65" i="21"/>
  <c r="D65" i="21"/>
  <c r="C65" i="21"/>
  <c r="G64" i="21"/>
  <c r="F64" i="21"/>
  <c r="E64" i="21"/>
  <c r="D64" i="21"/>
  <c r="C64" i="21"/>
  <c r="G63" i="21"/>
  <c r="F63" i="21"/>
  <c r="E63" i="21"/>
  <c r="D63" i="21"/>
  <c r="C63" i="21"/>
  <c r="G62" i="21"/>
  <c r="F62" i="21"/>
  <c r="E62" i="21"/>
  <c r="D62" i="21"/>
  <c r="C62" i="21"/>
  <c r="G61" i="21"/>
  <c r="F61" i="21"/>
  <c r="E61" i="21"/>
  <c r="D61" i="21"/>
  <c r="C61" i="21"/>
  <c r="G51" i="21"/>
  <c r="F51" i="21"/>
  <c r="E51" i="21"/>
  <c r="D51" i="21"/>
  <c r="C51" i="21"/>
  <c r="G50" i="21"/>
  <c r="F50" i="21"/>
  <c r="E50" i="21"/>
  <c r="D50" i="21"/>
  <c r="C50" i="21"/>
  <c r="G49" i="21"/>
  <c r="F49" i="21"/>
  <c r="E49" i="21"/>
  <c r="D49" i="21"/>
  <c r="C49" i="21"/>
  <c r="G48" i="21"/>
  <c r="F48" i="21"/>
  <c r="E48" i="21"/>
  <c r="D48" i="21"/>
  <c r="C48" i="21"/>
  <c r="G47" i="21"/>
  <c r="F47" i="21"/>
  <c r="E47" i="21"/>
  <c r="D47" i="21"/>
  <c r="G46" i="21"/>
  <c r="F46" i="21"/>
  <c r="E46" i="21"/>
  <c r="D46" i="21"/>
  <c r="C46" i="21"/>
  <c r="F45" i="21"/>
  <c r="E45" i="21"/>
  <c r="D45" i="21"/>
  <c r="C45" i="21"/>
  <c r="G44" i="21"/>
  <c r="F44" i="21"/>
  <c r="E44" i="21"/>
  <c r="D44" i="21"/>
  <c r="C44" i="21"/>
  <c r="G43" i="21"/>
  <c r="F43" i="21"/>
  <c r="E43" i="21"/>
  <c r="D43" i="21"/>
  <c r="C43" i="21"/>
  <c r="G42" i="21"/>
  <c r="F42" i="21"/>
  <c r="E42" i="21"/>
  <c r="D42" i="21"/>
  <c r="C42" i="21"/>
  <c r="G41" i="21"/>
  <c r="F41" i="21"/>
  <c r="E41" i="21"/>
  <c r="D41" i="21"/>
  <c r="C41" i="21"/>
  <c r="G40" i="21"/>
  <c r="F40" i="21"/>
  <c r="E40" i="21"/>
  <c r="D40" i="21"/>
  <c r="C40" i="21"/>
  <c r="G39" i="21"/>
  <c r="E39" i="21"/>
  <c r="D39" i="21"/>
  <c r="C39" i="21"/>
  <c r="G38" i="21"/>
  <c r="F38" i="21"/>
  <c r="E38" i="21"/>
  <c r="D38" i="21"/>
  <c r="C38" i="21"/>
  <c r="G37" i="21"/>
  <c r="F37" i="21"/>
  <c r="E37" i="21"/>
  <c r="D37" i="21"/>
  <c r="C37" i="21"/>
  <c r="G36" i="21"/>
  <c r="F36" i="21"/>
  <c r="E36" i="21"/>
  <c r="D36" i="21"/>
  <c r="C36" i="21"/>
  <c r="G35" i="21"/>
  <c r="F35" i="21"/>
  <c r="E35" i="21"/>
  <c r="D35" i="21"/>
  <c r="C35" i="21"/>
  <c r="G34" i="21"/>
  <c r="F34" i="21"/>
  <c r="E34" i="21"/>
  <c r="D34" i="21"/>
  <c r="C34" i="21"/>
  <c r="G33" i="21"/>
  <c r="F33" i="21"/>
  <c r="D33" i="21"/>
  <c r="C33" i="21"/>
  <c r="G32" i="21"/>
  <c r="F32" i="21"/>
  <c r="E32" i="21"/>
  <c r="D32" i="21"/>
  <c r="C32" i="21"/>
  <c r="H28" i="21"/>
  <c r="G28" i="21"/>
  <c r="D28" i="21"/>
  <c r="G25" i="21"/>
  <c r="F25" i="21"/>
  <c r="E25" i="21"/>
  <c r="D25" i="21"/>
  <c r="C25" i="21"/>
  <c r="H21" i="21"/>
  <c r="G21" i="21"/>
  <c r="F17" i="21"/>
  <c r="F16" i="21"/>
  <c r="F15" i="21"/>
  <c r="F14" i="21"/>
  <c r="H14" i="21" s="1"/>
  <c r="F13" i="21"/>
  <c r="H13" i="21" s="1"/>
  <c r="G80" i="20"/>
  <c r="G135" i="20" s="1"/>
  <c r="F80" i="20"/>
  <c r="E80" i="20"/>
  <c r="D80" i="20"/>
  <c r="G79" i="20"/>
  <c r="F79" i="20"/>
  <c r="E79" i="20"/>
  <c r="D79" i="20"/>
  <c r="C79" i="20"/>
  <c r="F78" i="20"/>
  <c r="E78" i="20"/>
  <c r="D78" i="20"/>
  <c r="C78" i="20"/>
  <c r="G77" i="20"/>
  <c r="F77" i="20"/>
  <c r="E77" i="20"/>
  <c r="D77" i="20"/>
  <c r="C77" i="20"/>
  <c r="G76" i="20"/>
  <c r="F76" i="20"/>
  <c r="E76" i="20"/>
  <c r="D76" i="20"/>
  <c r="C76" i="20"/>
  <c r="G75" i="20"/>
  <c r="F75" i="20"/>
  <c r="E75" i="20"/>
  <c r="D75" i="20"/>
  <c r="C75" i="20"/>
  <c r="G74" i="20"/>
  <c r="F74" i="20"/>
  <c r="E74" i="20"/>
  <c r="D74" i="20"/>
  <c r="C74" i="20"/>
  <c r="G73" i="20"/>
  <c r="G128" i="20" s="1"/>
  <c r="F73" i="20"/>
  <c r="E73" i="20"/>
  <c r="D73" i="20"/>
  <c r="C73" i="20"/>
  <c r="G72" i="20"/>
  <c r="E72" i="20"/>
  <c r="D72" i="20"/>
  <c r="C72" i="20"/>
  <c r="G71" i="20"/>
  <c r="F71" i="20"/>
  <c r="E71" i="20"/>
  <c r="D71" i="20"/>
  <c r="C71" i="20"/>
  <c r="G70" i="20"/>
  <c r="F70" i="20"/>
  <c r="E70" i="20"/>
  <c r="D70" i="20"/>
  <c r="C70" i="20"/>
  <c r="G69" i="20"/>
  <c r="F69" i="20"/>
  <c r="E69" i="20"/>
  <c r="D69" i="20"/>
  <c r="C69" i="20"/>
  <c r="G68" i="20"/>
  <c r="F68" i="20"/>
  <c r="E68" i="20"/>
  <c r="D68" i="20"/>
  <c r="C68" i="20"/>
  <c r="G67" i="20"/>
  <c r="F67" i="20"/>
  <c r="E67" i="20"/>
  <c r="D67" i="20"/>
  <c r="H67" i="20" s="1"/>
  <c r="C67" i="20"/>
  <c r="G66" i="20"/>
  <c r="F66" i="20"/>
  <c r="D66" i="20"/>
  <c r="C66" i="20"/>
  <c r="G65" i="20"/>
  <c r="F65" i="20"/>
  <c r="E65" i="20"/>
  <c r="D65" i="20"/>
  <c r="C65" i="20"/>
  <c r="G64" i="20"/>
  <c r="F64" i="20"/>
  <c r="E64" i="20"/>
  <c r="D64" i="20"/>
  <c r="C64" i="20"/>
  <c r="G63" i="20"/>
  <c r="F63" i="20"/>
  <c r="E63" i="20"/>
  <c r="D63" i="20"/>
  <c r="C63" i="20"/>
  <c r="G62" i="20"/>
  <c r="F62" i="20"/>
  <c r="E62" i="20"/>
  <c r="D62" i="20"/>
  <c r="C62" i="20"/>
  <c r="G61" i="20"/>
  <c r="F61" i="20"/>
  <c r="E61" i="20"/>
  <c r="D61" i="20"/>
  <c r="C61" i="20"/>
  <c r="G51" i="20"/>
  <c r="F51" i="20"/>
  <c r="E51" i="20"/>
  <c r="D51" i="20"/>
  <c r="C51" i="20"/>
  <c r="G50" i="20"/>
  <c r="F50" i="20"/>
  <c r="E50" i="20"/>
  <c r="D50" i="20"/>
  <c r="C50" i="20"/>
  <c r="G49" i="20"/>
  <c r="F49" i="20"/>
  <c r="E49" i="20"/>
  <c r="D49" i="20"/>
  <c r="C49" i="20"/>
  <c r="G48" i="20"/>
  <c r="F48" i="20"/>
  <c r="E48" i="20"/>
  <c r="D48" i="20"/>
  <c r="C48" i="20"/>
  <c r="G47" i="20"/>
  <c r="F47" i="20"/>
  <c r="E47" i="20"/>
  <c r="D47" i="20"/>
  <c r="G46" i="20"/>
  <c r="F46" i="20"/>
  <c r="E46" i="20"/>
  <c r="D46" i="20"/>
  <c r="C46" i="20"/>
  <c r="F45" i="20"/>
  <c r="E45" i="20"/>
  <c r="D45" i="20"/>
  <c r="C45" i="20"/>
  <c r="G44" i="20"/>
  <c r="F44" i="20"/>
  <c r="E44" i="20"/>
  <c r="D44" i="20"/>
  <c r="C44" i="20"/>
  <c r="G43" i="20"/>
  <c r="F43" i="20"/>
  <c r="E43" i="20"/>
  <c r="D43" i="20"/>
  <c r="C43" i="20"/>
  <c r="G42" i="20"/>
  <c r="F42" i="20"/>
  <c r="E42" i="20"/>
  <c r="D42" i="20"/>
  <c r="C42" i="20"/>
  <c r="G41" i="20"/>
  <c r="F41" i="20"/>
  <c r="E41" i="20"/>
  <c r="D41" i="20"/>
  <c r="C41" i="20"/>
  <c r="G40" i="20"/>
  <c r="F40" i="20"/>
  <c r="E40" i="20"/>
  <c r="D40" i="20"/>
  <c r="C40" i="20"/>
  <c r="G39" i="20"/>
  <c r="E39" i="20"/>
  <c r="D39" i="20"/>
  <c r="C39" i="20"/>
  <c r="G38" i="20"/>
  <c r="F38" i="20"/>
  <c r="E38" i="20"/>
  <c r="D38" i="20"/>
  <c r="C38" i="20"/>
  <c r="G37" i="20"/>
  <c r="F37" i="20"/>
  <c r="E37" i="20"/>
  <c r="D37" i="20"/>
  <c r="C37" i="20"/>
  <c r="G36" i="20"/>
  <c r="F36" i="20"/>
  <c r="E36" i="20"/>
  <c r="D36" i="20"/>
  <c r="C36" i="20"/>
  <c r="G35" i="20"/>
  <c r="F35" i="20"/>
  <c r="E35" i="20"/>
  <c r="D35" i="20"/>
  <c r="C35" i="20"/>
  <c r="G34" i="20"/>
  <c r="F34" i="20"/>
  <c r="E34" i="20"/>
  <c r="D34" i="20"/>
  <c r="C34" i="20"/>
  <c r="G33" i="20"/>
  <c r="F33" i="20"/>
  <c r="D33" i="20"/>
  <c r="C33" i="20"/>
  <c r="G32" i="20"/>
  <c r="F32" i="20"/>
  <c r="E32" i="20"/>
  <c r="D32" i="20"/>
  <c r="C32" i="20"/>
  <c r="H28" i="20"/>
  <c r="G28" i="20"/>
  <c r="D28" i="20"/>
  <c r="G25" i="20"/>
  <c r="F25" i="20"/>
  <c r="E25" i="20"/>
  <c r="D25" i="20"/>
  <c r="C25" i="20"/>
  <c r="H21" i="20"/>
  <c r="G21" i="20"/>
  <c r="F17" i="20"/>
  <c r="H17" i="20" s="1"/>
  <c r="H215" i="20" s="1"/>
  <c r="F16" i="20"/>
  <c r="F15" i="20"/>
  <c r="F14" i="20"/>
  <c r="F13" i="20"/>
  <c r="G80" i="19"/>
  <c r="G135" i="19" s="1"/>
  <c r="F80" i="19"/>
  <c r="E80" i="19"/>
  <c r="H80" i="19" s="1"/>
  <c r="D80" i="19"/>
  <c r="G79" i="19"/>
  <c r="F79" i="19"/>
  <c r="E79" i="19"/>
  <c r="D79" i="19"/>
  <c r="C79" i="19"/>
  <c r="F78" i="19"/>
  <c r="E78" i="19"/>
  <c r="D78" i="19"/>
  <c r="C78" i="19"/>
  <c r="G77" i="19"/>
  <c r="F77" i="19"/>
  <c r="E77" i="19"/>
  <c r="D77" i="19"/>
  <c r="C77" i="19"/>
  <c r="G76" i="19"/>
  <c r="F76" i="19"/>
  <c r="E76" i="19"/>
  <c r="D76" i="19"/>
  <c r="C76" i="19"/>
  <c r="G75" i="19"/>
  <c r="F75" i="19"/>
  <c r="E75" i="19"/>
  <c r="D75" i="19"/>
  <c r="H75" i="19" s="1"/>
  <c r="C75" i="19"/>
  <c r="G74" i="19"/>
  <c r="F74" i="19"/>
  <c r="E74" i="19"/>
  <c r="D74" i="19"/>
  <c r="C74" i="19"/>
  <c r="G73" i="19"/>
  <c r="F73" i="19"/>
  <c r="E73" i="19"/>
  <c r="D73" i="19"/>
  <c r="C73" i="19"/>
  <c r="G72" i="19"/>
  <c r="E72" i="19"/>
  <c r="D72" i="19"/>
  <c r="C72" i="19"/>
  <c r="G71" i="19"/>
  <c r="F71" i="19"/>
  <c r="E71" i="19"/>
  <c r="D71" i="19"/>
  <c r="C71" i="19"/>
  <c r="G70" i="19"/>
  <c r="F70" i="19"/>
  <c r="E70" i="19"/>
  <c r="D70" i="19"/>
  <c r="H70" i="19" s="1"/>
  <c r="C70" i="19"/>
  <c r="G69" i="19"/>
  <c r="F69" i="19"/>
  <c r="E69" i="19"/>
  <c r="D69" i="19"/>
  <c r="C69" i="19"/>
  <c r="G68" i="19"/>
  <c r="G123" i="19" s="1"/>
  <c r="F68" i="19"/>
  <c r="E68" i="19"/>
  <c r="D68" i="19"/>
  <c r="C68" i="19"/>
  <c r="G67" i="19"/>
  <c r="F67" i="19"/>
  <c r="E67" i="19"/>
  <c r="D67" i="19"/>
  <c r="C67" i="19"/>
  <c r="G66" i="19"/>
  <c r="F66" i="19"/>
  <c r="D66" i="19"/>
  <c r="C66" i="19"/>
  <c r="G65" i="19"/>
  <c r="F65" i="19"/>
  <c r="E65" i="19"/>
  <c r="D65" i="19"/>
  <c r="H65" i="19" s="1"/>
  <c r="C65" i="19"/>
  <c r="G64" i="19"/>
  <c r="F64" i="19"/>
  <c r="E64" i="19"/>
  <c r="D64" i="19"/>
  <c r="C64" i="19"/>
  <c r="G63" i="19"/>
  <c r="F63" i="19"/>
  <c r="E63" i="19"/>
  <c r="D63" i="19"/>
  <c r="C63" i="19"/>
  <c r="G62" i="19"/>
  <c r="F62" i="19"/>
  <c r="E62" i="19"/>
  <c r="D62" i="19"/>
  <c r="C62" i="19"/>
  <c r="G61" i="19"/>
  <c r="F61" i="19"/>
  <c r="E61" i="19"/>
  <c r="D61" i="19"/>
  <c r="C61" i="19"/>
  <c r="G51" i="19"/>
  <c r="F51" i="19"/>
  <c r="E51" i="19"/>
  <c r="D51" i="19"/>
  <c r="C51" i="19"/>
  <c r="G50" i="19"/>
  <c r="F50" i="19"/>
  <c r="E50" i="19"/>
  <c r="D50" i="19"/>
  <c r="C50" i="19"/>
  <c r="G49" i="19"/>
  <c r="F49" i="19"/>
  <c r="E49" i="19"/>
  <c r="D49" i="19"/>
  <c r="C49" i="19"/>
  <c r="G48" i="19"/>
  <c r="F48" i="19"/>
  <c r="E48" i="19"/>
  <c r="D48" i="19"/>
  <c r="C48" i="19"/>
  <c r="G47" i="19"/>
  <c r="F47" i="19"/>
  <c r="E47" i="19"/>
  <c r="D47" i="19"/>
  <c r="G46" i="19"/>
  <c r="F46" i="19"/>
  <c r="E46" i="19"/>
  <c r="D46" i="19"/>
  <c r="C46" i="19"/>
  <c r="F45" i="19"/>
  <c r="E45" i="19"/>
  <c r="D45" i="19"/>
  <c r="C45" i="19"/>
  <c r="G44" i="19"/>
  <c r="F44" i="19"/>
  <c r="E44" i="19"/>
  <c r="D44" i="19"/>
  <c r="C44" i="19"/>
  <c r="G43" i="19"/>
  <c r="F43" i="19"/>
  <c r="E43" i="19"/>
  <c r="D43" i="19"/>
  <c r="C43" i="19"/>
  <c r="G42" i="19"/>
  <c r="F42" i="19"/>
  <c r="E42" i="19"/>
  <c r="D42" i="19"/>
  <c r="C42" i="19"/>
  <c r="G41" i="19"/>
  <c r="F41" i="19"/>
  <c r="E41" i="19"/>
  <c r="D41" i="19"/>
  <c r="C41" i="19"/>
  <c r="G40" i="19"/>
  <c r="F40" i="19"/>
  <c r="E40" i="19"/>
  <c r="D40" i="19"/>
  <c r="C40" i="19"/>
  <c r="G39" i="19"/>
  <c r="E39" i="19"/>
  <c r="D39" i="19"/>
  <c r="C39" i="19"/>
  <c r="G38" i="19"/>
  <c r="F38" i="19"/>
  <c r="E38" i="19"/>
  <c r="D38" i="19"/>
  <c r="C38" i="19"/>
  <c r="G37" i="19"/>
  <c r="F37" i="19"/>
  <c r="E37" i="19"/>
  <c r="D37" i="19"/>
  <c r="C37" i="19"/>
  <c r="G36" i="19"/>
  <c r="F36" i="19"/>
  <c r="E36" i="19"/>
  <c r="D36" i="19"/>
  <c r="C36" i="19"/>
  <c r="G35" i="19"/>
  <c r="F35" i="19"/>
  <c r="E35" i="19"/>
  <c r="D35" i="19"/>
  <c r="C35" i="19"/>
  <c r="G34" i="19"/>
  <c r="F34" i="19"/>
  <c r="E34" i="19"/>
  <c r="D34" i="19"/>
  <c r="C34" i="19"/>
  <c r="G33" i="19"/>
  <c r="F33" i="19"/>
  <c r="D33" i="19"/>
  <c r="C33" i="19"/>
  <c r="H33" i="19" s="1"/>
  <c r="G32" i="19"/>
  <c r="F32" i="19"/>
  <c r="E32" i="19"/>
  <c r="D17" i="49" s="1"/>
  <c r="D32" i="19"/>
  <c r="C32" i="19"/>
  <c r="H28" i="19"/>
  <c r="G28" i="19"/>
  <c r="D28" i="19"/>
  <c r="G25" i="19"/>
  <c r="F25" i="19"/>
  <c r="E25" i="19"/>
  <c r="D25" i="19"/>
  <c r="C25" i="19"/>
  <c r="H21" i="19"/>
  <c r="G21" i="19"/>
  <c r="F17" i="19"/>
  <c r="F16" i="19"/>
  <c r="H16" i="19" s="1"/>
  <c r="F15" i="19"/>
  <c r="F14" i="19"/>
  <c r="H14" i="19" s="1"/>
  <c r="F13" i="19"/>
  <c r="G80" i="18"/>
  <c r="F80" i="18"/>
  <c r="E80" i="18"/>
  <c r="D80" i="18"/>
  <c r="H80" i="18" s="1"/>
  <c r="G79" i="18"/>
  <c r="F79" i="18"/>
  <c r="E79" i="18"/>
  <c r="D79" i="18"/>
  <c r="C79" i="18"/>
  <c r="F78" i="18"/>
  <c r="E78" i="18"/>
  <c r="D78" i="18"/>
  <c r="C78" i="18"/>
  <c r="G77" i="18"/>
  <c r="F77" i="18"/>
  <c r="E77" i="18"/>
  <c r="D77" i="18"/>
  <c r="C77" i="18"/>
  <c r="G76" i="18"/>
  <c r="F76" i="18"/>
  <c r="E76" i="18"/>
  <c r="D76" i="18"/>
  <c r="C76" i="18"/>
  <c r="G75" i="18"/>
  <c r="F75" i="18"/>
  <c r="E75" i="18"/>
  <c r="D75" i="18"/>
  <c r="C75" i="18"/>
  <c r="G74" i="18"/>
  <c r="G129" i="18" s="1"/>
  <c r="F74" i="18"/>
  <c r="E74" i="18"/>
  <c r="D74" i="18"/>
  <c r="C74" i="18"/>
  <c r="G73" i="18"/>
  <c r="F73" i="18"/>
  <c r="E73" i="18"/>
  <c r="D73" i="18"/>
  <c r="C73" i="18"/>
  <c r="G72" i="18"/>
  <c r="E72" i="18"/>
  <c r="D72" i="18"/>
  <c r="C72" i="18"/>
  <c r="G71" i="18"/>
  <c r="F71" i="18"/>
  <c r="E71" i="18"/>
  <c r="D71" i="18"/>
  <c r="C71" i="18"/>
  <c r="G70" i="18"/>
  <c r="F70" i="18"/>
  <c r="E70" i="18"/>
  <c r="D70" i="18"/>
  <c r="C70" i="18"/>
  <c r="G69" i="18"/>
  <c r="F69" i="18"/>
  <c r="E69" i="18"/>
  <c r="D69" i="18"/>
  <c r="C69" i="18"/>
  <c r="G68" i="18"/>
  <c r="F68" i="18"/>
  <c r="E68" i="18"/>
  <c r="D68" i="18"/>
  <c r="C68" i="18"/>
  <c r="G67" i="18"/>
  <c r="G122" i="18" s="1"/>
  <c r="F67" i="18"/>
  <c r="E67" i="18"/>
  <c r="D67" i="18"/>
  <c r="C67" i="18"/>
  <c r="G66" i="18"/>
  <c r="F66" i="18"/>
  <c r="D66" i="18"/>
  <c r="C66" i="18"/>
  <c r="G65" i="18"/>
  <c r="F65" i="18"/>
  <c r="E65" i="18"/>
  <c r="D65" i="18"/>
  <c r="C65" i="18"/>
  <c r="G64" i="18"/>
  <c r="F64" i="18"/>
  <c r="E64" i="18"/>
  <c r="D64" i="18"/>
  <c r="C64" i="18"/>
  <c r="G63" i="18"/>
  <c r="F63" i="18"/>
  <c r="E63" i="18"/>
  <c r="D63" i="18"/>
  <c r="C63" i="18"/>
  <c r="G62" i="18"/>
  <c r="F62" i="18"/>
  <c r="E62" i="18"/>
  <c r="D62" i="18"/>
  <c r="C62" i="18"/>
  <c r="G61" i="18"/>
  <c r="F61" i="18"/>
  <c r="E61" i="18"/>
  <c r="D61" i="18"/>
  <c r="C61" i="18"/>
  <c r="G51" i="18"/>
  <c r="F51" i="18"/>
  <c r="E51" i="18"/>
  <c r="D51" i="18"/>
  <c r="H51" i="18" s="1"/>
  <c r="H312" i="18" s="1"/>
  <c r="U14" i="48" s="1"/>
  <c r="C51" i="18"/>
  <c r="G50" i="18"/>
  <c r="F50" i="18"/>
  <c r="E50" i="18"/>
  <c r="D50" i="18"/>
  <c r="C50" i="18"/>
  <c r="G49" i="18"/>
  <c r="F49" i="18"/>
  <c r="E49" i="18"/>
  <c r="D49" i="18"/>
  <c r="C49" i="18"/>
  <c r="G48" i="18"/>
  <c r="F48" i="18"/>
  <c r="E48" i="18"/>
  <c r="D48" i="18"/>
  <c r="C48" i="18"/>
  <c r="G47" i="18"/>
  <c r="F47" i="18"/>
  <c r="E47" i="18"/>
  <c r="D47" i="18"/>
  <c r="G46" i="18"/>
  <c r="F46" i="18"/>
  <c r="E46" i="18"/>
  <c r="D46" i="18"/>
  <c r="H46" i="18" s="1"/>
  <c r="C46" i="18"/>
  <c r="F45" i="18"/>
  <c r="E45" i="18"/>
  <c r="D45" i="18"/>
  <c r="C45" i="18"/>
  <c r="G44" i="18"/>
  <c r="F44" i="18"/>
  <c r="E44" i="18"/>
  <c r="D44" i="18"/>
  <c r="C44" i="18"/>
  <c r="G43" i="18"/>
  <c r="F43" i="18"/>
  <c r="E43" i="18"/>
  <c r="D43" i="18"/>
  <c r="C43" i="18"/>
  <c r="G42" i="18"/>
  <c r="F42" i="18"/>
  <c r="E42" i="18"/>
  <c r="D42" i="18"/>
  <c r="C42" i="18"/>
  <c r="G41" i="18"/>
  <c r="F41" i="18"/>
  <c r="E41" i="18"/>
  <c r="D41" i="18"/>
  <c r="C41" i="18"/>
  <c r="G40" i="18"/>
  <c r="F40" i="18"/>
  <c r="E40" i="18"/>
  <c r="D40" i="18"/>
  <c r="C40" i="18"/>
  <c r="G39" i="18"/>
  <c r="E39" i="18"/>
  <c r="D39" i="18"/>
  <c r="C39" i="18"/>
  <c r="G38" i="18"/>
  <c r="F38" i="18"/>
  <c r="E38" i="18"/>
  <c r="D38" i="18"/>
  <c r="C38" i="18"/>
  <c r="G37" i="18"/>
  <c r="F37" i="18"/>
  <c r="E37" i="18"/>
  <c r="D37" i="18"/>
  <c r="C37" i="18"/>
  <c r="G36" i="18"/>
  <c r="F36" i="18"/>
  <c r="E36" i="18"/>
  <c r="D36" i="18"/>
  <c r="C36" i="18"/>
  <c r="G35" i="18"/>
  <c r="F35" i="18"/>
  <c r="E35" i="18"/>
  <c r="D35" i="18"/>
  <c r="C35" i="18"/>
  <c r="G34" i="18"/>
  <c r="F34" i="18"/>
  <c r="H34" i="18" s="1"/>
  <c r="E34" i="18"/>
  <c r="D34" i="18"/>
  <c r="C34" i="18"/>
  <c r="G33" i="18"/>
  <c r="F33" i="18"/>
  <c r="D33" i="18"/>
  <c r="C33" i="18"/>
  <c r="G32" i="18"/>
  <c r="F32" i="18"/>
  <c r="E32" i="18"/>
  <c r="D32" i="18"/>
  <c r="C32" i="18"/>
  <c r="H28" i="18"/>
  <c r="G28" i="18"/>
  <c r="D28" i="18"/>
  <c r="G25" i="18"/>
  <c r="F25" i="18"/>
  <c r="E25" i="18"/>
  <c r="D25" i="18"/>
  <c r="C25" i="18"/>
  <c r="H21" i="18"/>
  <c r="G21" i="18"/>
  <c r="F17" i="18"/>
  <c r="H17" i="18" s="1"/>
  <c r="H215" i="18" s="1"/>
  <c r="F16" i="18"/>
  <c r="F15" i="18"/>
  <c r="H15" i="18" s="1"/>
  <c r="F14" i="18"/>
  <c r="F13" i="18"/>
  <c r="H13" i="18" s="1"/>
  <c r="G80" i="17"/>
  <c r="F80" i="17"/>
  <c r="E80" i="17"/>
  <c r="D80" i="17"/>
  <c r="G79" i="17"/>
  <c r="F79" i="17"/>
  <c r="E79" i="17"/>
  <c r="D79" i="17"/>
  <c r="C79" i="17"/>
  <c r="F78" i="17"/>
  <c r="E78" i="17"/>
  <c r="D78" i="17"/>
  <c r="C78" i="17"/>
  <c r="G77" i="17"/>
  <c r="F77" i="17"/>
  <c r="E77" i="17"/>
  <c r="D77" i="17"/>
  <c r="C77" i="17"/>
  <c r="G76" i="17"/>
  <c r="F76" i="17"/>
  <c r="E76" i="17"/>
  <c r="D76" i="17"/>
  <c r="C76" i="17"/>
  <c r="G75" i="17"/>
  <c r="G130" i="17" s="1"/>
  <c r="F75" i="17"/>
  <c r="E75" i="17"/>
  <c r="D75" i="17"/>
  <c r="C75" i="17"/>
  <c r="G74" i="17"/>
  <c r="F74" i="17"/>
  <c r="E74" i="17"/>
  <c r="D74" i="17"/>
  <c r="C74" i="17"/>
  <c r="G73" i="17"/>
  <c r="F73" i="17"/>
  <c r="E73" i="17"/>
  <c r="D73" i="17"/>
  <c r="C73" i="17"/>
  <c r="G72" i="17"/>
  <c r="E72" i="17"/>
  <c r="D72" i="17"/>
  <c r="C72" i="17"/>
  <c r="G71" i="17"/>
  <c r="F71" i="17"/>
  <c r="E71" i="17"/>
  <c r="H71" i="17" s="1"/>
  <c r="D71" i="17"/>
  <c r="C71" i="17"/>
  <c r="G70" i="17"/>
  <c r="F70" i="17"/>
  <c r="E70" i="17"/>
  <c r="D70" i="17"/>
  <c r="C70" i="17"/>
  <c r="G69" i="17"/>
  <c r="F69" i="17"/>
  <c r="E69" i="17"/>
  <c r="D69" i="17"/>
  <c r="C69" i="17"/>
  <c r="G68" i="17"/>
  <c r="F68" i="17"/>
  <c r="E68" i="17"/>
  <c r="D68" i="17"/>
  <c r="H68" i="17" s="1"/>
  <c r="C68" i="17"/>
  <c r="G67" i="17"/>
  <c r="F67" i="17"/>
  <c r="E67" i="17"/>
  <c r="D67" i="17"/>
  <c r="C67" i="17"/>
  <c r="G66" i="17"/>
  <c r="F66" i="17"/>
  <c r="H66" i="17" s="1"/>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51" i="17"/>
  <c r="F51" i="17"/>
  <c r="E51" i="17"/>
  <c r="D51" i="17"/>
  <c r="C51" i="17"/>
  <c r="G50" i="17"/>
  <c r="F50" i="17"/>
  <c r="E50" i="17"/>
  <c r="D50" i="17"/>
  <c r="C50" i="17"/>
  <c r="G49" i="17"/>
  <c r="F49" i="17"/>
  <c r="E49" i="17"/>
  <c r="H49" i="17" s="1"/>
  <c r="D49" i="17"/>
  <c r="C49" i="17"/>
  <c r="G48" i="17"/>
  <c r="F48" i="17"/>
  <c r="E48" i="17"/>
  <c r="D48" i="17"/>
  <c r="C48" i="17"/>
  <c r="G47" i="17"/>
  <c r="F47" i="17"/>
  <c r="E47" i="17"/>
  <c r="D47" i="17"/>
  <c r="G46" i="17"/>
  <c r="F46" i="17"/>
  <c r="E46" i="17"/>
  <c r="D46" i="17"/>
  <c r="C46" i="17"/>
  <c r="F45" i="17"/>
  <c r="E45" i="17"/>
  <c r="D45" i="17"/>
  <c r="C45" i="17"/>
  <c r="G44" i="17"/>
  <c r="F44" i="17"/>
  <c r="E44" i="17"/>
  <c r="D44" i="17"/>
  <c r="C44" i="17"/>
  <c r="G43" i="17"/>
  <c r="F43" i="17"/>
  <c r="E43" i="17"/>
  <c r="D43" i="17"/>
  <c r="C43" i="17"/>
  <c r="G42" i="17"/>
  <c r="F42" i="17"/>
  <c r="E42" i="17"/>
  <c r="D42" i="17"/>
  <c r="C42" i="17"/>
  <c r="G41" i="17"/>
  <c r="F41" i="17"/>
  <c r="E41" i="17"/>
  <c r="D41" i="17"/>
  <c r="C41" i="17"/>
  <c r="G40" i="17"/>
  <c r="F40" i="17"/>
  <c r="E40" i="17"/>
  <c r="D40" i="17"/>
  <c r="C40" i="17"/>
  <c r="G39" i="17"/>
  <c r="E39" i="17"/>
  <c r="D39" i="17"/>
  <c r="C39" i="17"/>
  <c r="G38" i="17"/>
  <c r="F38" i="17"/>
  <c r="E38" i="17"/>
  <c r="D38" i="17"/>
  <c r="C38" i="17"/>
  <c r="G37" i="17"/>
  <c r="F37" i="17"/>
  <c r="E37" i="17"/>
  <c r="D37" i="17"/>
  <c r="C37" i="17"/>
  <c r="G36" i="17"/>
  <c r="F36" i="17"/>
  <c r="E36" i="17"/>
  <c r="D36" i="17"/>
  <c r="C36" i="17"/>
  <c r="G35" i="17"/>
  <c r="F35" i="17"/>
  <c r="E35" i="17"/>
  <c r="D35" i="17"/>
  <c r="C35" i="17"/>
  <c r="G34" i="17"/>
  <c r="F34" i="17"/>
  <c r="E34" i="17"/>
  <c r="H34" i="17" s="1"/>
  <c r="D34" i="17"/>
  <c r="C34" i="17"/>
  <c r="G33" i="17"/>
  <c r="F33" i="17"/>
  <c r="D33" i="17"/>
  <c r="C33" i="17"/>
  <c r="G32" i="17"/>
  <c r="F15" i="49" s="1"/>
  <c r="F32" i="17"/>
  <c r="H32" i="17" s="1"/>
  <c r="E32" i="17"/>
  <c r="D15" i="49" s="1"/>
  <c r="D32" i="17"/>
  <c r="C32" i="17"/>
  <c r="H28" i="17"/>
  <c r="G28" i="17"/>
  <c r="D28" i="17"/>
  <c r="G25" i="17"/>
  <c r="F25" i="17"/>
  <c r="E25" i="17"/>
  <c r="D25" i="17"/>
  <c r="C25" i="17"/>
  <c r="H21" i="17"/>
  <c r="G21" i="17"/>
  <c r="F17" i="17"/>
  <c r="H17" i="17" s="1"/>
  <c r="H215" i="17" s="1"/>
  <c r="F16" i="17"/>
  <c r="H16" i="17" s="1"/>
  <c r="H240" i="17" s="1"/>
  <c r="F15" i="17"/>
  <c r="H15" i="17" s="1"/>
  <c r="H190" i="17" s="1"/>
  <c r="F14" i="17"/>
  <c r="F13" i="17"/>
  <c r="G80" i="16"/>
  <c r="G135" i="16" s="1"/>
  <c r="F80" i="16"/>
  <c r="E80" i="16"/>
  <c r="D80" i="16"/>
  <c r="G79" i="16"/>
  <c r="F79" i="16"/>
  <c r="E79" i="16"/>
  <c r="D79" i="16"/>
  <c r="C79"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E72" i="16"/>
  <c r="D72" i="16"/>
  <c r="C72" i="16"/>
  <c r="G71" i="16"/>
  <c r="F71" i="16"/>
  <c r="E71" i="16"/>
  <c r="D71" i="16"/>
  <c r="H71" i="16" s="1"/>
  <c r="C71" i="16"/>
  <c r="G70" i="16"/>
  <c r="F70" i="16"/>
  <c r="E70" i="16"/>
  <c r="D70" i="16"/>
  <c r="C70" i="16"/>
  <c r="G69" i="16"/>
  <c r="F69" i="16"/>
  <c r="E69" i="16"/>
  <c r="D69" i="16"/>
  <c r="C69" i="16"/>
  <c r="G68" i="16"/>
  <c r="F68" i="16"/>
  <c r="E68" i="16"/>
  <c r="D68" i="16"/>
  <c r="C68" i="16"/>
  <c r="G67" i="16"/>
  <c r="F67" i="16"/>
  <c r="E67" i="16"/>
  <c r="D67" i="16"/>
  <c r="C67" i="16"/>
  <c r="G66" i="16"/>
  <c r="F66" i="16"/>
  <c r="D66" i="16"/>
  <c r="C66" i="16"/>
  <c r="G65" i="16"/>
  <c r="F65" i="16"/>
  <c r="E65" i="16"/>
  <c r="D65" i="16"/>
  <c r="C65" i="16"/>
  <c r="G64" i="16"/>
  <c r="F64" i="16"/>
  <c r="H64" i="16" s="1"/>
  <c r="E64" i="16"/>
  <c r="D64" i="16"/>
  <c r="C64" i="16"/>
  <c r="G63" i="16"/>
  <c r="F63" i="16"/>
  <c r="E63" i="16"/>
  <c r="D63" i="16"/>
  <c r="C63" i="16"/>
  <c r="G62" i="16"/>
  <c r="F62" i="16"/>
  <c r="E62" i="16"/>
  <c r="D62" i="16"/>
  <c r="C62" i="16"/>
  <c r="G61" i="16"/>
  <c r="F61" i="16"/>
  <c r="E61" i="16"/>
  <c r="H61" i="16" s="1"/>
  <c r="D61" i="16"/>
  <c r="C61" i="16"/>
  <c r="G51" i="16"/>
  <c r="F51" i="16"/>
  <c r="E51" i="16"/>
  <c r="D51" i="16"/>
  <c r="C51" i="16"/>
  <c r="G50" i="16"/>
  <c r="F50" i="16"/>
  <c r="E50" i="16"/>
  <c r="D50" i="16"/>
  <c r="C50" i="16"/>
  <c r="G49" i="16"/>
  <c r="F49" i="16"/>
  <c r="E49" i="16"/>
  <c r="D49" i="16"/>
  <c r="C49" i="16"/>
  <c r="G48" i="16"/>
  <c r="F48" i="16"/>
  <c r="E48" i="16"/>
  <c r="D48" i="16"/>
  <c r="C48" i="16"/>
  <c r="G47" i="16"/>
  <c r="F47" i="16"/>
  <c r="E47" i="16"/>
  <c r="D47" i="16"/>
  <c r="G46" i="16"/>
  <c r="F46" i="16"/>
  <c r="E46" i="16"/>
  <c r="D46" i="16"/>
  <c r="C46" i="16"/>
  <c r="F45" i="16"/>
  <c r="E45" i="16"/>
  <c r="D45" i="16"/>
  <c r="C45" i="16"/>
  <c r="G44" i="16"/>
  <c r="F44" i="16"/>
  <c r="E44" i="16"/>
  <c r="D44" i="16"/>
  <c r="C44" i="16"/>
  <c r="G43" i="16"/>
  <c r="F43" i="16"/>
  <c r="E43" i="16"/>
  <c r="D43" i="16"/>
  <c r="C43" i="16"/>
  <c r="G42" i="16"/>
  <c r="F42" i="16"/>
  <c r="E42" i="16"/>
  <c r="D42" i="16"/>
  <c r="C42" i="16"/>
  <c r="G41" i="16"/>
  <c r="F41" i="16"/>
  <c r="E41" i="16"/>
  <c r="D41" i="16"/>
  <c r="C41" i="16"/>
  <c r="G40" i="16"/>
  <c r="F40" i="16"/>
  <c r="E40" i="16"/>
  <c r="D40" i="16"/>
  <c r="C40" i="16"/>
  <c r="G39" i="16"/>
  <c r="E39" i="16"/>
  <c r="D39" i="16"/>
  <c r="C39" i="16"/>
  <c r="G38" i="16"/>
  <c r="F38" i="16"/>
  <c r="E38" i="16"/>
  <c r="D38" i="16"/>
  <c r="C38" i="16"/>
  <c r="G37" i="16"/>
  <c r="F37" i="16"/>
  <c r="E37" i="16"/>
  <c r="H37" i="16" s="1"/>
  <c r="D37" i="16"/>
  <c r="C37" i="16"/>
  <c r="G36" i="16"/>
  <c r="F36" i="16"/>
  <c r="E36" i="16"/>
  <c r="D36" i="16"/>
  <c r="C36" i="16"/>
  <c r="G35" i="16"/>
  <c r="F35" i="16"/>
  <c r="E35" i="16"/>
  <c r="D35" i="16"/>
  <c r="C35" i="16"/>
  <c r="G34" i="16"/>
  <c r="F34" i="16"/>
  <c r="E34" i="16"/>
  <c r="D34" i="16"/>
  <c r="C34" i="16"/>
  <c r="G33" i="16"/>
  <c r="F33" i="16"/>
  <c r="D33" i="16"/>
  <c r="C33" i="16"/>
  <c r="G32" i="16"/>
  <c r="F32" i="16"/>
  <c r="E32" i="16"/>
  <c r="H32" i="16" s="1"/>
  <c r="D32" i="16"/>
  <c r="C32" i="16"/>
  <c r="H28" i="16"/>
  <c r="G28" i="16"/>
  <c r="D28" i="16"/>
  <c r="G25" i="16"/>
  <c r="F25" i="16"/>
  <c r="E25" i="16"/>
  <c r="D25" i="16"/>
  <c r="C25" i="16"/>
  <c r="H21" i="16"/>
  <c r="G21" i="16"/>
  <c r="F17" i="16"/>
  <c r="F16" i="16"/>
  <c r="H16" i="16" s="1"/>
  <c r="H240" i="16" s="1"/>
  <c r="F15" i="16"/>
  <c r="F14" i="16"/>
  <c r="H14" i="16" s="1"/>
  <c r="F13" i="16"/>
  <c r="G80" i="15"/>
  <c r="F80" i="15"/>
  <c r="E80" i="15"/>
  <c r="D80" i="15"/>
  <c r="G79" i="15"/>
  <c r="F79" i="15"/>
  <c r="E79" i="15"/>
  <c r="D79" i="15"/>
  <c r="C79" i="15"/>
  <c r="F78" i="15"/>
  <c r="E78" i="15"/>
  <c r="D78" i="15"/>
  <c r="C78" i="15"/>
  <c r="G77" i="15"/>
  <c r="F77" i="15"/>
  <c r="E77" i="15"/>
  <c r="D77" i="15"/>
  <c r="C77" i="15"/>
  <c r="G76" i="15"/>
  <c r="F76" i="15"/>
  <c r="E76" i="15"/>
  <c r="D76" i="15"/>
  <c r="C76" i="15"/>
  <c r="G75" i="15"/>
  <c r="F75" i="15"/>
  <c r="E75" i="15"/>
  <c r="D75" i="15"/>
  <c r="C75" i="15"/>
  <c r="G74" i="15"/>
  <c r="F74" i="15"/>
  <c r="E74" i="15"/>
  <c r="D74" i="15"/>
  <c r="C74" i="15"/>
  <c r="G73" i="15"/>
  <c r="F73" i="15"/>
  <c r="E73" i="15"/>
  <c r="D73" i="15"/>
  <c r="C73" i="15"/>
  <c r="G72" i="15"/>
  <c r="E72" i="15"/>
  <c r="D72" i="15"/>
  <c r="C72" i="15"/>
  <c r="G71" i="15"/>
  <c r="F71" i="15"/>
  <c r="E71" i="15"/>
  <c r="D71" i="15"/>
  <c r="C71" i="15"/>
  <c r="G70" i="15"/>
  <c r="F70" i="15"/>
  <c r="E70" i="15"/>
  <c r="D70" i="15"/>
  <c r="C70" i="15"/>
  <c r="G69" i="15"/>
  <c r="F69" i="15"/>
  <c r="E69" i="15"/>
  <c r="D69" i="15"/>
  <c r="C69" i="15"/>
  <c r="G68" i="15"/>
  <c r="F68" i="15"/>
  <c r="E68" i="15"/>
  <c r="D68" i="15"/>
  <c r="C68" i="15"/>
  <c r="G67" i="15"/>
  <c r="F67" i="15"/>
  <c r="E67" i="15"/>
  <c r="D67" i="15"/>
  <c r="C67" i="15"/>
  <c r="G66" i="15"/>
  <c r="F66" i="15"/>
  <c r="D66" i="15"/>
  <c r="C66" i="15"/>
  <c r="G65" i="15"/>
  <c r="F65" i="15"/>
  <c r="E65" i="15"/>
  <c r="D65" i="15"/>
  <c r="C65" i="15"/>
  <c r="G64" i="15"/>
  <c r="F64" i="15"/>
  <c r="E64" i="15"/>
  <c r="D64" i="15"/>
  <c r="C64" i="15"/>
  <c r="G63" i="15"/>
  <c r="F63" i="15"/>
  <c r="E63" i="15"/>
  <c r="D63" i="15"/>
  <c r="C63" i="15"/>
  <c r="G62" i="15"/>
  <c r="F62" i="15"/>
  <c r="E62" i="15"/>
  <c r="D62" i="15"/>
  <c r="C62" i="15"/>
  <c r="G61" i="15"/>
  <c r="F61" i="15"/>
  <c r="E61" i="15"/>
  <c r="D61" i="15"/>
  <c r="C61" i="15"/>
  <c r="G51" i="15"/>
  <c r="F51" i="15"/>
  <c r="E51" i="15"/>
  <c r="D51" i="15"/>
  <c r="C51" i="15"/>
  <c r="G50" i="15"/>
  <c r="F50" i="15"/>
  <c r="E50" i="15"/>
  <c r="D50" i="15"/>
  <c r="C50" i="15"/>
  <c r="G49" i="15"/>
  <c r="F49" i="15"/>
  <c r="E49" i="15"/>
  <c r="D49" i="15"/>
  <c r="C49" i="15"/>
  <c r="G48" i="15"/>
  <c r="F48" i="15"/>
  <c r="E48" i="15"/>
  <c r="D48" i="15"/>
  <c r="C48" i="15"/>
  <c r="G47" i="15"/>
  <c r="F47" i="15"/>
  <c r="E47" i="15"/>
  <c r="D47" i="15"/>
  <c r="G46" i="15"/>
  <c r="F46" i="15"/>
  <c r="E46" i="15"/>
  <c r="D46" i="15"/>
  <c r="C46" i="15"/>
  <c r="F45" i="15"/>
  <c r="E45" i="15"/>
  <c r="D45" i="15"/>
  <c r="C45" i="15"/>
  <c r="G44" i="15"/>
  <c r="F44" i="15"/>
  <c r="E44" i="15"/>
  <c r="D44" i="15"/>
  <c r="C44" i="15"/>
  <c r="G43" i="15"/>
  <c r="F43" i="15"/>
  <c r="E43" i="15"/>
  <c r="D43" i="15"/>
  <c r="C43" i="15"/>
  <c r="G42" i="15"/>
  <c r="F42" i="15"/>
  <c r="E42" i="15"/>
  <c r="D42" i="15"/>
  <c r="C42" i="15"/>
  <c r="G41" i="15"/>
  <c r="F41" i="15"/>
  <c r="E41" i="15"/>
  <c r="D41" i="15"/>
  <c r="C41" i="15"/>
  <c r="G40" i="15"/>
  <c r="G301" i="15" s="1"/>
  <c r="F40" i="15"/>
  <c r="F301" i="15" s="1"/>
  <c r="E40" i="15"/>
  <c r="D40" i="15"/>
  <c r="C40" i="15"/>
  <c r="C301" i="15" s="1"/>
  <c r="C351" i="15" s="1"/>
  <c r="G39" i="15"/>
  <c r="E39" i="15"/>
  <c r="D39" i="15"/>
  <c r="C39" i="15"/>
  <c r="G38" i="15"/>
  <c r="F38" i="15"/>
  <c r="E38" i="15"/>
  <c r="D38" i="15"/>
  <c r="C38" i="15"/>
  <c r="G37" i="15"/>
  <c r="F37" i="15"/>
  <c r="E37" i="15"/>
  <c r="D37" i="15"/>
  <c r="C37" i="15"/>
  <c r="G36" i="15"/>
  <c r="F36" i="15"/>
  <c r="E36" i="15"/>
  <c r="D36" i="15"/>
  <c r="C36" i="15"/>
  <c r="G35" i="15"/>
  <c r="F35" i="15"/>
  <c r="E35" i="15"/>
  <c r="D35" i="15"/>
  <c r="C35" i="15"/>
  <c r="G34" i="15"/>
  <c r="F34" i="15"/>
  <c r="E34" i="15"/>
  <c r="D34" i="15"/>
  <c r="C34" i="15"/>
  <c r="G33" i="15"/>
  <c r="F33" i="15"/>
  <c r="D33" i="15"/>
  <c r="C33" i="15"/>
  <c r="G32" i="15"/>
  <c r="F32" i="15"/>
  <c r="E32" i="15"/>
  <c r="D32" i="15"/>
  <c r="C13" i="49" s="1"/>
  <c r="C32" i="15"/>
  <c r="H28" i="15"/>
  <c r="G28" i="15"/>
  <c r="D28" i="15"/>
  <c r="G25" i="15"/>
  <c r="F25" i="15"/>
  <c r="E25" i="15"/>
  <c r="D25" i="15"/>
  <c r="C25" i="15"/>
  <c r="H21" i="15"/>
  <c r="G21" i="15"/>
  <c r="F17" i="15"/>
  <c r="F16" i="15"/>
  <c r="F15" i="15"/>
  <c r="H15" i="15" s="1"/>
  <c r="H190" i="15" s="1"/>
  <c r="F14" i="15"/>
  <c r="H14" i="15" s="1"/>
  <c r="F13" i="15"/>
  <c r="H13" i="15" s="1"/>
  <c r="B351" i="15"/>
  <c r="B326" i="15"/>
  <c r="B301" i="15"/>
  <c r="B276" i="15"/>
  <c r="B251" i="15"/>
  <c r="B226" i="15"/>
  <c r="B201" i="15"/>
  <c r="B176" i="15"/>
  <c r="B151" i="15"/>
  <c r="B124" i="15"/>
  <c r="B99" i="15"/>
  <c r="B69" i="15"/>
  <c r="G80" i="14"/>
  <c r="F80" i="14"/>
  <c r="E80" i="14"/>
  <c r="D80" i="14"/>
  <c r="G79" i="14"/>
  <c r="F79" i="14"/>
  <c r="E79" i="14"/>
  <c r="D79" i="14"/>
  <c r="C79" i="14"/>
  <c r="F78" i="14"/>
  <c r="E78" i="14"/>
  <c r="D78" i="14"/>
  <c r="C78" i="14"/>
  <c r="G77" i="14"/>
  <c r="F77" i="14"/>
  <c r="E77" i="14"/>
  <c r="D77" i="14"/>
  <c r="C77" i="14"/>
  <c r="G76" i="14"/>
  <c r="F76" i="14"/>
  <c r="E76" i="14"/>
  <c r="D76" i="14"/>
  <c r="C76" i="14"/>
  <c r="G75" i="14"/>
  <c r="F75" i="14"/>
  <c r="E75" i="14"/>
  <c r="D75" i="14"/>
  <c r="C75" i="14"/>
  <c r="G74" i="14"/>
  <c r="F74" i="14"/>
  <c r="E74" i="14"/>
  <c r="D74" i="14"/>
  <c r="C74" i="14"/>
  <c r="G73" i="14"/>
  <c r="F73" i="14"/>
  <c r="E73" i="14"/>
  <c r="D73" i="14"/>
  <c r="C73" i="14"/>
  <c r="G72" i="14"/>
  <c r="E72" i="14"/>
  <c r="D72" i="14"/>
  <c r="C72" i="14"/>
  <c r="G71" i="14"/>
  <c r="F71" i="14"/>
  <c r="E71" i="14"/>
  <c r="D71" i="14"/>
  <c r="C71" i="14"/>
  <c r="G70" i="14"/>
  <c r="F70" i="14"/>
  <c r="E70" i="14"/>
  <c r="D70" i="14"/>
  <c r="C70" i="14"/>
  <c r="G69" i="14"/>
  <c r="F69" i="14"/>
  <c r="E69" i="14"/>
  <c r="D69" i="14"/>
  <c r="C69" i="14"/>
  <c r="B69" i="14"/>
  <c r="G68" i="14"/>
  <c r="F68" i="14"/>
  <c r="E68" i="14"/>
  <c r="D68" i="14"/>
  <c r="C68" i="14"/>
  <c r="G67" i="14"/>
  <c r="F67" i="14"/>
  <c r="E67" i="14"/>
  <c r="D67" i="14"/>
  <c r="C67" i="14"/>
  <c r="G66" i="14"/>
  <c r="F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51" i="14"/>
  <c r="F51" i="14"/>
  <c r="E51" i="14"/>
  <c r="D51" i="14"/>
  <c r="C51" i="14"/>
  <c r="G50" i="14"/>
  <c r="F50" i="14"/>
  <c r="E50" i="14"/>
  <c r="D50" i="14"/>
  <c r="C50" i="14"/>
  <c r="G49" i="14"/>
  <c r="F49" i="14"/>
  <c r="E49" i="14"/>
  <c r="D49" i="14"/>
  <c r="C49" i="14"/>
  <c r="G48" i="14"/>
  <c r="F48" i="14"/>
  <c r="E48" i="14"/>
  <c r="D48" i="14"/>
  <c r="C48" i="14"/>
  <c r="G47" i="14"/>
  <c r="F47" i="14"/>
  <c r="E47" i="14"/>
  <c r="D47" i="14"/>
  <c r="G46" i="14"/>
  <c r="F46" i="14"/>
  <c r="E46" i="14"/>
  <c r="D46" i="14"/>
  <c r="C46" i="14"/>
  <c r="F45" i="14"/>
  <c r="E45" i="14"/>
  <c r="D45" i="14"/>
  <c r="C45" i="14"/>
  <c r="G44" i="14"/>
  <c r="F44" i="14"/>
  <c r="E44" i="14"/>
  <c r="D44" i="14"/>
  <c r="C44" i="14"/>
  <c r="G43" i="14"/>
  <c r="F43" i="14"/>
  <c r="E43" i="14"/>
  <c r="D43" i="14"/>
  <c r="C43" i="14"/>
  <c r="G42" i="14"/>
  <c r="F42" i="14"/>
  <c r="E42" i="14"/>
  <c r="E303" i="14" s="1"/>
  <c r="E353" i="14" s="1"/>
  <c r="D42" i="14"/>
  <c r="C42" i="14"/>
  <c r="G41" i="14"/>
  <c r="F41" i="14"/>
  <c r="E41" i="14"/>
  <c r="D41" i="14"/>
  <c r="C41" i="14"/>
  <c r="G40" i="14"/>
  <c r="G301" i="14" s="1"/>
  <c r="G351" i="14" s="1"/>
  <c r="F40" i="14"/>
  <c r="E40" i="14"/>
  <c r="D40" i="14"/>
  <c r="C40" i="14"/>
  <c r="G39" i="14"/>
  <c r="E39" i="14"/>
  <c r="D39" i="14"/>
  <c r="C39" i="14"/>
  <c r="C300" i="14" s="1"/>
  <c r="C350" i="14" s="1"/>
  <c r="G38" i="14"/>
  <c r="F38" i="14"/>
  <c r="E38" i="14"/>
  <c r="D38" i="14"/>
  <c r="C38" i="14"/>
  <c r="G37" i="14"/>
  <c r="F37" i="14"/>
  <c r="E37" i="14"/>
  <c r="D37" i="14"/>
  <c r="C37" i="14"/>
  <c r="G36" i="14"/>
  <c r="F36" i="14"/>
  <c r="E36" i="14"/>
  <c r="D36" i="14"/>
  <c r="C36" i="14"/>
  <c r="G35" i="14"/>
  <c r="F35" i="14"/>
  <c r="E35" i="14"/>
  <c r="D35" i="14"/>
  <c r="C35" i="14"/>
  <c r="G34" i="14"/>
  <c r="G295" i="14" s="1"/>
  <c r="G345" i="14" s="1"/>
  <c r="F34" i="14"/>
  <c r="E34" i="14"/>
  <c r="D34" i="14"/>
  <c r="C34" i="14"/>
  <c r="G33" i="14"/>
  <c r="F33" i="14"/>
  <c r="D33" i="14"/>
  <c r="C33" i="14"/>
  <c r="G32" i="14"/>
  <c r="F32" i="14"/>
  <c r="E32" i="14"/>
  <c r="D32" i="14"/>
  <c r="C32" i="14"/>
  <c r="H28" i="14"/>
  <c r="G28" i="14"/>
  <c r="D28" i="14"/>
  <c r="G25" i="14"/>
  <c r="F25" i="14"/>
  <c r="E25" i="14"/>
  <c r="D25" i="14"/>
  <c r="C25" i="14"/>
  <c r="H21" i="14"/>
  <c r="G21" i="14"/>
  <c r="F17" i="14"/>
  <c r="H17" i="14" s="1"/>
  <c r="H215" i="14" s="1"/>
  <c r="F16" i="14"/>
  <c r="H16" i="14" s="1"/>
  <c r="H240" i="14" s="1"/>
  <c r="F15" i="14"/>
  <c r="F14" i="14"/>
  <c r="F13" i="14"/>
  <c r="G80" i="12"/>
  <c r="F80" i="12"/>
  <c r="E80" i="12"/>
  <c r="D80" i="12"/>
  <c r="G79" i="12"/>
  <c r="F79" i="12"/>
  <c r="E79" i="12"/>
  <c r="D79" i="12"/>
  <c r="C79"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E72" i="12"/>
  <c r="D72" i="12"/>
  <c r="C72" i="12"/>
  <c r="G71" i="12"/>
  <c r="F71" i="12"/>
  <c r="E71" i="12"/>
  <c r="D71" i="12"/>
  <c r="C71" i="12"/>
  <c r="G70" i="12"/>
  <c r="F70" i="12"/>
  <c r="E70" i="12"/>
  <c r="D70" i="12"/>
  <c r="C70" i="12"/>
  <c r="G69" i="12"/>
  <c r="F69" i="12"/>
  <c r="E69" i="12"/>
  <c r="D69" i="12"/>
  <c r="C69" i="12"/>
  <c r="G68" i="12"/>
  <c r="G123" i="12" s="1"/>
  <c r="F68" i="12"/>
  <c r="E68" i="12"/>
  <c r="D68" i="12"/>
  <c r="C68" i="12"/>
  <c r="G67" i="12"/>
  <c r="F67" i="12"/>
  <c r="E67" i="12"/>
  <c r="D67" i="12"/>
  <c r="C67" i="12"/>
  <c r="G66" i="12"/>
  <c r="F66" i="12"/>
  <c r="D66" i="12"/>
  <c r="C66" i="12"/>
  <c r="G65" i="12"/>
  <c r="F65" i="12"/>
  <c r="E65" i="12"/>
  <c r="D65" i="12"/>
  <c r="C65" i="12"/>
  <c r="G64" i="12"/>
  <c r="F64" i="12"/>
  <c r="E64" i="12"/>
  <c r="D64" i="12"/>
  <c r="C64" i="12"/>
  <c r="G63" i="12"/>
  <c r="F63" i="12"/>
  <c r="E63" i="12"/>
  <c r="D63" i="12"/>
  <c r="C63" i="12"/>
  <c r="G62" i="12"/>
  <c r="F62" i="12"/>
  <c r="E62" i="12"/>
  <c r="D62" i="12"/>
  <c r="C62" i="12"/>
  <c r="G61" i="12"/>
  <c r="F61" i="12"/>
  <c r="E61" i="12"/>
  <c r="D61" i="12"/>
  <c r="C61" i="12"/>
  <c r="G51" i="12"/>
  <c r="F51" i="12"/>
  <c r="E51" i="12"/>
  <c r="D51" i="12"/>
  <c r="C51" i="12"/>
  <c r="G50" i="12"/>
  <c r="F50" i="12"/>
  <c r="E50" i="12"/>
  <c r="D50" i="12"/>
  <c r="C50" i="12"/>
  <c r="G49" i="12"/>
  <c r="F49" i="12"/>
  <c r="E49" i="12"/>
  <c r="D49" i="12"/>
  <c r="C49" i="12"/>
  <c r="G48" i="12"/>
  <c r="F48" i="12"/>
  <c r="E48" i="12"/>
  <c r="D48" i="12"/>
  <c r="C48" i="12"/>
  <c r="G47" i="12"/>
  <c r="F47" i="12"/>
  <c r="E47" i="12"/>
  <c r="D47" i="12"/>
  <c r="G46" i="12"/>
  <c r="F46" i="12"/>
  <c r="E46" i="12"/>
  <c r="D46" i="12"/>
  <c r="C46" i="12"/>
  <c r="F45" i="12"/>
  <c r="E45" i="12"/>
  <c r="D45" i="12"/>
  <c r="C45" i="12"/>
  <c r="G44" i="12"/>
  <c r="F44" i="12"/>
  <c r="E44" i="12"/>
  <c r="D44" i="12"/>
  <c r="C44" i="12"/>
  <c r="G43" i="12"/>
  <c r="F43" i="12"/>
  <c r="E43" i="12"/>
  <c r="D43" i="12"/>
  <c r="C43" i="12"/>
  <c r="G42" i="12"/>
  <c r="F42" i="12"/>
  <c r="E42" i="12"/>
  <c r="D42" i="12"/>
  <c r="D303" i="12" s="1"/>
  <c r="D353" i="12" s="1"/>
  <c r="C42" i="12"/>
  <c r="G41" i="12"/>
  <c r="F41" i="12"/>
  <c r="E41" i="12"/>
  <c r="D41" i="12"/>
  <c r="C41" i="12"/>
  <c r="G40" i="12"/>
  <c r="F40" i="12"/>
  <c r="F301" i="12" s="1"/>
  <c r="F351" i="12" s="1"/>
  <c r="E40" i="12"/>
  <c r="D40" i="12"/>
  <c r="C40" i="12"/>
  <c r="G39" i="12"/>
  <c r="E39" i="12"/>
  <c r="D39" i="12"/>
  <c r="C39" i="12"/>
  <c r="G38" i="12"/>
  <c r="F38" i="12"/>
  <c r="E38" i="12"/>
  <c r="D38" i="12"/>
  <c r="C38" i="12"/>
  <c r="G37" i="12"/>
  <c r="F37" i="12"/>
  <c r="E37" i="12"/>
  <c r="D37" i="12"/>
  <c r="C37" i="12"/>
  <c r="G36" i="12"/>
  <c r="F36" i="12"/>
  <c r="E36" i="12"/>
  <c r="D36" i="12"/>
  <c r="C36" i="12"/>
  <c r="G35" i="12"/>
  <c r="F35" i="12"/>
  <c r="E35" i="12"/>
  <c r="D35" i="12"/>
  <c r="C35" i="12"/>
  <c r="G34" i="12"/>
  <c r="F34" i="12"/>
  <c r="E34" i="12"/>
  <c r="D34" i="12"/>
  <c r="C34" i="12"/>
  <c r="G33" i="12"/>
  <c r="F33" i="12"/>
  <c r="D33" i="12"/>
  <c r="C33" i="12"/>
  <c r="G32" i="12"/>
  <c r="F11" i="49" s="1"/>
  <c r="F94" i="49" s="1"/>
  <c r="F32" i="12"/>
  <c r="E32" i="12"/>
  <c r="D32" i="12"/>
  <c r="C11" i="49" s="1"/>
  <c r="C32" i="12"/>
  <c r="H28" i="12"/>
  <c r="G28" i="12"/>
  <c r="D28" i="12"/>
  <c r="G25" i="12"/>
  <c r="F25" i="12"/>
  <c r="E25" i="12"/>
  <c r="D25" i="12"/>
  <c r="C25" i="12"/>
  <c r="H21" i="12"/>
  <c r="G21" i="12"/>
  <c r="F17" i="12"/>
  <c r="H17" i="12" s="1"/>
  <c r="H215" i="12" s="1"/>
  <c r="F16" i="12"/>
  <c r="H16" i="12" s="1"/>
  <c r="H240" i="12" s="1"/>
  <c r="F15" i="12"/>
  <c r="H15" i="12" s="1"/>
  <c r="H190" i="12" s="1"/>
  <c r="F14" i="12"/>
  <c r="F13" i="12"/>
  <c r="G306" i="57"/>
  <c r="G356" i="57" s="1"/>
  <c r="D299" i="57"/>
  <c r="D349" i="57" s="1"/>
  <c r="E300" i="57"/>
  <c r="E350" i="57" s="1"/>
  <c r="D306" i="57"/>
  <c r="D356" i="57" s="1"/>
  <c r="E309" i="57"/>
  <c r="E359" i="57" s="1"/>
  <c r="E307" i="57"/>
  <c r="E357" i="57" s="1"/>
  <c r="C312" i="59"/>
  <c r="C362" i="59" s="1"/>
  <c r="F294" i="59"/>
  <c r="F344" i="59" s="1"/>
  <c r="G306" i="59"/>
  <c r="G356" i="59" s="1"/>
  <c r="F295" i="59"/>
  <c r="F345" i="59" s="1"/>
  <c r="D309" i="57"/>
  <c r="D359" i="57" s="1"/>
  <c r="E312" i="57"/>
  <c r="E362" i="57" s="1"/>
  <c r="D302" i="59"/>
  <c r="D352" i="59" s="1"/>
  <c r="C307" i="59"/>
  <c r="C357" i="59" s="1"/>
  <c r="D295" i="59"/>
  <c r="D345" i="59" s="1"/>
  <c r="E298" i="59"/>
  <c r="E348" i="59" s="1"/>
  <c r="E295" i="59"/>
  <c r="E345" i="59" s="1"/>
  <c r="G301" i="59"/>
  <c r="G351" i="59" s="1"/>
  <c r="F306" i="59"/>
  <c r="F356" i="59" s="1"/>
  <c r="F299" i="59"/>
  <c r="F349" i="59" s="1"/>
  <c r="D309" i="59"/>
  <c r="D359" i="59" s="1"/>
  <c r="C299" i="57"/>
  <c r="C349" i="57" s="1"/>
  <c r="C297" i="57"/>
  <c r="C347" i="57" s="1"/>
  <c r="C305" i="57"/>
  <c r="C355" i="57" s="1"/>
  <c r="B69" i="12"/>
  <c r="B69" i="16"/>
  <c r="G80" i="11"/>
  <c r="G135" i="11" s="1"/>
  <c r="F80" i="11"/>
  <c r="E80" i="11"/>
  <c r="D80" i="11"/>
  <c r="G79" i="11"/>
  <c r="F79" i="11"/>
  <c r="E79" i="11"/>
  <c r="D79" i="11"/>
  <c r="C79" i="11"/>
  <c r="H79" i="11" s="1"/>
  <c r="F78" i="11"/>
  <c r="E78" i="11"/>
  <c r="D78" i="11"/>
  <c r="C78" i="11"/>
  <c r="G77" i="11"/>
  <c r="F77" i="11"/>
  <c r="E77" i="11"/>
  <c r="D77" i="11"/>
  <c r="C77" i="11"/>
  <c r="G76" i="11"/>
  <c r="F76" i="11"/>
  <c r="E76" i="11"/>
  <c r="D76" i="11"/>
  <c r="C76" i="11"/>
  <c r="G75" i="11"/>
  <c r="F75" i="11"/>
  <c r="E75" i="11"/>
  <c r="D75" i="11"/>
  <c r="C75" i="11"/>
  <c r="G74" i="11"/>
  <c r="F74" i="11"/>
  <c r="E74" i="11"/>
  <c r="D74" i="11"/>
  <c r="C74" i="11"/>
  <c r="G73" i="11"/>
  <c r="G128" i="11" s="1"/>
  <c r="F73" i="11"/>
  <c r="E73" i="11"/>
  <c r="D73" i="11"/>
  <c r="C73" i="11"/>
  <c r="G72" i="11"/>
  <c r="E72" i="11"/>
  <c r="D72" i="11"/>
  <c r="C72" i="11"/>
  <c r="G71" i="11"/>
  <c r="F71" i="11"/>
  <c r="E71" i="11"/>
  <c r="D71" i="11"/>
  <c r="C71" i="11"/>
  <c r="G70" i="11"/>
  <c r="F70" i="11"/>
  <c r="E70" i="11"/>
  <c r="D70" i="11"/>
  <c r="C70" i="11"/>
  <c r="G69" i="11"/>
  <c r="F69" i="11"/>
  <c r="E69" i="11"/>
  <c r="D69" i="11"/>
  <c r="C69" i="11"/>
  <c r="B69" i="11"/>
  <c r="G68" i="11"/>
  <c r="F68" i="11"/>
  <c r="E68" i="11"/>
  <c r="D68" i="11"/>
  <c r="C68" i="11"/>
  <c r="G67" i="11"/>
  <c r="F67" i="11"/>
  <c r="E67" i="11"/>
  <c r="D67" i="11"/>
  <c r="C67" i="11"/>
  <c r="G66" i="11"/>
  <c r="F66" i="11"/>
  <c r="D66" i="11"/>
  <c r="C66" i="11"/>
  <c r="G65" i="11"/>
  <c r="F65" i="11"/>
  <c r="E65" i="11"/>
  <c r="D65" i="11"/>
  <c r="C65" i="11"/>
  <c r="G64" i="11"/>
  <c r="F64" i="11"/>
  <c r="E64" i="11"/>
  <c r="D64" i="11"/>
  <c r="D119" i="11" s="1"/>
  <c r="C64" i="11"/>
  <c r="G63" i="11"/>
  <c r="F63" i="11"/>
  <c r="E63" i="11"/>
  <c r="D63" i="11"/>
  <c r="C63" i="11"/>
  <c r="G62" i="11"/>
  <c r="F62" i="11"/>
  <c r="E62" i="11"/>
  <c r="D62" i="11"/>
  <c r="C62" i="11"/>
  <c r="G61" i="11"/>
  <c r="F61" i="11"/>
  <c r="E61" i="11"/>
  <c r="D61" i="11"/>
  <c r="C61" i="11"/>
  <c r="C116" i="11" s="1"/>
  <c r="G51" i="11"/>
  <c r="F51" i="11"/>
  <c r="E51" i="11"/>
  <c r="D51" i="11"/>
  <c r="C51" i="11"/>
  <c r="G50" i="11"/>
  <c r="F50" i="11"/>
  <c r="E50" i="11"/>
  <c r="D50" i="11"/>
  <c r="C50" i="11"/>
  <c r="G49" i="11"/>
  <c r="G310" i="11" s="1"/>
  <c r="G360" i="11" s="1"/>
  <c r="F49" i="11"/>
  <c r="E49" i="11"/>
  <c r="D49" i="11"/>
  <c r="C49" i="11"/>
  <c r="G48" i="11"/>
  <c r="F48" i="11"/>
  <c r="E48" i="11"/>
  <c r="D48" i="11"/>
  <c r="D309" i="11" s="1"/>
  <c r="D359" i="11" s="1"/>
  <c r="C48" i="11"/>
  <c r="G47" i="11"/>
  <c r="F47" i="11"/>
  <c r="E47" i="11"/>
  <c r="D47" i="11"/>
  <c r="G46" i="11"/>
  <c r="F46" i="11"/>
  <c r="E46" i="11"/>
  <c r="E307" i="11" s="1"/>
  <c r="E357" i="11" s="1"/>
  <c r="D46" i="11"/>
  <c r="C46" i="11"/>
  <c r="F45" i="11"/>
  <c r="E45" i="11"/>
  <c r="D45" i="11"/>
  <c r="C45" i="11"/>
  <c r="G44" i="11"/>
  <c r="F44" i="11"/>
  <c r="F305" i="11" s="1"/>
  <c r="F355" i="11" s="1"/>
  <c r="E44" i="11"/>
  <c r="D44" i="11"/>
  <c r="C44" i="11"/>
  <c r="G43" i="11"/>
  <c r="F43" i="11"/>
  <c r="E43" i="11"/>
  <c r="D43" i="11"/>
  <c r="C43" i="11"/>
  <c r="C304" i="11" s="1"/>
  <c r="C354" i="11" s="1"/>
  <c r="G42" i="11"/>
  <c r="F42" i="11"/>
  <c r="E42" i="11"/>
  <c r="D42" i="11"/>
  <c r="C42" i="11"/>
  <c r="G41" i="11"/>
  <c r="F41" i="11"/>
  <c r="E41" i="11"/>
  <c r="E302" i="11" s="1"/>
  <c r="E352" i="11" s="1"/>
  <c r="D41" i="11"/>
  <c r="C41" i="11"/>
  <c r="G40" i="11"/>
  <c r="F40" i="11"/>
  <c r="E40" i="11"/>
  <c r="D40" i="11"/>
  <c r="C40" i="11"/>
  <c r="G39" i="11"/>
  <c r="E39" i="11"/>
  <c r="D39" i="11"/>
  <c r="C39" i="11"/>
  <c r="G38" i="11"/>
  <c r="F38" i="11"/>
  <c r="E38" i="11"/>
  <c r="D38" i="11"/>
  <c r="C38" i="11"/>
  <c r="G37" i="11"/>
  <c r="F37" i="11"/>
  <c r="E37" i="11"/>
  <c r="D37" i="11"/>
  <c r="C37" i="11"/>
  <c r="G36" i="11"/>
  <c r="F36" i="11"/>
  <c r="E36" i="11"/>
  <c r="E297" i="11" s="1"/>
  <c r="E347" i="11" s="1"/>
  <c r="D36" i="11"/>
  <c r="C36" i="11"/>
  <c r="G35" i="11"/>
  <c r="F35" i="11"/>
  <c r="E35" i="11"/>
  <c r="D35" i="11"/>
  <c r="C35" i="11"/>
  <c r="G34" i="11"/>
  <c r="G295" i="11" s="1"/>
  <c r="G345" i="11" s="1"/>
  <c r="F34" i="11"/>
  <c r="E34" i="11"/>
  <c r="D34" i="11"/>
  <c r="C34" i="11"/>
  <c r="G33" i="11"/>
  <c r="F33" i="11"/>
  <c r="D33" i="11"/>
  <c r="C33" i="11"/>
  <c r="G32" i="11"/>
  <c r="F32" i="11"/>
  <c r="E32" i="11"/>
  <c r="D10" i="49" s="1"/>
  <c r="D32" i="11"/>
  <c r="C32" i="11"/>
  <c r="H28" i="11"/>
  <c r="G28" i="11"/>
  <c r="D28" i="11"/>
  <c r="G25" i="11"/>
  <c r="F25" i="11"/>
  <c r="E25" i="11"/>
  <c r="D25" i="11"/>
  <c r="C25" i="11"/>
  <c r="H21" i="11"/>
  <c r="G21" i="11"/>
  <c r="F16" i="11"/>
  <c r="H16" i="11" s="1"/>
  <c r="F15" i="11"/>
  <c r="F14" i="11"/>
  <c r="H14" i="11" s="1"/>
  <c r="G132" i="10"/>
  <c r="H71" i="10"/>
  <c r="B69" i="10"/>
  <c r="G51" i="10"/>
  <c r="F51" i="10"/>
  <c r="E51" i="10"/>
  <c r="D51" i="10"/>
  <c r="C51" i="10"/>
  <c r="G50" i="10"/>
  <c r="F50" i="10"/>
  <c r="E50" i="10"/>
  <c r="D50" i="10"/>
  <c r="C50" i="10"/>
  <c r="G49" i="10"/>
  <c r="F49" i="10"/>
  <c r="E49" i="10"/>
  <c r="E310" i="10" s="1"/>
  <c r="E360" i="10" s="1"/>
  <c r="D49" i="10"/>
  <c r="C49" i="10"/>
  <c r="G48" i="10"/>
  <c r="F48" i="10"/>
  <c r="E48" i="10"/>
  <c r="D48" i="10"/>
  <c r="C48" i="10"/>
  <c r="G47" i="10"/>
  <c r="G308" i="10" s="1"/>
  <c r="G358" i="10" s="1"/>
  <c r="F47" i="10"/>
  <c r="E47" i="10"/>
  <c r="D47" i="10"/>
  <c r="G46" i="10"/>
  <c r="F46" i="10"/>
  <c r="E46" i="10"/>
  <c r="D46" i="10"/>
  <c r="C46" i="10"/>
  <c r="C307" i="10" s="1"/>
  <c r="C357" i="10" s="1"/>
  <c r="F45" i="10"/>
  <c r="E45" i="10"/>
  <c r="D45" i="10"/>
  <c r="C45" i="10"/>
  <c r="G44" i="10"/>
  <c r="F44" i="10"/>
  <c r="E44" i="10"/>
  <c r="D44" i="10"/>
  <c r="D305" i="10" s="1"/>
  <c r="D355" i="10" s="1"/>
  <c r="C44" i="10"/>
  <c r="G43" i="10"/>
  <c r="F43" i="10"/>
  <c r="E43" i="10"/>
  <c r="D43" i="10"/>
  <c r="C43" i="10"/>
  <c r="G42" i="10"/>
  <c r="F42" i="10"/>
  <c r="E42" i="10"/>
  <c r="D42" i="10"/>
  <c r="C42" i="10"/>
  <c r="G41" i="10"/>
  <c r="F41" i="10"/>
  <c r="E41" i="10"/>
  <c r="D41" i="10"/>
  <c r="C41" i="10"/>
  <c r="G40" i="10"/>
  <c r="F40" i="10"/>
  <c r="E40" i="10"/>
  <c r="D40" i="10"/>
  <c r="C40" i="10"/>
  <c r="G39" i="10"/>
  <c r="E39" i="10"/>
  <c r="D39" i="10"/>
  <c r="C39" i="10"/>
  <c r="G38" i="10"/>
  <c r="F38" i="10"/>
  <c r="E38" i="10"/>
  <c r="D38" i="10"/>
  <c r="C38" i="10"/>
  <c r="G37" i="10"/>
  <c r="F37" i="10"/>
  <c r="E37" i="10"/>
  <c r="D37" i="10"/>
  <c r="C37" i="10"/>
  <c r="G36" i="10"/>
  <c r="F36" i="10"/>
  <c r="E36" i="10"/>
  <c r="D36" i="10"/>
  <c r="C36" i="10"/>
  <c r="G35" i="10"/>
  <c r="F35" i="10"/>
  <c r="E35" i="10"/>
  <c r="D35" i="10"/>
  <c r="C35" i="10"/>
  <c r="G34" i="10"/>
  <c r="F34" i="10"/>
  <c r="E34" i="10"/>
  <c r="D34" i="10"/>
  <c r="C34" i="10"/>
  <c r="G33" i="10"/>
  <c r="F33" i="10"/>
  <c r="D33" i="10"/>
  <c r="C33" i="10"/>
  <c r="G32" i="10"/>
  <c r="F32" i="10"/>
  <c r="E32" i="10"/>
  <c r="D32" i="10"/>
  <c r="C32" i="10"/>
  <c r="H28" i="10"/>
  <c r="G28" i="10"/>
  <c r="D28" i="10"/>
  <c r="G25" i="10"/>
  <c r="F25" i="10"/>
  <c r="E25" i="10"/>
  <c r="D25" i="10"/>
  <c r="C25" i="10"/>
  <c r="H21" i="10"/>
  <c r="G21" i="10"/>
  <c r="F17" i="10"/>
  <c r="F16" i="10"/>
  <c r="F15" i="10"/>
  <c r="H15" i="10" s="1"/>
  <c r="H190" i="10" s="1"/>
  <c r="F14" i="10"/>
  <c r="F13" i="10"/>
  <c r="G80" i="9"/>
  <c r="F80" i="9"/>
  <c r="E80" i="9"/>
  <c r="D80" i="9"/>
  <c r="G79" i="9"/>
  <c r="F79" i="9"/>
  <c r="E79" i="9"/>
  <c r="D79" i="9"/>
  <c r="C79" i="9"/>
  <c r="F78" i="9"/>
  <c r="E78" i="9"/>
  <c r="D78" i="9"/>
  <c r="C78" i="9"/>
  <c r="G77" i="9"/>
  <c r="F77" i="9"/>
  <c r="E77" i="9"/>
  <c r="D77" i="9"/>
  <c r="C77" i="9"/>
  <c r="G76" i="9"/>
  <c r="G131" i="9" s="1"/>
  <c r="F76" i="9"/>
  <c r="E76" i="9"/>
  <c r="D76" i="9"/>
  <c r="C76" i="9"/>
  <c r="G75" i="9"/>
  <c r="F75" i="9"/>
  <c r="E75" i="9"/>
  <c r="D75" i="9"/>
  <c r="C75" i="9"/>
  <c r="G74" i="9"/>
  <c r="F74" i="9"/>
  <c r="E74" i="9"/>
  <c r="D74" i="9"/>
  <c r="C74" i="9"/>
  <c r="G73" i="9"/>
  <c r="F73" i="9"/>
  <c r="E73" i="9"/>
  <c r="D73" i="9"/>
  <c r="C73" i="9"/>
  <c r="G72" i="9"/>
  <c r="E72" i="9"/>
  <c r="D72" i="9"/>
  <c r="C72" i="9"/>
  <c r="H72" i="9" s="1"/>
  <c r="G71" i="9"/>
  <c r="F71" i="9"/>
  <c r="E71" i="9"/>
  <c r="D71" i="9"/>
  <c r="C71" i="9"/>
  <c r="G70" i="9"/>
  <c r="F70" i="9"/>
  <c r="E70" i="9"/>
  <c r="D70" i="9"/>
  <c r="C70" i="9"/>
  <c r="G69" i="9"/>
  <c r="F69" i="9"/>
  <c r="E69" i="9"/>
  <c r="D69" i="9"/>
  <c r="C69" i="9"/>
  <c r="G68" i="9"/>
  <c r="G123" i="9" s="1"/>
  <c r="F68" i="9"/>
  <c r="E68" i="9"/>
  <c r="C68" i="9"/>
  <c r="G67" i="9"/>
  <c r="F67" i="9"/>
  <c r="E67" i="9"/>
  <c r="D67" i="9"/>
  <c r="C67" i="9"/>
  <c r="G66" i="9"/>
  <c r="F66" i="9"/>
  <c r="D66" i="9"/>
  <c r="C66" i="9"/>
  <c r="G65" i="9"/>
  <c r="F65" i="9"/>
  <c r="E65" i="9"/>
  <c r="D65" i="9"/>
  <c r="C65" i="9"/>
  <c r="G64" i="9"/>
  <c r="F64" i="9"/>
  <c r="E64" i="9"/>
  <c r="D64" i="9"/>
  <c r="C64" i="9"/>
  <c r="G63" i="9"/>
  <c r="F63" i="9"/>
  <c r="E63" i="9"/>
  <c r="D63" i="9"/>
  <c r="C63" i="9"/>
  <c r="G62" i="9"/>
  <c r="F62" i="9"/>
  <c r="E62" i="9"/>
  <c r="D62" i="9"/>
  <c r="C62" i="9"/>
  <c r="G61" i="9"/>
  <c r="F61" i="9"/>
  <c r="E61" i="9"/>
  <c r="D61" i="9"/>
  <c r="C61" i="9"/>
  <c r="H28" i="9"/>
  <c r="G28" i="9"/>
  <c r="D28" i="9"/>
  <c r="H21" i="9"/>
  <c r="G21" i="9"/>
  <c r="G51" i="9"/>
  <c r="G312" i="9" s="1"/>
  <c r="G362" i="9" s="1"/>
  <c r="F51" i="9"/>
  <c r="E51" i="9"/>
  <c r="D51" i="9"/>
  <c r="C51" i="9"/>
  <c r="G50" i="9"/>
  <c r="F50" i="9"/>
  <c r="E50" i="9"/>
  <c r="D50" i="9"/>
  <c r="C50" i="9"/>
  <c r="G49" i="9"/>
  <c r="F49" i="9"/>
  <c r="E49" i="9"/>
  <c r="D49" i="9"/>
  <c r="C49" i="9"/>
  <c r="G48" i="9"/>
  <c r="F48" i="9"/>
  <c r="E48" i="9"/>
  <c r="D48" i="9"/>
  <c r="C48" i="9"/>
  <c r="G47" i="9"/>
  <c r="F47" i="9"/>
  <c r="E47" i="9"/>
  <c r="D47" i="9"/>
  <c r="G46" i="9"/>
  <c r="F46" i="9"/>
  <c r="E46" i="9"/>
  <c r="D46" i="9"/>
  <c r="C46" i="9"/>
  <c r="F45" i="9"/>
  <c r="E45" i="9"/>
  <c r="D45" i="9"/>
  <c r="C45" i="9"/>
  <c r="G44" i="9"/>
  <c r="F44" i="9"/>
  <c r="E44" i="9"/>
  <c r="D44" i="9"/>
  <c r="C44" i="9"/>
  <c r="G43" i="9"/>
  <c r="F43" i="9"/>
  <c r="E43" i="9"/>
  <c r="D43" i="9"/>
  <c r="C43" i="9"/>
  <c r="G42" i="9"/>
  <c r="F42" i="9"/>
  <c r="E42" i="9"/>
  <c r="D42" i="9"/>
  <c r="C42" i="9"/>
  <c r="G41" i="9"/>
  <c r="G302" i="9" s="1"/>
  <c r="G352" i="9" s="1"/>
  <c r="F41" i="9"/>
  <c r="E41" i="9"/>
  <c r="D41" i="9"/>
  <c r="C41" i="9"/>
  <c r="G40" i="9"/>
  <c r="F40" i="9"/>
  <c r="E40" i="9"/>
  <c r="D40" i="9"/>
  <c r="C40" i="9"/>
  <c r="G39" i="9"/>
  <c r="E39" i="9"/>
  <c r="C39" i="9"/>
  <c r="G38" i="9"/>
  <c r="F38" i="9"/>
  <c r="E38" i="9"/>
  <c r="D38" i="9"/>
  <c r="C38" i="9"/>
  <c r="G37" i="9"/>
  <c r="F37" i="9"/>
  <c r="E37" i="9"/>
  <c r="D37" i="9"/>
  <c r="C37" i="9"/>
  <c r="G36" i="9"/>
  <c r="F36" i="9"/>
  <c r="F297" i="9" s="1"/>
  <c r="F347" i="9" s="1"/>
  <c r="E36" i="9"/>
  <c r="D36" i="9"/>
  <c r="C36" i="9"/>
  <c r="G35" i="9"/>
  <c r="F35" i="9"/>
  <c r="E35" i="9"/>
  <c r="D35" i="9"/>
  <c r="C35" i="9"/>
  <c r="G34" i="9"/>
  <c r="F34" i="9"/>
  <c r="E34" i="9"/>
  <c r="D34" i="9"/>
  <c r="C34" i="9"/>
  <c r="G33" i="9"/>
  <c r="F33" i="9"/>
  <c r="D33" i="9"/>
  <c r="C33" i="9"/>
  <c r="F32" i="9"/>
  <c r="E32" i="9"/>
  <c r="D32" i="9"/>
  <c r="C32" i="9"/>
  <c r="G25" i="9"/>
  <c r="F25" i="9"/>
  <c r="E25" i="9"/>
  <c r="D25" i="9"/>
  <c r="C25" i="9"/>
  <c r="F17" i="9"/>
  <c r="H17" i="9" s="1"/>
  <c r="H215" i="9" s="1"/>
  <c r="F16" i="9"/>
  <c r="F15" i="9"/>
  <c r="F14" i="9"/>
  <c r="F13" i="9"/>
  <c r="C305" i="59"/>
  <c r="C355" i="59" s="1"/>
  <c r="F293" i="59"/>
  <c r="F343" i="59" s="1"/>
  <c r="C310" i="57"/>
  <c r="C360" i="57" s="1"/>
  <c r="C304" i="57"/>
  <c r="C354" i="57" s="1"/>
  <c r="G39" i="56"/>
  <c r="H39" i="56"/>
  <c r="I39" i="56"/>
  <c r="J39" i="56"/>
  <c r="K39" i="56"/>
  <c r="H140" i="41"/>
  <c r="H140" i="40"/>
  <c r="H141" i="40" s="1"/>
  <c r="H140" i="39"/>
  <c r="H141" i="39" s="1"/>
  <c r="H140" i="38"/>
  <c r="H140" i="35"/>
  <c r="H141" i="35" s="1"/>
  <c r="H140" i="34"/>
  <c r="H141" i="34" s="1"/>
  <c r="H140" i="33"/>
  <c r="H141" i="33" s="1"/>
  <c r="H140" i="32"/>
  <c r="H140" i="31"/>
  <c r="H140" i="30"/>
  <c r="H140" i="29"/>
  <c r="H140" i="28"/>
  <c r="H140" i="27"/>
  <c r="H141" i="27" s="1"/>
  <c r="H140" i="26"/>
  <c r="H141" i="26" s="1"/>
  <c r="H140" i="25"/>
  <c r="H141" i="25" s="1"/>
  <c r="H140" i="24"/>
  <c r="H140" i="23"/>
  <c r="H141" i="23" s="1"/>
  <c r="H140" i="22"/>
  <c r="H141" i="22" s="1"/>
  <c r="H140" i="21"/>
  <c r="H141" i="21" s="1"/>
  <c r="H140" i="20"/>
  <c r="H141" i="20" s="1"/>
  <c r="H140" i="19"/>
  <c r="H141" i="19" s="1"/>
  <c r="H140" i="18"/>
  <c r="H141" i="18" s="1"/>
  <c r="H140" i="17"/>
  <c r="H141" i="17" s="1"/>
  <c r="H140" i="16"/>
  <c r="H141" i="16" s="1"/>
  <c r="H140" i="15"/>
  <c r="H140" i="14"/>
  <c r="H141" i="14" s="1"/>
  <c r="H140" i="12"/>
  <c r="H140" i="11"/>
  <c r="H141" i="11" s="1"/>
  <c r="H140" i="10"/>
  <c r="H141" i="10" s="1"/>
  <c r="H140" i="9"/>
  <c r="H141" i="9" s="1"/>
  <c r="H162" i="41"/>
  <c r="G162" i="41"/>
  <c r="F162" i="41"/>
  <c r="E162" i="41"/>
  <c r="D162" i="41"/>
  <c r="C162" i="41"/>
  <c r="H161" i="41"/>
  <c r="G161" i="41"/>
  <c r="F161" i="41"/>
  <c r="E161" i="41"/>
  <c r="D161" i="41"/>
  <c r="C161" i="41"/>
  <c r="H160" i="41"/>
  <c r="G160" i="41"/>
  <c r="F160" i="41"/>
  <c r="E160" i="41"/>
  <c r="D160" i="41"/>
  <c r="C160" i="41"/>
  <c r="H159" i="41"/>
  <c r="G159" i="41"/>
  <c r="F159" i="41"/>
  <c r="E159" i="41"/>
  <c r="D159" i="41"/>
  <c r="C159" i="41"/>
  <c r="H158" i="41"/>
  <c r="G158" i="41"/>
  <c r="E158" i="41"/>
  <c r="D158" i="41"/>
  <c r="C158" i="41"/>
  <c r="H157" i="41"/>
  <c r="G157" i="41"/>
  <c r="F157" i="41"/>
  <c r="E157" i="41"/>
  <c r="D157" i="41"/>
  <c r="C157" i="41"/>
  <c r="H156" i="41"/>
  <c r="G156" i="41"/>
  <c r="F156" i="41"/>
  <c r="E156" i="41"/>
  <c r="D156" i="41"/>
  <c r="C156" i="41"/>
  <c r="H155" i="41"/>
  <c r="G155" i="41"/>
  <c r="F155" i="41"/>
  <c r="E155" i="41"/>
  <c r="D155" i="41"/>
  <c r="C155" i="41"/>
  <c r="H154" i="41"/>
  <c r="G154" i="41"/>
  <c r="F154" i="41"/>
  <c r="E154" i="41"/>
  <c r="D154" i="41"/>
  <c r="H153" i="41"/>
  <c r="G153" i="41"/>
  <c r="F153" i="41"/>
  <c r="E153" i="41"/>
  <c r="D153" i="41"/>
  <c r="H152" i="41"/>
  <c r="G152" i="41"/>
  <c r="F152" i="41"/>
  <c r="D152" i="41"/>
  <c r="H151" i="41"/>
  <c r="G151" i="41"/>
  <c r="F151" i="41"/>
  <c r="E151" i="41"/>
  <c r="D151" i="41"/>
  <c r="H150" i="41"/>
  <c r="G150" i="41"/>
  <c r="F150" i="41"/>
  <c r="E150" i="41"/>
  <c r="D150" i="41"/>
  <c r="H149" i="41"/>
  <c r="G149" i="41"/>
  <c r="F149" i="41"/>
  <c r="E149" i="41"/>
  <c r="D149" i="41"/>
  <c r="H148" i="41"/>
  <c r="G148" i="41"/>
  <c r="F148" i="41"/>
  <c r="E148" i="41"/>
  <c r="D148" i="41"/>
  <c r="H147" i="41"/>
  <c r="G147" i="41"/>
  <c r="F147" i="41"/>
  <c r="E147" i="41"/>
  <c r="D147" i="41"/>
  <c r="H146" i="41"/>
  <c r="G146" i="41"/>
  <c r="F146" i="41"/>
  <c r="E146" i="41"/>
  <c r="H145" i="41"/>
  <c r="G145" i="41"/>
  <c r="F145" i="41"/>
  <c r="E145" i="41"/>
  <c r="D145" i="41"/>
  <c r="G144" i="41"/>
  <c r="F144" i="41"/>
  <c r="E144" i="41"/>
  <c r="D144" i="41"/>
  <c r="H143" i="41"/>
  <c r="G143" i="41"/>
  <c r="F143" i="41"/>
  <c r="E143" i="41"/>
  <c r="D143" i="41"/>
  <c r="F110" i="41"/>
  <c r="E110" i="41"/>
  <c r="E135" i="41" s="1"/>
  <c r="D110" i="41"/>
  <c r="F109" i="41"/>
  <c r="E109" i="41"/>
  <c r="D109" i="41"/>
  <c r="D134" i="41" s="1"/>
  <c r="C109" i="41"/>
  <c r="F108" i="41"/>
  <c r="E108" i="41"/>
  <c r="D108" i="41"/>
  <c r="D133" i="41" s="1"/>
  <c r="C108" i="41"/>
  <c r="F107" i="41"/>
  <c r="F132" i="41" s="1"/>
  <c r="E107" i="41"/>
  <c r="E132" i="41" s="1"/>
  <c r="D107" i="41"/>
  <c r="C107" i="41"/>
  <c r="F106" i="41"/>
  <c r="E106" i="41"/>
  <c r="D106" i="41"/>
  <c r="C106" i="41"/>
  <c r="F105" i="41"/>
  <c r="E105" i="41"/>
  <c r="D105" i="41"/>
  <c r="D130" i="41" s="1"/>
  <c r="C105" i="41"/>
  <c r="F104" i="41"/>
  <c r="E104" i="41"/>
  <c r="D104" i="41"/>
  <c r="D129" i="41" s="1"/>
  <c r="C104" i="41"/>
  <c r="F103" i="41"/>
  <c r="F128" i="41" s="1"/>
  <c r="E103" i="41"/>
  <c r="H103" i="41" s="1"/>
  <c r="D103" i="41"/>
  <c r="D128" i="41" s="1"/>
  <c r="C103" i="41"/>
  <c r="E102" i="41"/>
  <c r="D102" i="41"/>
  <c r="C102" i="41"/>
  <c r="F101" i="41"/>
  <c r="E101" i="41"/>
  <c r="E126" i="41" s="1"/>
  <c r="D101" i="41"/>
  <c r="D126" i="41" s="1"/>
  <c r="C101" i="41"/>
  <c r="C126" i="41" s="1"/>
  <c r="F100" i="41"/>
  <c r="E100" i="41"/>
  <c r="D100" i="41"/>
  <c r="C100" i="41"/>
  <c r="C125" i="41" s="1"/>
  <c r="F99" i="41"/>
  <c r="E99" i="41"/>
  <c r="D99" i="41"/>
  <c r="D124" i="41" s="1"/>
  <c r="C99" i="41"/>
  <c r="F98" i="41"/>
  <c r="E98" i="41"/>
  <c r="D98" i="41"/>
  <c r="C98" i="41"/>
  <c r="F97" i="41"/>
  <c r="E97" i="41"/>
  <c r="E122" i="41" s="1"/>
  <c r="D97" i="41"/>
  <c r="D122" i="41" s="1"/>
  <c r="C97" i="41"/>
  <c r="G96" i="41"/>
  <c r="F96" i="41"/>
  <c r="D96" i="41"/>
  <c r="C96" i="41"/>
  <c r="G95" i="41"/>
  <c r="F95" i="41"/>
  <c r="E95" i="41"/>
  <c r="D95" i="41"/>
  <c r="D120" i="41" s="1"/>
  <c r="C95" i="41"/>
  <c r="G94" i="41"/>
  <c r="F94" i="41"/>
  <c r="E94" i="41"/>
  <c r="D94" i="41"/>
  <c r="C94" i="41"/>
  <c r="G93" i="41"/>
  <c r="F93" i="41"/>
  <c r="F118" i="41" s="1"/>
  <c r="E93" i="41"/>
  <c r="D93" i="41"/>
  <c r="C93" i="41"/>
  <c r="G92" i="41"/>
  <c r="F92" i="41"/>
  <c r="F117" i="41" s="1"/>
  <c r="E92" i="41"/>
  <c r="D92" i="41"/>
  <c r="C92" i="41"/>
  <c r="C117" i="41" s="1"/>
  <c r="G91" i="41"/>
  <c r="F91" i="41"/>
  <c r="E91" i="41"/>
  <c r="D91" i="41"/>
  <c r="C91" i="41"/>
  <c r="C116" i="41" s="1"/>
  <c r="H162" i="40"/>
  <c r="G162" i="40"/>
  <c r="F162" i="40"/>
  <c r="E162" i="40"/>
  <c r="D162" i="40"/>
  <c r="C162" i="40"/>
  <c r="H161" i="40"/>
  <c r="G161" i="40"/>
  <c r="F161" i="40"/>
  <c r="E161" i="40"/>
  <c r="D161" i="40"/>
  <c r="C161" i="40"/>
  <c r="H160" i="40"/>
  <c r="G160" i="40"/>
  <c r="F160" i="40"/>
  <c r="E160" i="40"/>
  <c r="D160" i="40"/>
  <c r="C160" i="40"/>
  <c r="H159" i="40"/>
  <c r="G159" i="40"/>
  <c r="F159" i="40"/>
  <c r="E159" i="40"/>
  <c r="D159" i="40"/>
  <c r="C159" i="40"/>
  <c r="H158" i="40"/>
  <c r="G158" i="40"/>
  <c r="E158" i="40"/>
  <c r="D158" i="40"/>
  <c r="C158" i="40"/>
  <c r="H157" i="40"/>
  <c r="G157" i="40"/>
  <c r="F157" i="40"/>
  <c r="E157" i="40"/>
  <c r="D157" i="40"/>
  <c r="C157" i="40"/>
  <c r="H156" i="40"/>
  <c r="G156" i="40"/>
  <c r="F156" i="40"/>
  <c r="E156" i="40"/>
  <c r="D156" i="40"/>
  <c r="C156" i="40"/>
  <c r="H155" i="40"/>
  <c r="G155" i="40"/>
  <c r="F155" i="40"/>
  <c r="E155" i="40"/>
  <c r="D155" i="40"/>
  <c r="C155" i="40"/>
  <c r="H154" i="40"/>
  <c r="G154" i="40"/>
  <c r="F154" i="40"/>
  <c r="E154" i="40"/>
  <c r="D154" i="40"/>
  <c r="H153" i="40"/>
  <c r="G153" i="40"/>
  <c r="F153" i="40"/>
  <c r="E153" i="40"/>
  <c r="D153" i="40"/>
  <c r="H152" i="40"/>
  <c r="G152" i="40"/>
  <c r="F152" i="40"/>
  <c r="D152" i="40"/>
  <c r="H151" i="40"/>
  <c r="G151" i="40"/>
  <c r="F151" i="40"/>
  <c r="E151" i="40"/>
  <c r="D151" i="40"/>
  <c r="H150" i="40"/>
  <c r="G150" i="40"/>
  <c r="F150" i="40"/>
  <c r="E150" i="40"/>
  <c r="D150" i="40"/>
  <c r="H149" i="40"/>
  <c r="G149" i="40"/>
  <c r="F149" i="40"/>
  <c r="E149" i="40"/>
  <c r="D149" i="40"/>
  <c r="H148" i="40"/>
  <c r="G148" i="40"/>
  <c r="F148" i="40"/>
  <c r="E148" i="40"/>
  <c r="D148" i="40"/>
  <c r="H147" i="40"/>
  <c r="G147" i="40"/>
  <c r="F147" i="40"/>
  <c r="E147" i="40"/>
  <c r="D147" i="40"/>
  <c r="H146" i="40"/>
  <c r="G146" i="40"/>
  <c r="F146" i="40"/>
  <c r="E146" i="40"/>
  <c r="H145" i="40"/>
  <c r="G145" i="40"/>
  <c r="F145" i="40"/>
  <c r="E145" i="40"/>
  <c r="D145" i="40"/>
  <c r="G144" i="40"/>
  <c r="F144" i="40"/>
  <c r="E144" i="40"/>
  <c r="D144" i="40"/>
  <c r="H143" i="40"/>
  <c r="G143" i="40"/>
  <c r="F143" i="40"/>
  <c r="E143" i="40"/>
  <c r="D143" i="40"/>
  <c r="F110" i="40"/>
  <c r="E110" i="40"/>
  <c r="D110" i="40"/>
  <c r="D135" i="40" s="1"/>
  <c r="F109" i="40"/>
  <c r="F134" i="40" s="1"/>
  <c r="E109" i="40"/>
  <c r="D109" i="40"/>
  <c r="C109" i="40"/>
  <c r="F108" i="40"/>
  <c r="F133" i="40" s="1"/>
  <c r="E108" i="40"/>
  <c r="D108" i="40"/>
  <c r="C108" i="40"/>
  <c r="C133" i="40" s="1"/>
  <c r="F107" i="40"/>
  <c r="F132" i="40" s="1"/>
  <c r="E107" i="40"/>
  <c r="D107" i="40"/>
  <c r="C107" i="40"/>
  <c r="C132" i="40" s="1"/>
  <c r="F106" i="40"/>
  <c r="E106" i="40"/>
  <c r="D106" i="40"/>
  <c r="D131" i="40" s="1"/>
  <c r="C106" i="40"/>
  <c r="F105" i="40"/>
  <c r="F130" i="40" s="1"/>
  <c r="E105" i="40"/>
  <c r="D105" i="40"/>
  <c r="C105" i="40"/>
  <c r="F104" i="40"/>
  <c r="E104" i="40"/>
  <c r="D104" i="40"/>
  <c r="D129" i="40" s="1"/>
  <c r="C104" i="40"/>
  <c r="C129" i="40" s="1"/>
  <c r="F103" i="40"/>
  <c r="E103" i="40"/>
  <c r="E128" i="40" s="1"/>
  <c r="D103" i="40"/>
  <c r="C103" i="40"/>
  <c r="C128" i="40" s="1"/>
  <c r="E102" i="40"/>
  <c r="D102" i="40"/>
  <c r="C102" i="40"/>
  <c r="F101" i="40"/>
  <c r="F126" i="40" s="1"/>
  <c r="E101" i="40"/>
  <c r="E126" i="40" s="1"/>
  <c r="D101" i="40"/>
  <c r="D126" i="40" s="1"/>
  <c r="C101" i="40"/>
  <c r="F100" i="40"/>
  <c r="F125" i="40" s="1"/>
  <c r="E100" i="40"/>
  <c r="D100" i="40"/>
  <c r="C100" i="40"/>
  <c r="C125" i="40" s="1"/>
  <c r="F99" i="40"/>
  <c r="E99" i="40"/>
  <c r="D99" i="40"/>
  <c r="C99" i="40"/>
  <c r="F98" i="40"/>
  <c r="E98" i="40"/>
  <c r="D98" i="40"/>
  <c r="C98" i="40"/>
  <c r="C123" i="40" s="1"/>
  <c r="F97" i="40"/>
  <c r="E97" i="40"/>
  <c r="E122" i="40" s="1"/>
  <c r="D97" i="40"/>
  <c r="C97" i="40"/>
  <c r="G96" i="40"/>
  <c r="G121" i="40" s="1"/>
  <c r="F96" i="40"/>
  <c r="D96" i="40"/>
  <c r="C96" i="40"/>
  <c r="G95" i="40"/>
  <c r="F95" i="40"/>
  <c r="F120" i="40" s="1"/>
  <c r="E95" i="40"/>
  <c r="D95" i="40"/>
  <c r="C95" i="40"/>
  <c r="C120" i="40" s="1"/>
  <c r="G94" i="40"/>
  <c r="F94" i="40"/>
  <c r="E94" i="40"/>
  <c r="D94" i="40"/>
  <c r="C94" i="40"/>
  <c r="C119" i="40" s="1"/>
  <c r="G93" i="40"/>
  <c r="F93" i="40"/>
  <c r="E93" i="40"/>
  <c r="E118" i="40" s="1"/>
  <c r="D93" i="40"/>
  <c r="C93" i="40"/>
  <c r="G92" i="40"/>
  <c r="F92" i="40"/>
  <c r="F117" i="40" s="1"/>
  <c r="E92" i="40"/>
  <c r="E117" i="40" s="1"/>
  <c r="D92" i="40"/>
  <c r="D117" i="40" s="1"/>
  <c r="C92" i="40"/>
  <c r="G91" i="40"/>
  <c r="G116" i="40" s="1"/>
  <c r="F91" i="40"/>
  <c r="E91" i="40"/>
  <c r="D91" i="40"/>
  <c r="C91" i="40"/>
  <c r="H162" i="39"/>
  <c r="G162" i="39"/>
  <c r="F162" i="39"/>
  <c r="E162" i="39"/>
  <c r="D162" i="39"/>
  <c r="C162" i="39"/>
  <c r="H161" i="39"/>
  <c r="G161" i="39"/>
  <c r="F161" i="39"/>
  <c r="E161" i="39"/>
  <c r="D161" i="39"/>
  <c r="C161" i="39"/>
  <c r="H160" i="39"/>
  <c r="G160" i="39"/>
  <c r="F160" i="39"/>
  <c r="E160" i="39"/>
  <c r="D160" i="39"/>
  <c r="C160" i="39"/>
  <c r="H159" i="39"/>
  <c r="G159" i="39"/>
  <c r="F159" i="39"/>
  <c r="E159" i="39"/>
  <c r="D159" i="39"/>
  <c r="C159" i="39"/>
  <c r="H158" i="39"/>
  <c r="G158" i="39"/>
  <c r="E158" i="39"/>
  <c r="D158" i="39"/>
  <c r="C158" i="39"/>
  <c r="H157" i="39"/>
  <c r="G157" i="39"/>
  <c r="F157" i="39"/>
  <c r="E157" i="39"/>
  <c r="D157" i="39"/>
  <c r="C157" i="39"/>
  <c r="H156" i="39"/>
  <c r="G156" i="39"/>
  <c r="F156" i="39"/>
  <c r="E156" i="39"/>
  <c r="D156" i="39"/>
  <c r="C156" i="39"/>
  <c r="H155" i="39"/>
  <c r="G155" i="39"/>
  <c r="F155" i="39"/>
  <c r="E155" i="39"/>
  <c r="D155" i="39"/>
  <c r="C155" i="39"/>
  <c r="H154" i="39"/>
  <c r="G154" i="39"/>
  <c r="F154" i="39"/>
  <c r="E154" i="39"/>
  <c r="D154" i="39"/>
  <c r="H153" i="39"/>
  <c r="G153" i="39"/>
  <c r="F153" i="39"/>
  <c r="E153" i="39"/>
  <c r="D153" i="39"/>
  <c r="H152" i="39"/>
  <c r="G152" i="39"/>
  <c r="F152" i="39"/>
  <c r="D152" i="39"/>
  <c r="H151" i="39"/>
  <c r="G151" i="39"/>
  <c r="F151" i="39"/>
  <c r="E151" i="39"/>
  <c r="D151" i="39"/>
  <c r="H150" i="39"/>
  <c r="G150" i="39"/>
  <c r="F150" i="39"/>
  <c r="E150" i="39"/>
  <c r="D150" i="39"/>
  <c r="H149" i="39"/>
  <c r="G149" i="39"/>
  <c r="F149" i="39"/>
  <c r="E149" i="39"/>
  <c r="D149" i="39"/>
  <c r="H148" i="39"/>
  <c r="G148" i="39"/>
  <c r="F148" i="39"/>
  <c r="E148" i="39"/>
  <c r="D148" i="39"/>
  <c r="H147" i="39"/>
  <c r="G147" i="39"/>
  <c r="F147" i="39"/>
  <c r="E147" i="39"/>
  <c r="D147" i="39"/>
  <c r="H146" i="39"/>
  <c r="G146" i="39"/>
  <c r="F146" i="39"/>
  <c r="E146" i="39"/>
  <c r="H145" i="39"/>
  <c r="G145" i="39"/>
  <c r="F145" i="39"/>
  <c r="E145" i="39"/>
  <c r="D145" i="39"/>
  <c r="G144" i="39"/>
  <c r="F144" i="39"/>
  <c r="E144" i="39"/>
  <c r="D144" i="39"/>
  <c r="H143" i="39"/>
  <c r="G143" i="39"/>
  <c r="F143" i="39"/>
  <c r="E143" i="39"/>
  <c r="D143" i="39"/>
  <c r="F110" i="39"/>
  <c r="F135" i="39" s="1"/>
  <c r="E110" i="39"/>
  <c r="D110" i="39"/>
  <c r="F109" i="39"/>
  <c r="F134" i="39" s="1"/>
  <c r="E109" i="39"/>
  <c r="E134" i="39" s="1"/>
  <c r="D109" i="39"/>
  <c r="D134" i="39" s="1"/>
  <c r="C109" i="39"/>
  <c r="C134" i="39" s="1"/>
  <c r="F108" i="39"/>
  <c r="F133" i="39" s="1"/>
  <c r="E108" i="39"/>
  <c r="D108" i="39"/>
  <c r="C108" i="39"/>
  <c r="C133" i="39" s="1"/>
  <c r="F107" i="39"/>
  <c r="F132" i="39" s="1"/>
  <c r="E107" i="39"/>
  <c r="D107" i="39"/>
  <c r="C107" i="39"/>
  <c r="C132" i="39" s="1"/>
  <c r="F106" i="39"/>
  <c r="E106" i="39"/>
  <c r="E131" i="39" s="1"/>
  <c r="D106" i="39"/>
  <c r="C106" i="39"/>
  <c r="C131" i="39" s="1"/>
  <c r="F105" i="39"/>
  <c r="E105" i="39"/>
  <c r="E130" i="39" s="1"/>
  <c r="D105" i="39"/>
  <c r="D130" i="39" s="1"/>
  <c r="C105" i="39"/>
  <c r="F104" i="39"/>
  <c r="E104" i="39"/>
  <c r="D104" i="39"/>
  <c r="C104" i="39"/>
  <c r="C129" i="39" s="1"/>
  <c r="F103" i="39"/>
  <c r="E103" i="39"/>
  <c r="D103" i="39"/>
  <c r="D128" i="39" s="1"/>
  <c r="C103" i="39"/>
  <c r="C128" i="39" s="1"/>
  <c r="E102" i="39"/>
  <c r="D102" i="39"/>
  <c r="D127" i="39" s="1"/>
  <c r="C102" i="39"/>
  <c r="F101" i="39"/>
  <c r="E101" i="39"/>
  <c r="E126" i="39" s="1"/>
  <c r="D101" i="39"/>
  <c r="C101" i="39"/>
  <c r="C126" i="39" s="1"/>
  <c r="F100" i="39"/>
  <c r="F125" i="39" s="1"/>
  <c r="E100" i="39"/>
  <c r="D100" i="39"/>
  <c r="C100" i="39"/>
  <c r="F99" i="39"/>
  <c r="E99" i="39"/>
  <c r="E124" i="39" s="1"/>
  <c r="D99" i="39"/>
  <c r="C99" i="39"/>
  <c r="C124" i="39" s="1"/>
  <c r="F98" i="39"/>
  <c r="E98" i="39"/>
  <c r="D98" i="39"/>
  <c r="D123" i="39" s="1"/>
  <c r="C98" i="39"/>
  <c r="F97" i="39"/>
  <c r="E97" i="39"/>
  <c r="D97" i="39"/>
  <c r="C97" i="39"/>
  <c r="C122" i="39" s="1"/>
  <c r="G96" i="39"/>
  <c r="F96" i="39"/>
  <c r="F121" i="39" s="1"/>
  <c r="D96" i="39"/>
  <c r="C96" i="39"/>
  <c r="G95" i="39"/>
  <c r="F95" i="39"/>
  <c r="E95" i="39"/>
  <c r="E120" i="39" s="1"/>
  <c r="D95" i="39"/>
  <c r="D120" i="39" s="1"/>
  <c r="C95" i="39"/>
  <c r="G94" i="39"/>
  <c r="G119" i="39" s="1"/>
  <c r="F94" i="39"/>
  <c r="E94" i="39"/>
  <c r="D94" i="39"/>
  <c r="C94" i="39"/>
  <c r="G93" i="39"/>
  <c r="F93" i="39"/>
  <c r="E93" i="39"/>
  <c r="D93" i="39"/>
  <c r="D118" i="39" s="1"/>
  <c r="C93" i="39"/>
  <c r="C118" i="39" s="1"/>
  <c r="G92" i="39"/>
  <c r="F92" i="39"/>
  <c r="E92" i="39"/>
  <c r="D92" i="39"/>
  <c r="D117" i="39" s="1"/>
  <c r="C92" i="39"/>
  <c r="G91" i="39"/>
  <c r="F91" i="39"/>
  <c r="F116" i="39" s="1"/>
  <c r="E91" i="39"/>
  <c r="D91" i="39"/>
  <c r="C91" i="39"/>
  <c r="H162" i="38"/>
  <c r="G162" i="38"/>
  <c r="F162" i="38"/>
  <c r="E162" i="38"/>
  <c r="D162" i="38"/>
  <c r="C162" i="38"/>
  <c r="H161" i="38"/>
  <c r="G161" i="38"/>
  <c r="F161" i="38"/>
  <c r="E161" i="38"/>
  <c r="D161" i="38"/>
  <c r="C161" i="38"/>
  <c r="H160" i="38"/>
  <c r="G160" i="38"/>
  <c r="F160" i="38"/>
  <c r="E160" i="38"/>
  <c r="D160" i="38"/>
  <c r="C160" i="38"/>
  <c r="H159" i="38"/>
  <c r="G159" i="38"/>
  <c r="F159" i="38"/>
  <c r="E159" i="38"/>
  <c r="D159" i="38"/>
  <c r="C159" i="38"/>
  <c r="H158" i="38"/>
  <c r="G158" i="38"/>
  <c r="E158" i="38"/>
  <c r="D158" i="38"/>
  <c r="C158" i="38"/>
  <c r="H157" i="38"/>
  <c r="G157" i="38"/>
  <c r="F157" i="38"/>
  <c r="E157" i="38"/>
  <c r="D157" i="38"/>
  <c r="C157" i="38"/>
  <c r="H156" i="38"/>
  <c r="G156" i="38"/>
  <c r="F156" i="38"/>
  <c r="E156" i="38"/>
  <c r="D156" i="38"/>
  <c r="C156" i="38"/>
  <c r="H155" i="38"/>
  <c r="G155" i="38"/>
  <c r="F155" i="38"/>
  <c r="E155" i="38"/>
  <c r="D155" i="38"/>
  <c r="C155" i="38"/>
  <c r="H154" i="38"/>
  <c r="G154" i="38"/>
  <c r="F154" i="38"/>
  <c r="E154" i="38"/>
  <c r="D154" i="38"/>
  <c r="H153" i="38"/>
  <c r="G153" i="38"/>
  <c r="F153" i="38"/>
  <c r="E153" i="38"/>
  <c r="D153" i="38"/>
  <c r="H152" i="38"/>
  <c r="G152" i="38"/>
  <c r="F152" i="38"/>
  <c r="D152" i="38"/>
  <c r="H151" i="38"/>
  <c r="G151" i="38"/>
  <c r="F151" i="38"/>
  <c r="E151" i="38"/>
  <c r="D151" i="38"/>
  <c r="H150" i="38"/>
  <c r="G150" i="38"/>
  <c r="F150" i="38"/>
  <c r="E150" i="38"/>
  <c r="D150" i="38"/>
  <c r="H149" i="38"/>
  <c r="G149" i="38"/>
  <c r="F149" i="38"/>
  <c r="E149" i="38"/>
  <c r="D149" i="38"/>
  <c r="H148" i="38"/>
  <c r="G148" i="38"/>
  <c r="F148" i="38"/>
  <c r="E148" i="38"/>
  <c r="D148" i="38"/>
  <c r="H147" i="38"/>
  <c r="G147" i="38"/>
  <c r="F147" i="38"/>
  <c r="E147" i="38"/>
  <c r="D147" i="38"/>
  <c r="H146" i="38"/>
  <c r="G146" i="38"/>
  <c r="F146" i="38"/>
  <c r="E146" i="38"/>
  <c r="H145" i="38"/>
  <c r="G145" i="38"/>
  <c r="F145" i="38"/>
  <c r="E145" i="38"/>
  <c r="D145" i="38"/>
  <c r="G144" i="38"/>
  <c r="F144" i="38"/>
  <c r="E144" i="38"/>
  <c r="D144" i="38"/>
  <c r="H143" i="38"/>
  <c r="G143" i="38"/>
  <c r="F143" i="38"/>
  <c r="E143" i="38"/>
  <c r="D143" i="38"/>
  <c r="F110" i="38"/>
  <c r="E110" i="38"/>
  <c r="D110" i="38"/>
  <c r="F109" i="38"/>
  <c r="F134" i="38" s="1"/>
  <c r="E109" i="38"/>
  <c r="D109" i="38"/>
  <c r="C109" i="38"/>
  <c r="F108" i="38"/>
  <c r="E108" i="38"/>
  <c r="E133" i="38" s="1"/>
  <c r="D108" i="38"/>
  <c r="C108" i="38"/>
  <c r="F107" i="38"/>
  <c r="E107" i="38"/>
  <c r="E132" i="38" s="1"/>
  <c r="D107" i="38"/>
  <c r="C107" i="38"/>
  <c r="C132" i="38" s="1"/>
  <c r="F106" i="38"/>
  <c r="E106" i="38"/>
  <c r="D106" i="38"/>
  <c r="C106" i="38"/>
  <c r="C131" i="38" s="1"/>
  <c r="F105" i="38"/>
  <c r="E105" i="38"/>
  <c r="E130" i="38" s="1"/>
  <c r="D105" i="38"/>
  <c r="C105" i="38"/>
  <c r="H105" i="38" s="1"/>
  <c r="F104" i="38"/>
  <c r="E104" i="38"/>
  <c r="E129" i="38" s="1"/>
  <c r="D104" i="38"/>
  <c r="C104" i="38"/>
  <c r="C129" i="38" s="1"/>
  <c r="F103" i="38"/>
  <c r="F128" i="38" s="1"/>
  <c r="E103" i="38"/>
  <c r="D103" i="38"/>
  <c r="C103" i="38"/>
  <c r="C128" i="38" s="1"/>
  <c r="E102" i="38"/>
  <c r="D102" i="38"/>
  <c r="C102" i="38"/>
  <c r="F101" i="38"/>
  <c r="E101" i="38"/>
  <c r="D101" i="38"/>
  <c r="C101" i="38"/>
  <c r="F100" i="38"/>
  <c r="E100" i="38"/>
  <c r="D100" i="38"/>
  <c r="D125" i="38" s="1"/>
  <c r="C100" i="38"/>
  <c r="F99" i="38"/>
  <c r="E99" i="38"/>
  <c r="H99" i="38" s="1"/>
  <c r="D99" i="38"/>
  <c r="D124" i="38" s="1"/>
  <c r="C99" i="38"/>
  <c r="F98" i="38"/>
  <c r="F123" i="38" s="1"/>
  <c r="E98" i="38"/>
  <c r="D98" i="38"/>
  <c r="C98" i="38"/>
  <c r="F97" i="38"/>
  <c r="F122" i="38" s="1"/>
  <c r="E97" i="38"/>
  <c r="D97" i="38"/>
  <c r="C97" i="38"/>
  <c r="G96" i="38"/>
  <c r="G121" i="38" s="1"/>
  <c r="F96" i="38"/>
  <c r="D96" i="38"/>
  <c r="D121" i="38" s="1"/>
  <c r="C96" i="38"/>
  <c r="G95" i="38"/>
  <c r="G120" i="38" s="1"/>
  <c r="F95" i="38"/>
  <c r="E95" i="38"/>
  <c r="D95" i="38"/>
  <c r="C95" i="38"/>
  <c r="C120" i="38" s="1"/>
  <c r="G94" i="38"/>
  <c r="F94" i="38"/>
  <c r="F119" i="38" s="1"/>
  <c r="E94" i="38"/>
  <c r="D94" i="38"/>
  <c r="D119" i="38" s="1"/>
  <c r="C94" i="38"/>
  <c r="G93" i="38"/>
  <c r="G118" i="38" s="1"/>
  <c r="F93" i="38"/>
  <c r="E93" i="38"/>
  <c r="D93" i="38"/>
  <c r="C93" i="38"/>
  <c r="C118" i="38" s="1"/>
  <c r="G92" i="38"/>
  <c r="F92" i="38"/>
  <c r="F117" i="38" s="1"/>
  <c r="E92" i="38"/>
  <c r="D92" i="38"/>
  <c r="D117" i="38" s="1"/>
  <c r="C92" i="38"/>
  <c r="G91" i="38"/>
  <c r="F91" i="38"/>
  <c r="E91" i="38"/>
  <c r="E116" i="38" s="1"/>
  <c r="D91" i="38"/>
  <c r="C91" i="38"/>
  <c r="C116" i="38" s="1"/>
  <c r="H162" i="35"/>
  <c r="G162" i="35"/>
  <c r="F162" i="35"/>
  <c r="E162" i="35"/>
  <c r="D162" i="35"/>
  <c r="C162" i="35"/>
  <c r="H161" i="35"/>
  <c r="G161" i="35"/>
  <c r="F161" i="35"/>
  <c r="E161" i="35"/>
  <c r="D161" i="35"/>
  <c r="C161" i="35"/>
  <c r="H160" i="35"/>
  <c r="G160" i="35"/>
  <c r="F160" i="35"/>
  <c r="E160" i="35"/>
  <c r="D160" i="35"/>
  <c r="C160" i="35"/>
  <c r="H159" i="35"/>
  <c r="G159" i="35"/>
  <c r="F159" i="35"/>
  <c r="E159" i="35"/>
  <c r="D159" i="35"/>
  <c r="C159" i="35"/>
  <c r="H158" i="35"/>
  <c r="G158" i="35"/>
  <c r="E158" i="35"/>
  <c r="D158" i="35"/>
  <c r="C158" i="35"/>
  <c r="H157" i="35"/>
  <c r="G157" i="35"/>
  <c r="F157" i="35"/>
  <c r="E157" i="35"/>
  <c r="D157" i="35"/>
  <c r="C157" i="35"/>
  <c r="H156" i="35"/>
  <c r="G156" i="35"/>
  <c r="F156" i="35"/>
  <c r="E156" i="35"/>
  <c r="D156" i="35"/>
  <c r="C156" i="35"/>
  <c r="H155" i="35"/>
  <c r="G155" i="35"/>
  <c r="F155" i="35"/>
  <c r="E155" i="35"/>
  <c r="D155" i="35"/>
  <c r="C155" i="35"/>
  <c r="H154" i="35"/>
  <c r="G154" i="35"/>
  <c r="F154" i="35"/>
  <c r="E154" i="35"/>
  <c r="D154" i="35"/>
  <c r="H153" i="35"/>
  <c r="G153" i="35"/>
  <c r="F153" i="35"/>
  <c r="E153" i="35"/>
  <c r="D153" i="35"/>
  <c r="H152" i="35"/>
  <c r="G152" i="35"/>
  <c r="F152" i="35"/>
  <c r="D152" i="35"/>
  <c r="H151" i="35"/>
  <c r="G151" i="35"/>
  <c r="F151" i="35"/>
  <c r="E151" i="35"/>
  <c r="D151" i="35"/>
  <c r="H150" i="35"/>
  <c r="G150" i="35"/>
  <c r="F150" i="35"/>
  <c r="E150" i="35"/>
  <c r="D150" i="35"/>
  <c r="H149" i="35"/>
  <c r="G149" i="35"/>
  <c r="F149" i="35"/>
  <c r="E149" i="35"/>
  <c r="D149" i="35"/>
  <c r="H148" i="35"/>
  <c r="G148" i="35"/>
  <c r="F148" i="35"/>
  <c r="E148" i="35"/>
  <c r="D148" i="35"/>
  <c r="H147" i="35"/>
  <c r="G147" i="35"/>
  <c r="F147" i="35"/>
  <c r="E147" i="35"/>
  <c r="D147" i="35"/>
  <c r="H146" i="35"/>
  <c r="G146" i="35"/>
  <c r="F146" i="35"/>
  <c r="E146" i="35"/>
  <c r="H145" i="35"/>
  <c r="G145" i="35"/>
  <c r="F145" i="35"/>
  <c r="E145" i="35"/>
  <c r="D145" i="35"/>
  <c r="G144" i="35"/>
  <c r="F144" i="35"/>
  <c r="E144" i="35"/>
  <c r="D144" i="35"/>
  <c r="H143" i="35"/>
  <c r="G143" i="35"/>
  <c r="F143" i="35"/>
  <c r="E143" i="35"/>
  <c r="D143" i="35"/>
  <c r="F110" i="35"/>
  <c r="F135" i="35" s="1"/>
  <c r="E110" i="35"/>
  <c r="E135" i="35" s="1"/>
  <c r="D110" i="35"/>
  <c r="F109" i="35"/>
  <c r="E109" i="35"/>
  <c r="D109" i="35"/>
  <c r="D134" i="35" s="1"/>
  <c r="C109" i="35"/>
  <c r="F108" i="35"/>
  <c r="E108" i="35"/>
  <c r="E133" i="35" s="1"/>
  <c r="D108" i="35"/>
  <c r="C108" i="35"/>
  <c r="F107" i="35"/>
  <c r="E107" i="35"/>
  <c r="D107" i="35"/>
  <c r="D132" i="35" s="1"/>
  <c r="C107" i="35"/>
  <c r="F106" i="35"/>
  <c r="F131" i="35" s="1"/>
  <c r="E106" i="35"/>
  <c r="H106" i="35" s="1"/>
  <c r="D106" i="35"/>
  <c r="C106" i="35"/>
  <c r="F105" i="35"/>
  <c r="E105" i="35"/>
  <c r="D105" i="35"/>
  <c r="C105" i="35"/>
  <c r="F104" i="35"/>
  <c r="E104" i="35"/>
  <c r="E129" i="35" s="1"/>
  <c r="D104" i="35"/>
  <c r="C104" i="35"/>
  <c r="F103" i="35"/>
  <c r="E103" i="35"/>
  <c r="D103" i="35"/>
  <c r="D128" i="35" s="1"/>
  <c r="C103" i="35"/>
  <c r="E102" i="35"/>
  <c r="E127" i="35" s="1"/>
  <c r="D102" i="35"/>
  <c r="D127" i="35" s="1"/>
  <c r="C102" i="35"/>
  <c r="C127" i="35" s="1"/>
  <c r="F101" i="35"/>
  <c r="F126" i="35" s="1"/>
  <c r="E101" i="35"/>
  <c r="D101" i="35"/>
  <c r="C101" i="35"/>
  <c r="C126" i="35" s="1"/>
  <c r="F100" i="35"/>
  <c r="E100" i="35"/>
  <c r="D100" i="35"/>
  <c r="D125" i="35" s="1"/>
  <c r="C100" i="35"/>
  <c r="C125" i="35" s="1"/>
  <c r="F99" i="35"/>
  <c r="E99" i="35"/>
  <c r="D99" i="35"/>
  <c r="C99" i="35"/>
  <c r="C124" i="35" s="1"/>
  <c r="F98" i="35"/>
  <c r="E98" i="35"/>
  <c r="E123" i="35" s="1"/>
  <c r="D98" i="35"/>
  <c r="C98" i="35"/>
  <c r="F97" i="35"/>
  <c r="E97" i="35"/>
  <c r="D97" i="35"/>
  <c r="C97" i="35"/>
  <c r="G96" i="35"/>
  <c r="G121" i="35" s="1"/>
  <c r="F96" i="35"/>
  <c r="D96" i="35"/>
  <c r="C96" i="35"/>
  <c r="C121" i="35" s="1"/>
  <c r="G95" i="35"/>
  <c r="F95" i="35"/>
  <c r="E95" i="35"/>
  <c r="D95" i="35"/>
  <c r="C95" i="35"/>
  <c r="G94" i="35"/>
  <c r="F94" i="35"/>
  <c r="E94" i="35"/>
  <c r="D94" i="35"/>
  <c r="C94" i="35"/>
  <c r="G93" i="35"/>
  <c r="F93" i="35"/>
  <c r="E93" i="35"/>
  <c r="E118" i="35" s="1"/>
  <c r="D93" i="35"/>
  <c r="C93" i="35"/>
  <c r="G92" i="35"/>
  <c r="F92" i="35"/>
  <c r="E92" i="35"/>
  <c r="D92" i="35"/>
  <c r="C92" i="35"/>
  <c r="G91" i="35"/>
  <c r="F91" i="35"/>
  <c r="E91" i="35"/>
  <c r="D91" i="35"/>
  <c r="D116" i="35" s="1"/>
  <c r="K36" i="49" s="1"/>
  <c r="C91" i="35"/>
  <c r="G162" i="34"/>
  <c r="F162" i="34"/>
  <c r="E162" i="34"/>
  <c r="D162" i="34"/>
  <c r="C162" i="34"/>
  <c r="G161" i="34"/>
  <c r="F161" i="34"/>
  <c r="E161" i="34"/>
  <c r="D161" i="34"/>
  <c r="C161" i="34"/>
  <c r="G160" i="34"/>
  <c r="F160" i="34"/>
  <c r="E160" i="34"/>
  <c r="D160" i="34"/>
  <c r="C160" i="34"/>
  <c r="G159" i="34"/>
  <c r="F159" i="34"/>
  <c r="E159" i="34"/>
  <c r="D159" i="34"/>
  <c r="C159" i="34"/>
  <c r="G158" i="34"/>
  <c r="E158" i="34"/>
  <c r="D158" i="34"/>
  <c r="C158" i="34"/>
  <c r="G157" i="34"/>
  <c r="F157" i="34"/>
  <c r="E157" i="34"/>
  <c r="D157" i="34"/>
  <c r="C157" i="34"/>
  <c r="G156" i="34"/>
  <c r="F156" i="34"/>
  <c r="E156" i="34"/>
  <c r="D156" i="34"/>
  <c r="C156" i="34"/>
  <c r="G155" i="34"/>
  <c r="F155" i="34"/>
  <c r="E155" i="34"/>
  <c r="D155" i="34"/>
  <c r="C155" i="34"/>
  <c r="G154" i="34"/>
  <c r="F154" i="34"/>
  <c r="E154" i="34"/>
  <c r="D154" i="34"/>
  <c r="G153" i="34"/>
  <c r="F153" i="34"/>
  <c r="E153" i="34"/>
  <c r="D153" i="34"/>
  <c r="G152" i="34"/>
  <c r="F152" i="34"/>
  <c r="D152" i="34"/>
  <c r="G151" i="34"/>
  <c r="F151" i="34"/>
  <c r="E151" i="34"/>
  <c r="D151" i="34"/>
  <c r="G150" i="34"/>
  <c r="F150" i="34"/>
  <c r="E150" i="34"/>
  <c r="D150" i="34"/>
  <c r="G149" i="34"/>
  <c r="F149" i="34"/>
  <c r="E149" i="34"/>
  <c r="D149" i="34"/>
  <c r="G148" i="34"/>
  <c r="F148" i="34"/>
  <c r="E148" i="34"/>
  <c r="D148" i="34"/>
  <c r="G147" i="34"/>
  <c r="F147" i="34"/>
  <c r="E147" i="34"/>
  <c r="D147" i="34"/>
  <c r="G146" i="34"/>
  <c r="I146" i="34" s="1"/>
  <c r="F146" i="34"/>
  <c r="E146" i="34"/>
  <c r="G145" i="34"/>
  <c r="F145" i="34"/>
  <c r="E145" i="34"/>
  <c r="D145" i="34"/>
  <c r="G144" i="34"/>
  <c r="F144" i="34"/>
  <c r="I144" i="34" s="1"/>
  <c r="E144" i="34"/>
  <c r="D144" i="34"/>
  <c r="G143" i="34"/>
  <c r="F143" i="34"/>
  <c r="E143" i="34"/>
  <c r="D143" i="34"/>
  <c r="H162" i="33"/>
  <c r="G162" i="33"/>
  <c r="F162" i="33"/>
  <c r="E162" i="33"/>
  <c r="D162" i="33"/>
  <c r="C162" i="33"/>
  <c r="H161" i="33"/>
  <c r="G161" i="33"/>
  <c r="F161" i="33"/>
  <c r="E161" i="33"/>
  <c r="D161" i="33"/>
  <c r="C161" i="33"/>
  <c r="H160" i="33"/>
  <c r="G160" i="33"/>
  <c r="F160" i="33"/>
  <c r="E160" i="33"/>
  <c r="D160" i="33"/>
  <c r="C160" i="33"/>
  <c r="H159" i="33"/>
  <c r="G159" i="33"/>
  <c r="F159" i="33"/>
  <c r="E159" i="33"/>
  <c r="D159" i="33"/>
  <c r="C159" i="33"/>
  <c r="H158" i="33"/>
  <c r="G158" i="33"/>
  <c r="E158" i="33"/>
  <c r="D158" i="33"/>
  <c r="C158" i="33"/>
  <c r="H157" i="33"/>
  <c r="G157" i="33"/>
  <c r="F157" i="33"/>
  <c r="E157" i="33"/>
  <c r="D157" i="33"/>
  <c r="C157" i="33"/>
  <c r="H156" i="33"/>
  <c r="G156" i="33"/>
  <c r="F156" i="33"/>
  <c r="E156" i="33"/>
  <c r="D156" i="33"/>
  <c r="C156" i="33"/>
  <c r="H155" i="33"/>
  <c r="G155" i="33"/>
  <c r="F155" i="33"/>
  <c r="E155" i="33"/>
  <c r="D155" i="33"/>
  <c r="C155" i="33"/>
  <c r="H154" i="33"/>
  <c r="G154" i="33"/>
  <c r="I154" i="33" s="1"/>
  <c r="F154" i="33"/>
  <c r="E154" i="33"/>
  <c r="D154" i="33"/>
  <c r="H153" i="33"/>
  <c r="G153" i="33"/>
  <c r="F153" i="33"/>
  <c r="E153" i="33"/>
  <c r="D153" i="33"/>
  <c r="H152" i="33"/>
  <c r="G152" i="33"/>
  <c r="F152" i="33"/>
  <c r="D152" i="33"/>
  <c r="H151" i="33"/>
  <c r="G151" i="33"/>
  <c r="F151" i="33"/>
  <c r="E151" i="33"/>
  <c r="D151" i="33"/>
  <c r="H150" i="33"/>
  <c r="G150" i="33"/>
  <c r="F150" i="33"/>
  <c r="E150" i="33"/>
  <c r="D150" i="33"/>
  <c r="H149" i="33"/>
  <c r="G149" i="33"/>
  <c r="F149" i="33"/>
  <c r="E149" i="33"/>
  <c r="D149" i="33"/>
  <c r="H148" i="33"/>
  <c r="G148" i="33"/>
  <c r="F148" i="33"/>
  <c r="E148" i="33"/>
  <c r="D148" i="33"/>
  <c r="H147" i="33"/>
  <c r="G147" i="33"/>
  <c r="F147" i="33"/>
  <c r="E147" i="33"/>
  <c r="D147" i="33"/>
  <c r="H146" i="33"/>
  <c r="G146" i="33"/>
  <c r="F146" i="33"/>
  <c r="E146" i="33"/>
  <c r="H145" i="33"/>
  <c r="G145" i="33"/>
  <c r="F145" i="33"/>
  <c r="E145" i="33"/>
  <c r="D145" i="33"/>
  <c r="G144" i="33"/>
  <c r="F144" i="33"/>
  <c r="E144" i="33"/>
  <c r="D144" i="33"/>
  <c r="H143" i="33"/>
  <c r="G143" i="33"/>
  <c r="F143" i="33"/>
  <c r="E143" i="33"/>
  <c r="D143" i="33"/>
  <c r="F110" i="33"/>
  <c r="F135" i="33" s="1"/>
  <c r="E110" i="33"/>
  <c r="E135" i="33" s="1"/>
  <c r="D110" i="33"/>
  <c r="F109" i="33"/>
  <c r="E109" i="33"/>
  <c r="D109" i="33"/>
  <c r="C109" i="33"/>
  <c r="F108" i="33"/>
  <c r="F133" i="33" s="1"/>
  <c r="E108" i="33"/>
  <c r="E133" i="33" s="1"/>
  <c r="D108" i="33"/>
  <c r="C108" i="33"/>
  <c r="F107" i="33"/>
  <c r="E107" i="33"/>
  <c r="D107" i="33"/>
  <c r="D132" i="33" s="1"/>
  <c r="C107" i="33"/>
  <c r="F106" i="33"/>
  <c r="E106" i="33"/>
  <c r="E131" i="33" s="1"/>
  <c r="D106" i="33"/>
  <c r="C106" i="33"/>
  <c r="F105" i="33"/>
  <c r="E105" i="33"/>
  <c r="D105" i="33"/>
  <c r="D130" i="33" s="1"/>
  <c r="C105" i="33"/>
  <c r="F104" i="33"/>
  <c r="F129" i="33" s="1"/>
  <c r="E104" i="33"/>
  <c r="D104" i="33"/>
  <c r="C104" i="33"/>
  <c r="F103" i="33"/>
  <c r="E103" i="33"/>
  <c r="D103" i="33"/>
  <c r="C103" i="33"/>
  <c r="C128" i="33" s="1"/>
  <c r="E102" i="33"/>
  <c r="D102" i="33"/>
  <c r="D127" i="33" s="1"/>
  <c r="C102" i="33"/>
  <c r="C127" i="33" s="1"/>
  <c r="F101" i="33"/>
  <c r="E101" i="33"/>
  <c r="D101" i="33"/>
  <c r="C101" i="33"/>
  <c r="F100" i="33"/>
  <c r="E100" i="33"/>
  <c r="D100" i="33"/>
  <c r="D125" i="33" s="1"/>
  <c r="C100" i="33"/>
  <c r="C125" i="33" s="1"/>
  <c r="F99" i="33"/>
  <c r="F124" i="33" s="1"/>
  <c r="E99" i="33"/>
  <c r="D99" i="33"/>
  <c r="C99" i="33"/>
  <c r="C124" i="33" s="1"/>
  <c r="F98" i="33"/>
  <c r="E98" i="33"/>
  <c r="D98" i="33"/>
  <c r="D123" i="33" s="1"/>
  <c r="C98" i="33"/>
  <c r="F97" i="33"/>
  <c r="E97" i="33"/>
  <c r="D97" i="33"/>
  <c r="C97" i="33"/>
  <c r="C122" i="33" s="1"/>
  <c r="G96" i="33"/>
  <c r="F96" i="33"/>
  <c r="F121" i="33" s="1"/>
  <c r="D96" i="33"/>
  <c r="D121" i="33" s="1"/>
  <c r="C96" i="33"/>
  <c r="C121" i="33" s="1"/>
  <c r="G95" i="33"/>
  <c r="F95" i="33"/>
  <c r="E95" i="33"/>
  <c r="D95" i="33"/>
  <c r="C95" i="33"/>
  <c r="G94" i="33"/>
  <c r="G119" i="33" s="1"/>
  <c r="F94" i="33"/>
  <c r="F119" i="33" s="1"/>
  <c r="E94" i="33"/>
  <c r="D94" i="33"/>
  <c r="C94" i="33"/>
  <c r="G93" i="33"/>
  <c r="F93" i="33"/>
  <c r="F118" i="33" s="1"/>
  <c r="E93" i="33"/>
  <c r="D93" i="33"/>
  <c r="D118" i="33" s="1"/>
  <c r="C93" i="33"/>
  <c r="C118" i="33" s="1"/>
  <c r="G92" i="33"/>
  <c r="G117" i="33" s="1"/>
  <c r="F92" i="33"/>
  <c r="E92" i="33"/>
  <c r="D92" i="33"/>
  <c r="C92" i="33"/>
  <c r="C117" i="33" s="1"/>
  <c r="G91" i="33"/>
  <c r="F91" i="33"/>
  <c r="E91" i="33"/>
  <c r="E116" i="33" s="1"/>
  <c r="D91" i="33"/>
  <c r="D116" i="33" s="1"/>
  <c r="K34" i="49" s="1"/>
  <c r="C91" i="33"/>
  <c r="H162" i="32"/>
  <c r="G162" i="32"/>
  <c r="F162" i="32"/>
  <c r="E162" i="32"/>
  <c r="D162" i="32"/>
  <c r="C162" i="32"/>
  <c r="H161" i="32"/>
  <c r="G161" i="32"/>
  <c r="F161" i="32"/>
  <c r="E161" i="32"/>
  <c r="D161" i="32"/>
  <c r="C161" i="32"/>
  <c r="H160" i="32"/>
  <c r="G160" i="32"/>
  <c r="F160" i="32"/>
  <c r="E160" i="32"/>
  <c r="D160" i="32"/>
  <c r="C160" i="32"/>
  <c r="H159" i="32"/>
  <c r="G159" i="32"/>
  <c r="F159" i="32"/>
  <c r="E159" i="32"/>
  <c r="D159" i="32"/>
  <c r="C159" i="32"/>
  <c r="H158" i="32"/>
  <c r="G158" i="32"/>
  <c r="E158" i="32"/>
  <c r="D158" i="32"/>
  <c r="C158" i="32"/>
  <c r="H157" i="32"/>
  <c r="G157" i="32"/>
  <c r="F157" i="32"/>
  <c r="E157" i="32"/>
  <c r="D157" i="32"/>
  <c r="C157" i="32"/>
  <c r="H156" i="32"/>
  <c r="G156" i="32"/>
  <c r="F156" i="32"/>
  <c r="E156" i="32"/>
  <c r="D156" i="32"/>
  <c r="C156" i="32"/>
  <c r="H155" i="32"/>
  <c r="G155" i="32"/>
  <c r="F155" i="32"/>
  <c r="E155" i="32"/>
  <c r="D155" i="32"/>
  <c r="C155" i="32"/>
  <c r="H154" i="32"/>
  <c r="G154" i="32"/>
  <c r="F154" i="32"/>
  <c r="E154" i="32"/>
  <c r="D154" i="32"/>
  <c r="H153" i="32"/>
  <c r="G153" i="32"/>
  <c r="F153" i="32"/>
  <c r="E153" i="32"/>
  <c r="D153" i="32"/>
  <c r="H152" i="32"/>
  <c r="G152" i="32"/>
  <c r="F152" i="32"/>
  <c r="D152" i="32"/>
  <c r="H151" i="32"/>
  <c r="I151" i="32" s="1"/>
  <c r="G151" i="32"/>
  <c r="F151" i="32"/>
  <c r="E151" i="32"/>
  <c r="D151" i="32"/>
  <c r="H150" i="32"/>
  <c r="G150" i="32"/>
  <c r="F150" i="32"/>
  <c r="E150" i="32"/>
  <c r="D150" i="32"/>
  <c r="H149" i="32"/>
  <c r="G149" i="32"/>
  <c r="F149" i="32"/>
  <c r="E149" i="32"/>
  <c r="D149" i="32"/>
  <c r="H148" i="32"/>
  <c r="G148" i="32"/>
  <c r="F148" i="32"/>
  <c r="E148" i="32"/>
  <c r="D148" i="32"/>
  <c r="H147" i="32"/>
  <c r="G147" i="32"/>
  <c r="F147" i="32"/>
  <c r="E147" i="32"/>
  <c r="D147" i="32"/>
  <c r="H146" i="32"/>
  <c r="G146" i="32"/>
  <c r="F146" i="32"/>
  <c r="E146" i="32"/>
  <c r="H145" i="32"/>
  <c r="G145" i="32"/>
  <c r="F145" i="32"/>
  <c r="E145" i="32"/>
  <c r="D145" i="32"/>
  <c r="G144" i="32"/>
  <c r="F144" i="32"/>
  <c r="E144" i="32"/>
  <c r="D144" i="32"/>
  <c r="H143" i="32"/>
  <c r="G143" i="32"/>
  <c r="F143" i="32"/>
  <c r="E143" i="32"/>
  <c r="D143" i="32"/>
  <c r="F110" i="32"/>
  <c r="E110" i="32"/>
  <c r="E135" i="32" s="1"/>
  <c r="D110" i="32"/>
  <c r="F109" i="32"/>
  <c r="E109" i="32"/>
  <c r="E134" i="32" s="1"/>
  <c r="D109" i="32"/>
  <c r="C109" i="32"/>
  <c r="F108" i="32"/>
  <c r="E108" i="32"/>
  <c r="D108" i="32"/>
  <c r="C108" i="32"/>
  <c r="F107" i="32"/>
  <c r="E107" i="32"/>
  <c r="D107" i="32"/>
  <c r="C107" i="32"/>
  <c r="C132" i="32" s="1"/>
  <c r="F106" i="32"/>
  <c r="F131" i="32" s="1"/>
  <c r="E106" i="32"/>
  <c r="D106" i="32"/>
  <c r="C106" i="32"/>
  <c r="F105" i="32"/>
  <c r="E105" i="32"/>
  <c r="E130" i="32" s="1"/>
  <c r="D105" i="32"/>
  <c r="D130" i="32" s="1"/>
  <c r="C105" i="32"/>
  <c r="F104" i="32"/>
  <c r="F129" i="32" s="1"/>
  <c r="E104" i="32"/>
  <c r="D104" i="32"/>
  <c r="C104" i="32"/>
  <c r="F103" i="32"/>
  <c r="E103" i="32"/>
  <c r="D103" i="32"/>
  <c r="C103" i="32"/>
  <c r="C128" i="32" s="1"/>
  <c r="E102" i="32"/>
  <c r="D102" i="32"/>
  <c r="C102" i="32"/>
  <c r="C127" i="32" s="1"/>
  <c r="F101" i="32"/>
  <c r="F126" i="32" s="1"/>
  <c r="E101" i="32"/>
  <c r="D101" i="32"/>
  <c r="C101" i="32"/>
  <c r="C126" i="32" s="1"/>
  <c r="F100" i="32"/>
  <c r="E100" i="32"/>
  <c r="D100" i="32"/>
  <c r="C100" i="32"/>
  <c r="C125" i="32" s="1"/>
  <c r="F99" i="32"/>
  <c r="E99" i="32"/>
  <c r="D99" i="32"/>
  <c r="D124" i="32" s="1"/>
  <c r="C99" i="32"/>
  <c r="F98" i="32"/>
  <c r="E98" i="32"/>
  <c r="D98" i="32"/>
  <c r="C98" i="32"/>
  <c r="F97" i="32"/>
  <c r="F122" i="32" s="1"/>
  <c r="E97" i="32"/>
  <c r="D97" i="32"/>
  <c r="D122" i="32" s="1"/>
  <c r="C97" i="32"/>
  <c r="C122" i="32" s="1"/>
  <c r="G96" i="32"/>
  <c r="F96" i="32"/>
  <c r="D96" i="32"/>
  <c r="C96" i="32"/>
  <c r="C121" i="32" s="1"/>
  <c r="G95" i="32"/>
  <c r="F95" i="32"/>
  <c r="E95" i="32"/>
  <c r="E120" i="32" s="1"/>
  <c r="D95" i="32"/>
  <c r="D120" i="32" s="1"/>
  <c r="C95" i="32"/>
  <c r="C120" i="32" s="1"/>
  <c r="G94" i="32"/>
  <c r="F94" i="32"/>
  <c r="E94" i="32"/>
  <c r="D94" i="32"/>
  <c r="C94" i="32"/>
  <c r="G93" i="32"/>
  <c r="G118" i="32" s="1"/>
  <c r="F93" i="32"/>
  <c r="F118" i="32" s="1"/>
  <c r="E93" i="32"/>
  <c r="D93" i="32"/>
  <c r="C93" i="32"/>
  <c r="G92" i="32"/>
  <c r="F92" i="32"/>
  <c r="F117" i="32" s="1"/>
  <c r="E92" i="32"/>
  <c r="D92" i="32"/>
  <c r="D117" i="32" s="1"/>
  <c r="C92" i="32"/>
  <c r="C117" i="32" s="1"/>
  <c r="G91" i="32"/>
  <c r="G116" i="32" s="1"/>
  <c r="F91" i="32"/>
  <c r="E91" i="32"/>
  <c r="D91" i="32"/>
  <c r="D116" i="32" s="1"/>
  <c r="K32" i="49" s="1"/>
  <c r="C91" i="32"/>
  <c r="C116" i="32" s="1"/>
  <c r="H162" i="31"/>
  <c r="G162" i="31"/>
  <c r="F162" i="31"/>
  <c r="E162" i="31"/>
  <c r="D162" i="31"/>
  <c r="C162" i="31"/>
  <c r="H161" i="31"/>
  <c r="G161" i="31"/>
  <c r="F161" i="31"/>
  <c r="E161" i="31"/>
  <c r="D161" i="31"/>
  <c r="C161" i="31"/>
  <c r="H160" i="31"/>
  <c r="G160" i="31"/>
  <c r="F160" i="31"/>
  <c r="E160" i="31"/>
  <c r="D160" i="31"/>
  <c r="C160" i="31"/>
  <c r="H159" i="31"/>
  <c r="G159" i="31"/>
  <c r="F159" i="31"/>
  <c r="E159" i="31"/>
  <c r="D159" i="31"/>
  <c r="C159" i="31"/>
  <c r="H158" i="31"/>
  <c r="G158" i="31"/>
  <c r="E158" i="31"/>
  <c r="D158" i="31"/>
  <c r="C158" i="31"/>
  <c r="H157" i="31"/>
  <c r="G157" i="31"/>
  <c r="F157" i="31"/>
  <c r="E157" i="31"/>
  <c r="D157" i="31"/>
  <c r="C157" i="31"/>
  <c r="H156" i="31"/>
  <c r="G156" i="31"/>
  <c r="F156" i="31"/>
  <c r="E156" i="31"/>
  <c r="D156" i="31"/>
  <c r="C156" i="31"/>
  <c r="H155" i="31"/>
  <c r="G155" i="31"/>
  <c r="F155" i="31"/>
  <c r="E155" i="31"/>
  <c r="D155" i="31"/>
  <c r="C155" i="31"/>
  <c r="H154" i="31"/>
  <c r="G154" i="31"/>
  <c r="F154" i="31"/>
  <c r="E154" i="31"/>
  <c r="D154" i="31"/>
  <c r="H153" i="31"/>
  <c r="G153" i="31"/>
  <c r="F153" i="31"/>
  <c r="E153" i="31"/>
  <c r="D153" i="31"/>
  <c r="H152" i="31"/>
  <c r="G152" i="31"/>
  <c r="F152" i="31"/>
  <c r="I152" i="31" s="1"/>
  <c r="D152" i="31"/>
  <c r="H151" i="31"/>
  <c r="G151" i="31"/>
  <c r="F151" i="31"/>
  <c r="E151" i="31"/>
  <c r="D151" i="31"/>
  <c r="H150" i="31"/>
  <c r="G150" i="31"/>
  <c r="I150" i="31" s="1"/>
  <c r="F150" i="31"/>
  <c r="E150" i="31"/>
  <c r="D150" i="31"/>
  <c r="H149" i="31"/>
  <c r="G149" i="31"/>
  <c r="F149" i="31"/>
  <c r="E149" i="31"/>
  <c r="D149" i="31"/>
  <c r="H148" i="31"/>
  <c r="G148" i="31"/>
  <c r="F148" i="31"/>
  <c r="E148" i="31"/>
  <c r="D148" i="31"/>
  <c r="H147" i="31"/>
  <c r="G147" i="31"/>
  <c r="F147" i="31"/>
  <c r="I147" i="31" s="1"/>
  <c r="E147" i="31"/>
  <c r="D147" i="31"/>
  <c r="H146" i="31"/>
  <c r="G146" i="31"/>
  <c r="F146" i="31"/>
  <c r="E146" i="31"/>
  <c r="H145" i="31"/>
  <c r="G145" i="31"/>
  <c r="F145" i="31"/>
  <c r="E145" i="31"/>
  <c r="D145" i="31"/>
  <c r="G144" i="31"/>
  <c r="F144" i="31"/>
  <c r="E144" i="31"/>
  <c r="D144" i="31"/>
  <c r="H143" i="31"/>
  <c r="G143" i="31"/>
  <c r="F143" i="31"/>
  <c r="E143" i="31"/>
  <c r="D143" i="31"/>
  <c r="H162" i="29"/>
  <c r="G162" i="29"/>
  <c r="F162" i="29"/>
  <c r="E162" i="29"/>
  <c r="D162" i="29"/>
  <c r="C162" i="29"/>
  <c r="H161" i="29"/>
  <c r="G161" i="29"/>
  <c r="F161" i="29"/>
  <c r="E161" i="29"/>
  <c r="D161" i="29"/>
  <c r="C161" i="29"/>
  <c r="H160" i="29"/>
  <c r="G160" i="29"/>
  <c r="F160" i="29"/>
  <c r="E160" i="29"/>
  <c r="D160" i="29"/>
  <c r="C160" i="29"/>
  <c r="H159" i="29"/>
  <c r="G159" i="29"/>
  <c r="F159" i="29"/>
  <c r="E159" i="29"/>
  <c r="D159" i="29"/>
  <c r="C159" i="29"/>
  <c r="H158" i="29"/>
  <c r="G158" i="29"/>
  <c r="E158" i="29"/>
  <c r="D158" i="29"/>
  <c r="C158" i="29"/>
  <c r="H157" i="29"/>
  <c r="G157" i="29"/>
  <c r="F157" i="29"/>
  <c r="E157" i="29"/>
  <c r="D157" i="29"/>
  <c r="C157" i="29"/>
  <c r="H156" i="29"/>
  <c r="G156" i="29"/>
  <c r="F156" i="29"/>
  <c r="E156" i="29"/>
  <c r="D156" i="29"/>
  <c r="C156" i="29"/>
  <c r="H155" i="29"/>
  <c r="G155" i="29"/>
  <c r="F155" i="29"/>
  <c r="I155" i="29" s="1"/>
  <c r="E155" i="29"/>
  <c r="D155" i="29"/>
  <c r="C155" i="29"/>
  <c r="H154" i="29"/>
  <c r="G154" i="29"/>
  <c r="F154" i="29"/>
  <c r="E154" i="29"/>
  <c r="D154" i="29"/>
  <c r="H153" i="29"/>
  <c r="G153" i="29"/>
  <c r="F153" i="29"/>
  <c r="E153" i="29"/>
  <c r="D153" i="29"/>
  <c r="H152" i="29"/>
  <c r="G152" i="29"/>
  <c r="F152" i="29"/>
  <c r="D152" i="29"/>
  <c r="H151" i="29"/>
  <c r="G151" i="29"/>
  <c r="F151" i="29"/>
  <c r="E151" i="29"/>
  <c r="D151" i="29"/>
  <c r="H150" i="29"/>
  <c r="G150" i="29"/>
  <c r="I150" i="29" s="1"/>
  <c r="F150" i="29"/>
  <c r="E150" i="29"/>
  <c r="D150" i="29"/>
  <c r="H149" i="29"/>
  <c r="G149" i="29"/>
  <c r="F149" i="29"/>
  <c r="E149" i="29"/>
  <c r="D149" i="29"/>
  <c r="H148" i="29"/>
  <c r="G148" i="29"/>
  <c r="F148" i="29"/>
  <c r="E148" i="29"/>
  <c r="D148" i="29"/>
  <c r="H147" i="29"/>
  <c r="G147" i="29"/>
  <c r="F147" i="29"/>
  <c r="E147" i="29"/>
  <c r="D147" i="29"/>
  <c r="H146" i="29"/>
  <c r="G146" i="29"/>
  <c r="F146" i="29"/>
  <c r="E146" i="29"/>
  <c r="H145" i="29"/>
  <c r="G145" i="29"/>
  <c r="F145" i="29"/>
  <c r="E145" i="29"/>
  <c r="D145" i="29"/>
  <c r="G144" i="29"/>
  <c r="F144" i="29"/>
  <c r="E144" i="29"/>
  <c r="D144" i="29"/>
  <c r="H143" i="29"/>
  <c r="G143" i="29"/>
  <c r="F143" i="29"/>
  <c r="E143" i="29"/>
  <c r="D143" i="29"/>
  <c r="F110" i="29"/>
  <c r="F135" i="29" s="1"/>
  <c r="E110" i="29"/>
  <c r="D110" i="29"/>
  <c r="D135" i="29" s="1"/>
  <c r="F109" i="29"/>
  <c r="H109" i="29" s="1"/>
  <c r="E109" i="29"/>
  <c r="D109" i="29"/>
  <c r="C109" i="29"/>
  <c r="F108" i="29"/>
  <c r="F133" i="29" s="1"/>
  <c r="E108" i="29"/>
  <c r="D108" i="29"/>
  <c r="C108" i="29"/>
  <c r="F107" i="29"/>
  <c r="F132" i="29" s="1"/>
  <c r="E107" i="29"/>
  <c r="D107" i="29"/>
  <c r="C107" i="29"/>
  <c r="F106" i="29"/>
  <c r="E106" i="29"/>
  <c r="D106" i="29"/>
  <c r="C106" i="29"/>
  <c r="C131" i="29" s="1"/>
  <c r="F105" i="29"/>
  <c r="E105" i="29"/>
  <c r="D105" i="29"/>
  <c r="C105" i="29"/>
  <c r="F104" i="29"/>
  <c r="F129" i="29" s="1"/>
  <c r="E104" i="29"/>
  <c r="D104" i="29"/>
  <c r="C104" i="29"/>
  <c r="C129" i="29" s="1"/>
  <c r="F103" i="29"/>
  <c r="E103" i="29"/>
  <c r="D103" i="29"/>
  <c r="C103" i="29"/>
  <c r="E102" i="29"/>
  <c r="E127" i="29" s="1"/>
  <c r="D102" i="29"/>
  <c r="D127" i="29" s="1"/>
  <c r="C102" i="29"/>
  <c r="F101" i="29"/>
  <c r="E101" i="29"/>
  <c r="D101" i="29"/>
  <c r="C101" i="29"/>
  <c r="F100" i="29"/>
  <c r="E100" i="29"/>
  <c r="E125" i="29" s="1"/>
  <c r="D100" i="29"/>
  <c r="C100" i="29"/>
  <c r="F99" i="29"/>
  <c r="E99" i="29"/>
  <c r="E124" i="29" s="1"/>
  <c r="D99" i="29"/>
  <c r="C99" i="29"/>
  <c r="F98" i="29"/>
  <c r="E98" i="29"/>
  <c r="E123" i="29" s="1"/>
  <c r="D98" i="29"/>
  <c r="C98" i="29"/>
  <c r="F97" i="29"/>
  <c r="E97" i="29"/>
  <c r="D97" i="29"/>
  <c r="C97" i="29"/>
  <c r="G96" i="29"/>
  <c r="F96" i="29"/>
  <c r="D96" i="29"/>
  <c r="C96" i="29"/>
  <c r="G95" i="29"/>
  <c r="F95" i="29"/>
  <c r="H95" i="29" s="1"/>
  <c r="E95" i="29"/>
  <c r="D95" i="29"/>
  <c r="C95" i="29"/>
  <c r="G94" i="29"/>
  <c r="F94" i="29"/>
  <c r="E94" i="29"/>
  <c r="D94" i="29"/>
  <c r="C94" i="29"/>
  <c r="G93" i="29"/>
  <c r="F93" i="29"/>
  <c r="E93" i="29"/>
  <c r="D93" i="29"/>
  <c r="C93" i="29"/>
  <c r="G92" i="29"/>
  <c r="F92" i="29"/>
  <c r="E92" i="29"/>
  <c r="D92" i="29"/>
  <c r="C92" i="29"/>
  <c r="G91" i="29"/>
  <c r="F91" i="29"/>
  <c r="E91" i="29"/>
  <c r="D91" i="29"/>
  <c r="C91" i="29"/>
  <c r="F110" i="28"/>
  <c r="F135" i="28" s="1"/>
  <c r="E110" i="28"/>
  <c r="D110" i="28"/>
  <c r="F109" i="28"/>
  <c r="E109" i="28"/>
  <c r="E134" i="28" s="1"/>
  <c r="D109" i="28"/>
  <c r="C109" i="28"/>
  <c r="F108" i="28"/>
  <c r="F133" i="28" s="1"/>
  <c r="E108" i="28"/>
  <c r="E133" i="28" s="1"/>
  <c r="D108" i="28"/>
  <c r="C108" i="28"/>
  <c r="F107" i="28"/>
  <c r="E107" i="28"/>
  <c r="E132" i="28" s="1"/>
  <c r="D107" i="28"/>
  <c r="C107" i="28"/>
  <c r="F106" i="28"/>
  <c r="E106" i="28"/>
  <c r="D106" i="28"/>
  <c r="C106" i="28"/>
  <c r="F105" i="28"/>
  <c r="E105" i="28"/>
  <c r="E130" i="28" s="1"/>
  <c r="D105" i="28"/>
  <c r="C105" i="28"/>
  <c r="F104" i="28"/>
  <c r="H104" i="28" s="1"/>
  <c r="E104" i="28"/>
  <c r="E129" i="28" s="1"/>
  <c r="D104" i="28"/>
  <c r="C104" i="28"/>
  <c r="F103" i="28"/>
  <c r="E103" i="28"/>
  <c r="D103" i="28"/>
  <c r="C103" i="28"/>
  <c r="E102" i="28"/>
  <c r="E127" i="28" s="1"/>
  <c r="D102" i="28"/>
  <c r="C102" i="28"/>
  <c r="F101" i="28"/>
  <c r="E101" i="28"/>
  <c r="D101" i="28"/>
  <c r="C101" i="28"/>
  <c r="F100" i="28"/>
  <c r="E100" i="28"/>
  <c r="E125" i="28" s="1"/>
  <c r="D100" i="28"/>
  <c r="C100" i="28"/>
  <c r="F99" i="28"/>
  <c r="E99" i="28"/>
  <c r="D99" i="28"/>
  <c r="D124" i="28" s="1"/>
  <c r="C99" i="28"/>
  <c r="C124" i="28" s="1"/>
  <c r="F98" i="28"/>
  <c r="E98" i="28"/>
  <c r="E123" i="28" s="1"/>
  <c r="D98" i="28"/>
  <c r="D123" i="28" s="1"/>
  <c r="C98" i="28"/>
  <c r="F97" i="28"/>
  <c r="E97" i="28"/>
  <c r="D97" i="28"/>
  <c r="D122" i="28" s="1"/>
  <c r="C97" i="28"/>
  <c r="C122" i="28" s="1"/>
  <c r="G96" i="28"/>
  <c r="F96" i="28"/>
  <c r="D96" i="28"/>
  <c r="C96" i="28"/>
  <c r="G95" i="28"/>
  <c r="F95" i="28"/>
  <c r="E95" i="28"/>
  <c r="D95" i="28"/>
  <c r="C95" i="28"/>
  <c r="G94" i="28"/>
  <c r="F94" i="28"/>
  <c r="E94" i="28"/>
  <c r="D94" i="28"/>
  <c r="C94" i="28"/>
  <c r="G93" i="28"/>
  <c r="G118" i="28" s="1"/>
  <c r="F93" i="28"/>
  <c r="E93" i="28"/>
  <c r="D93" i="28"/>
  <c r="D118" i="28" s="1"/>
  <c r="C93" i="28"/>
  <c r="G92" i="28"/>
  <c r="F92" i="28"/>
  <c r="E92" i="28"/>
  <c r="D92" i="28"/>
  <c r="D117" i="28" s="1"/>
  <c r="C92" i="28"/>
  <c r="G91" i="28"/>
  <c r="F91" i="28"/>
  <c r="E91" i="28"/>
  <c r="D91" i="28"/>
  <c r="C91" i="28"/>
  <c r="H162" i="27"/>
  <c r="G162" i="27"/>
  <c r="F162" i="27"/>
  <c r="E162" i="27"/>
  <c r="D162" i="27"/>
  <c r="C162" i="27"/>
  <c r="H161" i="27"/>
  <c r="G161" i="27"/>
  <c r="F161" i="27"/>
  <c r="E161" i="27"/>
  <c r="D161" i="27"/>
  <c r="C161" i="27"/>
  <c r="H160" i="27"/>
  <c r="G160" i="27"/>
  <c r="F160" i="27"/>
  <c r="E160" i="27"/>
  <c r="D160" i="27"/>
  <c r="C160" i="27"/>
  <c r="H159" i="27"/>
  <c r="G159" i="27"/>
  <c r="F159" i="27"/>
  <c r="E159" i="27"/>
  <c r="D159" i="27"/>
  <c r="C159" i="27"/>
  <c r="H158" i="27"/>
  <c r="G158" i="27"/>
  <c r="E158" i="27"/>
  <c r="D158" i="27"/>
  <c r="C158" i="27"/>
  <c r="H157" i="27"/>
  <c r="G157" i="27"/>
  <c r="F157" i="27"/>
  <c r="E157" i="27"/>
  <c r="D157" i="27"/>
  <c r="C157" i="27"/>
  <c r="H156" i="27"/>
  <c r="G156" i="27"/>
  <c r="F156" i="27"/>
  <c r="E156" i="27"/>
  <c r="D156" i="27"/>
  <c r="C156" i="27"/>
  <c r="H155" i="27"/>
  <c r="G155" i="27"/>
  <c r="F155" i="27"/>
  <c r="E155" i="27"/>
  <c r="D155" i="27"/>
  <c r="C155" i="27"/>
  <c r="H154" i="27"/>
  <c r="G154" i="27"/>
  <c r="F154" i="27"/>
  <c r="E154" i="27"/>
  <c r="D154" i="27"/>
  <c r="H153" i="27"/>
  <c r="G153" i="27"/>
  <c r="F153" i="27"/>
  <c r="E153" i="27"/>
  <c r="D153" i="27"/>
  <c r="H152" i="27"/>
  <c r="G152" i="27"/>
  <c r="F152" i="27"/>
  <c r="D152" i="27"/>
  <c r="H151" i="27"/>
  <c r="G151" i="27"/>
  <c r="F151" i="27"/>
  <c r="E151" i="27"/>
  <c r="D151" i="27"/>
  <c r="H150" i="27"/>
  <c r="G150" i="27"/>
  <c r="F150" i="27"/>
  <c r="E150" i="27"/>
  <c r="D150" i="27"/>
  <c r="H149" i="27"/>
  <c r="G149" i="27"/>
  <c r="F149" i="27"/>
  <c r="E149" i="27"/>
  <c r="D149" i="27"/>
  <c r="H148" i="27"/>
  <c r="G148" i="27"/>
  <c r="F148" i="27"/>
  <c r="E148" i="27"/>
  <c r="D148" i="27"/>
  <c r="H147" i="27"/>
  <c r="G147" i="27"/>
  <c r="F147" i="27"/>
  <c r="E147" i="27"/>
  <c r="D147" i="27"/>
  <c r="H146" i="27"/>
  <c r="G146" i="27"/>
  <c r="F146" i="27"/>
  <c r="E146" i="27"/>
  <c r="H145" i="27"/>
  <c r="G145" i="27"/>
  <c r="F145" i="27"/>
  <c r="E145" i="27"/>
  <c r="D145" i="27"/>
  <c r="G144" i="27"/>
  <c r="F144" i="27"/>
  <c r="E144" i="27"/>
  <c r="D144" i="27"/>
  <c r="H143" i="27"/>
  <c r="G143" i="27"/>
  <c r="F143" i="27"/>
  <c r="E143" i="27"/>
  <c r="D143" i="27"/>
  <c r="F110" i="27"/>
  <c r="E110" i="27"/>
  <c r="E135" i="27" s="1"/>
  <c r="D110" i="27"/>
  <c r="F109" i="27"/>
  <c r="E109" i="27"/>
  <c r="D109" i="27"/>
  <c r="D134" i="27" s="1"/>
  <c r="C109" i="27"/>
  <c r="F108" i="27"/>
  <c r="E108" i="27"/>
  <c r="D108" i="27"/>
  <c r="D133" i="27" s="1"/>
  <c r="C108" i="27"/>
  <c r="F107" i="27"/>
  <c r="E107" i="27"/>
  <c r="H107" i="27" s="1"/>
  <c r="D107" i="27"/>
  <c r="D132" i="27" s="1"/>
  <c r="C107" i="27"/>
  <c r="F106" i="27"/>
  <c r="F131" i="27" s="1"/>
  <c r="E106" i="27"/>
  <c r="D106" i="27"/>
  <c r="D131" i="27" s="1"/>
  <c r="C106" i="27"/>
  <c r="F105" i="27"/>
  <c r="E105" i="27"/>
  <c r="D105" i="27"/>
  <c r="C105" i="27"/>
  <c r="F104" i="27"/>
  <c r="E104" i="27"/>
  <c r="D104" i="27"/>
  <c r="D129" i="27" s="1"/>
  <c r="C104" i="27"/>
  <c r="F103" i="27"/>
  <c r="E103" i="27"/>
  <c r="E128" i="27" s="1"/>
  <c r="D103" i="27"/>
  <c r="D128" i="27" s="1"/>
  <c r="C103" i="27"/>
  <c r="E102" i="27"/>
  <c r="E127" i="27" s="1"/>
  <c r="D102" i="27"/>
  <c r="D127" i="27" s="1"/>
  <c r="C102" i="27"/>
  <c r="F101" i="27"/>
  <c r="F126" i="27" s="1"/>
  <c r="E101" i="27"/>
  <c r="E126" i="27" s="1"/>
  <c r="D101" i="27"/>
  <c r="D126" i="27" s="1"/>
  <c r="C101" i="27"/>
  <c r="F100" i="27"/>
  <c r="E100" i="27"/>
  <c r="D100" i="27"/>
  <c r="D125" i="27" s="1"/>
  <c r="C100" i="27"/>
  <c r="F99" i="27"/>
  <c r="E99" i="27"/>
  <c r="D99" i="27"/>
  <c r="D124" i="27" s="1"/>
  <c r="C99" i="27"/>
  <c r="C124" i="27" s="1"/>
  <c r="F98" i="27"/>
  <c r="E98" i="27"/>
  <c r="E123" i="27" s="1"/>
  <c r="D98" i="27"/>
  <c r="C98" i="27"/>
  <c r="F97" i="27"/>
  <c r="E97" i="27"/>
  <c r="E122" i="27" s="1"/>
  <c r="D97" i="27"/>
  <c r="D122" i="27" s="1"/>
  <c r="C97" i="27"/>
  <c r="G96" i="27"/>
  <c r="G121" i="27" s="1"/>
  <c r="F96" i="27"/>
  <c r="D96" i="27"/>
  <c r="C96" i="27"/>
  <c r="G95" i="27"/>
  <c r="F95" i="27"/>
  <c r="F120" i="27" s="1"/>
  <c r="E95" i="27"/>
  <c r="D95" i="27"/>
  <c r="D120" i="27" s="1"/>
  <c r="C95" i="27"/>
  <c r="G94" i="27"/>
  <c r="F94" i="27"/>
  <c r="E94" i="27"/>
  <c r="D94" i="27"/>
  <c r="C94" i="27"/>
  <c r="G93" i="27"/>
  <c r="F93" i="27"/>
  <c r="F118" i="27" s="1"/>
  <c r="E93" i="27"/>
  <c r="D93" i="27"/>
  <c r="D118" i="27" s="1"/>
  <c r="C93" i="27"/>
  <c r="G92" i="27"/>
  <c r="F92" i="27"/>
  <c r="E92" i="27"/>
  <c r="E117" i="27" s="1"/>
  <c r="D92" i="27"/>
  <c r="C92" i="27"/>
  <c r="G91" i="27"/>
  <c r="F91" i="27"/>
  <c r="E91" i="27"/>
  <c r="D91" i="27"/>
  <c r="C91" i="27"/>
  <c r="H162" i="26"/>
  <c r="G162" i="26"/>
  <c r="F162" i="26"/>
  <c r="E162" i="26"/>
  <c r="D162" i="26"/>
  <c r="C162" i="26"/>
  <c r="H161" i="26"/>
  <c r="G161" i="26"/>
  <c r="F161" i="26"/>
  <c r="E161" i="26"/>
  <c r="D161" i="26"/>
  <c r="C161" i="26"/>
  <c r="H160" i="26"/>
  <c r="G160" i="26"/>
  <c r="F160" i="26"/>
  <c r="E160" i="26"/>
  <c r="D160" i="26"/>
  <c r="C160" i="26"/>
  <c r="H159" i="26"/>
  <c r="G159" i="26"/>
  <c r="F159" i="26"/>
  <c r="E159" i="26"/>
  <c r="D159" i="26"/>
  <c r="C159" i="26"/>
  <c r="H158" i="26"/>
  <c r="G158" i="26"/>
  <c r="E158" i="26"/>
  <c r="D158" i="26"/>
  <c r="C158" i="26"/>
  <c r="H157" i="26"/>
  <c r="G157" i="26"/>
  <c r="F157" i="26"/>
  <c r="E157" i="26"/>
  <c r="D157" i="26"/>
  <c r="C157" i="26"/>
  <c r="H156" i="26"/>
  <c r="G156" i="26"/>
  <c r="F156" i="26"/>
  <c r="E156" i="26"/>
  <c r="D156" i="26"/>
  <c r="C156" i="26"/>
  <c r="H155" i="26"/>
  <c r="G155" i="26"/>
  <c r="F155" i="26"/>
  <c r="E155" i="26"/>
  <c r="D155" i="26"/>
  <c r="C155" i="26"/>
  <c r="H154" i="26"/>
  <c r="G154" i="26"/>
  <c r="F154" i="26"/>
  <c r="E154" i="26"/>
  <c r="D154" i="26"/>
  <c r="H153" i="26"/>
  <c r="G153" i="26"/>
  <c r="F153" i="26"/>
  <c r="E153" i="26"/>
  <c r="D153" i="26"/>
  <c r="H152" i="26"/>
  <c r="G152" i="26"/>
  <c r="F152" i="26"/>
  <c r="D152" i="26"/>
  <c r="H151" i="26"/>
  <c r="G151" i="26"/>
  <c r="F151" i="26"/>
  <c r="E151" i="26"/>
  <c r="D151" i="26"/>
  <c r="H150" i="26"/>
  <c r="G150" i="26"/>
  <c r="F150" i="26"/>
  <c r="E150" i="26"/>
  <c r="D150" i="26"/>
  <c r="H149" i="26"/>
  <c r="G149" i="26"/>
  <c r="F149" i="26"/>
  <c r="E149" i="26"/>
  <c r="D149" i="26"/>
  <c r="H148" i="26"/>
  <c r="G148" i="26"/>
  <c r="F148" i="26"/>
  <c r="E148" i="26"/>
  <c r="D148" i="26"/>
  <c r="H147" i="26"/>
  <c r="G147" i="26"/>
  <c r="F147" i="26"/>
  <c r="E147" i="26"/>
  <c r="D147" i="26"/>
  <c r="H146" i="26"/>
  <c r="G146" i="26"/>
  <c r="F146" i="26"/>
  <c r="E146" i="26"/>
  <c r="H145" i="26"/>
  <c r="G145" i="26"/>
  <c r="F145" i="26"/>
  <c r="E145" i="26"/>
  <c r="D145" i="26"/>
  <c r="G144" i="26"/>
  <c r="F144" i="26"/>
  <c r="E144" i="26"/>
  <c r="D144" i="26"/>
  <c r="H143" i="26"/>
  <c r="G143" i="26"/>
  <c r="F143" i="26"/>
  <c r="E143" i="26"/>
  <c r="D143" i="26"/>
  <c r="F110" i="26"/>
  <c r="F135" i="26" s="1"/>
  <c r="E110" i="26"/>
  <c r="D110" i="26"/>
  <c r="D135" i="26" s="1"/>
  <c r="F109" i="26"/>
  <c r="E109" i="26"/>
  <c r="D109" i="26"/>
  <c r="C109" i="26"/>
  <c r="C134" i="26" s="1"/>
  <c r="F108" i="26"/>
  <c r="E108" i="26"/>
  <c r="D108" i="26"/>
  <c r="D133" i="26" s="1"/>
  <c r="C108" i="26"/>
  <c r="C133" i="26" s="1"/>
  <c r="F107" i="26"/>
  <c r="E107" i="26"/>
  <c r="D107" i="26"/>
  <c r="C107" i="26"/>
  <c r="F106" i="26"/>
  <c r="E106" i="26"/>
  <c r="D106" i="26"/>
  <c r="C106" i="26"/>
  <c r="F105" i="26"/>
  <c r="E105" i="26"/>
  <c r="E130" i="26" s="1"/>
  <c r="D105" i="26"/>
  <c r="C105" i="26"/>
  <c r="F104" i="26"/>
  <c r="E104" i="26"/>
  <c r="D104" i="26"/>
  <c r="D129" i="26" s="1"/>
  <c r="C104" i="26"/>
  <c r="C129" i="26" s="1"/>
  <c r="F103" i="26"/>
  <c r="E103" i="26"/>
  <c r="D103" i="26"/>
  <c r="C103" i="26"/>
  <c r="E102" i="26"/>
  <c r="D102" i="26"/>
  <c r="D127" i="26" s="1"/>
  <c r="C102" i="26"/>
  <c r="C127" i="26" s="1"/>
  <c r="F101" i="26"/>
  <c r="E101" i="26"/>
  <c r="E126" i="26" s="1"/>
  <c r="D101" i="26"/>
  <c r="C101" i="26"/>
  <c r="F100" i="26"/>
  <c r="F125" i="26" s="1"/>
  <c r="E100" i="26"/>
  <c r="D100" i="26"/>
  <c r="C100" i="26"/>
  <c r="C125" i="26" s="1"/>
  <c r="F99" i="26"/>
  <c r="E99" i="26"/>
  <c r="D99" i="26"/>
  <c r="C99" i="26"/>
  <c r="F98" i="26"/>
  <c r="F123" i="26" s="1"/>
  <c r="E98" i="26"/>
  <c r="D98" i="26"/>
  <c r="C98" i="26"/>
  <c r="F97" i="26"/>
  <c r="E97" i="26"/>
  <c r="D97" i="26"/>
  <c r="C97" i="26"/>
  <c r="G96" i="26"/>
  <c r="G121" i="26" s="1"/>
  <c r="F96" i="26"/>
  <c r="D96" i="26"/>
  <c r="C96" i="26"/>
  <c r="G95" i="26"/>
  <c r="F95" i="26"/>
  <c r="E95" i="26"/>
  <c r="E120" i="26" s="1"/>
  <c r="D95" i="26"/>
  <c r="C95" i="26"/>
  <c r="C120" i="26" s="1"/>
  <c r="G94" i="26"/>
  <c r="F94" i="26"/>
  <c r="E94" i="26"/>
  <c r="D94" i="26"/>
  <c r="D119" i="26" s="1"/>
  <c r="C94" i="26"/>
  <c r="G93" i="26"/>
  <c r="G118" i="26" s="1"/>
  <c r="F93" i="26"/>
  <c r="E93" i="26"/>
  <c r="E118" i="26" s="1"/>
  <c r="D93" i="26"/>
  <c r="C93" i="26"/>
  <c r="C118" i="26" s="1"/>
  <c r="G92" i="26"/>
  <c r="F92" i="26"/>
  <c r="E92" i="26"/>
  <c r="D92" i="26"/>
  <c r="C92" i="26"/>
  <c r="G91" i="26"/>
  <c r="G116" i="26" s="1"/>
  <c r="F91" i="26"/>
  <c r="E91" i="26"/>
  <c r="E116" i="26" s="1"/>
  <c r="D91" i="26"/>
  <c r="C91" i="26"/>
  <c r="C116" i="26" s="1"/>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H153" i="25"/>
  <c r="G153" i="25"/>
  <c r="F153" i="25"/>
  <c r="E153" i="25"/>
  <c r="D153" i="25"/>
  <c r="H152" i="25"/>
  <c r="G152" i="25"/>
  <c r="F152" i="25"/>
  <c r="D152" i="25"/>
  <c r="H151" i="25"/>
  <c r="G151" i="25"/>
  <c r="F151" i="25"/>
  <c r="E151" i="25"/>
  <c r="D151" i="25"/>
  <c r="H150" i="25"/>
  <c r="G150" i="25"/>
  <c r="F150" i="25"/>
  <c r="E150" i="25"/>
  <c r="D150" i="25"/>
  <c r="H149" i="25"/>
  <c r="G149" i="25"/>
  <c r="F149" i="25"/>
  <c r="E149" i="25"/>
  <c r="D149" i="25"/>
  <c r="H148" i="25"/>
  <c r="G148" i="25"/>
  <c r="F148" i="25"/>
  <c r="E148" i="25"/>
  <c r="D148" i="25"/>
  <c r="H147" i="25"/>
  <c r="G147" i="25"/>
  <c r="F147" i="25"/>
  <c r="E147" i="25"/>
  <c r="D147" i="25"/>
  <c r="H146" i="25"/>
  <c r="G146" i="25"/>
  <c r="F146" i="25"/>
  <c r="E146" i="25"/>
  <c r="H145" i="25"/>
  <c r="G145" i="25"/>
  <c r="F145" i="25"/>
  <c r="E145" i="25"/>
  <c r="D145" i="25"/>
  <c r="G144" i="25"/>
  <c r="F144" i="25"/>
  <c r="E144" i="25"/>
  <c r="D144" i="25"/>
  <c r="H143" i="25"/>
  <c r="G143" i="25"/>
  <c r="F143" i="25"/>
  <c r="E143" i="25"/>
  <c r="D143" i="25"/>
  <c r="F110" i="25"/>
  <c r="F135" i="25" s="1"/>
  <c r="E110" i="25"/>
  <c r="D110" i="25"/>
  <c r="F109" i="25"/>
  <c r="E109" i="25"/>
  <c r="D109" i="25"/>
  <c r="C109" i="25"/>
  <c r="F108" i="25"/>
  <c r="E108" i="25"/>
  <c r="D108" i="25"/>
  <c r="C108" i="25"/>
  <c r="F107" i="25"/>
  <c r="F132" i="25" s="1"/>
  <c r="E107" i="25"/>
  <c r="D107" i="25"/>
  <c r="C107" i="25"/>
  <c r="F106" i="25"/>
  <c r="E106" i="25"/>
  <c r="D106" i="25"/>
  <c r="C106" i="25"/>
  <c r="F105" i="25"/>
  <c r="F130" i="25" s="1"/>
  <c r="E105" i="25"/>
  <c r="D105" i="25"/>
  <c r="C105" i="25"/>
  <c r="C130" i="25" s="1"/>
  <c r="F104" i="25"/>
  <c r="E104" i="25"/>
  <c r="D104" i="25"/>
  <c r="C104" i="25"/>
  <c r="F103" i="25"/>
  <c r="F128" i="25" s="1"/>
  <c r="E103" i="25"/>
  <c r="D103" i="25"/>
  <c r="C103" i="25"/>
  <c r="C128" i="25" s="1"/>
  <c r="E102" i="25"/>
  <c r="D102" i="25"/>
  <c r="C102" i="25"/>
  <c r="F101" i="25"/>
  <c r="E101" i="25"/>
  <c r="E126" i="25" s="1"/>
  <c r="D101" i="25"/>
  <c r="C101" i="25"/>
  <c r="F100" i="25"/>
  <c r="E100" i="25"/>
  <c r="E125" i="25" s="1"/>
  <c r="D100" i="25"/>
  <c r="C100" i="25"/>
  <c r="F99" i="25"/>
  <c r="E99" i="25"/>
  <c r="E124" i="25" s="1"/>
  <c r="D99" i="25"/>
  <c r="C99" i="25"/>
  <c r="F98" i="25"/>
  <c r="F123" i="25" s="1"/>
  <c r="E98" i="25"/>
  <c r="D98" i="25"/>
  <c r="C98" i="25"/>
  <c r="F97" i="25"/>
  <c r="E97" i="25"/>
  <c r="E122" i="25" s="1"/>
  <c r="D97" i="25"/>
  <c r="C97" i="25"/>
  <c r="G96" i="25"/>
  <c r="G121" i="25" s="1"/>
  <c r="F96" i="25"/>
  <c r="D96" i="25"/>
  <c r="C96" i="25"/>
  <c r="G95" i="25"/>
  <c r="G120" i="25" s="1"/>
  <c r="F95" i="25"/>
  <c r="E95" i="25"/>
  <c r="D95" i="25"/>
  <c r="C95" i="25"/>
  <c r="C120" i="25" s="1"/>
  <c r="G94" i="25"/>
  <c r="F94" i="25"/>
  <c r="E94" i="25"/>
  <c r="D94" i="25"/>
  <c r="C94" i="25"/>
  <c r="G93" i="25"/>
  <c r="F93" i="25"/>
  <c r="E93" i="25"/>
  <c r="D93" i="25"/>
  <c r="C93" i="25"/>
  <c r="G92" i="25"/>
  <c r="F92" i="25"/>
  <c r="E92" i="25"/>
  <c r="E117" i="25" s="1"/>
  <c r="D92" i="25"/>
  <c r="D117" i="25" s="1"/>
  <c r="C92" i="25"/>
  <c r="G91" i="25"/>
  <c r="G116" i="25" s="1"/>
  <c r="F91" i="25"/>
  <c r="E91" i="25"/>
  <c r="D91" i="25"/>
  <c r="C91" i="25"/>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H153" i="24"/>
  <c r="G153" i="24"/>
  <c r="F153" i="24"/>
  <c r="E153" i="24"/>
  <c r="D153" i="24"/>
  <c r="H152" i="24"/>
  <c r="G152" i="24"/>
  <c r="F152" i="24"/>
  <c r="D152" i="24"/>
  <c r="H151" i="24"/>
  <c r="G151" i="24"/>
  <c r="F151" i="24"/>
  <c r="E151" i="24"/>
  <c r="D151" i="24"/>
  <c r="H150" i="24"/>
  <c r="G150" i="24"/>
  <c r="F150" i="24"/>
  <c r="E150" i="24"/>
  <c r="D150" i="24"/>
  <c r="H149" i="24"/>
  <c r="G149" i="24"/>
  <c r="F149" i="24"/>
  <c r="E149" i="24"/>
  <c r="D149" i="24"/>
  <c r="H148" i="24"/>
  <c r="G148" i="24"/>
  <c r="F148" i="24"/>
  <c r="E148" i="24"/>
  <c r="D148" i="24"/>
  <c r="H147" i="24"/>
  <c r="G147" i="24"/>
  <c r="F147" i="24"/>
  <c r="E147" i="24"/>
  <c r="D147" i="24"/>
  <c r="H146" i="24"/>
  <c r="G146" i="24"/>
  <c r="F146" i="24"/>
  <c r="E146" i="24"/>
  <c r="H145" i="24"/>
  <c r="G145" i="24"/>
  <c r="F145" i="24"/>
  <c r="E145" i="24"/>
  <c r="D145" i="24"/>
  <c r="G144" i="24"/>
  <c r="F144" i="24"/>
  <c r="E144" i="24"/>
  <c r="D144" i="24"/>
  <c r="H143" i="24"/>
  <c r="G143" i="24"/>
  <c r="F143" i="24"/>
  <c r="E143" i="24"/>
  <c r="D143" i="24"/>
  <c r="F110" i="24"/>
  <c r="E110" i="24"/>
  <c r="D110" i="24"/>
  <c r="F109" i="24"/>
  <c r="F134" i="24" s="1"/>
  <c r="E109" i="24"/>
  <c r="D109" i="24"/>
  <c r="C109" i="24"/>
  <c r="F108" i="24"/>
  <c r="E108" i="24"/>
  <c r="E133" i="24" s="1"/>
  <c r="D108" i="24"/>
  <c r="C108" i="24"/>
  <c r="F107" i="24"/>
  <c r="E107" i="24"/>
  <c r="E132" i="24" s="1"/>
  <c r="D107" i="24"/>
  <c r="C107" i="24"/>
  <c r="C132" i="24" s="1"/>
  <c r="F106" i="24"/>
  <c r="E106" i="24"/>
  <c r="E131" i="24" s="1"/>
  <c r="D106" i="24"/>
  <c r="D131" i="24" s="1"/>
  <c r="C106" i="24"/>
  <c r="F105" i="24"/>
  <c r="F130" i="24" s="1"/>
  <c r="E105" i="24"/>
  <c r="D105" i="24"/>
  <c r="C105" i="24"/>
  <c r="F104" i="24"/>
  <c r="F129" i="24" s="1"/>
  <c r="E104" i="24"/>
  <c r="E129" i="24" s="1"/>
  <c r="D104" i="24"/>
  <c r="C104" i="24"/>
  <c r="F103" i="24"/>
  <c r="F128" i="24" s="1"/>
  <c r="E103" i="24"/>
  <c r="D103" i="24"/>
  <c r="C103" i="24"/>
  <c r="E102" i="24"/>
  <c r="D102" i="24"/>
  <c r="D127" i="24" s="1"/>
  <c r="C102" i="24"/>
  <c r="F101" i="24"/>
  <c r="E101" i="24"/>
  <c r="E126" i="24" s="1"/>
  <c r="D101" i="24"/>
  <c r="D126" i="24" s="1"/>
  <c r="C101" i="24"/>
  <c r="F100" i="24"/>
  <c r="E100" i="24"/>
  <c r="D100" i="24"/>
  <c r="D125" i="24" s="1"/>
  <c r="C100" i="24"/>
  <c r="F99" i="24"/>
  <c r="E99" i="24"/>
  <c r="D99" i="24"/>
  <c r="D124" i="24" s="1"/>
  <c r="C99" i="24"/>
  <c r="F98" i="24"/>
  <c r="F123" i="24" s="1"/>
  <c r="E98" i="24"/>
  <c r="D98" i="24"/>
  <c r="D123" i="24" s="1"/>
  <c r="C98" i="24"/>
  <c r="F97" i="24"/>
  <c r="E97" i="24"/>
  <c r="E122" i="24" s="1"/>
  <c r="D97" i="24"/>
  <c r="D122" i="24" s="1"/>
  <c r="C97" i="24"/>
  <c r="G96" i="24"/>
  <c r="F96" i="24"/>
  <c r="F121" i="24" s="1"/>
  <c r="D96" i="24"/>
  <c r="D121" i="24" s="1"/>
  <c r="C96" i="24"/>
  <c r="G95" i="24"/>
  <c r="F95" i="24"/>
  <c r="F120" i="24" s="1"/>
  <c r="E95" i="24"/>
  <c r="E120" i="24" s="1"/>
  <c r="D95" i="24"/>
  <c r="C95" i="24"/>
  <c r="G94" i="24"/>
  <c r="F94" i="24"/>
  <c r="E94" i="24"/>
  <c r="D94" i="24"/>
  <c r="C94" i="24"/>
  <c r="C119" i="24" s="1"/>
  <c r="G93" i="24"/>
  <c r="F93" i="24"/>
  <c r="E93" i="24"/>
  <c r="D93" i="24"/>
  <c r="D118" i="24" s="1"/>
  <c r="C93" i="24"/>
  <c r="G92" i="24"/>
  <c r="F92" i="24"/>
  <c r="E92" i="24"/>
  <c r="E117" i="24" s="1"/>
  <c r="D92" i="24"/>
  <c r="C92" i="24"/>
  <c r="G91" i="24"/>
  <c r="F91" i="24"/>
  <c r="E91" i="24"/>
  <c r="E116" i="24" s="1"/>
  <c r="L26" i="49" s="1"/>
  <c r="D91" i="24"/>
  <c r="C91" i="24"/>
  <c r="H162" i="23"/>
  <c r="G162" i="23"/>
  <c r="F162" i="23"/>
  <c r="E162" i="23"/>
  <c r="D162" i="23"/>
  <c r="C162" i="23"/>
  <c r="H161" i="23"/>
  <c r="G161" i="23"/>
  <c r="F161" i="23"/>
  <c r="E161" i="23"/>
  <c r="D161" i="23"/>
  <c r="C161" i="23"/>
  <c r="H160" i="23"/>
  <c r="G160" i="23"/>
  <c r="F160" i="23"/>
  <c r="E160" i="23"/>
  <c r="D160" i="23"/>
  <c r="C160" i="23"/>
  <c r="H159" i="23"/>
  <c r="G159" i="23"/>
  <c r="F159" i="23"/>
  <c r="E159" i="23"/>
  <c r="D159" i="23"/>
  <c r="C159" i="23"/>
  <c r="H158" i="23"/>
  <c r="G158" i="23"/>
  <c r="E158" i="23"/>
  <c r="D158" i="23"/>
  <c r="C158" i="23"/>
  <c r="H157" i="23"/>
  <c r="G157" i="23"/>
  <c r="F157" i="23"/>
  <c r="E157" i="23"/>
  <c r="D157" i="23"/>
  <c r="C157" i="23"/>
  <c r="H156" i="23"/>
  <c r="G156" i="23"/>
  <c r="F156" i="23"/>
  <c r="E156" i="23"/>
  <c r="D156" i="23"/>
  <c r="C156" i="23"/>
  <c r="H155" i="23"/>
  <c r="G155" i="23"/>
  <c r="F155" i="23"/>
  <c r="E155" i="23"/>
  <c r="D155" i="23"/>
  <c r="C155" i="23"/>
  <c r="H154" i="23"/>
  <c r="G154" i="23"/>
  <c r="F154" i="23"/>
  <c r="E154" i="23"/>
  <c r="D154" i="23"/>
  <c r="H153" i="23"/>
  <c r="G153" i="23"/>
  <c r="F153" i="23"/>
  <c r="E153" i="23"/>
  <c r="D153" i="23"/>
  <c r="H152" i="23"/>
  <c r="G152" i="23"/>
  <c r="F152" i="23"/>
  <c r="D152" i="23"/>
  <c r="H151" i="23"/>
  <c r="G151" i="23"/>
  <c r="F151" i="23"/>
  <c r="E151" i="23"/>
  <c r="D151" i="23"/>
  <c r="H150" i="23"/>
  <c r="G150" i="23"/>
  <c r="F150" i="23"/>
  <c r="E150" i="23"/>
  <c r="D150" i="23"/>
  <c r="H149" i="23"/>
  <c r="G149" i="23"/>
  <c r="F149" i="23"/>
  <c r="E149" i="23"/>
  <c r="D149" i="23"/>
  <c r="H148" i="23"/>
  <c r="G148" i="23"/>
  <c r="F148" i="23"/>
  <c r="E148" i="23"/>
  <c r="D148" i="23"/>
  <c r="H147" i="23"/>
  <c r="G147" i="23"/>
  <c r="F147" i="23"/>
  <c r="E147" i="23"/>
  <c r="D147" i="23"/>
  <c r="H146" i="23"/>
  <c r="G146" i="23"/>
  <c r="F146" i="23"/>
  <c r="E146" i="23"/>
  <c r="H145" i="23"/>
  <c r="G145" i="23"/>
  <c r="F145" i="23"/>
  <c r="E145" i="23"/>
  <c r="D145" i="23"/>
  <c r="G144" i="23"/>
  <c r="F144" i="23"/>
  <c r="E144" i="23"/>
  <c r="D144" i="23"/>
  <c r="H143" i="23"/>
  <c r="G143" i="23"/>
  <c r="F143" i="23"/>
  <c r="E143" i="23"/>
  <c r="D143" i="23"/>
  <c r="F110" i="23"/>
  <c r="E110" i="23"/>
  <c r="D110" i="23"/>
  <c r="D135" i="23" s="1"/>
  <c r="F109" i="23"/>
  <c r="F134" i="23" s="1"/>
  <c r="E109" i="23"/>
  <c r="D109" i="23"/>
  <c r="D134" i="23" s="1"/>
  <c r="C109" i="23"/>
  <c r="F108" i="23"/>
  <c r="E108" i="23"/>
  <c r="E133" i="23" s="1"/>
  <c r="D108" i="23"/>
  <c r="C108" i="23"/>
  <c r="F107" i="23"/>
  <c r="F132" i="23" s="1"/>
  <c r="E107" i="23"/>
  <c r="D107" i="23"/>
  <c r="D132" i="23" s="1"/>
  <c r="C107" i="23"/>
  <c r="F106" i="23"/>
  <c r="E106" i="23"/>
  <c r="D106" i="23"/>
  <c r="C106" i="23"/>
  <c r="F105" i="23"/>
  <c r="E105" i="23"/>
  <c r="D105" i="23"/>
  <c r="D130" i="23" s="1"/>
  <c r="C105" i="23"/>
  <c r="F104" i="23"/>
  <c r="E104" i="23"/>
  <c r="E129" i="23" s="1"/>
  <c r="D104" i="23"/>
  <c r="D129" i="23" s="1"/>
  <c r="C104" i="23"/>
  <c r="F103" i="23"/>
  <c r="F128" i="23" s="1"/>
  <c r="E103" i="23"/>
  <c r="E128" i="23" s="1"/>
  <c r="D103" i="23"/>
  <c r="D128" i="23" s="1"/>
  <c r="C103" i="23"/>
  <c r="E102" i="23"/>
  <c r="D102" i="23"/>
  <c r="D127" i="23" s="1"/>
  <c r="C102" i="23"/>
  <c r="F101" i="23"/>
  <c r="F126" i="23" s="1"/>
  <c r="E101" i="23"/>
  <c r="E126" i="23" s="1"/>
  <c r="D101" i="23"/>
  <c r="C101" i="23"/>
  <c r="C126" i="23" s="1"/>
  <c r="F100" i="23"/>
  <c r="E100" i="23"/>
  <c r="D100" i="23"/>
  <c r="D125" i="23" s="1"/>
  <c r="C100" i="23"/>
  <c r="C125" i="23" s="1"/>
  <c r="F99" i="23"/>
  <c r="F124" i="23" s="1"/>
  <c r="E99" i="23"/>
  <c r="E124" i="23" s="1"/>
  <c r="D99" i="23"/>
  <c r="C99" i="23"/>
  <c r="F98" i="23"/>
  <c r="E98" i="23"/>
  <c r="D98" i="23"/>
  <c r="C98" i="23"/>
  <c r="C123" i="23" s="1"/>
  <c r="F97" i="23"/>
  <c r="E97" i="23"/>
  <c r="D97" i="23"/>
  <c r="C97" i="23"/>
  <c r="G96" i="23"/>
  <c r="G121" i="23" s="1"/>
  <c r="F96" i="23"/>
  <c r="D96" i="23"/>
  <c r="D121" i="23" s="1"/>
  <c r="C96" i="23"/>
  <c r="C121" i="23" s="1"/>
  <c r="G95" i="23"/>
  <c r="F95" i="23"/>
  <c r="E95" i="23"/>
  <c r="D95" i="23"/>
  <c r="D120" i="23" s="1"/>
  <c r="C95" i="23"/>
  <c r="G94" i="23"/>
  <c r="F94" i="23"/>
  <c r="F119" i="23" s="1"/>
  <c r="E94" i="23"/>
  <c r="D94" i="23"/>
  <c r="D119" i="23" s="1"/>
  <c r="C94" i="23"/>
  <c r="G93" i="23"/>
  <c r="F93" i="23"/>
  <c r="F118" i="23" s="1"/>
  <c r="E93" i="23"/>
  <c r="D93" i="23"/>
  <c r="C93" i="23"/>
  <c r="C118" i="23" s="1"/>
  <c r="G92" i="23"/>
  <c r="G117" i="23" s="1"/>
  <c r="F92" i="23"/>
  <c r="F117" i="23" s="1"/>
  <c r="E92" i="23"/>
  <c r="D92" i="23"/>
  <c r="C92" i="23"/>
  <c r="G91" i="23"/>
  <c r="F91" i="23"/>
  <c r="E91" i="23"/>
  <c r="D91" i="23"/>
  <c r="D116" i="23" s="1"/>
  <c r="C91" i="23"/>
  <c r="C116" i="23" s="1"/>
  <c r="J24" i="49" s="1"/>
  <c r="H162" i="22"/>
  <c r="G162" i="22"/>
  <c r="F162" i="22"/>
  <c r="E162" i="22"/>
  <c r="D162" i="22"/>
  <c r="C162" i="22"/>
  <c r="H161" i="22"/>
  <c r="G161" i="22"/>
  <c r="F161" i="22"/>
  <c r="E161" i="22"/>
  <c r="D161" i="22"/>
  <c r="C161" i="22"/>
  <c r="H160" i="22"/>
  <c r="G160" i="22"/>
  <c r="F160" i="22"/>
  <c r="E160" i="22"/>
  <c r="D160" i="22"/>
  <c r="C160" i="22"/>
  <c r="H159" i="22"/>
  <c r="G159" i="22"/>
  <c r="F159" i="22"/>
  <c r="E159" i="22"/>
  <c r="D159" i="22"/>
  <c r="C159" i="22"/>
  <c r="H158" i="22"/>
  <c r="G158" i="22"/>
  <c r="E158" i="22"/>
  <c r="D158" i="22"/>
  <c r="C158" i="22"/>
  <c r="H157" i="22"/>
  <c r="G157" i="22"/>
  <c r="F157" i="22"/>
  <c r="E157" i="22"/>
  <c r="D157" i="22"/>
  <c r="C157" i="22"/>
  <c r="H156" i="22"/>
  <c r="G156" i="22"/>
  <c r="F156" i="22"/>
  <c r="E156" i="22"/>
  <c r="D156" i="22"/>
  <c r="C156" i="22"/>
  <c r="H155" i="22"/>
  <c r="G155" i="22"/>
  <c r="F155" i="22"/>
  <c r="E155" i="22"/>
  <c r="D155" i="22"/>
  <c r="C155" i="22"/>
  <c r="H154" i="22"/>
  <c r="G154" i="22"/>
  <c r="F154" i="22"/>
  <c r="E154" i="22"/>
  <c r="D154" i="22"/>
  <c r="H153" i="22"/>
  <c r="G153" i="22"/>
  <c r="F153" i="22"/>
  <c r="E153" i="22"/>
  <c r="D153" i="22"/>
  <c r="H152" i="22"/>
  <c r="G152" i="22"/>
  <c r="F152" i="22"/>
  <c r="D152" i="22"/>
  <c r="H151" i="22"/>
  <c r="G151" i="22"/>
  <c r="F151" i="22"/>
  <c r="E151" i="22"/>
  <c r="D151" i="22"/>
  <c r="H150" i="22"/>
  <c r="G150" i="22"/>
  <c r="F150" i="22"/>
  <c r="E150" i="22"/>
  <c r="D150" i="22"/>
  <c r="H149" i="22"/>
  <c r="G149" i="22"/>
  <c r="F149" i="22"/>
  <c r="E149" i="22"/>
  <c r="D149" i="22"/>
  <c r="H148" i="22"/>
  <c r="G148" i="22"/>
  <c r="F148" i="22"/>
  <c r="E148" i="22"/>
  <c r="D148" i="22"/>
  <c r="H147" i="22"/>
  <c r="G147" i="22"/>
  <c r="F147" i="22"/>
  <c r="E147" i="22"/>
  <c r="D147" i="22"/>
  <c r="H146" i="22"/>
  <c r="I146" i="22" s="1"/>
  <c r="G146" i="22"/>
  <c r="F146" i="22"/>
  <c r="E146" i="22"/>
  <c r="H145" i="22"/>
  <c r="G145" i="22"/>
  <c r="F145" i="22"/>
  <c r="E145" i="22"/>
  <c r="D145" i="22"/>
  <c r="G144" i="22"/>
  <c r="F144" i="22"/>
  <c r="E144" i="22"/>
  <c r="D144" i="22"/>
  <c r="H143" i="22"/>
  <c r="G143" i="22"/>
  <c r="F143" i="22"/>
  <c r="E143" i="22"/>
  <c r="D143" i="22"/>
  <c r="F110" i="22"/>
  <c r="E110" i="22"/>
  <c r="D110" i="22"/>
  <c r="D135" i="22" s="1"/>
  <c r="F109" i="22"/>
  <c r="E109" i="22"/>
  <c r="D109" i="22"/>
  <c r="D134" i="22" s="1"/>
  <c r="C109" i="22"/>
  <c r="C134" i="22" s="1"/>
  <c r="F108" i="22"/>
  <c r="E108" i="22"/>
  <c r="D108" i="22"/>
  <c r="C108" i="22"/>
  <c r="F107" i="22"/>
  <c r="E107" i="22"/>
  <c r="D107" i="22"/>
  <c r="D132" i="22" s="1"/>
  <c r="C107" i="22"/>
  <c r="C132" i="22" s="1"/>
  <c r="F106" i="22"/>
  <c r="E106" i="22"/>
  <c r="D106" i="22"/>
  <c r="C106" i="22"/>
  <c r="F105" i="22"/>
  <c r="E105" i="22"/>
  <c r="D105" i="22"/>
  <c r="D130" i="22" s="1"/>
  <c r="C105" i="22"/>
  <c r="C130" i="22" s="1"/>
  <c r="F104" i="22"/>
  <c r="E104" i="22"/>
  <c r="D104" i="22"/>
  <c r="C104" i="22"/>
  <c r="F103" i="22"/>
  <c r="E103" i="22"/>
  <c r="E128" i="22" s="1"/>
  <c r="D103" i="22"/>
  <c r="D128" i="22" s="1"/>
  <c r="C103" i="22"/>
  <c r="E102" i="22"/>
  <c r="D102" i="22"/>
  <c r="C102" i="22"/>
  <c r="F101" i="22"/>
  <c r="F126" i="22" s="1"/>
  <c r="E101" i="22"/>
  <c r="E126" i="22" s="1"/>
  <c r="D101" i="22"/>
  <c r="D126" i="22" s="1"/>
  <c r="C101" i="22"/>
  <c r="F100" i="22"/>
  <c r="F125" i="22" s="1"/>
  <c r="E100" i="22"/>
  <c r="E125" i="22" s="1"/>
  <c r="D100" i="22"/>
  <c r="C100" i="22"/>
  <c r="F99" i="22"/>
  <c r="E99" i="22"/>
  <c r="D99" i="22"/>
  <c r="D124" i="22" s="1"/>
  <c r="C99" i="22"/>
  <c r="C124" i="22" s="1"/>
  <c r="F98" i="22"/>
  <c r="H98" i="22" s="1"/>
  <c r="E98" i="22"/>
  <c r="D98" i="22"/>
  <c r="C98" i="22"/>
  <c r="F97" i="22"/>
  <c r="E97" i="22"/>
  <c r="D97" i="22"/>
  <c r="D122" i="22" s="1"/>
  <c r="C97" i="22"/>
  <c r="G96" i="22"/>
  <c r="F96" i="22"/>
  <c r="D96" i="22"/>
  <c r="C96" i="22"/>
  <c r="G95" i="22"/>
  <c r="F95" i="22"/>
  <c r="E95" i="22"/>
  <c r="E120" i="22" s="1"/>
  <c r="D95" i="22"/>
  <c r="D120" i="22" s="1"/>
  <c r="C95" i="22"/>
  <c r="C120" i="22" s="1"/>
  <c r="G94" i="22"/>
  <c r="G119" i="22" s="1"/>
  <c r="F94" i="22"/>
  <c r="E94" i="22"/>
  <c r="D94" i="22"/>
  <c r="C94" i="22"/>
  <c r="G93" i="22"/>
  <c r="G118" i="22" s="1"/>
  <c r="F93" i="22"/>
  <c r="E93" i="22"/>
  <c r="D93" i="22"/>
  <c r="C93" i="22"/>
  <c r="G92" i="22"/>
  <c r="F92" i="22"/>
  <c r="E92" i="22"/>
  <c r="D92" i="22"/>
  <c r="D117" i="22" s="1"/>
  <c r="C92" i="22"/>
  <c r="C117" i="22" s="1"/>
  <c r="G91" i="22"/>
  <c r="G116" i="22" s="1"/>
  <c r="F91" i="22"/>
  <c r="F116" i="22" s="1"/>
  <c r="E91" i="22"/>
  <c r="D91" i="22"/>
  <c r="C91" i="22"/>
  <c r="H162" i="21"/>
  <c r="G162" i="21"/>
  <c r="F162" i="21"/>
  <c r="E162" i="21"/>
  <c r="D162" i="21"/>
  <c r="C162" i="21"/>
  <c r="H161" i="21"/>
  <c r="G161" i="21"/>
  <c r="F161" i="21"/>
  <c r="E161" i="21"/>
  <c r="D161" i="21"/>
  <c r="C161" i="21"/>
  <c r="H160" i="21"/>
  <c r="G160" i="21"/>
  <c r="F160" i="21"/>
  <c r="E160" i="21"/>
  <c r="D160" i="21"/>
  <c r="C160" i="21"/>
  <c r="H159" i="21"/>
  <c r="G159" i="21"/>
  <c r="F159" i="21"/>
  <c r="E159" i="21"/>
  <c r="D159" i="21"/>
  <c r="C159" i="21"/>
  <c r="H158" i="21"/>
  <c r="G158" i="21"/>
  <c r="E158" i="21"/>
  <c r="D158" i="21"/>
  <c r="C158" i="21"/>
  <c r="H157" i="21"/>
  <c r="G157" i="21"/>
  <c r="F157" i="21"/>
  <c r="E157" i="21"/>
  <c r="D157" i="21"/>
  <c r="C157" i="21"/>
  <c r="H156" i="21"/>
  <c r="G156" i="21"/>
  <c r="F156" i="21"/>
  <c r="E156" i="21"/>
  <c r="D156" i="21"/>
  <c r="C156" i="21"/>
  <c r="H155" i="21"/>
  <c r="G155" i="21"/>
  <c r="F155" i="21"/>
  <c r="E155" i="21"/>
  <c r="D155" i="21"/>
  <c r="C155" i="21"/>
  <c r="H154" i="21"/>
  <c r="G154" i="21"/>
  <c r="F154" i="21"/>
  <c r="E154" i="21"/>
  <c r="D154" i="21"/>
  <c r="H153" i="21"/>
  <c r="G153" i="21"/>
  <c r="F153" i="21"/>
  <c r="E153" i="21"/>
  <c r="D153" i="21"/>
  <c r="H152" i="21"/>
  <c r="G152" i="21"/>
  <c r="F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H145" i="21"/>
  <c r="G145" i="21"/>
  <c r="F145" i="21"/>
  <c r="E145" i="21"/>
  <c r="D145" i="21"/>
  <c r="G144" i="21"/>
  <c r="F144" i="21"/>
  <c r="E144" i="21"/>
  <c r="D144" i="21"/>
  <c r="H143" i="21"/>
  <c r="G143" i="21"/>
  <c r="F143" i="21"/>
  <c r="E143" i="21"/>
  <c r="D143" i="21"/>
  <c r="F110" i="21"/>
  <c r="E110" i="21"/>
  <c r="E135" i="21" s="1"/>
  <c r="D110" i="21"/>
  <c r="D135" i="21" s="1"/>
  <c r="F109" i="21"/>
  <c r="E109" i="21"/>
  <c r="D109" i="21"/>
  <c r="C109" i="21"/>
  <c r="F108" i="21"/>
  <c r="E108" i="21"/>
  <c r="E133" i="21" s="1"/>
  <c r="D108" i="21"/>
  <c r="D133" i="21" s="1"/>
  <c r="C108" i="21"/>
  <c r="C133" i="21" s="1"/>
  <c r="F107" i="21"/>
  <c r="E107" i="21"/>
  <c r="D107" i="21"/>
  <c r="C107" i="21"/>
  <c r="F106" i="21"/>
  <c r="F131" i="21" s="1"/>
  <c r="E106" i="21"/>
  <c r="D106" i="21"/>
  <c r="D131" i="21" s="1"/>
  <c r="C106" i="21"/>
  <c r="F105" i="21"/>
  <c r="E105" i="21"/>
  <c r="D105" i="21"/>
  <c r="C105" i="21"/>
  <c r="F104" i="21"/>
  <c r="E104" i="21"/>
  <c r="D104" i="21"/>
  <c r="C104" i="21"/>
  <c r="F103" i="21"/>
  <c r="E103" i="21"/>
  <c r="D103" i="21"/>
  <c r="C103" i="21"/>
  <c r="E102" i="21"/>
  <c r="E127" i="21" s="1"/>
  <c r="D102" i="21"/>
  <c r="C102" i="21"/>
  <c r="C127" i="21" s="1"/>
  <c r="F101" i="21"/>
  <c r="E101" i="21"/>
  <c r="E126" i="21" s="1"/>
  <c r="D101" i="21"/>
  <c r="C101" i="21"/>
  <c r="F100" i="21"/>
  <c r="E100" i="21"/>
  <c r="D100" i="21"/>
  <c r="C100" i="21"/>
  <c r="F99" i="21"/>
  <c r="F124" i="21" s="1"/>
  <c r="E99" i="21"/>
  <c r="D99" i="21"/>
  <c r="C99" i="21"/>
  <c r="F98" i="21"/>
  <c r="F123" i="21" s="1"/>
  <c r="E98" i="21"/>
  <c r="D98" i="21"/>
  <c r="C98" i="21"/>
  <c r="C123" i="21" s="1"/>
  <c r="F97" i="21"/>
  <c r="E97" i="21"/>
  <c r="D97" i="21"/>
  <c r="C97" i="21"/>
  <c r="G96" i="21"/>
  <c r="F96" i="21"/>
  <c r="D96" i="21"/>
  <c r="C96" i="21"/>
  <c r="C121" i="21" s="1"/>
  <c r="G95" i="21"/>
  <c r="F95" i="21"/>
  <c r="E95" i="21"/>
  <c r="D95" i="21"/>
  <c r="C95" i="21"/>
  <c r="G94" i="21"/>
  <c r="F94" i="21"/>
  <c r="F119" i="21" s="1"/>
  <c r="E94" i="21"/>
  <c r="D94" i="21"/>
  <c r="D119" i="21" s="1"/>
  <c r="C94" i="21"/>
  <c r="G93" i="21"/>
  <c r="F93" i="21"/>
  <c r="E93" i="21"/>
  <c r="D93" i="21"/>
  <c r="C93" i="21"/>
  <c r="G92" i="21"/>
  <c r="F92" i="21"/>
  <c r="F117" i="21" s="1"/>
  <c r="E92" i="21"/>
  <c r="D92" i="21"/>
  <c r="C92" i="21"/>
  <c r="G91" i="21"/>
  <c r="F91" i="21"/>
  <c r="F116" i="21" s="1"/>
  <c r="E91" i="21"/>
  <c r="D91" i="21"/>
  <c r="C91" i="21"/>
  <c r="C116" i="21" s="1"/>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H153" i="20"/>
  <c r="G153" i="20"/>
  <c r="F153" i="20"/>
  <c r="E153" i="20"/>
  <c r="D153" i="20"/>
  <c r="H152" i="20"/>
  <c r="G152" i="20"/>
  <c r="F152" i="20"/>
  <c r="D152" i="20"/>
  <c r="H151" i="20"/>
  <c r="G151" i="20"/>
  <c r="F151" i="20"/>
  <c r="E151" i="20"/>
  <c r="D151" i="20"/>
  <c r="H150" i="20"/>
  <c r="G150" i="20"/>
  <c r="F150" i="20"/>
  <c r="E150" i="20"/>
  <c r="D150" i="20"/>
  <c r="H149" i="20"/>
  <c r="G149" i="20"/>
  <c r="F149" i="20"/>
  <c r="E149" i="20"/>
  <c r="D149" i="20"/>
  <c r="H148" i="20"/>
  <c r="G148" i="20"/>
  <c r="F148" i="20"/>
  <c r="E148" i="20"/>
  <c r="D148" i="20"/>
  <c r="H147" i="20"/>
  <c r="G147" i="20"/>
  <c r="F147" i="20"/>
  <c r="E147" i="20"/>
  <c r="D147" i="20"/>
  <c r="H146" i="20"/>
  <c r="G146" i="20"/>
  <c r="F146" i="20"/>
  <c r="E146" i="20"/>
  <c r="H145" i="20"/>
  <c r="G145" i="20"/>
  <c r="F145" i="20"/>
  <c r="E145" i="20"/>
  <c r="D145" i="20"/>
  <c r="G144" i="20"/>
  <c r="F144" i="20"/>
  <c r="E144" i="20"/>
  <c r="D144" i="20"/>
  <c r="H143" i="20"/>
  <c r="G143" i="20"/>
  <c r="F143" i="20"/>
  <c r="E143" i="20"/>
  <c r="D143" i="20"/>
  <c r="F110" i="20"/>
  <c r="E110" i="20"/>
  <c r="D110" i="20"/>
  <c r="F109" i="20"/>
  <c r="E109" i="20"/>
  <c r="E134" i="20" s="1"/>
  <c r="D109" i="20"/>
  <c r="D134" i="20" s="1"/>
  <c r="C109" i="20"/>
  <c r="F108" i="20"/>
  <c r="E108" i="20"/>
  <c r="D108" i="20"/>
  <c r="C108" i="20"/>
  <c r="F107" i="20"/>
  <c r="E107" i="20"/>
  <c r="D107" i="20"/>
  <c r="D132" i="20" s="1"/>
  <c r="C107" i="20"/>
  <c r="F106" i="20"/>
  <c r="F131" i="20" s="1"/>
  <c r="E106" i="20"/>
  <c r="D106" i="20"/>
  <c r="C106" i="20"/>
  <c r="F105" i="20"/>
  <c r="E105" i="20"/>
  <c r="D105" i="20"/>
  <c r="D130" i="20" s="1"/>
  <c r="C105" i="20"/>
  <c r="C130" i="20" s="1"/>
  <c r="F104" i="20"/>
  <c r="F129" i="20" s="1"/>
  <c r="E104" i="20"/>
  <c r="E129" i="20" s="1"/>
  <c r="D104" i="20"/>
  <c r="C104" i="20"/>
  <c r="F103" i="20"/>
  <c r="E103" i="20"/>
  <c r="D103" i="20"/>
  <c r="C103" i="20"/>
  <c r="C128" i="20" s="1"/>
  <c r="E102" i="20"/>
  <c r="E127" i="20" s="1"/>
  <c r="D102" i="20"/>
  <c r="C102" i="20"/>
  <c r="F101" i="20"/>
  <c r="E101" i="20"/>
  <c r="D101" i="20"/>
  <c r="D126" i="20" s="1"/>
  <c r="C101" i="20"/>
  <c r="F100" i="20"/>
  <c r="E100" i="20"/>
  <c r="D100" i="20"/>
  <c r="C100" i="20"/>
  <c r="F99" i="20"/>
  <c r="E99" i="20"/>
  <c r="D99" i="20"/>
  <c r="C99" i="20"/>
  <c r="F98" i="20"/>
  <c r="F123" i="20" s="1"/>
  <c r="E98" i="20"/>
  <c r="E123" i="20" s="1"/>
  <c r="D98" i="20"/>
  <c r="C98" i="20"/>
  <c r="F97" i="20"/>
  <c r="E97" i="20"/>
  <c r="D97" i="20"/>
  <c r="C97" i="20"/>
  <c r="C122" i="20" s="1"/>
  <c r="G96" i="20"/>
  <c r="G121" i="20" s="1"/>
  <c r="F96" i="20"/>
  <c r="D96" i="20"/>
  <c r="C96" i="20"/>
  <c r="G95" i="20"/>
  <c r="F95" i="20"/>
  <c r="E95" i="20"/>
  <c r="D95" i="20"/>
  <c r="D120" i="20" s="1"/>
  <c r="C95" i="20"/>
  <c r="C120" i="20" s="1"/>
  <c r="G94" i="20"/>
  <c r="F94" i="20"/>
  <c r="E94" i="20"/>
  <c r="E119" i="20" s="1"/>
  <c r="D94" i="20"/>
  <c r="C94" i="20"/>
  <c r="G93" i="20"/>
  <c r="F93" i="20"/>
  <c r="E93" i="20"/>
  <c r="E118" i="20" s="1"/>
  <c r="D93" i="20"/>
  <c r="D118" i="20" s="1"/>
  <c r="C93" i="20"/>
  <c r="G92" i="20"/>
  <c r="F92" i="20"/>
  <c r="E92" i="20"/>
  <c r="D92" i="20"/>
  <c r="C92" i="20"/>
  <c r="C117" i="20" s="1"/>
  <c r="G91" i="20"/>
  <c r="G116" i="20" s="1"/>
  <c r="F91" i="20"/>
  <c r="F116" i="20" s="1"/>
  <c r="E91" i="20"/>
  <c r="D91" i="20"/>
  <c r="C91" i="20"/>
  <c r="H162" i="19"/>
  <c r="G162" i="19"/>
  <c r="F162" i="19"/>
  <c r="E162" i="19"/>
  <c r="D162" i="19"/>
  <c r="C162" i="19"/>
  <c r="H161" i="19"/>
  <c r="G161" i="19"/>
  <c r="F161" i="19"/>
  <c r="E161" i="19"/>
  <c r="D161" i="19"/>
  <c r="C161" i="19"/>
  <c r="H160" i="19"/>
  <c r="G160" i="19"/>
  <c r="F160" i="19"/>
  <c r="E160" i="19"/>
  <c r="D160" i="19"/>
  <c r="C160" i="19"/>
  <c r="H159" i="19"/>
  <c r="G159" i="19"/>
  <c r="F159" i="19"/>
  <c r="E159" i="19"/>
  <c r="D159" i="19"/>
  <c r="C159" i="19"/>
  <c r="H158" i="19"/>
  <c r="G158" i="19"/>
  <c r="E158" i="19"/>
  <c r="D158" i="19"/>
  <c r="C158" i="19"/>
  <c r="H157" i="19"/>
  <c r="G157" i="19"/>
  <c r="F157" i="19"/>
  <c r="E157" i="19"/>
  <c r="D157" i="19"/>
  <c r="C157" i="19"/>
  <c r="H156" i="19"/>
  <c r="G156" i="19"/>
  <c r="F156" i="19"/>
  <c r="E156" i="19"/>
  <c r="D156" i="19"/>
  <c r="C156" i="19"/>
  <c r="H155" i="19"/>
  <c r="G155" i="19"/>
  <c r="F155" i="19"/>
  <c r="E155" i="19"/>
  <c r="D155" i="19"/>
  <c r="C155" i="19"/>
  <c r="H154" i="19"/>
  <c r="G154" i="19"/>
  <c r="F154" i="19"/>
  <c r="E154" i="19"/>
  <c r="D154" i="19"/>
  <c r="H153" i="19"/>
  <c r="G153" i="19"/>
  <c r="F153" i="19"/>
  <c r="E153" i="19"/>
  <c r="D153" i="19"/>
  <c r="H152" i="19"/>
  <c r="G152" i="19"/>
  <c r="F152" i="19"/>
  <c r="D152" i="19"/>
  <c r="H151" i="19"/>
  <c r="G151" i="19"/>
  <c r="F151" i="19"/>
  <c r="E151" i="19"/>
  <c r="D151" i="19"/>
  <c r="H150" i="19"/>
  <c r="G150" i="19"/>
  <c r="F150" i="19"/>
  <c r="E150" i="19"/>
  <c r="D150" i="19"/>
  <c r="H149" i="19"/>
  <c r="G149" i="19"/>
  <c r="F149" i="19"/>
  <c r="E149" i="19"/>
  <c r="D149" i="19"/>
  <c r="H148" i="19"/>
  <c r="G148" i="19"/>
  <c r="F148" i="19"/>
  <c r="E148" i="19"/>
  <c r="D148" i="19"/>
  <c r="H147" i="19"/>
  <c r="G147" i="19"/>
  <c r="F147" i="19"/>
  <c r="E147" i="19"/>
  <c r="D147" i="19"/>
  <c r="H146" i="19"/>
  <c r="G146" i="19"/>
  <c r="F146" i="19"/>
  <c r="E146" i="19"/>
  <c r="H145" i="19"/>
  <c r="G145" i="19"/>
  <c r="F145" i="19"/>
  <c r="E145" i="19"/>
  <c r="D145" i="19"/>
  <c r="G144" i="19"/>
  <c r="F144" i="19"/>
  <c r="E144" i="19"/>
  <c r="D144" i="19"/>
  <c r="H143" i="19"/>
  <c r="G143" i="19"/>
  <c r="F143" i="19"/>
  <c r="E143" i="19"/>
  <c r="D143" i="19"/>
  <c r="F110" i="19"/>
  <c r="E110" i="19"/>
  <c r="D110" i="19"/>
  <c r="F109" i="19"/>
  <c r="E109" i="19"/>
  <c r="E134" i="19" s="1"/>
  <c r="D109" i="19"/>
  <c r="C109" i="19"/>
  <c r="F108" i="19"/>
  <c r="E108" i="19"/>
  <c r="D108" i="19"/>
  <c r="C108" i="19"/>
  <c r="C133" i="19" s="1"/>
  <c r="F107" i="19"/>
  <c r="E107" i="19"/>
  <c r="E132" i="19" s="1"/>
  <c r="D107" i="19"/>
  <c r="C107" i="19"/>
  <c r="F106" i="19"/>
  <c r="E106" i="19"/>
  <c r="D106" i="19"/>
  <c r="D131" i="19" s="1"/>
  <c r="C106" i="19"/>
  <c r="C131" i="19" s="1"/>
  <c r="F105" i="19"/>
  <c r="E105" i="19"/>
  <c r="D105" i="19"/>
  <c r="C105" i="19"/>
  <c r="F104" i="19"/>
  <c r="E104" i="19"/>
  <c r="D104" i="19"/>
  <c r="C104" i="19"/>
  <c r="F103" i="19"/>
  <c r="E103" i="19"/>
  <c r="D103" i="19"/>
  <c r="C103" i="19"/>
  <c r="E102" i="19"/>
  <c r="D102" i="19"/>
  <c r="C102" i="19"/>
  <c r="F101" i="19"/>
  <c r="E101" i="19"/>
  <c r="E126" i="19" s="1"/>
  <c r="D101" i="19"/>
  <c r="C101" i="19"/>
  <c r="C126" i="19" s="1"/>
  <c r="F100" i="19"/>
  <c r="E100" i="19"/>
  <c r="D100" i="19"/>
  <c r="C100" i="19"/>
  <c r="F99" i="19"/>
  <c r="E99" i="19"/>
  <c r="D99" i="19"/>
  <c r="D124" i="19" s="1"/>
  <c r="C99" i="19"/>
  <c r="F98" i="19"/>
  <c r="E98" i="19"/>
  <c r="D98" i="19"/>
  <c r="C98" i="19"/>
  <c r="F97" i="19"/>
  <c r="F122" i="19" s="1"/>
  <c r="E97" i="19"/>
  <c r="D97" i="19"/>
  <c r="C97" i="19"/>
  <c r="G96" i="19"/>
  <c r="F96" i="19"/>
  <c r="D96" i="19"/>
  <c r="C96" i="19"/>
  <c r="G95" i="19"/>
  <c r="G120" i="19" s="1"/>
  <c r="F95" i="19"/>
  <c r="E95" i="19"/>
  <c r="D95" i="19"/>
  <c r="C95" i="19"/>
  <c r="G94" i="19"/>
  <c r="F94" i="19"/>
  <c r="E94" i="19"/>
  <c r="E119" i="19" s="1"/>
  <c r="D94" i="19"/>
  <c r="C94" i="19"/>
  <c r="G93" i="19"/>
  <c r="F93" i="19"/>
  <c r="E93" i="19"/>
  <c r="D93" i="19"/>
  <c r="C93" i="19"/>
  <c r="G92" i="19"/>
  <c r="F92" i="19"/>
  <c r="E92" i="19"/>
  <c r="D92" i="19"/>
  <c r="D117" i="19" s="1"/>
  <c r="C92" i="19"/>
  <c r="G91" i="19"/>
  <c r="F91" i="19"/>
  <c r="E91" i="19"/>
  <c r="D91" i="19"/>
  <c r="C91" i="19"/>
  <c r="H162" i="18"/>
  <c r="G162" i="18"/>
  <c r="F162" i="18"/>
  <c r="E162" i="18"/>
  <c r="D162" i="18"/>
  <c r="C162" i="18"/>
  <c r="H161" i="18"/>
  <c r="G161" i="18"/>
  <c r="F161" i="18"/>
  <c r="E161" i="18"/>
  <c r="D161" i="18"/>
  <c r="C161" i="18"/>
  <c r="H160" i="18"/>
  <c r="G160" i="18"/>
  <c r="F160" i="18"/>
  <c r="E160" i="18"/>
  <c r="D160" i="18"/>
  <c r="C160" i="18"/>
  <c r="H159" i="18"/>
  <c r="G159" i="18"/>
  <c r="F159" i="18"/>
  <c r="E159" i="18"/>
  <c r="D159" i="18"/>
  <c r="C159" i="18"/>
  <c r="H158" i="18"/>
  <c r="G158" i="18"/>
  <c r="E158" i="18"/>
  <c r="D158" i="18"/>
  <c r="C158" i="18"/>
  <c r="H157" i="18"/>
  <c r="G157" i="18"/>
  <c r="F157" i="18"/>
  <c r="E157" i="18"/>
  <c r="D157" i="18"/>
  <c r="C157" i="18"/>
  <c r="H156" i="18"/>
  <c r="G156" i="18"/>
  <c r="F156" i="18"/>
  <c r="E156" i="18"/>
  <c r="D156" i="18"/>
  <c r="C156" i="18"/>
  <c r="H155" i="18"/>
  <c r="G155" i="18"/>
  <c r="F155" i="18"/>
  <c r="E155" i="18"/>
  <c r="D155" i="18"/>
  <c r="C155" i="18"/>
  <c r="H154" i="18"/>
  <c r="G154" i="18"/>
  <c r="F154" i="18"/>
  <c r="E154" i="18"/>
  <c r="D154" i="18"/>
  <c r="H153" i="18"/>
  <c r="G153" i="18"/>
  <c r="F153" i="18"/>
  <c r="E153" i="18"/>
  <c r="D153" i="18"/>
  <c r="H152" i="18"/>
  <c r="G152" i="18"/>
  <c r="F152" i="18"/>
  <c r="D152" i="18"/>
  <c r="H151" i="18"/>
  <c r="G151" i="18"/>
  <c r="F151" i="18"/>
  <c r="E151" i="18"/>
  <c r="D151" i="18"/>
  <c r="H150" i="18"/>
  <c r="G150" i="18"/>
  <c r="F150" i="18"/>
  <c r="E150" i="18"/>
  <c r="D150" i="18"/>
  <c r="H149" i="18"/>
  <c r="G149" i="18"/>
  <c r="F149" i="18"/>
  <c r="E149" i="18"/>
  <c r="D149" i="18"/>
  <c r="H148" i="18"/>
  <c r="G148" i="18"/>
  <c r="F148" i="18"/>
  <c r="E148" i="18"/>
  <c r="D148" i="18"/>
  <c r="H147" i="18"/>
  <c r="G147" i="18"/>
  <c r="F147" i="18"/>
  <c r="E147" i="18"/>
  <c r="D147" i="18"/>
  <c r="H146" i="18"/>
  <c r="G146" i="18"/>
  <c r="F146" i="18"/>
  <c r="E146" i="18"/>
  <c r="H145" i="18"/>
  <c r="G145" i="18"/>
  <c r="F145" i="18"/>
  <c r="E145" i="18"/>
  <c r="D145" i="18"/>
  <c r="G144" i="18"/>
  <c r="F144" i="18"/>
  <c r="E144" i="18"/>
  <c r="D144" i="18"/>
  <c r="H143" i="18"/>
  <c r="G143" i="18"/>
  <c r="F143" i="18"/>
  <c r="E143" i="18"/>
  <c r="D143" i="18"/>
  <c r="F110" i="18"/>
  <c r="F135" i="18" s="1"/>
  <c r="E110" i="18"/>
  <c r="D110" i="18"/>
  <c r="F109" i="18"/>
  <c r="F134" i="18" s="1"/>
  <c r="E109" i="18"/>
  <c r="D109" i="18"/>
  <c r="C109" i="18"/>
  <c r="F108" i="18"/>
  <c r="E108" i="18"/>
  <c r="D108" i="18"/>
  <c r="C108" i="18"/>
  <c r="C133" i="18" s="1"/>
  <c r="F107" i="18"/>
  <c r="E107" i="18"/>
  <c r="D107" i="18"/>
  <c r="C107" i="18"/>
  <c r="F106" i="18"/>
  <c r="E106" i="18"/>
  <c r="D106" i="18"/>
  <c r="D131" i="18" s="1"/>
  <c r="C106" i="18"/>
  <c r="F105" i="18"/>
  <c r="E105" i="18"/>
  <c r="D105" i="18"/>
  <c r="C105" i="18"/>
  <c r="F104" i="18"/>
  <c r="E104" i="18"/>
  <c r="D104" i="18"/>
  <c r="D129" i="18" s="1"/>
  <c r="C104" i="18"/>
  <c r="C129" i="18" s="1"/>
  <c r="F103" i="18"/>
  <c r="E103" i="18"/>
  <c r="D103" i="18"/>
  <c r="C103" i="18"/>
  <c r="E102" i="18"/>
  <c r="E127" i="18" s="1"/>
  <c r="D102" i="18"/>
  <c r="D127" i="18" s="1"/>
  <c r="C102" i="18"/>
  <c r="F101" i="18"/>
  <c r="E101" i="18"/>
  <c r="D101" i="18"/>
  <c r="C101" i="18"/>
  <c r="F100" i="18"/>
  <c r="F125" i="18" s="1"/>
  <c r="E100" i="18"/>
  <c r="D100" i="18"/>
  <c r="C100" i="18"/>
  <c r="F99" i="18"/>
  <c r="E99" i="18"/>
  <c r="D99" i="18"/>
  <c r="C99" i="18"/>
  <c r="F98" i="18"/>
  <c r="E98" i="18"/>
  <c r="D98" i="18"/>
  <c r="D123" i="18" s="1"/>
  <c r="C98" i="18"/>
  <c r="C123" i="18" s="1"/>
  <c r="F97" i="18"/>
  <c r="E97" i="18"/>
  <c r="D97" i="18"/>
  <c r="C97" i="18"/>
  <c r="G96" i="18"/>
  <c r="F96" i="18"/>
  <c r="D96" i="18"/>
  <c r="D121" i="18" s="1"/>
  <c r="C96" i="18"/>
  <c r="C121" i="18" s="1"/>
  <c r="G95" i="18"/>
  <c r="G120" i="18" s="1"/>
  <c r="F95" i="18"/>
  <c r="F120" i="18" s="1"/>
  <c r="E95" i="18"/>
  <c r="D95" i="18"/>
  <c r="C95" i="18"/>
  <c r="G94" i="18"/>
  <c r="F94" i="18"/>
  <c r="F119" i="18" s="1"/>
  <c r="E94" i="18"/>
  <c r="D94" i="18"/>
  <c r="C94" i="18"/>
  <c r="G93" i="18"/>
  <c r="F93" i="18"/>
  <c r="E93" i="18"/>
  <c r="D93" i="18"/>
  <c r="C93" i="18"/>
  <c r="C118" i="18" s="1"/>
  <c r="G92" i="18"/>
  <c r="G117" i="18" s="1"/>
  <c r="F92" i="18"/>
  <c r="E92" i="18"/>
  <c r="D92" i="18"/>
  <c r="C92" i="18"/>
  <c r="G91" i="18"/>
  <c r="F91" i="18"/>
  <c r="E91" i="18"/>
  <c r="E116" i="18" s="1"/>
  <c r="D91" i="18"/>
  <c r="D116" i="18" s="1"/>
  <c r="K16" i="49" s="1"/>
  <c r="C91" i="18"/>
  <c r="H162" i="17"/>
  <c r="G162" i="17"/>
  <c r="F162" i="17"/>
  <c r="E162" i="17"/>
  <c r="D162" i="17"/>
  <c r="C162" i="17"/>
  <c r="H161" i="17"/>
  <c r="G161" i="17"/>
  <c r="F161" i="17"/>
  <c r="E161" i="17"/>
  <c r="D161" i="17"/>
  <c r="C161" i="17"/>
  <c r="H160" i="17"/>
  <c r="G160" i="17"/>
  <c r="F160" i="17"/>
  <c r="E160" i="17"/>
  <c r="D160" i="17"/>
  <c r="C160" i="17"/>
  <c r="H159" i="17"/>
  <c r="G159" i="17"/>
  <c r="F159" i="17"/>
  <c r="E159" i="17"/>
  <c r="D159" i="17"/>
  <c r="C159" i="17"/>
  <c r="H158" i="17"/>
  <c r="G158" i="17"/>
  <c r="E158" i="17"/>
  <c r="D158" i="17"/>
  <c r="C158" i="17"/>
  <c r="H157" i="17"/>
  <c r="G157" i="17"/>
  <c r="F157" i="17"/>
  <c r="E157" i="17"/>
  <c r="D157" i="17"/>
  <c r="C157" i="17"/>
  <c r="H156" i="17"/>
  <c r="G156" i="17"/>
  <c r="F156" i="17"/>
  <c r="E156" i="17"/>
  <c r="D156" i="17"/>
  <c r="C156" i="17"/>
  <c r="H155" i="17"/>
  <c r="G155" i="17"/>
  <c r="F155" i="17"/>
  <c r="E155" i="17"/>
  <c r="D155" i="17"/>
  <c r="C155" i="17"/>
  <c r="H154" i="17"/>
  <c r="G154" i="17"/>
  <c r="F154" i="17"/>
  <c r="E154" i="17"/>
  <c r="D154" i="17"/>
  <c r="H153" i="17"/>
  <c r="G153" i="17"/>
  <c r="F153" i="17"/>
  <c r="E153" i="17"/>
  <c r="D153" i="17"/>
  <c r="H152" i="17"/>
  <c r="G152" i="17"/>
  <c r="F152" i="17"/>
  <c r="D152" i="17"/>
  <c r="H151" i="17"/>
  <c r="G151" i="17"/>
  <c r="F151" i="17"/>
  <c r="E151" i="17"/>
  <c r="D151" i="17"/>
  <c r="H150" i="17"/>
  <c r="G150" i="17"/>
  <c r="F150" i="17"/>
  <c r="E150" i="17"/>
  <c r="D150" i="17"/>
  <c r="H149" i="17"/>
  <c r="G149" i="17"/>
  <c r="F149" i="17"/>
  <c r="E149" i="17"/>
  <c r="D149" i="17"/>
  <c r="H148" i="17"/>
  <c r="G148" i="17"/>
  <c r="F148" i="17"/>
  <c r="E148" i="17"/>
  <c r="D148" i="17"/>
  <c r="H147" i="17"/>
  <c r="G147" i="17"/>
  <c r="F147" i="17"/>
  <c r="E147" i="17"/>
  <c r="D147" i="17"/>
  <c r="H146" i="17"/>
  <c r="G146" i="17"/>
  <c r="F146" i="17"/>
  <c r="E146" i="17"/>
  <c r="H145" i="17"/>
  <c r="G145" i="17"/>
  <c r="F145" i="17"/>
  <c r="E145" i="17"/>
  <c r="D145" i="17"/>
  <c r="G144" i="17"/>
  <c r="F144" i="17"/>
  <c r="E144" i="17"/>
  <c r="D144" i="17"/>
  <c r="H143" i="17"/>
  <c r="G143" i="17"/>
  <c r="F143" i="17"/>
  <c r="E143" i="17"/>
  <c r="D143" i="17"/>
  <c r="F110" i="17"/>
  <c r="F135" i="17" s="1"/>
  <c r="E110" i="17"/>
  <c r="D110" i="17"/>
  <c r="F109" i="17"/>
  <c r="F134" i="17" s="1"/>
  <c r="E109" i="17"/>
  <c r="D109" i="17"/>
  <c r="C109" i="17"/>
  <c r="F108" i="17"/>
  <c r="E108" i="17"/>
  <c r="D108" i="17"/>
  <c r="C108" i="17"/>
  <c r="F107" i="17"/>
  <c r="F132" i="17" s="1"/>
  <c r="E107" i="17"/>
  <c r="D107" i="17"/>
  <c r="C107" i="17"/>
  <c r="C132" i="17" s="1"/>
  <c r="F106" i="17"/>
  <c r="E106" i="17"/>
  <c r="D106" i="17"/>
  <c r="C106" i="17"/>
  <c r="F105" i="17"/>
  <c r="F130" i="17" s="1"/>
  <c r="E105" i="17"/>
  <c r="D105" i="17"/>
  <c r="C105" i="17"/>
  <c r="C130" i="17" s="1"/>
  <c r="F104" i="17"/>
  <c r="E104" i="17"/>
  <c r="D104" i="17"/>
  <c r="C104" i="17"/>
  <c r="F103" i="17"/>
  <c r="E103" i="17"/>
  <c r="D103" i="17"/>
  <c r="C103" i="17"/>
  <c r="E102" i="17"/>
  <c r="D102" i="17"/>
  <c r="C102" i="17"/>
  <c r="F101" i="17"/>
  <c r="E101" i="17"/>
  <c r="D101" i="17"/>
  <c r="C101" i="17"/>
  <c r="F100" i="17"/>
  <c r="F125" i="17" s="1"/>
  <c r="E100" i="17"/>
  <c r="D100" i="17"/>
  <c r="C100" i="17"/>
  <c r="F99" i="17"/>
  <c r="E99" i="17"/>
  <c r="E124" i="17" s="1"/>
  <c r="D99" i="17"/>
  <c r="C99" i="17"/>
  <c r="F98" i="17"/>
  <c r="E98" i="17"/>
  <c r="D98" i="17"/>
  <c r="C98" i="17"/>
  <c r="F97" i="17"/>
  <c r="E97" i="17"/>
  <c r="E122" i="17" s="1"/>
  <c r="D97" i="17"/>
  <c r="D122" i="17" s="1"/>
  <c r="C97" i="17"/>
  <c r="G96" i="17"/>
  <c r="F96" i="17"/>
  <c r="D96" i="17"/>
  <c r="C96" i="17"/>
  <c r="G95" i="17"/>
  <c r="F95" i="17"/>
  <c r="F120" i="17" s="1"/>
  <c r="E95" i="17"/>
  <c r="D95" i="17"/>
  <c r="C95" i="17"/>
  <c r="G94" i="17"/>
  <c r="F94" i="17"/>
  <c r="E94" i="17"/>
  <c r="D94" i="17"/>
  <c r="C94" i="17"/>
  <c r="G93" i="17"/>
  <c r="F93" i="17"/>
  <c r="E93" i="17"/>
  <c r="D93" i="17"/>
  <c r="C93" i="17"/>
  <c r="G92" i="17"/>
  <c r="F92" i="17"/>
  <c r="E92" i="17"/>
  <c r="E117" i="17" s="1"/>
  <c r="D92" i="17"/>
  <c r="D117" i="17" s="1"/>
  <c r="C92" i="17"/>
  <c r="G91" i="17"/>
  <c r="F91" i="17"/>
  <c r="E91" i="17"/>
  <c r="D91" i="17"/>
  <c r="C91" i="17"/>
  <c r="H162" i="16"/>
  <c r="G162" i="16"/>
  <c r="F162" i="16"/>
  <c r="E162" i="16"/>
  <c r="D162" i="16"/>
  <c r="C162" i="16"/>
  <c r="H161" i="16"/>
  <c r="G161" i="16"/>
  <c r="F161" i="16"/>
  <c r="E161" i="16"/>
  <c r="D161" i="16"/>
  <c r="C161" i="16"/>
  <c r="H160" i="16"/>
  <c r="G160" i="16"/>
  <c r="F160" i="16"/>
  <c r="E160" i="16"/>
  <c r="D160" i="16"/>
  <c r="C160" i="16"/>
  <c r="H159" i="16"/>
  <c r="G159" i="16"/>
  <c r="F159" i="16"/>
  <c r="E159" i="16"/>
  <c r="D159" i="16"/>
  <c r="C159" i="16"/>
  <c r="H158" i="16"/>
  <c r="G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H153" i="16"/>
  <c r="G153" i="16"/>
  <c r="F153" i="16"/>
  <c r="E153" i="16"/>
  <c r="D153" i="16"/>
  <c r="H152" i="16"/>
  <c r="G152" i="16"/>
  <c r="F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H145" i="16"/>
  <c r="G145" i="16"/>
  <c r="F145" i="16"/>
  <c r="E145" i="16"/>
  <c r="D145" i="16"/>
  <c r="G144" i="16"/>
  <c r="F144" i="16"/>
  <c r="E144" i="16"/>
  <c r="D144" i="16"/>
  <c r="H143" i="16"/>
  <c r="G143" i="16"/>
  <c r="F143" i="16"/>
  <c r="E143" i="16"/>
  <c r="D143" i="16"/>
  <c r="F110" i="16"/>
  <c r="F135" i="16" s="1"/>
  <c r="E110" i="16"/>
  <c r="D110" i="16"/>
  <c r="D135" i="16" s="1"/>
  <c r="F109" i="16"/>
  <c r="E109" i="16"/>
  <c r="D109" i="16"/>
  <c r="D134" i="16" s="1"/>
  <c r="C109" i="16"/>
  <c r="F108" i="16"/>
  <c r="E108" i="16"/>
  <c r="E133" i="16" s="1"/>
  <c r="D108" i="16"/>
  <c r="D133" i="16" s="1"/>
  <c r="C108" i="16"/>
  <c r="F107" i="16"/>
  <c r="F132" i="16" s="1"/>
  <c r="E107" i="16"/>
  <c r="D107" i="16"/>
  <c r="C107" i="16"/>
  <c r="F106" i="16"/>
  <c r="E106" i="16"/>
  <c r="E131" i="16" s="1"/>
  <c r="D106" i="16"/>
  <c r="C106" i="16"/>
  <c r="C131" i="16" s="1"/>
  <c r="F105" i="16"/>
  <c r="E105" i="16"/>
  <c r="D105" i="16"/>
  <c r="C105" i="16"/>
  <c r="F104" i="16"/>
  <c r="E104" i="16"/>
  <c r="E129" i="16" s="1"/>
  <c r="D104" i="16"/>
  <c r="D129" i="16" s="1"/>
  <c r="C104" i="16"/>
  <c r="F103" i="16"/>
  <c r="F128" i="16" s="1"/>
  <c r="E103" i="16"/>
  <c r="D103" i="16"/>
  <c r="C103" i="16"/>
  <c r="E102" i="16"/>
  <c r="D102" i="16"/>
  <c r="D127" i="16" s="1"/>
  <c r="C102" i="16"/>
  <c r="F101" i="16"/>
  <c r="E101" i="16"/>
  <c r="D101" i="16"/>
  <c r="C101" i="16"/>
  <c r="C126" i="16" s="1"/>
  <c r="F100" i="16"/>
  <c r="E100" i="16"/>
  <c r="D100" i="16"/>
  <c r="D125" i="16" s="1"/>
  <c r="C100" i="16"/>
  <c r="F99" i="16"/>
  <c r="E99" i="16"/>
  <c r="H99" i="16" s="1"/>
  <c r="D99" i="16"/>
  <c r="D124" i="16" s="1"/>
  <c r="C99" i="16"/>
  <c r="C124" i="16" s="1"/>
  <c r="F98" i="16"/>
  <c r="E98" i="16"/>
  <c r="D98" i="16"/>
  <c r="D123" i="16" s="1"/>
  <c r="C98" i="16"/>
  <c r="F97" i="16"/>
  <c r="F122" i="16" s="1"/>
  <c r="E97" i="16"/>
  <c r="D97" i="16"/>
  <c r="D122" i="16" s="1"/>
  <c r="C97" i="16"/>
  <c r="G96" i="16"/>
  <c r="F96" i="16"/>
  <c r="D96" i="16"/>
  <c r="C96" i="16"/>
  <c r="C121" i="16" s="1"/>
  <c r="G95" i="16"/>
  <c r="G120" i="16" s="1"/>
  <c r="F95" i="16"/>
  <c r="E95" i="16"/>
  <c r="D95" i="16"/>
  <c r="D120" i="16" s="1"/>
  <c r="C95" i="16"/>
  <c r="G94" i="16"/>
  <c r="F94" i="16"/>
  <c r="E94" i="16"/>
  <c r="E119" i="16" s="1"/>
  <c r="D94" i="16"/>
  <c r="D119" i="16" s="1"/>
  <c r="C94" i="16"/>
  <c r="G93" i="16"/>
  <c r="G118" i="16" s="1"/>
  <c r="F93" i="16"/>
  <c r="F118" i="16" s="1"/>
  <c r="E93" i="16"/>
  <c r="D93" i="16"/>
  <c r="C93" i="16"/>
  <c r="G92" i="16"/>
  <c r="F92" i="16"/>
  <c r="F117" i="16" s="1"/>
  <c r="E92" i="16"/>
  <c r="D92" i="16"/>
  <c r="D117" i="16" s="1"/>
  <c r="C92" i="16"/>
  <c r="C117" i="16" s="1"/>
  <c r="G91" i="16"/>
  <c r="F91" i="16"/>
  <c r="E91" i="16"/>
  <c r="D91" i="16"/>
  <c r="C91" i="16"/>
  <c r="H162" i="15"/>
  <c r="G162" i="15"/>
  <c r="F162" i="15"/>
  <c r="E162" i="15"/>
  <c r="D162" i="15"/>
  <c r="C162" i="15"/>
  <c r="H161" i="15"/>
  <c r="G161" i="15"/>
  <c r="F161" i="15"/>
  <c r="E161" i="15"/>
  <c r="D161" i="15"/>
  <c r="C161" i="15"/>
  <c r="H160" i="15"/>
  <c r="G160" i="15"/>
  <c r="F160" i="15"/>
  <c r="E160" i="15"/>
  <c r="D160" i="15"/>
  <c r="C160" i="15"/>
  <c r="H159" i="15"/>
  <c r="G159" i="15"/>
  <c r="F159" i="15"/>
  <c r="E159" i="15"/>
  <c r="D159" i="15"/>
  <c r="C159" i="15"/>
  <c r="H158" i="15"/>
  <c r="G158" i="15"/>
  <c r="E158" i="15"/>
  <c r="D158" i="15"/>
  <c r="C158" i="15"/>
  <c r="H157" i="15"/>
  <c r="G157" i="15"/>
  <c r="F157" i="15"/>
  <c r="E157" i="15"/>
  <c r="D157" i="15"/>
  <c r="C157" i="15"/>
  <c r="H156" i="15"/>
  <c r="G156" i="15"/>
  <c r="F156" i="15"/>
  <c r="E156" i="15"/>
  <c r="D156" i="15"/>
  <c r="C156" i="15"/>
  <c r="H155" i="15"/>
  <c r="G155" i="15"/>
  <c r="F155" i="15"/>
  <c r="E155" i="15"/>
  <c r="D155" i="15"/>
  <c r="C155" i="15"/>
  <c r="H154" i="15"/>
  <c r="G154" i="15"/>
  <c r="F154" i="15"/>
  <c r="E154" i="15"/>
  <c r="D154" i="15"/>
  <c r="H153" i="15"/>
  <c r="G153" i="15"/>
  <c r="F153" i="15"/>
  <c r="E153" i="15"/>
  <c r="D153" i="15"/>
  <c r="H152" i="15"/>
  <c r="G152" i="15"/>
  <c r="F152" i="15"/>
  <c r="D152" i="15"/>
  <c r="H151" i="15"/>
  <c r="G151" i="15"/>
  <c r="F151" i="15"/>
  <c r="E151" i="15"/>
  <c r="D151" i="15"/>
  <c r="H150" i="15"/>
  <c r="G150" i="15"/>
  <c r="F150" i="15"/>
  <c r="E150" i="15"/>
  <c r="D150" i="15"/>
  <c r="H149" i="15"/>
  <c r="G149" i="15"/>
  <c r="F149" i="15"/>
  <c r="E149" i="15"/>
  <c r="D149" i="15"/>
  <c r="H148" i="15"/>
  <c r="G148" i="15"/>
  <c r="F148" i="15"/>
  <c r="E148" i="15"/>
  <c r="D148" i="15"/>
  <c r="H147" i="15"/>
  <c r="G147" i="15"/>
  <c r="F147" i="15"/>
  <c r="E147" i="15"/>
  <c r="D147" i="15"/>
  <c r="H146" i="15"/>
  <c r="G146" i="15"/>
  <c r="F146" i="15"/>
  <c r="E146" i="15"/>
  <c r="H145" i="15"/>
  <c r="G145" i="15"/>
  <c r="F145" i="15"/>
  <c r="E145" i="15"/>
  <c r="D145" i="15"/>
  <c r="G144" i="15"/>
  <c r="F144" i="15"/>
  <c r="E144" i="15"/>
  <c r="D144" i="15"/>
  <c r="H143" i="15"/>
  <c r="G143" i="15"/>
  <c r="F143" i="15"/>
  <c r="E143" i="15"/>
  <c r="D143" i="15"/>
  <c r="F110" i="15"/>
  <c r="E110" i="15"/>
  <c r="E135" i="15" s="1"/>
  <c r="D110" i="15"/>
  <c r="F109" i="15"/>
  <c r="E109" i="15"/>
  <c r="D109" i="15"/>
  <c r="C109" i="15"/>
  <c r="C134" i="15" s="1"/>
  <c r="F108" i="15"/>
  <c r="E108" i="15"/>
  <c r="E133" i="15" s="1"/>
  <c r="D108" i="15"/>
  <c r="C108" i="15"/>
  <c r="F107" i="15"/>
  <c r="E107" i="15"/>
  <c r="E132" i="15" s="1"/>
  <c r="D107" i="15"/>
  <c r="D132" i="15" s="1"/>
  <c r="C107" i="15"/>
  <c r="F106" i="15"/>
  <c r="F131" i="15" s="1"/>
  <c r="E106" i="15"/>
  <c r="D106" i="15"/>
  <c r="C106" i="15"/>
  <c r="F105" i="15"/>
  <c r="F130" i="15" s="1"/>
  <c r="E105" i="15"/>
  <c r="D105" i="15"/>
  <c r="C105" i="15"/>
  <c r="C130" i="15" s="1"/>
  <c r="F104" i="15"/>
  <c r="E104" i="15"/>
  <c r="D104" i="15"/>
  <c r="C104" i="15"/>
  <c r="F103" i="15"/>
  <c r="F128" i="15" s="1"/>
  <c r="E103" i="15"/>
  <c r="E128" i="15" s="1"/>
  <c r="D103" i="15"/>
  <c r="D128" i="15" s="1"/>
  <c r="C103" i="15"/>
  <c r="E102" i="15"/>
  <c r="D102" i="15"/>
  <c r="D127" i="15" s="1"/>
  <c r="C102" i="15"/>
  <c r="C127" i="15" s="1"/>
  <c r="F101" i="15"/>
  <c r="E101" i="15"/>
  <c r="D101" i="15"/>
  <c r="C101" i="15"/>
  <c r="F100" i="15"/>
  <c r="E100" i="15"/>
  <c r="D100" i="15"/>
  <c r="D125" i="15" s="1"/>
  <c r="C100" i="15"/>
  <c r="C125" i="15" s="1"/>
  <c r="F99" i="15"/>
  <c r="E99" i="15"/>
  <c r="D99" i="15"/>
  <c r="D124" i="15" s="1"/>
  <c r="C99" i="15"/>
  <c r="F98" i="15"/>
  <c r="E98" i="15"/>
  <c r="D98" i="15"/>
  <c r="C98" i="15"/>
  <c r="F97" i="15"/>
  <c r="E97" i="15"/>
  <c r="D97" i="15"/>
  <c r="C97" i="15"/>
  <c r="G96" i="15"/>
  <c r="F96" i="15"/>
  <c r="D96" i="15"/>
  <c r="C96" i="15"/>
  <c r="G95" i="15"/>
  <c r="F95" i="15"/>
  <c r="E95" i="15"/>
  <c r="D95" i="15"/>
  <c r="C95" i="15"/>
  <c r="G94" i="15"/>
  <c r="F94" i="15"/>
  <c r="E94" i="15"/>
  <c r="D94" i="15"/>
  <c r="C94" i="15"/>
  <c r="C119" i="15" s="1"/>
  <c r="G93" i="15"/>
  <c r="F93" i="15"/>
  <c r="F118" i="15" s="1"/>
  <c r="E93" i="15"/>
  <c r="D93" i="15"/>
  <c r="D118" i="15" s="1"/>
  <c r="C93" i="15"/>
  <c r="C118" i="15" s="1"/>
  <c r="G92" i="15"/>
  <c r="F92" i="15"/>
  <c r="E92" i="15"/>
  <c r="E117" i="15" s="1"/>
  <c r="D92" i="15"/>
  <c r="C92" i="15"/>
  <c r="G91" i="15"/>
  <c r="F91" i="15"/>
  <c r="F116" i="15" s="1"/>
  <c r="E91" i="15"/>
  <c r="D91" i="15"/>
  <c r="C91" i="15"/>
  <c r="H162" i="14"/>
  <c r="G162" i="14"/>
  <c r="F162" i="14"/>
  <c r="E162" i="14"/>
  <c r="D162" i="14"/>
  <c r="C162" i="14"/>
  <c r="H161" i="14"/>
  <c r="G161" i="14"/>
  <c r="F161" i="14"/>
  <c r="E161" i="14"/>
  <c r="D161" i="14"/>
  <c r="C161" i="14"/>
  <c r="H160" i="14"/>
  <c r="G160" i="14"/>
  <c r="F160" i="14"/>
  <c r="E160" i="14"/>
  <c r="D160" i="14"/>
  <c r="C160" i="14"/>
  <c r="H159" i="14"/>
  <c r="G159" i="14"/>
  <c r="F159" i="14"/>
  <c r="E159" i="14"/>
  <c r="D159" i="14"/>
  <c r="C159" i="14"/>
  <c r="H158" i="14"/>
  <c r="G158" i="14"/>
  <c r="E158" i="14"/>
  <c r="D158" i="14"/>
  <c r="C158" i="14"/>
  <c r="H157" i="14"/>
  <c r="G157" i="14"/>
  <c r="F157" i="14"/>
  <c r="E157" i="14"/>
  <c r="D157" i="14"/>
  <c r="C157" i="14"/>
  <c r="H156" i="14"/>
  <c r="G156" i="14"/>
  <c r="F156" i="14"/>
  <c r="E156" i="14"/>
  <c r="D156" i="14"/>
  <c r="C156" i="14"/>
  <c r="H155" i="14"/>
  <c r="G155" i="14"/>
  <c r="F155" i="14"/>
  <c r="E155" i="14"/>
  <c r="D155" i="14"/>
  <c r="C155" i="14"/>
  <c r="H154" i="14"/>
  <c r="G154" i="14"/>
  <c r="F154" i="14"/>
  <c r="E154" i="14"/>
  <c r="D154" i="14"/>
  <c r="H153" i="14"/>
  <c r="G153" i="14"/>
  <c r="F153" i="14"/>
  <c r="E153" i="14"/>
  <c r="D153" i="14"/>
  <c r="H152" i="14"/>
  <c r="G152" i="14"/>
  <c r="F152" i="14"/>
  <c r="D152" i="14"/>
  <c r="H151" i="14"/>
  <c r="G151" i="14"/>
  <c r="F151" i="14"/>
  <c r="E151" i="14"/>
  <c r="D151" i="14"/>
  <c r="H150" i="14"/>
  <c r="G150" i="14"/>
  <c r="F150" i="14"/>
  <c r="E150" i="14"/>
  <c r="D150" i="14"/>
  <c r="H149" i="14"/>
  <c r="G149" i="14"/>
  <c r="F149" i="14"/>
  <c r="E149" i="14"/>
  <c r="D149" i="14"/>
  <c r="H148" i="14"/>
  <c r="G148" i="14"/>
  <c r="F148" i="14"/>
  <c r="E148" i="14"/>
  <c r="D148" i="14"/>
  <c r="H147" i="14"/>
  <c r="G147" i="14"/>
  <c r="F147" i="14"/>
  <c r="E147" i="14"/>
  <c r="D147" i="14"/>
  <c r="H146" i="14"/>
  <c r="G146" i="14"/>
  <c r="F146" i="14"/>
  <c r="E146" i="14"/>
  <c r="H145" i="14"/>
  <c r="G145" i="14"/>
  <c r="F145" i="14"/>
  <c r="E145" i="14"/>
  <c r="D145" i="14"/>
  <c r="G144" i="14"/>
  <c r="F144" i="14"/>
  <c r="E144" i="14"/>
  <c r="D144" i="14"/>
  <c r="H143" i="14"/>
  <c r="G143" i="14"/>
  <c r="F143" i="14"/>
  <c r="E143" i="14"/>
  <c r="D143" i="14"/>
  <c r="F110" i="14"/>
  <c r="E110" i="14"/>
  <c r="D110" i="14"/>
  <c r="F109" i="14"/>
  <c r="E109" i="14"/>
  <c r="D109" i="14"/>
  <c r="C109" i="14"/>
  <c r="C134" i="14" s="1"/>
  <c r="F108" i="14"/>
  <c r="E108" i="14"/>
  <c r="D108" i="14"/>
  <c r="C108" i="14"/>
  <c r="F107" i="14"/>
  <c r="E107" i="14"/>
  <c r="E132" i="14" s="1"/>
  <c r="D107" i="14"/>
  <c r="D132" i="14" s="1"/>
  <c r="C107" i="14"/>
  <c r="F106" i="14"/>
  <c r="E106" i="14"/>
  <c r="E131" i="14" s="1"/>
  <c r="D106" i="14"/>
  <c r="C106" i="14"/>
  <c r="F105" i="14"/>
  <c r="E105" i="14"/>
  <c r="D105" i="14"/>
  <c r="C105" i="14"/>
  <c r="F104" i="14"/>
  <c r="F129" i="14" s="1"/>
  <c r="E104" i="14"/>
  <c r="D104" i="14"/>
  <c r="C104" i="14"/>
  <c r="F103" i="14"/>
  <c r="E103" i="14"/>
  <c r="D103" i="14"/>
  <c r="D128" i="14" s="1"/>
  <c r="C103" i="14"/>
  <c r="E102" i="14"/>
  <c r="E127" i="14" s="1"/>
  <c r="D102" i="14"/>
  <c r="C102" i="14"/>
  <c r="F101" i="14"/>
  <c r="E101" i="14"/>
  <c r="D101" i="14"/>
  <c r="C101" i="14"/>
  <c r="F100" i="14"/>
  <c r="E100" i="14"/>
  <c r="D100" i="14"/>
  <c r="C100" i="14"/>
  <c r="F99" i="14"/>
  <c r="E99" i="14"/>
  <c r="D99" i="14"/>
  <c r="C99" i="14"/>
  <c r="C124" i="14" s="1"/>
  <c r="F98" i="14"/>
  <c r="E98" i="14"/>
  <c r="E123" i="14" s="1"/>
  <c r="D98" i="14"/>
  <c r="C98" i="14"/>
  <c r="F97" i="14"/>
  <c r="F122" i="14" s="1"/>
  <c r="E97" i="14"/>
  <c r="D97" i="14"/>
  <c r="C97" i="14"/>
  <c r="G96" i="14"/>
  <c r="F96" i="14"/>
  <c r="F121" i="14" s="1"/>
  <c r="D96" i="14"/>
  <c r="C96" i="14"/>
  <c r="G95" i="14"/>
  <c r="F95" i="14"/>
  <c r="E95" i="14"/>
  <c r="D95" i="14"/>
  <c r="C95" i="14"/>
  <c r="C120" i="14" s="1"/>
  <c r="G94" i="14"/>
  <c r="G119" i="14" s="1"/>
  <c r="F94" i="14"/>
  <c r="E94" i="14"/>
  <c r="D94" i="14"/>
  <c r="C94" i="14"/>
  <c r="G93" i="14"/>
  <c r="F93" i="14"/>
  <c r="E93" i="14"/>
  <c r="D93" i="14"/>
  <c r="C93" i="14"/>
  <c r="G92" i="14"/>
  <c r="F92" i="14"/>
  <c r="F117" i="14" s="1"/>
  <c r="E92" i="14"/>
  <c r="D92" i="14"/>
  <c r="C92" i="14"/>
  <c r="G91" i="14"/>
  <c r="G116" i="14" s="1"/>
  <c r="N12" i="49" s="1"/>
  <c r="F91" i="14"/>
  <c r="E91" i="14"/>
  <c r="D91" i="14"/>
  <c r="C91" i="14"/>
  <c r="H162" i="12"/>
  <c r="G162" i="12"/>
  <c r="F162" i="12"/>
  <c r="E162" i="12"/>
  <c r="D162" i="12"/>
  <c r="C162" i="12"/>
  <c r="H161" i="12"/>
  <c r="G161" i="12"/>
  <c r="F161" i="12"/>
  <c r="E161" i="12"/>
  <c r="D161" i="12"/>
  <c r="C161" i="12"/>
  <c r="H160" i="12"/>
  <c r="G160" i="12"/>
  <c r="F160" i="12"/>
  <c r="E160" i="12"/>
  <c r="D160" i="12"/>
  <c r="C160" i="12"/>
  <c r="H159" i="12"/>
  <c r="G159" i="12"/>
  <c r="F159" i="12"/>
  <c r="E159" i="12"/>
  <c r="D159" i="12"/>
  <c r="C159" i="12"/>
  <c r="H158" i="12"/>
  <c r="G158" i="12"/>
  <c r="E158" i="12"/>
  <c r="D158" i="12"/>
  <c r="C158" i="12"/>
  <c r="H157" i="12"/>
  <c r="G157" i="12"/>
  <c r="F157" i="12"/>
  <c r="E157" i="12"/>
  <c r="D157" i="12"/>
  <c r="C157" i="12"/>
  <c r="H156" i="12"/>
  <c r="G156" i="12"/>
  <c r="F156" i="12"/>
  <c r="E156" i="12"/>
  <c r="D156" i="12"/>
  <c r="C156" i="12"/>
  <c r="H155" i="12"/>
  <c r="G155" i="12"/>
  <c r="F155" i="12"/>
  <c r="E155" i="12"/>
  <c r="D155" i="12"/>
  <c r="C155" i="12"/>
  <c r="H154" i="12"/>
  <c r="G154" i="12"/>
  <c r="F154" i="12"/>
  <c r="E154" i="12"/>
  <c r="D154" i="12"/>
  <c r="H153" i="12"/>
  <c r="G153" i="12"/>
  <c r="F153" i="12"/>
  <c r="E153" i="12"/>
  <c r="D153" i="12"/>
  <c r="H152" i="12"/>
  <c r="G152" i="12"/>
  <c r="F152" i="12"/>
  <c r="D152" i="12"/>
  <c r="H151" i="12"/>
  <c r="G151" i="12"/>
  <c r="F151" i="12"/>
  <c r="E151" i="12"/>
  <c r="D151" i="12"/>
  <c r="H150" i="12"/>
  <c r="G150" i="12"/>
  <c r="F150" i="12"/>
  <c r="E150" i="12"/>
  <c r="D150" i="12"/>
  <c r="H149" i="12"/>
  <c r="G149" i="12"/>
  <c r="F149" i="12"/>
  <c r="E149" i="12"/>
  <c r="D149" i="12"/>
  <c r="H148" i="12"/>
  <c r="G148" i="12"/>
  <c r="F148" i="12"/>
  <c r="E148" i="12"/>
  <c r="D148" i="12"/>
  <c r="H147" i="12"/>
  <c r="G147" i="12"/>
  <c r="F147" i="12"/>
  <c r="E147" i="12"/>
  <c r="D147" i="12"/>
  <c r="H146" i="12"/>
  <c r="G146" i="12"/>
  <c r="F146" i="12"/>
  <c r="E146" i="12"/>
  <c r="H145" i="12"/>
  <c r="G145" i="12"/>
  <c r="F145" i="12"/>
  <c r="E145" i="12"/>
  <c r="D145" i="12"/>
  <c r="G144" i="12"/>
  <c r="F144" i="12"/>
  <c r="E144" i="12"/>
  <c r="D144" i="12"/>
  <c r="H143" i="12"/>
  <c r="G143" i="12"/>
  <c r="F143" i="12"/>
  <c r="E143" i="12"/>
  <c r="D143" i="12"/>
  <c r="F110" i="12"/>
  <c r="E110" i="12"/>
  <c r="D110" i="12"/>
  <c r="F109" i="12"/>
  <c r="H109" i="12" s="1"/>
  <c r="E109" i="12"/>
  <c r="D109" i="12"/>
  <c r="C109" i="12"/>
  <c r="F108" i="12"/>
  <c r="E108" i="12"/>
  <c r="D108" i="12"/>
  <c r="C108" i="12"/>
  <c r="C133" i="12" s="1"/>
  <c r="F107" i="12"/>
  <c r="E107" i="12"/>
  <c r="D107" i="12"/>
  <c r="C107" i="12"/>
  <c r="F106" i="12"/>
  <c r="E106" i="12"/>
  <c r="D106" i="12"/>
  <c r="C106" i="12"/>
  <c r="F105" i="12"/>
  <c r="E105" i="12"/>
  <c r="D105" i="12"/>
  <c r="C105" i="12"/>
  <c r="F104" i="12"/>
  <c r="F129" i="12" s="1"/>
  <c r="E104" i="12"/>
  <c r="D104" i="12"/>
  <c r="C104" i="12"/>
  <c r="C129" i="12" s="1"/>
  <c r="F103" i="12"/>
  <c r="H103" i="12" s="1"/>
  <c r="E103" i="12"/>
  <c r="D103" i="12"/>
  <c r="C103" i="12"/>
  <c r="E102" i="12"/>
  <c r="E127" i="12" s="1"/>
  <c r="D102" i="12"/>
  <c r="C102" i="12"/>
  <c r="F101" i="12"/>
  <c r="E101" i="12"/>
  <c r="D101" i="12"/>
  <c r="C101" i="12"/>
  <c r="F100" i="12"/>
  <c r="E100" i="12"/>
  <c r="D100" i="12"/>
  <c r="C100" i="12"/>
  <c r="F99" i="12"/>
  <c r="F124" i="12" s="1"/>
  <c r="E99" i="12"/>
  <c r="D99" i="12"/>
  <c r="C99" i="12"/>
  <c r="F98" i="12"/>
  <c r="E98" i="12"/>
  <c r="D98" i="12"/>
  <c r="C98" i="12"/>
  <c r="F97" i="12"/>
  <c r="F122" i="12" s="1"/>
  <c r="E97" i="12"/>
  <c r="D97" i="12"/>
  <c r="C97" i="12"/>
  <c r="G96" i="12"/>
  <c r="F96" i="12"/>
  <c r="F121" i="12" s="1"/>
  <c r="D96" i="12"/>
  <c r="C96" i="12"/>
  <c r="G95" i="12"/>
  <c r="G120" i="12" s="1"/>
  <c r="F95" i="12"/>
  <c r="E95" i="12"/>
  <c r="D95" i="12"/>
  <c r="C95" i="12"/>
  <c r="G94" i="12"/>
  <c r="F94" i="12"/>
  <c r="E94" i="12"/>
  <c r="D94" i="12"/>
  <c r="D119" i="12" s="1"/>
  <c r="C94" i="12"/>
  <c r="C119" i="12" s="1"/>
  <c r="G93" i="12"/>
  <c r="F93" i="12"/>
  <c r="E93" i="12"/>
  <c r="D93" i="12"/>
  <c r="C93" i="12"/>
  <c r="G92" i="12"/>
  <c r="F92" i="12"/>
  <c r="F117" i="12" s="1"/>
  <c r="E92" i="12"/>
  <c r="D92" i="12"/>
  <c r="C92" i="12"/>
  <c r="G91" i="12"/>
  <c r="F91" i="12"/>
  <c r="E91" i="12"/>
  <c r="D91" i="12"/>
  <c r="C91" i="12"/>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H153" i="11"/>
  <c r="G153" i="11"/>
  <c r="F153" i="11"/>
  <c r="E153" i="11"/>
  <c r="D153" i="11"/>
  <c r="H152" i="11"/>
  <c r="G152" i="11"/>
  <c r="F152" i="11"/>
  <c r="D152" i="11"/>
  <c r="H151" i="11"/>
  <c r="G151" i="11"/>
  <c r="F151" i="11"/>
  <c r="E151" i="11"/>
  <c r="D151" i="11"/>
  <c r="H150" i="11"/>
  <c r="G150" i="11"/>
  <c r="F150" i="11"/>
  <c r="E150" i="11"/>
  <c r="D150" i="11"/>
  <c r="H149" i="11"/>
  <c r="G149" i="11"/>
  <c r="F149" i="11"/>
  <c r="E149" i="11"/>
  <c r="D149" i="11"/>
  <c r="H148" i="11"/>
  <c r="G148" i="11"/>
  <c r="F148" i="11"/>
  <c r="E148" i="11"/>
  <c r="D148" i="11"/>
  <c r="H147" i="11"/>
  <c r="G147" i="11"/>
  <c r="F147" i="11"/>
  <c r="E147" i="11"/>
  <c r="D147" i="11"/>
  <c r="H146" i="11"/>
  <c r="G146" i="11"/>
  <c r="F146" i="11"/>
  <c r="E146" i="11"/>
  <c r="H145" i="11"/>
  <c r="G145" i="11"/>
  <c r="F145" i="11"/>
  <c r="E145" i="11"/>
  <c r="D145" i="11"/>
  <c r="G144" i="11"/>
  <c r="F144" i="11"/>
  <c r="E144" i="11"/>
  <c r="D144" i="11"/>
  <c r="H143" i="11"/>
  <c r="G143" i="11"/>
  <c r="F143" i="11"/>
  <c r="E143" i="11"/>
  <c r="D143" i="11"/>
  <c r="F110" i="11"/>
  <c r="E110" i="11"/>
  <c r="D110" i="11"/>
  <c r="F109" i="11"/>
  <c r="E109" i="11"/>
  <c r="D109" i="11"/>
  <c r="C109" i="11"/>
  <c r="C134" i="11" s="1"/>
  <c r="F108" i="11"/>
  <c r="F133" i="11" s="1"/>
  <c r="E108" i="11"/>
  <c r="D108" i="11"/>
  <c r="C108" i="11"/>
  <c r="F107" i="11"/>
  <c r="E107" i="11"/>
  <c r="E132" i="11" s="1"/>
  <c r="D107" i="11"/>
  <c r="C107" i="11"/>
  <c r="C132" i="11" s="1"/>
  <c r="F106" i="11"/>
  <c r="E106" i="11"/>
  <c r="D106" i="11"/>
  <c r="C106" i="11"/>
  <c r="F105" i="11"/>
  <c r="E105" i="11"/>
  <c r="D105" i="11"/>
  <c r="C105" i="11"/>
  <c r="F104" i="11"/>
  <c r="F129" i="11" s="1"/>
  <c r="E104" i="11"/>
  <c r="D104" i="11"/>
  <c r="C104" i="11"/>
  <c r="F103" i="11"/>
  <c r="E103" i="11"/>
  <c r="E128" i="11" s="1"/>
  <c r="D103" i="11"/>
  <c r="C103" i="11"/>
  <c r="E102" i="11"/>
  <c r="E127" i="11" s="1"/>
  <c r="D102" i="11"/>
  <c r="D127" i="11" s="1"/>
  <c r="C102" i="11"/>
  <c r="F101" i="11"/>
  <c r="E101" i="11"/>
  <c r="E126" i="11" s="1"/>
  <c r="D101" i="11"/>
  <c r="D126" i="11" s="1"/>
  <c r="C101" i="11"/>
  <c r="F100" i="11"/>
  <c r="E100" i="11"/>
  <c r="E125" i="11" s="1"/>
  <c r="D100" i="11"/>
  <c r="C100" i="11"/>
  <c r="F99" i="11"/>
  <c r="E99" i="11"/>
  <c r="D99" i="11"/>
  <c r="D124" i="11" s="1"/>
  <c r="C99" i="11"/>
  <c r="F98" i="11"/>
  <c r="E98" i="11"/>
  <c r="E123" i="11" s="1"/>
  <c r="D98" i="11"/>
  <c r="C98" i="11"/>
  <c r="F97" i="11"/>
  <c r="E97" i="11"/>
  <c r="D97" i="11"/>
  <c r="D122" i="11" s="1"/>
  <c r="C97" i="11"/>
  <c r="G96" i="11"/>
  <c r="G121" i="11" s="1"/>
  <c r="F96" i="11"/>
  <c r="F121" i="11" s="1"/>
  <c r="D96" i="11"/>
  <c r="C96" i="11"/>
  <c r="G95" i="11"/>
  <c r="F95" i="11"/>
  <c r="E95" i="11"/>
  <c r="D95" i="11"/>
  <c r="C95" i="11"/>
  <c r="C120" i="11" s="1"/>
  <c r="G94" i="11"/>
  <c r="G119" i="11" s="1"/>
  <c r="F94" i="11"/>
  <c r="E94" i="11"/>
  <c r="D94" i="11"/>
  <c r="C94" i="11"/>
  <c r="G93" i="11"/>
  <c r="F93" i="11"/>
  <c r="E93" i="11"/>
  <c r="E118" i="11" s="1"/>
  <c r="D93" i="11"/>
  <c r="D118" i="11" s="1"/>
  <c r="C93" i="11"/>
  <c r="G92" i="11"/>
  <c r="F92" i="11"/>
  <c r="E92" i="11"/>
  <c r="D92" i="11"/>
  <c r="C92" i="11"/>
  <c r="G91" i="11"/>
  <c r="G116" i="11" s="1"/>
  <c r="F91" i="11"/>
  <c r="F116" i="11" s="1"/>
  <c r="E91" i="11"/>
  <c r="D91" i="11"/>
  <c r="C91" i="11"/>
  <c r="H162" i="10"/>
  <c r="G162" i="10"/>
  <c r="F162" i="10"/>
  <c r="E162" i="10"/>
  <c r="D162" i="10"/>
  <c r="C162" i="10"/>
  <c r="H161" i="10"/>
  <c r="G161" i="10"/>
  <c r="F161" i="10"/>
  <c r="E161" i="10"/>
  <c r="D161" i="10"/>
  <c r="C161" i="10"/>
  <c r="H160" i="10"/>
  <c r="G160" i="10"/>
  <c r="F160" i="10"/>
  <c r="E160" i="10"/>
  <c r="D160" i="10"/>
  <c r="C160" i="10"/>
  <c r="H159" i="10"/>
  <c r="G159" i="10"/>
  <c r="F159" i="10"/>
  <c r="E159" i="10"/>
  <c r="D159" i="10"/>
  <c r="C159" i="10"/>
  <c r="H158" i="10"/>
  <c r="G158" i="10"/>
  <c r="E158" i="10"/>
  <c r="D158" i="10"/>
  <c r="C158" i="10"/>
  <c r="H157" i="10"/>
  <c r="G157" i="10"/>
  <c r="F157" i="10"/>
  <c r="E157" i="10"/>
  <c r="D157" i="10"/>
  <c r="C157" i="10"/>
  <c r="H156" i="10"/>
  <c r="G156" i="10"/>
  <c r="F156" i="10"/>
  <c r="E156" i="10"/>
  <c r="D156" i="10"/>
  <c r="C156" i="10"/>
  <c r="H155" i="10"/>
  <c r="G155" i="10"/>
  <c r="F155" i="10"/>
  <c r="E155" i="10"/>
  <c r="D155" i="10"/>
  <c r="C155" i="10"/>
  <c r="H154" i="10"/>
  <c r="G154" i="10"/>
  <c r="F154" i="10"/>
  <c r="E154" i="10"/>
  <c r="D154" i="10"/>
  <c r="H153" i="10"/>
  <c r="G153" i="10"/>
  <c r="F153" i="10"/>
  <c r="E153" i="10"/>
  <c r="D153" i="10"/>
  <c r="H152" i="10"/>
  <c r="G152" i="10"/>
  <c r="F152" i="10"/>
  <c r="D152" i="10"/>
  <c r="H151" i="10"/>
  <c r="G151" i="10"/>
  <c r="F151" i="10"/>
  <c r="E151" i="10"/>
  <c r="D151" i="10"/>
  <c r="H150" i="10"/>
  <c r="G150" i="10"/>
  <c r="F150" i="10"/>
  <c r="E150" i="10"/>
  <c r="D150" i="10"/>
  <c r="H149" i="10"/>
  <c r="G149" i="10"/>
  <c r="F149" i="10"/>
  <c r="E149" i="10"/>
  <c r="D149" i="10"/>
  <c r="H148" i="10"/>
  <c r="G148" i="10"/>
  <c r="F148" i="10"/>
  <c r="E148" i="10"/>
  <c r="D148" i="10"/>
  <c r="H147" i="10"/>
  <c r="G147" i="10"/>
  <c r="F147" i="10"/>
  <c r="E147" i="10"/>
  <c r="D147" i="10"/>
  <c r="H146" i="10"/>
  <c r="G146" i="10"/>
  <c r="F146" i="10"/>
  <c r="E146" i="10"/>
  <c r="H145" i="10"/>
  <c r="G145" i="10"/>
  <c r="F145" i="10"/>
  <c r="E145" i="10"/>
  <c r="D145" i="10"/>
  <c r="G144" i="10"/>
  <c r="F144" i="10"/>
  <c r="E144" i="10"/>
  <c r="D144" i="10"/>
  <c r="H143" i="10"/>
  <c r="G143" i="10"/>
  <c r="F143" i="10"/>
  <c r="E143" i="10"/>
  <c r="D143" i="10"/>
  <c r="F110" i="10"/>
  <c r="E110" i="10"/>
  <c r="E135" i="10" s="1"/>
  <c r="D110" i="10"/>
  <c r="D135" i="10" s="1"/>
  <c r="F109" i="10"/>
  <c r="F134" i="10" s="1"/>
  <c r="E109" i="10"/>
  <c r="E134" i="10" s="1"/>
  <c r="D109" i="10"/>
  <c r="D134" i="10" s="1"/>
  <c r="C109" i="10"/>
  <c r="F108" i="10"/>
  <c r="E108" i="10"/>
  <c r="E133" i="10" s="1"/>
  <c r="D108" i="10"/>
  <c r="D133" i="10" s="1"/>
  <c r="C108" i="10"/>
  <c r="C133" i="10" s="1"/>
  <c r="F107" i="10"/>
  <c r="E107" i="10"/>
  <c r="E132" i="10" s="1"/>
  <c r="D107" i="10"/>
  <c r="C107" i="10"/>
  <c r="F106" i="10"/>
  <c r="E106" i="10"/>
  <c r="E131" i="10" s="1"/>
  <c r="D106" i="10"/>
  <c r="D131" i="10" s="1"/>
  <c r="C106" i="10"/>
  <c r="C131" i="10" s="1"/>
  <c r="F105" i="10"/>
  <c r="E105" i="10"/>
  <c r="E130" i="10" s="1"/>
  <c r="D105" i="10"/>
  <c r="D130" i="10" s="1"/>
  <c r="C105" i="10"/>
  <c r="F104" i="10"/>
  <c r="E104" i="10"/>
  <c r="E129" i="10" s="1"/>
  <c r="D104" i="10"/>
  <c r="D129" i="10" s="1"/>
  <c r="C104" i="10"/>
  <c r="F103" i="10"/>
  <c r="E103" i="10"/>
  <c r="E128" i="10" s="1"/>
  <c r="D103" i="10"/>
  <c r="D128" i="10" s="1"/>
  <c r="C103" i="10"/>
  <c r="E102" i="10"/>
  <c r="D102" i="10"/>
  <c r="C102" i="10"/>
  <c r="C127" i="10" s="1"/>
  <c r="F101" i="10"/>
  <c r="F126" i="10" s="1"/>
  <c r="E101" i="10"/>
  <c r="D101" i="10"/>
  <c r="C101" i="10"/>
  <c r="C126" i="10" s="1"/>
  <c r="F100" i="10"/>
  <c r="E100" i="10"/>
  <c r="D100" i="10"/>
  <c r="D125" i="10" s="1"/>
  <c r="C100" i="10"/>
  <c r="C125" i="10" s="1"/>
  <c r="F99" i="10"/>
  <c r="E99" i="10"/>
  <c r="D99" i="10"/>
  <c r="D124" i="10" s="1"/>
  <c r="C99" i="10"/>
  <c r="F98" i="10"/>
  <c r="E98" i="10"/>
  <c r="D98" i="10"/>
  <c r="C98" i="10"/>
  <c r="C123" i="10" s="1"/>
  <c r="F97" i="10"/>
  <c r="E97" i="10"/>
  <c r="D97" i="10"/>
  <c r="D122" i="10" s="1"/>
  <c r="C97" i="10"/>
  <c r="C122" i="10" s="1"/>
  <c r="G96" i="10"/>
  <c r="F96" i="10"/>
  <c r="D96" i="10"/>
  <c r="C96" i="10"/>
  <c r="C121" i="10" s="1"/>
  <c r="G95" i="10"/>
  <c r="F95" i="10"/>
  <c r="E95" i="10"/>
  <c r="D95" i="10"/>
  <c r="D120" i="10" s="1"/>
  <c r="C95" i="10"/>
  <c r="G94" i="10"/>
  <c r="F94" i="10"/>
  <c r="E94" i="10"/>
  <c r="D94" i="10"/>
  <c r="C94" i="10"/>
  <c r="G93" i="10"/>
  <c r="F93" i="10"/>
  <c r="F118" i="10" s="1"/>
  <c r="E93" i="10"/>
  <c r="D93" i="10"/>
  <c r="C93" i="10"/>
  <c r="C118" i="10" s="1"/>
  <c r="G92" i="10"/>
  <c r="G117" i="10" s="1"/>
  <c r="F92" i="10"/>
  <c r="E92" i="10"/>
  <c r="D92" i="10"/>
  <c r="C92" i="10"/>
  <c r="C117" i="10" s="1"/>
  <c r="G91" i="10"/>
  <c r="F91" i="10"/>
  <c r="E91" i="10"/>
  <c r="E116" i="10" s="1"/>
  <c r="L9" i="49" s="1"/>
  <c r="D91" i="10"/>
  <c r="D116" i="10" s="1"/>
  <c r="K9" i="49" s="1"/>
  <c r="C91" i="10"/>
  <c r="H162" i="9"/>
  <c r="J162" i="9" s="1"/>
  <c r="G162" i="9"/>
  <c r="F162" i="9"/>
  <c r="E162" i="9"/>
  <c r="D162" i="9"/>
  <c r="C162" i="9"/>
  <c r="H161" i="9"/>
  <c r="J161" i="9" s="1"/>
  <c r="G161" i="9"/>
  <c r="F161" i="9"/>
  <c r="E161" i="9"/>
  <c r="D161" i="9"/>
  <c r="C161" i="9"/>
  <c r="H160" i="9"/>
  <c r="J160" i="9" s="1"/>
  <c r="G160" i="9"/>
  <c r="F160" i="9"/>
  <c r="E160" i="9"/>
  <c r="D160" i="9"/>
  <c r="C160" i="9"/>
  <c r="H159" i="9"/>
  <c r="J159" i="9" s="1"/>
  <c r="G159" i="9"/>
  <c r="F159" i="9"/>
  <c r="E159" i="9"/>
  <c r="D159" i="9"/>
  <c r="C159" i="9"/>
  <c r="H158" i="9"/>
  <c r="J158" i="9" s="1"/>
  <c r="G158" i="9"/>
  <c r="E158" i="9"/>
  <c r="D158" i="9"/>
  <c r="C158" i="9"/>
  <c r="H157" i="9"/>
  <c r="G157" i="9"/>
  <c r="F157" i="9"/>
  <c r="E157" i="9"/>
  <c r="D157" i="9"/>
  <c r="C157" i="9"/>
  <c r="H156" i="9"/>
  <c r="J156" i="9" s="1"/>
  <c r="G156" i="9"/>
  <c r="F156" i="9"/>
  <c r="E156" i="9"/>
  <c r="D156" i="9"/>
  <c r="C156" i="9"/>
  <c r="H155" i="9"/>
  <c r="J155" i="9" s="1"/>
  <c r="G155" i="9"/>
  <c r="F155" i="9"/>
  <c r="E155" i="9"/>
  <c r="D155" i="9"/>
  <c r="C155" i="9"/>
  <c r="H154" i="9"/>
  <c r="J154" i="9" s="1"/>
  <c r="G154" i="9"/>
  <c r="F154" i="9"/>
  <c r="E154" i="9"/>
  <c r="D154" i="9"/>
  <c r="H153" i="9"/>
  <c r="J153" i="9" s="1"/>
  <c r="G153" i="9"/>
  <c r="F153" i="9"/>
  <c r="E153" i="9"/>
  <c r="D153" i="9"/>
  <c r="H152" i="9"/>
  <c r="J152" i="9" s="1"/>
  <c r="G152" i="9"/>
  <c r="F152" i="9"/>
  <c r="D152" i="9"/>
  <c r="H151" i="9"/>
  <c r="G151" i="9"/>
  <c r="F151" i="9"/>
  <c r="E151" i="9"/>
  <c r="D151" i="9"/>
  <c r="H150" i="9"/>
  <c r="J150" i="9" s="1"/>
  <c r="G150" i="9"/>
  <c r="F150" i="9"/>
  <c r="E150" i="9"/>
  <c r="D150" i="9"/>
  <c r="H149" i="9"/>
  <c r="J149" i="9" s="1"/>
  <c r="G149" i="9"/>
  <c r="F149" i="9"/>
  <c r="E149" i="9"/>
  <c r="D149" i="9"/>
  <c r="H148" i="9"/>
  <c r="J148" i="9" s="1"/>
  <c r="G148" i="9"/>
  <c r="F148" i="9"/>
  <c r="E148" i="9"/>
  <c r="D148" i="9"/>
  <c r="H147" i="9"/>
  <c r="J147" i="9" s="1"/>
  <c r="G147" i="9"/>
  <c r="F147" i="9"/>
  <c r="E147" i="9"/>
  <c r="D147" i="9"/>
  <c r="H146" i="9"/>
  <c r="J146" i="9" s="1"/>
  <c r="G146" i="9"/>
  <c r="F146" i="9"/>
  <c r="E146" i="9"/>
  <c r="H145" i="9"/>
  <c r="J145" i="9" s="1"/>
  <c r="G145" i="9"/>
  <c r="F145" i="9"/>
  <c r="E145" i="9"/>
  <c r="D145" i="9"/>
  <c r="G144" i="9"/>
  <c r="F144" i="9"/>
  <c r="E144" i="9"/>
  <c r="D144" i="9"/>
  <c r="H143" i="9"/>
  <c r="G143" i="9"/>
  <c r="F143" i="9"/>
  <c r="E143" i="9"/>
  <c r="D143" i="9"/>
  <c r="F110" i="9"/>
  <c r="E110" i="9"/>
  <c r="D110" i="9"/>
  <c r="D135" i="9" s="1"/>
  <c r="F109" i="9"/>
  <c r="E109" i="9"/>
  <c r="D109" i="9"/>
  <c r="D134" i="9" s="1"/>
  <c r="C109" i="9"/>
  <c r="F108" i="9"/>
  <c r="E108" i="9"/>
  <c r="D108" i="9"/>
  <c r="D133" i="9" s="1"/>
  <c r="C108" i="9"/>
  <c r="C133" i="9" s="1"/>
  <c r="F107" i="9"/>
  <c r="E107" i="9"/>
  <c r="E132" i="9" s="1"/>
  <c r="D107" i="9"/>
  <c r="C107" i="9"/>
  <c r="F106" i="9"/>
  <c r="F131" i="9" s="1"/>
  <c r="E106" i="9"/>
  <c r="D106" i="9"/>
  <c r="C106" i="9"/>
  <c r="F105" i="9"/>
  <c r="E105" i="9"/>
  <c r="D105" i="9"/>
  <c r="D130" i="9" s="1"/>
  <c r="C105" i="9"/>
  <c r="C130" i="9" s="1"/>
  <c r="F104" i="9"/>
  <c r="E104" i="9"/>
  <c r="D104" i="9"/>
  <c r="D129" i="9" s="1"/>
  <c r="C104" i="9"/>
  <c r="F103" i="9"/>
  <c r="E103" i="9"/>
  <c r="D103" i="9"/>
  <c r="C103" i="9"/>
  <c r="E102" i="9"/>
  <c r="E127" i="9" s="1"/>
  <c r="D102" i="9"/>
  <c r="C102" i="9"/>
  <c r="F101" i="9"/>
  <c r="F126" i="9" s="1"/>
  <c r="E101" i="9"/>
  <c r="D101" i="9"/>
  <c r="C101" i="9"/>
  <c r="F100" i="9"/>
  <c r="E100" i="9"/>
  <c r="E125" i="9" s="1"/>
  <c r="D100" i="9"/>
  <c r="C100" i="9"/>
  <c r="C125" i="9" s="1"/>
  <c r="F99" i="9"/>
  <c r="E99" i="9"/>
  <c r="D99" i="9"/>
  <c r="C99" i="9"/>
  <c r="F98" i="9"/>
  <c r="E98" i="9"/>
  <c r="E123" i="9" s="1"/>
  <c r="D98" i="9"/>
  <c r="C98" i="9"/>
  <c r="F97" i="9"/>
  <c r="F122" i="9" s="1"/>
  <c r="E97" i="9"/>
  <c r="D97" i="9"/>
  <c r="C97" i="9"/>
  <c r="C122" i="9" s="1"/>
  <c r="G96" i="9"/>
  <c r="F96" i="9"/>
  <c r="D96" i="9"/>
  <c r="C96" i="9"/>
  <c r="C121" i="9" s="1"/>
  <c r="G95" i="9"/>
  <c r="G120" i="9" s="1"/>
  <c r="F95" i="9"/>
  <c r="E95" i="9"/>
  <c r="D95" i="9"/>
  <c r="C95" i="9"/>
  <c r="C120" i="9" s="1"/>
  <c r="G94" i="9"/>
  <c r="F94" i="9"/>
  <c r="E94" i="9"/>
  <c r="E119" i="9" s="1"/>
  <c r="D94" i="9"/>
  <c r="D119" i="9" s="1"/>
  <c r="C94" i="9"/>
  <c r="G93" i="9"/>
  <c r="F93" i="9"/>
  <c r="E93" i="9"/>
  <c r="E118" i="9" s="1"/>
  <c r="D93" i="9"/>
  <c r="D118" i="9" s="1"/>
  <c r="C93" i="9"/>
  <c r="G92" i="9"/>
  <c r="G117" i="9" s="1"/>
  <c r="F92" i="9"/>
  <c r="F117" i="9" s="1"/>
  <c r="E92" i="9"/>
  <c r="D92" i="9"/>
  <c r="C92" i="9"/>
  <c r="C117" i="9" s="1"/>
  <c r="G91" i="9"/>
  <c r="F91" i="9"/>
  <c r="F116" i="9" s="1"/>
  <c r="M8" i="49" s="1"/>
  <c r="E91" i="9"/>
  <c r="D91" i="9"/>
  <c r="C91" i="9"/>
  <c r="H147" i="6"/>
  <c r="H146" i="6"/>
  <c r="H162" i="6"/>
  <c r="H161" i="6"/>
  <c r="H160" i="6"/>
  <c r="H159" i="6"/>
  <c r="H158" i="6"/>
  <c r="H157" i="6"/>
  <c r="H156" i="6"/>
  <c r="H155" i="6"/>
  <c r="H154" i="6"/>
  <c r="H153" i="6"/>
  <c r="H152" i="6"/>
  <c r="H151" i="6"/>
  <c r="H150" i="6"/>
  <c r="H149" i="6"/>
  <c r="H148" i="6"/>
  <c r="H145" i="6"/>
  <c r="H143" i="6"/>
  <c r="G162" i="6"/>
  <c r="G161" i="6"/>
  <c r="G160" i="6"/>
  <c r="G159" i="6"/>
  <c r="G158" i="6"/>
  <c r="G157" i="6"/>
  <c r="G156" i="6"/>
  <c r="G155" i="6"/>
  <c r="G154" i="6"/>
  <c r="G153" i="6"/>
  <c r="G152" i="6"/>
  <c r="G151" i="6"/>
  <c r="G150" i="6"/>
  <c r="G149" i="6"/>
  <c r="G148" i="6"/>
  <c r="G147" i="6"/>
  <c r="G146" i="6"/>
  <c r="G145" i="6"/>
  <c r="G144" i="6"/>
  <c r="G143" i="6"/>
  <c r="F162" i="6"/>
  <c r="F161" i="6"/>
  <c r="F160" i="6"/>
  <c r="F159" i="6"/>
  <c r="F157" i="6"/>
  <c r="F156" i="6"/>
  <c r="F155" i="6"/>
  <c r="F154" i="6"/>
  <c r="F153" i="6"/>
  <c r="F152" i="6"/>
  <c r="F151" i="6"/>
  <c r="F150" i="6"/>
  <c r="F149" i="6"/>
  <c r="F148" i="6"/>
  <c r="F147" i="6"/>
  <c r="F143" i="6"/>
  <c r="F146" i="6"/>
  <c r="F145" i="6"/>
  <c r="F144" i="6"/>
  <c r="E162" i="6"/>
  <c r="E161" i="6"/>
  <c r="E160" i="6"/>
  <c r="E159" i="6"/>
  <c r="E158" i="6"/>
  <c r="E157" i="6"/>
  <c r="E156" i="6"/>
  <c r="E155" i="6"/>
  <c r="E154" i="6"/>
  <c r="E153" i="6"/>
  <c r="E151" i="6"/>
  <c r="E150" i="6"/>
  <c r="E149" i="6"/>
  <c r="E148" i="6"/>
  <c r="E147" i="6"/>
  <c r="E146" i="6"/>
  <c r="E145" i="6"/>
  <c r="E144" i="6"/>
  <c r="E143" i="6"/>
  <c r="D162" i="6"/>
  <c r="D161" i="6"/>
  <c r="D160" i="6"/>
  <c r="D159" i="6"/>
  <c r="D158" i="6"/>
  <c r="D157" i="6"/>
  <c r="D156" i="6"/>
  <c r="D155" i="6"/>
  <c r="D154" i="6"/>
  <c r="D153" i="6"/>
  <c r="D152" i="6"/>
  <c r="D151" i="6"/>
  <c r="D150" i="6"/>
  <c r="D149" i="6"/>
  <c r="D148" i="6"/>
  <c r="D147" i="6"/>
  <c r="D145" i="6"/>
  <c r="D144" i="6"/>
  <c r="D143" i="6"/>
  <c r="C162" i="6"/>
  <c r="C161" i="6"/>
  <c r="I161" i="6" s="1"/>
  <c r="C160" i="6"/>
  <c r="C159" i="6"/>
  <c r="C158" i="6"/>
  <c r="C157" i="6"/>
  <c r="C156" i="6"/>
  <c r="C155" i="6"/>
  <c r="H140" i="6"/>
  <c r="H141" i="6" s="1"/>
  <c r="G96" i="6"/>
  <c r="G121" i="6" s="1"/>
  <c r="G95" i="6"/>
  <c r="G94" i="6"/>
  <c r="G93" i="6"/>
  <c r="G92" i="6"/>
  <c r="G91" i="6"/>
  <c r="G116" i="6" s="1"/>
  <c r="F110" i="6"/>
  <c r="F135" i="6" s="1"/>
  <c r="F109" i="6"/>
  <c r="F108" i="6"/>
  <c r="F107" i="6"/>
  <c r="F106" i="6"/>
  <c r="F105" i="6"/>
  <c r="F104" i="6"/>
  <c r="F103" i="6"/>
  <c r="F101" i="6"/>
  <c r="F126" i="6" s="1"/>
  <c r="F100" i="6"/>
  <c r="F99" i="6"/>
  <c r="F124" i="6" s="1"/>
  <c r="F98" i="6"/>
  <c r="F97" i="6"/>
  <c r="F96" i="6"/>
  <c r="F95" i="6"/>
  <c r="F94" i="6"/>
  <c r="F93" i="6"/>
  <c r="F92" i="6"/>
  <c r="F91" i="6"/>
  <c r="F116" i="6" s="1"/>
  <c r="E110" i="6"/>
  <c r="E109" i="6"/>
  <c r="E108" i="6"/>
  <c r="E107" i="6"/>
  <c r="E106" i="6"/>
  <c r="E131" i="6" s="1"/>
  <c r="E105" i="6"/>
  <c r="E104" i="6"/>
  <c r="E103" i="6"/>
  <c r="E102" i="6"/>
  <c r="E101" i="6"/>
  <c r="E126" i="6" s="1"/>
  <c r="E100" i="6"/>
  <c r="E99" i="6"/>
  <c r="E98" i="6"/>
  <c r="E123" i="6" s="1"/>
  <c r="E97" i="6"/>
  <c r="E122" i="6" s="1"/>
  <c r="E95" i="6"/>
  <c r="E94" i="6"/>
  <c r="E119" i="6" s="1"/>
  <c r="E93" i="6"/>
  <c r="E92" i="6"/>
  <c r="E91" i="6"/>
  <c r="D110" i="6"/>
  <c r="D109" i="6"/>
  <c r="D134" i="6" s="1"/>
  <c r="D108" i="6"/>
  <c r="D133" i="6" s="1"/>
  <c r="D107" i="6"/>
  <c r="D106" i="6"/>
  <c r="D131" i="6" s="1"/>
  <c r="D105" i="6"/>
  <c r="D104" i="6"/>
  <c r="D103" i="6"/>
  <c r="D102" i="6"/>
  <c r="D101" i="6"/>
  <c r="D100" i="6"/>
  <c r="D99" i="6"/>
  <c r="D98" i="6"/>
  <c r="D123" i="6" s="1"/>
  <c r="D97" i="6"/>
  <c r="D96" i="6"/>
  <c r="D95" i="6"/>
  <c r="D94" i="6"/>
  <c r="D93" i="6"/>
  <c r="D118" i="6" s="1"/>
  <c r="D92" i="6"/>
  <c r="D117" i="6" s="1"/>
  <c r="D91" i="6"/>
  <c r="C109" i="6"/>
  <c r="C134" i="6" s="1"/>
  <c r="C108" i="6"/>
  <c r="C107" i="6"/>
  <c r="C106" i="6"/>
  <c r="C105" i="6"/>
  <c r="C104" i="6"/>
  <c r="C103" i="6"/>
  <c r="C102" i="6"/>
  <c r="C101" i="6"/>
  <c r="C100" i="6"/>
  <c r="C99" i="6"/>
  <c r="C98" i="6"/>
  <c r="C97" i="6"/>
  <c r="C96" i="6"/>
  <c r="H96" i="6" s="1"/>
  <c r="C95" i="6"/>
  <c r="C120" i="6" s="1"/>
  <c r="C94" i="6"/>
  <c r="C93" i="6"/>
  <c r="C92" i="6"/>
  <c r="C91" i="6"/>
  <c r="H67" i="6"/>
  <c r="H79" i="6"/>
  <c r="H71" i="6"/>
  <c r="G51" i="6"/>
  <c r="G50" i="6"/>
  <c r="G49" i="6"/>
  <c r="G48" i="6"/>
  <c r="G47" i="6"/>
  <c r="G46" i="6"/>
  <c r="G44" i="6"/>
  <c r="G43" i="6"/>
  <c r="G42" i="6"/>
  <c r="G41" i="6"/>
  <c r="G40" i="6"/>
  <c r="G39" i="6"/>
  <c r="G38" i="6"/>
  <c r="G37" i="6"/>
  <c r="G36" i="6"/>
  <c r="G35" i="6"/>
  <c r="G34" i="6"/>
  <c r="G33" i="6"/>
  <c r="G32" i="6"/>
  <c r="F51" i="6"/>
  <c r="F50" i="6"/>
  <c r="F49" i="6"/>
  <c r="F48" i="6"/>
  <c r="F47" i="6"/>
  <c r="F46" i="6"/>
  <c r="F45" i="6"/>
  <c r="F44" i="6"/>
  <c r="F43" i="6"/>
  <c r="F42" i="6"/>
  <c r="F41" i="6"/>
  <c r="F40" i="6"/>
  <c r="F38" i="6"/>
  <c r="F37" i="6"/>
  <c r="F36" i="6"/>
  <c r="F35" i="6"/>
  <c r="F34" i="6"/>
  <c r="F33" i="6"/>
  <c r="F32" i="6"/>
  <c r="E51" i="6"/>
  <c r="E50" i="6"/>
  <c r="E49" i="6"/>
  <c r="E48" i="6"/>
  <c r="E47" i="6"/>
  <c r="E46" i="6"/>
  <c r="E45" i="6"/>
  <c r="E44" i="6"/>
  <c r="E43" i="6"/>
  <c r="E42" i="6"/>
  <c r="E41" i="6"/>
  <c r="E40" i="6"/>
  <c r="E39" i="6"/>
  <c r="E38" i="6"/>
  <c r="E37" i="6"/>
  <c r="E36" i="6"/>
  <c r="E35" i="6"/>
  <c r="E34" i="6"/>
  <c r="E32" i="6"/>
  <c r="D51" i="6"/>
  <c r="D50" i="6"/>
  <c r="D49" i="6"/>
  <c r="D48" i="6"/>
  <c r="D47" i="6"/>
  <c r="D46" i="6"/>
  <c r="D45" i="6"/>
  <c r="D44" i="6"/>
  <c r="D43" i="6"/>
  <c r="D42" i="6"/>
  <c r="D41" i="6"/>
  <c r="D40" i="6"/>
  <c r="D39" i="6"/>
  <c r="D38" i="6"/>
  <c r="D37" i="6"/>
  <c r="D36" i="6"/>
  <c r="D35" i="6"/>
  <c r="D34" i="6"/>
  <c r="D33" i="6"/>
  <c r="D32" i="6"/>
  <c r="C51" i="6"/>
  <c r="C50" i="6"/>
  <c r="C49" i="6"/>
  <c r="C48" i="6"/>
  <c r="C46" i="6"/>
  <c r="C45" i="6"/>
  <c r="C44" i="6"/>
  <c r="C43" i="6"/>
  <c r="C42" i="6"/>
  <c r="C41" i="6"/>
  <c r="C40" i="6"/>
  <c r="C39" i="6"/>
  <c r="C38" i="6"/>
  <c r="C37" i="6"/>
  <c r="C36" i="6"/>
  <c r="C35" i="6"/>
  <c r="C34" i="6"/>
  <c r="C33" i="6"/>
  <c r="C32" i="6"/>
  <c r="H28" i="6"/>
  <c r="D28" i="6"/>
  <c r="G25" i="6"/>
  <c r="F25" i="6"/>
  <c r="D25" i="6"/>
  <c r="C25" i="6"/>
  <c r="E25" i="6"/>
  <c r="H21" i="6"/>
  <c r="G21" i="6"/>
  <c r="F17" i="6"/>
  <c r="F16" i="6"/>
  <c r="F15" i="6"/>
  <c r="F14" i="6"/>
  <c r="H14" i="6" s="1"/>
  <c r="F13" i="6"/>
  <c r="G10" i="44"/>
  <c r="A2" i="48"/>
  <c r="A2" i="49"/>
  <c r="B2" i="44"/>
  <c r="A2" i="47"/>
  <c r="A1" i="48"/>
  <c r="A1" i="49"/>
  <c r="B1" i="44"/>
  <c r="A1" i="47"/>
  <c r="B75" i="46"/>
  <c r="B74" i="46"/>
  <c r="B73" i="46"/>
  <c r="B72" i="46"/>
  <c r="B71" i="46"/>
  <c r="B70" i="46"/>
  <c r="B69" i="46"/>
  <c r="B68" i="46"/>
  <c r="B67" i="46"/>
  <c r="B66" i="46"/>
  <c r="B65" i="46"/>
  <c r="B64" i="46"/>
  <c r="B63" i="46"/>
  <c r="B62" i="46"/>
  <c r="B61" i="46"/>
  <c r="B60" i="46"/>
  <c r="B59" i="46"/>
  <c r="B58" i="46"/>
  <c r="B57" i="46"/>
  <c r="B56" i="46"/>
  <c r="B55" i="46"/>
  <c r="B243" i="46"/>
  <c r="B242" i="46"/>
  <c r="B241" i="46"/>
  <c r="B240" i="46"/>
  <c r="B239" i="46"/>
  <c r="B238" i="46"/>
  <c r="B237" i="46"/>
  <c r="B236" i="46"/>
  <c r="B235" i="46"/>
  <c r="B234" i="46"/>
  <c r="B233" i="46"/>
  <c r="B232" i="46"/>
  <c r="B231" i="46"/>
  <c r="B230" i="46"/>
  <c r="B229" i="46"/>
  <c r="B228" i="46"/>
  <c r="B227" i="46"/>
  <c r="B226" i="46"/>
  <c r="B225" i="46"/>
  <c r="B224" i="46"/>
  <c r="B223" i="46"/>
  <c r="B219" i="46"/>
  <c r="B218" i="46"/>
  <c r="B217" i="46"/>
  <c r="B216" i="46"/>
  <c r="B215" i="46"/>
  <c r="B214" i="46"/>
  <c r="B213" i="46"/>
  <c r="B212" i="46"/>
  <c r="B211" i="46"/>
  <c r="B210" i="46"/>
  <c r="B209" i="46"/>
  <c r="B208" i="46"/>
  <c r="B207" i="46"/>
  <c r="B206" i="46"/>
  <c r="B205" i="46"/>
  <c r="B204" i="46"/>
  <c r="B203" i="46"/>
  <c r="B202" i="46"/>
  <c r="B201" i="46"/>
  <c r="B200" i="46"/>
  <c r="B199"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5" i="46"/>
  <c r="B194" i="46"/>
  <c r="B193" i="46"/>
  <c r="B192" i="46"/>
  <c r="B191" i="46"/>
  <c r="B190" i="46"/>
  <c r="B189" i="46"/>
  <c r="B188" i="46"/>
  <c r="B187" i="46"/>
  <c r="B186" i="46"/>
  <c r="B185" i="46"/>
  <c r="B184" i="46"/>
  <c r="B183" i="46"/>
  <c r="B182" i="46"/>
  <c r="B181" i="46"/>
  <c r="B180" i="46"/>
  <c r="B179" i="46"/>
  <c r="B178" i="46"/>
  <c r="B177" i="46"/>
  <c r="B176" i="46"/>
  <c r="B175" i="46"/>
  <c r="F133" i="25"/>
  <c r="E131" i="41"/>
  <c r="G129" i="41"/>
  <c r="E127" i="41"/>
  <c r="G125" i="41"/>
  <c r="G119" i="41"/>
  <c r="D118" i="41"/>
  <c r="E132" i="40"/>
  <c r="D121" i="40"/>
  <c r="F119" i="40"/>
  <c r="D41" i="49"/>
  <c r="H14" i="40"/>
  <c r="G135" i="39"/>
  <c r="G129" i="39"/>
  <c r="E129" i="39"/>
  <c r="G123" i="39"/>
  <c r="C121" i="39"/>
  <c r="E119" i="39"/>
  <c r="G130" i="38"/>
  <c r="G128" i="38"/>
  <c r="D39" i="49"/>
  <c r="E38" i="49"/>
  <c r="D38" i="49"/>
  <c r="G135" i="35"/>
  <c r="G133" i="35"/>
  <c r="F132" i="35"/>
  <c r="F130" i="35"/>
  <c r="F128" i="35"/>
  <c r="F120" i="35"/>
  <c r="F135" i="34"/>
  <c r="F133" i="34"/>
  <c r="F131" i="34"/>
  <c r="G120" i="34"/>
  <c r="E120" i="34"/>
  <c r="F119" i="34"/>
  <c r="G118" i="34"/>
  <c r="H16" i="34"/>
  <c r="H240" i="34" s="1"/>
  <c r="F132" i="33"/>
  <c r="F128" i="33"/>
  <c r="F120" i="33"/>
  <c r="H17" i="33"/>
  <c r="H215" i="33" s="1"/>
  <c r="H15" i="33"/>
  <c r="H190" i="33" s="1"/>
  <c r="F135" i="32"/>
  <c r="F133" i="32"/>
  <c r="E128" i="32"/>
  <c r="G122" i="32"/>
  <c r="D121" i="32"/>
  <c r="F119" i="32"/>
  <c r="G133" i="31"/>
  <c r="F132" i="31"/>
  <c r="E131" i="31"/>
  <c r="G129" i="31"/>
  <c r="E129" i="31"/>
  <c r="G127" i="31"/>
  <c r="E127" i="31"/>
  <c r="G125" i="31"/>
  <c r="E123" i="31"/>
  <c r="F122" i="31"/>
  <c r="G119" i="31"/>
  <c r="E119" i="31"/>
  <c r="F135" i="30"/>
  <c r="G132" i="30"/>
  <c r="E132" i="30"/>
  <c r="G130" i="30"/>
  <c r="F129" i="30"/>
  <c r="F127" i="30"/>
  <c r="F119" i="30"/>
  <c r="G135" i="29"/>
  <c r="E135" i="29"/>
  <c r="G125" i="29"/>
  <c r="G123" i="29"/>
  <c r="E119" i="29"/>
  <c r="G130" i="28"/>
  <c r="G128" i="28"/>
  <c r="F123" i="28"/>
  <c r="G120" i="28"/>
  <c r="G135" i="27"/>
  <c r="F130" i="27"/>
  <c r="F128" i="27"/>
  <c r="H17" i="27"/>
  <c r="H215" i="27" s="1"/>
  <c r="E128" i="26"/>
  <c r="G124" i="26"/>
  <c r="H16" i="26"/>
  <c r="H240" i="26" s="1"/>
  <c r="F124" i="24"/>
  <c r="F122" i="24"/>
  <c r="G132" i="23"/>
  <c r="F131" i="23"/>
  <c r="F129" i="23"/>
  <c r="E116" i="23"/>
  <c r="H16" i="23"/>
  <c r="H240" i="23" s="1"/>
  <c r="G133" i="22"/>
  <c r="E131" i="22"/>
  <c r="G129" i="22"/>
  <c r="E123" i="22"/>
  <c r="H15" i="22"/>
  <c r="H190" i="22" s="1"/>
  <c r="E22" i="49"/>
  <c r="G126" i="21"/>
  <c r="G124" i="21"/>
  <c r="D21" i="49"/>
  <c r="C135" i="20"/>
  <c r="F126" i="20"/>
  <c r="F124" i="20"/>
  <c r="E121" i="20"/>
  <c r="H13" i="20"/>
  <c r="G134" i="19"/>
  <c r="F131" i="19"/>
  <c r="F127" i="19"/>
  <c r="G124" i="19"/>
  <c r="E124" i="19"/>
  <c r="G122" i="19"/>
  <c r="F121" i="19"/>
  <c r="E17" i="49"/>
  <c r="F130" i="18"/>
  <c r="G125" i="18"/>
  <c r="C15" i="49"/>
  <c r="G128" i="16"/>
  <c r="G126" i="16"/>
  <c r="G135" i="15"/>
  <c r="G131" i="15"/>
  <c r="F126" i="15"/>
  <c r="F120" i="15"/>
  <c r="H17" i="15"/>
  <c r="H215" i="15" s="1"/>
  <c r="G132" i="14"/>
  <c r="G132" i="11"/>
  <c r="G130" i="11"/>
  <c r="G126" i="11"/>
  <c r="H25" i="11"/>
  <c r="H17" i="10"/>
  <c r="H215" i="10" s="1"/>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H109" i="41"/>
  <c r="B109" i="41"/>
  <c r="B108" i="41"/>
  <c r="B107" i="41"/>
  <c r="B106" i="41"/>
  <c r="B105" i="41"/>
  <c r="B104" i="41"/>
  <c r="B103" i="41"/>
  <c r="B102" i="41"/>
  <c r="B101" i="41"/>
  <c r="B100" i="41"/>
  <c r="B99" i="41"/>
  <c r="B98" i="41"/>
  <c r="B97" i="41"/>
  <c r="B96" i="41"/>
  <c r="B95" i="41"/>
  <c r="B94" i="41"/>
  <c r="B93" i="41"/>
  <c r="B92" i="41"/>
  <c r="B91" i="41"/>
  <c r="B81" i="41"/>
  <c r="B80" i="41"/>
  <c r="G134" i="41"/>
  <c r="E134" i="41"/>
  <c r="C134" i="41"/>
  <c r="B79" i="41"/>
  <c r="B78" i="41"/>
  <c r="B77" i="41"/>
  <c r="F131" i="41"/>
  <c r="B76" i="41"/>
  <c r="B75" i="41"/>
  <c r="B74" i="41"/>
  <c r="B73" i="41"/>
  <c r="B72" i="41"/>
  <c r="B71" i="41"/>
  <c r="D125" i="41"/>
  <c r="B70" i="41"/>
  <c r="E124" i="41"/>
  <c r="B69" i="41"/>
  <c r="F123" i="41"/>
  <c r="B68" i="41"/>
  <c r="G122" i="41"/>
  <c r="C122" i="41"/>
  <c r="B67" i="41"/>
  <c r="F121"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G135" i="40"/>
  <c r="B80" i="40"/>
  <c r="B79" i="40"/>
  <c r="B78" i="40"/>
  <c r="B77" i="40"/>
  <c r="E131" i="40"/>
  <c r="B76" i="40"/>
  <c r="B75" i="40"/>
  <c r="E129" i="40"/>
  <c r="B74" i="40"/>
  <c r="B73" i="40"/>
  <c r="B72" i="40"/>
  <c r="B71" i="40"/>
  <c r="B70" i="40"/>
  <c r="F124" i="40"/>
  <c r="D124" i="40"/>
  <c r="B69" i="40"/>
  <c r="E123"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D125" i="39"/>
  <c r="B70" i="39"/>
  <c r="B69" i="39"/>
  <c r="B68" i="39"/>
  <c r="G122"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D134" i="38"/>
  <c r="B79" i="38"/>
  <c r="B78" i="38"/>
  <c r="B77" i="38"/>
  <c r="G131" i="38"/>
  <c r="B76" i="38"/>
  <c r="D130" i="38"/>
  <c r="B75" i="38"/>
  <c r="B74" i="38"/>
  <c r="B73" i="38"/>
  <c r="B72" i="38"/>
  <c r="B71" i="38"/>
  <c r="E125" i="38"/>
  <c r="B70" i="38"/>
  <c r="F124" i="38"/>
  <c r="B69" i="38"/>
  <c r="B68" i="38"/>
  <c r="D122" i="38"/>
  <c r="B67" i="38"/>
  <c r="B66" i="38"/>
  <c r="D120" i="38"/>
  <c r="B65" i="38"/>
  <c r="B64" i="38"/>
  <c r="F118" i="38"/>
  <c r="B63" i="38"/>
  <c r="B62" i="38"/>
  <c r="B61" i="38"/>
  <c r="H17" i="38"/>
  <c r="H215" i="38" s="1"/>
  <c r="I140" i="37"/>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I152" i="35"/>
  <c r="B152" i="35"/>
  <c r="B151" i="35"/>
  <c r="B150" i="35"/>
  <c r="B149" i="35"/>
  <c r="B148" i="35"/>
  <c r="B147" i="35"/>
  <c r="B146" i="35"/>
  <c r="B145" i="35"/>
  <c r="B144" i="35"/>
  <c r="B143" i="35"/>
  <c r="I140"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D135" i="35"/>
  <c r="B80" i="35"/>
  <c r="B79" i="35"/>
  <c r="D133" i="35"/>
  <c r="B78" i="35"/>
  <c r="B77" i="35"/>
  <c r="B76" i="35"/>
  <c r="B75" i="35"/>
  <c r="B74" i="35"/>
  <c r="B73" i="35"/>
  <c r="F127" i="35"/>
  <c r="B72" i="35"/>
  <c r="G126" i="35"/>
  <c r="B71" i="35"/>
  <c r="B70" i="35"/>
  <c r="E124" i="35"/>
  <c r="B69" i="35"/>
  <c r="B68" i="35"/>
  <c r="G122" i="35"/>
  <c r="E122" i="35"/>
  <c r="B67" i="35"/>
  <c r="B66" i="35"/>
  <c r="B65" i="35"/>
  <c r="B64" i="35"/>
  <c r="B63" i="35"/>
  <c r="G117" i="35"/>
  <c r="F117" i="35"/>
  <c r="E117" i="35"/>
  <c r="B62" i="35"/>
  <c r="B61" i="35"/>
  <c r="H17" i="35"/>
  <c r="H215" i="35" s="1"/>
  <c r="H16" i="35"/>
  <c r="H240" i="35" s="1"/>
  <c r="H15" i="35"/>
  <c r="H190" i="35" s="1"/>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G135" i="34"/>
  <c r="C135" i="34"/>
  <c r="B80" i="34"/>
  <c r="G134" i="34"/>
  <c r="C134" i="34"/>
  <c r="B79" i="34"/>
  <c r="B78" i="34"/>
  <c r="E132" i="34"/>
  <c r="C132" i="34"/>
  <c r="B77" i="34"/>
  <c r="E131" i="34"/>
  <c r="B76" i="34"/>
  <c r="G130" i="34"/>
  <c r="E130" i="34"/>
  <c r="C130" i="34"/>
  <c r="B75" i="34"/>
  <c r="C129" i="34"/>
  <c r="B74" i="34"/>
  <c r="G128" i="34"/>
  <c r="E128" i="34"/>
  <c r="B73" i="34"/>
  <c r="C127" i="34"/>
  <c r="B72" i="34"/>
  <c r="B71" i="34"/>
  <c r="E125" i="34"/>
  <c r="B70" i="34"/>
  <c r="C124" i="34"/>
  <c r="B69" i="34"/>
  <c r="G123" i="34"/>
  <c r="E123" i="34"/>
  <c r="B68" i="34"/>
  <c r="E122" i="34"/>
  <c r="D122" i="34"/>
  <c r="B67" i="34"/>
  <c r="B66" i="34"/>
  <c r="F120" i="34"/>
  <c r="B65" i="34"/>
  <c r="D119" i="34"/>
  <c r="C119" i="34"/>
  <c r="B64" i="34"/>
  <c r="B63" i="34"/>
  <c r="E117" i="34"/>
  <c r="B62" i="34"/>
  <c r="B61" i="34"/>
  <c r="H15" i="34"/>
  <c r="H190" i="34" s="1"/>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G134" i="33"/>
  <c r="F134" i="33"/>
  <c r="E134" i="33"/>
  <c r="B79" i="33"/>
  <c r="B78" i="33"/>
  <c r="G132" i="33"/>
  <c r="B77" i="33"/>
  <c r="G131" i="33"/>
  <c r="D131" i="33"/>
  <c r="B76" i="33"/>
  <c r="F130" i="33"/>
  <c r="E130" i="33"/>
  <c r="B75" i="33"/>
  <c r="B74" i="33"/>
  <c r="B73" i="33"/>
  <c r="G127" i="33"/>
  <c r="B72" i="33"/>
  <c r="E126" i="33"/>
  <c r="D126" i="33"/>
  <c r="B71" i="33"/>
  <c r="B70" i="33"/>
  <c r="G124" i="33"/>
  <c r="E124" i="33"/>
  <c r="B69" i="33"/>
  <c r="B68" i="33"/>
  <c r="E122" i="33"/>
  <c r="D122" i="33"/>
  <c r="B67" i="33"/>
  <c r="B66" i="33"/>
  <c r="E120" i="33"/>
  <c r="B65" i="33"/>
  <c r="B64" i="33"/>
  <c r="G118" i="33"/>
  <c r="B63" i="33"/>
  <c r="D117" i="33"/>
  <c r="B62" i="33"/>
  <c r="B61" i="33"/>
  <c r="H14"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C135" i="32"/>
  <c r="B80" i="32"/>
  <c r="B79" i="32"/>
  <c r="E133" i="32"/>
  <c r="B78" i="32"/>
  <c r="B77" i="32"/>
  <c r="G131" i="32"/>
  <c r="B76" i="32"/>
  <c r="B75" i="32"/>
  <c r="E129" i="32"/>
  <c r="B74" i="32"/>
  <c r="B73" i="32"/>
  <c r="E127" i="32"/>
  <c r="B72" i="32"/>
  <c r="D126" i="32"/>
  <c r="B71" i="32"/>
  <c r="E125" i="32"/>
  <c r="B70" i="32"/>
  <c r="B69" i="32"/>
  <c r="E123" i="32"/>
  <c r="C123" i="32"/>
  <c r="B68" i="32"/>
  <c r="B67" i="32"/>
  <c r="G121" i="32"/>
  <c r="E121" i="32"/>
  <c r="B66" i="32"/>
  <c r="B65" i="32"/>
  <c r="E119" i="32"/>
  <c r="B64" i="32"/>
  <c r="B63" i="32"/>
  <c r="G117" i="32"/>
  <c r="B62" i="32"/>
  <c r="B61" i="32"/>
  <c r="H17" i="32"/>
  <c r="H215" i="32" s="1"/>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I155"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H108" i="31"/>
  <c r="B108" i="31"/>
  <c r="B107" i="31"/>
  <c r="B106" i="31"/>
  <c r="B105" i="31"/>
  <c r="B104" i="31"/>
  <c r="B103" i="31"/>
  <c r="B102" i="31"/>
  <c r="B101" i="31"/>
  <c r="B100" i="31"/>
  <c r="B99" i="31"/>
  <c r="B98" i="31"/>
  <c r="B97" i="31"/>
  <c r="B96" i="31"/>
  <c r="B95" i="31"/>
  <c r="B94" i="31"/>
  <c r="B93" i="31"/>
  <c r="B92" i="31"/>
  <c r="B91" i="31"/>
  <c r="B81" i="31"/>
  <c r="F135" i="31"/>
  <c r="D135" i="31"/>
  <c r="B80" i="31"/>
  <c r="B79" i="31"/>
  <c r="B78" i="31"/>
  <c r="E132" i="31"/>
  <c r="B77" i="31"/>
  <c r="F131" i="31"/>
  <c r="B76" i="31"/>
  <c r="B75" i="31"/>
  <c r="B74" i="31"/>
  <c r="B73" i="31"/>
  <c r="B72" i="31"/>
  <c r="B71" i="31"/>
  <c r="B70" i="31"/>
  <c r="G124" i="31"/>
  <c r="B69" i="31"/>
  <c r="B68" i="31"/>
  <c r="B67" i="31"/>
  <c r="B66" i="31"/>
  <c r="G120" i="31"/>
  <c r="B65" i="31"/>
  <c r="D119" i="31"/>
  <c r="B64" i="31"/>
  <c r="B63" i="31"/>
  <c r="F117" i="31"/>
  <c r="B62" i="31"/>
  <c r="C116" i="31"/>
  <c r="B61" i="31"/>
  <c r="H16" i="31"/>
  <c r="H240" i="31" s="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D132" i="30"/>
  <c r="B77" i="30"/>
  <c r="B76" i="30"/>
  <c r="B75" i="30"/>
  <c r="B74" i="30"/>
  <c r="B73" i="30"/>
  <c r="E127" i="30"/>
  <c r="B72" i="30"/>
  <c r="B71" i="30"/>
  <c r="B70" i="30"/>
  <c r="B69" i="30"/>
  <c r="B68" i="30"/>
  <c r="F122" i="30"/>
  <c r="D122" i="30"/>
  <c r="B67" i="30"/>
  <c r="B66" i="30"/>
  <c r="B65" i="30"/>
  <c r="B64" i="30"/>
  <c r="B63" i="30"/>
  <c r="B62" i="30"/>
  <c r="B61" i="30"/>
  <c r="H15" i="30"/>
  <c r="H190" i="30" s="1"/>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I152" i="29"/>
  <c r="B152" i="29"/>
  <c r="B151" i="29"/>
  <c r="B150" i="29"/>
  <c r="B149" i="29"/>
  <c r="B148" i="29"/>
  <c r="B147" i="29"/>
  <c r="B146" i="29"/>
  <c r="I145"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H107" i="29"/>
  <c r="B107" i="29"/>
  <c r="B106" i="29"/>
  <c r="B105" i="29"/>
  <c r="B104" i="29"/>
  <c r="B103" i="29"/>
  <c r="B102" i="29"/>
  <c r="B101" i="29"/>
  <c r="B100" i="29"/>
  <c r="B99" i="29"/>
  <c r="B98" i="29"/>
  <c r="B97" i="29"/>
  <c r="B96" i="29"/>
  <c r="B95" i="29"/>
  <c r="B94" i="29"/>
  <c r="B93" i="29"/>
  <c r="B92" i="29"/>
  <c r="B91" i="29"/>
  <c r="B81" i="29"/>
  <c r="B80" i="29"/>
  <c r="E134" i="29"/>
  <c r="C134" i="29"/>
  <c r="B79" i="29"/>
  <c r="B78" i="29"/>
  <c r="G132" i="29"/>
  <c r="C132" i="29"/>
  <c r="B77" i="29"/>
  <c r="D131" i="29"/>
  <c r="B76" i="29"/>
  <c r="E130" i="29"/>
  <c r="B75" i="29"/>
  <c r="B74" i="29"/>
  <c r="C128" i="29"/>
  <c r="B73" i="29"/>
  <c r="B72" i="29"/>
  <c r="C126" i="29"/>
  <c r="B71" i="29"/>
  <c r="F125" i="29"/>
  <c r="B70" i="29"/>
  <c r="C124" i="29"/>
  <c r="B69" i="29"/>
  <c r="F123" i="29"/>
  <c r="B68" i="29"/>
  <c r="G122" i="29"/>
  <c r="B67" i="29"/>
  <c r="B66" i="29"/>
  <c r="E120" i="29"/>
  <c r="B65" i="29"/>
  <c r="B64" i="29"/>
  <c r="G118" i="29"/>
  <c r="B63" i="29"/>
  <c r="D117" i="29"/>
  <c r="B62" i="29"/>
  <c r="B61" i="29"/>
  <c r="H14"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E135" i="28"/>
  <c r="B80" i="28"/>
  <c r="B79" i="28"/>
  <c r="B78" i="28"/>
  <c r="F132" i="28"/>
  <c r="B77" i="28"/>
  <c r="G131" i="28"/>
  <c r="C131" i="28"/>
  <c r="B76" i="28"/>
  <c r="B75" i="28"/>
  <c r="B74" i="28"/>
  <c r="F128" i="28"/>
  <c r="B73" i="28"/>
  <c r="C127" i="28"/>
  <c r="B72" i="28"/>
  <c r="B71" i="28"/>
  <c r="B70" i="28"/>
  <c r="B69" i="28"/>
  <c r="G123" i="28"/>
  <c r="B68" i="28"/>
  <c r="F122" i="28"/>
  <c r="B67" i="28"/>
  <c r="G121" i="28"/>
  <c r="C121" i="28"/>
  <c r="B66" i="28"/>
  <c r="B65" i="28"/>
  <c r="E119" i="28"/>
  <c r="B64" i="28"/>
  <c r="B63" i="28"/>
  <c r="G117" i="28"/>
  <c r="B62" i="28"/>
  <c r="D116" i="28"/>
  <c r="B61" i="28"/>
  <c r="H17" i="28"/>
  <c r="H215" i="28" s="1"/>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C134" i="27"/>
  <c r="B79" i="27"/>
  <c r="B78" i="27"/>
  <c r="B77" i="27"/>
  <c r="B76" i="27"/>
  <c r="C130" i="27"/>
  <c r="B75" i="27"/>
  <c r="B74" i="27"/>
  <c r="B73" i="27"/>
  <c r="B72" i="27"/>
  <c r="G126" i="27"/>
  <c r="B71" i="27"/>
  <c r="F125" i="27"/>
  <c r="B70" i="27"/>
  <c r="B69" i="27"/>
  <c r="F123" i="27"/>
  <c r="B68" i="27"/>
  <c r="C122" i="27"/>
  <c r="B67" i="27"/>
  <c r="B66" i="27"/>
  <c r="C120" i="27"/>
  <c r="B65" i="27"/>
  <c r="B64" i="27"/>
  <c r="E118" i="27"/>
  <c r="B63" i="27"/>
  <c r="B62" i="27"/>
  <c r="G116" i="27"/>
  <c r="B61" i="27"/>
  <c r="H16" i="27"/>
  <c r="H240" i="27" s="1"/>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H92" i="26"/>
  <c r="B92" i="26"/>
  <c r="B91" i="26"/>
  <c r="B81" i="26"/>
  <c r="G135" i="26"/>
  <c r="B80" i="26"/>
  <c r="F134" i="26"/>
  <c r="B79" i="26"/>
  <c r="G133" i="26"/>
  <c r="B78" i="26"/>
  <c r="D132" i="26"/>
  <c r="B77" i="26"/>
  <c r="B76" i="26"/>
  <c r="F130" i="26"/>
  <c r="B75" i="26"/>
  <c r="G129" i="26"/>
  <c r="B74" i="26"/>
  <c r="D128" i="26"/>
  <c r="B73" i="26"/>
  <c r="B72" i="26"/>
  <c r="F126" i="26"/>
  <c r="B71" i="26"/>
  <c r="B70" i="26"/>
  <c r="B69" i="26"/>
  <c r="G123" i="26"/>
  <c r="B68" i="26"/>
  <c r="B67" i="26"/>
  <c r="C121" i="26"/>
  <c r="B66" i="26"/>
  <c r="F120" i="26"/>
  <c r="B65" i="26"/>
  <c r="C119" i="26"/>
  <c r="B64" i="26"/>
  <c r="F118" i="26"/>
  <c r="B63" i="26"/>
  <c r="E117" i="26"/>
  <c r="B62" i="26"/>
  <c r="B61" i="26"/>
  <c r="H15" i="26"/>
  <c r="H190" i="26" s="1"/>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H110" i="25"/>
  <c r="B110" i="25"/>
  <c r="B109" i="25"/>
  <c r="B108" i="25"/>
  <c r="B107" i="25"/>
  <c r="B106" i="25"/>
  <c r="B105" i="25"/>
  <c r="B104" i="25"/>
  <c r="B103" i="25"/>
  <c r="B102" i="25"/>
  <c r="B101" i="25"/>
  <c r="B100" i="25"/>
  <c r="B99" i="25"/>
  <c r="B98" i="25"/>
  <c r="B97" i="25"/>
  <c r="B96" i="25"/>
  <c r="B95" i="25"/>
  <c r="B94" i="25"/>
  <c r="B93" i="25"/>
  <c r="B92" i="25"/>
  <c r="B91" i="25"/>
  <c r="B81" i="25"/>
  <c r="E135" i="25"/>
  <c r="C135" i="25"/>
  <c r="B80" i="25"/>
  <c r="D134" i="25"/>
  <c r="B79" i="25"/>
  <c r="E133" i="25"/>
  <c r="C133" i="25"/>
  <c r="B78" i="25"/>
  <c r="B77" i="25"/>
  <c r="G131" i="25"/>
  <c r="C131" i="25"/>
  <c r="B76" i="25"/>
  <c r="D130" i="25"/>
  <c r="B75" i="25"/>
  <c r="E129" i="25"/>
  <c r="B74" i="25"/>
  <c r="B73" i="25"/>
  <c r="G127" i="25"/>
  <c r="C127" i="25"/>
  <c r="B72" i="25"/>
  <c r="B71" i="25"/>
  <c r="B70" i="25"/>
  <c r="B69" i="25"/>
  <c r="B68" i="25"/>
  <c r="F122" i="25"/>
  <c r="B67" i="25"/>
  <c r="C121" i="25"/>
  <c r="B66" i="25"/>
  <c r="D120" i="25"/>
  <c r="B65" i="25"/>
  <c r="E119" i="25"/>
  <c r="B64" i="25"/>
  <c r="F118" i="25"/>
  <c r="B63" i="25"/>
  <c r="G117" i="25"/>
  <c r="C117" i="25"/>
  <c r="B62" i="25"/>
  <c r="D116" i="25"/>
  <c r="K20" i="49" s="1"/>
  <c r="B61" i="25"/>
  <c r="H15" i="25"/>
  <c r="H190" i="25" s="1"/>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H97" i="24"/>
  <c r="B97" i="24"/>
  <c r="B96" i="24"/>
  <c r="B95" i="24"/>
  <c r="B94" i="24"/>
  <c r="B93" i="24"/>
  <c r="B92" i="24"/>
  <c r="B91" i="24"/>
  <c r="B81" i="24"/>
  <c r="B80" i="24"/>
  <c r="G134" i="24"/>
  <c r="B79" i="24"/>
  <c r="B78" i="24"/>
  <c r="G132" i="24"/>
  <c r="B77" i="24"/>
  <c r="B76" i="24"/>
  <c r="G130" i="24"/>
  <c r="B75" i="24"/>
  <c r="B74" i="24"/>
  <c r="B73" i="24"/>
  <c r="F127" i="24"/>
  <c r="B72" i="24"/>
  <c r="B71" i="24"/>
  <c r="F125" i="24"/>
  <c r="B70" i="24"/>
  <c r="B69" i="24"/>
  <c r="B68" i="24"/>
  <c r="B67" i="24"/>
  <c r="B66" i="24"/>
  <c r="G120" i="24"/>
  <c r="B65" i="24"/>
  <c r="D119" i="24"/>
  <c r="B64" i="24"/>
  <c r="B63" i="24"/>
  <c r="F117" i="24"/>
  <c r="B62" i="24"/>
  <c r="B61" i="24"/>
  <c r="H14"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C135" i="23"/>
  <c r="B80" i="23"/>
  <c r="B79" i="23"/>
  <c r="B78" i="23"/>
  <c r="B77" i="23"/>
  <c r="G131" i="23"/>
  <c r="C131" i="23"/>
  <c r="B76" i="23"/>
  <c r="B75" i="23"/>
  <c r="B74" i="23"/>
  <c r="B73" i="23"/>
  <c r="E127" i="23"/>
  <c r="B72" i="23"/>
  <c r="D126" i="23"/>
  <c r="B71" i="23"/>
  <c r="B70" i="23"/>
  <c r="B69" i="23"/>
  <c r="E123" i="23"/>
  <c r="B68" i="23"/>
  <c r="B67" i="23"/>
  <c r="B66" i="23"/>
  <c r="B65" i="23"/>
  <c r="B64" i="23"/>
  <c r="B63" i="23"/>
  <c r="B62" i="23"/>
  <c r="B61" i="23"/>
  <c r="H15" i="23"/>
  <c r="H190" i="23" s="1"/>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F135" i="22"/>
  <c r="B80" i="22"/>
  <c r="G134" i="22"/>
  <c r="B79" i="22"/>
  <c r="F133" i="22"/>
  <c r="D133" i="22"/>
  <c r="B78" i="22"/>
  <c r="B77" i="22"/>
  <c r="F131" i="22"/>
  <c r="B76" i="22"/>
  <c r="E130" i="22"/>
  <c r="B75" i="22"/>
  <c r="F129" i="22"/>
  <c r="B74" i="22"/>
  <c r="B73" i="22"/>
  <c r="F127" i="22"/>
  <c r="D127" i="22"/>
  <c r="B72" i="22"/>
  <c r="B71" i="22"/>
  <c r="B70" i="22"/>
  <c r="G124" i="22"/>
  <c r="B69" i="22"/>
  <c r="D123" i="22"/>
  <c r="B68" i="22"/>
  <c r="E122" i="22"/>
  <c r="B67" i="22"/>
  <c r="F121" i="22"/>
  <c r="B66" i="22"/>
  <c r="B65" i="22"/>
  <c r="B64" i="22"/>
  <c r="C118" i="22"/>
  <c r="B63" i="22"/>
  <c r="B62" i="22"/>
  <c r="B61" i="22"/>
  <c r="H16" i="22"/>
  <c r="H240" i="22" s="1"/>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G131" i="21"/>
  <c r="B76" i="21"/>
  <c r="D130" i="21"/>
  <c r="B75" i="21"/>
  <c r="G129" i="21"/>
  <c r="B74" i="21"/>
  <c r="D128" i="21"/>
  <c r="B73" i="21"/>
  <c r="B72" i="21"/>
  <c r="D126" i="21"/>
  <c r="B71" i="21"/>
  <c r="B70" i="21"/>
  <c r="B69" i="21"/>
  <c r="B68" i="21"/>
  <c r="D122" i="21"/>
  <c r="B67" i="21"/>
  <c r="E121" i="21"/>
  <c r="B66" i="21"/>
  <c r="D120" i="21"/>
  <c r="B65" i="21"/>
  <c r="B64" i="21"/>
  <c r="F118" i="21"/>
  <c r="B63" i="21"/>
  <c r="C117" i="21"/>
  <c r="B62" i="21"/>
  <c r="B61" i="21"/>
  <c r="H17" i="21"/>
  <c r="H215" i="21" s="1"/>
  <c r="H15" i="21"/>
  <c r="H190" i="21" s="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D135" i="20"/>
  <c r="B80" i="20"/>
  <c r="B79" i="20"/>
  <c r="D133" i="20"/>
  <c r="B78" i="20"/>
  <c r="B77" i="20"/>
  <c r="D131" i="20"/>
  <c r="B76" i="20"/>
  <c r="B75" i="20"/>
  <c r="B74" i="20"/>
  <c r="B73" i="20"/>
  <c r="B72" i="20"/>
  <c r="G126" i="20"/>
  <c r="B71" i="20"/>
  <c r="B70" i="20"/>
  <c r="E124" i="20"/>
  <c r="B69" i="20"/>
  <c r="B68" i="20"/>
  <c r="G122" i="20"/>
  <c r="B67" i="20"/>
  <c r="B66" i="20"/>
  <c r="B65" i="20"/>
  <c r="B64" i="20"/>
  <c r="B63" i="20"/>
  <c r="B62" i="20"/>
  <c r="B61" i="20"/>
  <c r="H16" i="20"/>
  <c r="H240" i="20" s="1"/>
  <c r="H14"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G133" i="19"/>
  <c r="B78" i="19"/>
  <c r="F132" i="19"/>
  <c r="B77" i="19"/>
  <c r="E131" i="19"/>
  <c r="B76" i="19"/>
  <c r="B75" i="19"/>
  <c r="G129" i="19"/>
  <c r="E129" i="19"/>
  <c r="B74" i="19"/>
  <c r="B73" i="19"/>
  <c r="E127" i="19"/>
  <c r="B72" i="19"/>
  <c r="F126" i="19"/>
  <c r="B71" i="19"/>
  <c r="B70" i="19"/>
  <c r="B69" i="19"/>
  <c r="E123" i="19"/>
  <c r="B68" i="19"/>
  <c r="B67" i="19"/>
  <c r="G121" i="19"/>
  <c r="B66" i="19"/>
  <c r="B65" i="19"/>
  <c r="G119" i="19"/>
  <c r="B64" i="19"/>
  <c r="D118" i="19"/>
  <c r="B63" i="19"/>
  <c r="B62" i="19"/>
  <c r="F116" i="19"/>
  <c r="M17" i="49" s="1"/>
  <c r="B61" i="19"/>
  <c r="H15" i="19"/>
  <c r="H190" i="19" s="1"/>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G132" i="18"/>
  <c r="E132" i="18"/>
  <c r="B77" i="18"/>
  <c r="B76" i="18"/>
  <c r="B75" i="18"/>
  <c r="B74" i="18"/>
  <c r="B73" i="18"/>
  <c r="B72" i="18"/>
  <c r="E126" i="18"/>
  <c r="B71" i="18"/>
  <c r="B70" i="18"/>
  <c r="G124" i="18"/>
  <c r="C124" i="18"/>
  <c r="B69" i="18"/>
  <c r="B68" i="18"/>
  <c r="E122" i="18"/>
  <c r="B67" i="18"/>
  <c r="F121" i="18"/>
  <c r="B66" i="18"/>
  <c r="B65" i="18"/>
  <c r="B64" i="18"/>
  <c r="B63" i="18"/>
  <c r="B62" i="18"/>
  <c r="B61" i="18"/>
  <c r="H14"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D134" i="17"/>
  <c r="B79" i="17"/>
  <c r="G133" i="17"/>
  <c r="B78" i="17"/>
  <c r="D132" i="17"/>
  <c r="B77" i="17"/>
  <c r="C131" i="17"/>
  <c r="B76" i="17"/>
  <c r="D130" i="17"/>
  <c r="B75" i="17"/>
  <c r="E129" i="17"/>
  <c r="C129" i="17"/>
  <c r="B74" i="17"/>
  <c r="B73" i="17"/>
  <c r="G127" i="17"/>
  <c r="C127" i="17"/>
  <c r="B72" i="17"/>
  <c r="F126" i="17"/>
  <c r="B71" i="17"/>
  <c r="B70" i="17"/>
  <c r="F124" i="17"/>
  <c r="B69" i="17"/>
  <c r="G123" i="17"/>
  <c r="B68" i="17"/>
  <c r="B67" i="17"/>
  <c r="B66" i="17"/>
  <c r="B65" i="17"/>
  <c r="E119" i="17"/>
  <c r="B64" i="17"/>
  <c r="B63" i="17"/>
  <c r="G117" i="17"/>
  <c r="B62" i="17"/>
  <c r="D116" i="17"/>
  <c r="B61" i="17"/>
  <c r="H14"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D130" i="16"/>
  <c r="B75" i="16"/>
  <c r="B74" i="16"/>
  <c r="B73" i="16"/>
  <c r="G127" i="16"/>
  <c r="E127" i="16"/>
  <c r="B72" i="16"/>
  <c r="B71" i="16"/>
  <c r="E125" i="16"/>
  <c r="B70" i="16"/>
  <c r="B68" i="16"/>
  <c r="B67" i="16"/>
  <c r="E121" i="16"/>
  <c r="B66" i="16"/>
  <c r="B65" i="16"/>
  <c r="B64" i="16"/>
  <c r="B63" i="16"/>
  <c r="B62" i="16"/>
  <c r="F116" i="16"/>
  <c r="B61" i="16"/>
  <c r="H17" i="16"/>
  <c r="H215" i="16" s="1"/>
  <c r="H13" i="16"/>
  <c r="B363" i="15"/>
  <c r="B362" i="15"/>
  <c r="B361" i="15"/>
  <c r="B360" i="15"/>
  <c r="B359" i="15"/>
  <c r="B358" i="15"/>
  <c r="B357" i="15"/>
  <c r="B356" i="15"/>
  <c r="B355" i="15"/>
  <c r="B354" i="15"/>
  <c r="B353" i="15"/>
  <c r="B352" i="15"/>
  <c r="B350" i="15"/>
  <c r="B349" i="15"/>
  <c r="B348" i="15"/>
  <c r="B347" i="15"/>
  <c r="B346" i="15"/>
  <c r="B345" i="15"/>
  <c r="B344" i="15"/>
  <c r="B343" i="15"/>
  <c r="B338" i="15"/>
  <c r="B337" i="15"/>
  <c r="B336" i="15"/>
  <c r="B335" i="15"/>
  <c r="B334" i="15"/>
  <c r="B333" i="15"/>
  <c r="B332" i="15"/>
  <c r="B331" i="15"/>
  <c r="B330" i="15"/>
  <c r="B329" i="15"/>
  <c r="B328" i="15"/>
  <c r="B327" i="15"/>
  <c r="B325" i="15"/>
  <c r="B324" i="15"/>
  <c r="B323" i="15"/>
  <c r="B322" i="15"/>
  <c r="B321" i="15"/>
  <c r="B320" i="15"/>
  <c r="B319" i="15"/>
  <c r="B318" i="15"/>
  <c r="B313" i="15"/>
  <c r="B312" i="15"/>
  <c r="B311" i="15"/>
  <c r="B310" i="15"/>
  <c r="B309" i="15"/>
  <c r="B308" i="15"/>
  <c r="B307" i="15"/>
  <c r="B306" i="15"/>
  <c r="B305" i="15"/>
  <c r="B304" i="15"/>
  <c r="B303" i="15"/>
  <c r="B302" i="15"/>
  <c r="B300" i="15"/>
  <c r="B299" i="15"/>
  <c r="B298" i="15"/>
  <c r="B297" i="15"/>
  <c r="B296" i="15"/>
  <c r="B295" i="15"/>
  <c r="B294" i="15"/>
  <c r="B293" i="15"/>
  <c r="B288" i="15"/>
  <c r="B287" i="15"/>
  <c r="B286" i="15"/>
  <c r="B285" i="15"/>
  <c r="B284" i="15"/>
  <c r="B283" i="15"/>
  <c r="B282" i="15"/>
  <c r="B281" i="15"/>
  <c r="B280" i="15"/>
  <c r="B279" i="15"/>
  <c r="B278" i="15"/>
  <c r="B277" i="15"/>
  <c r="B275" i="15"/>
  <c r="B274" i="15"/>
  <c r="B273" i="15"/>
  <c r="B272" i="15"/>
  <c r="B271" i="15"/>
  <c r="B270" i="15"/>
  <c r="B269" i="15"/>
  <c r="B268" i="15"/>
  <c r="B263" i="15"/>
  <c r="B262" i="15"/>
  <c r="B261" i="15"/>
  <c r="B260" i="15"/>
  <c r="B259" i="15"/>
  <c r="B258" i="15"/>
  <c r="B257" i="15"/>
  <c r="B256" i="15"/>
  <c r="B255" i="15"/>
  <c r="B254" i="15"/>
  <c r="B253" i="15"/>
  <c r="B252" i="15"/>
  <c r="B250" i="15"/>
  <c r="B249" i="15"/>
  <c r="B248" i="15"/>
  <c r="B247" i="15"/>
  <c r="B246" i="15"/>
  <c r="B245" i="15"/>
  <c r="B244" i="15"/>
  <c r="B243" i="15"/>
  <c r="B238" i="15"/>
  <c r="B237" i="15"/>
  <c r="B236" i="15"/>
  <c r="B235" i="15"/>
  <c r="B234" i="15"/>
  <c r="B233" i="15"/>
  <c r="B232" i="15"/>
  <c r="B231" i="15"/>
  <c r="B230" i="15"/>
  <c r="B229" i="15"/>
  <c r="B228" i="15"/>
  <c r="B227" i="15"/>
  <c r="B225" i="15"/>
  <c r="B224" i="15"/>
  <c r="B223" i="15"/>
  <c r="B222" i="15"/>
  <c r="B221" i="15"/>
  <c r="B220" i="15"/>
  <c r="B219" i="15"/>
  <c r="B218" i="15"/>
  <c r="B213" i="15"/>
  <c r="B212" i="15"/>
  <c r="B211" i="15"/>
  <c r="B210" i="15"/>
  <c r="B209" i="15"/>
  <c r="B208" i="15"/>
  <c r="B207" i="15"/>
  <c r="B206" i="15"/>
  <c r="B205" i="15"/>
  <c r="B204" i="15"/>
  <c r="B203" i="15"/>
  <c r="B202" i="15"/>
  <c r="B200" i="15"/>
  <c r="B199" i="15"/>
  <c r="B198" i="15"/>
  <c r="B197" i="15"/>
  <c r="B196" i="15"/>
  <c r="B195" i="15"/>
  <c r="B194" i="15"/>
  <c r="B193" i="15"/>
  <c r="B188" i="15"/>
  <c r="B187" i="15"/>
  <c r="B186" i="15"/>
  <c r="B185" i="15"/>
  <c r="B184" i="15"/>
  <c r="B183" i="15"/>
  <c r="B182" i="15"/>
  <c r="B181" i="15"/>
  <c r="B180" i="15"/>
  <c r="B179" i="15"/>
  <c r="B178" i="15"/>
  <c r="B177" i="15"/>
  <c r="B175" i="15"/>
  <c r="B174" i="15"/>
  <c r="B173" i="15"/>
  <c r="B172" i="15"/>
  <c r="B171" i="15"/>
  <c r="B170" i="15"/>
  <c r="B169" i="15"/>
  <c r="B168" i="15"/>
  <c r="B163" i="15"/>
  <c r="B162" i="15"/>
  <c r="B161" i="15"/>
  <c r="B160" i="15"/>
  <c r="B159" i="15"/>
  <c r="B158" i="15"/>
  <c r="B157" i="15"/>
  <c r="B156" i="15"/>
  <c r="B155" i="15"/>
  <c r="B154" i="15"/>
  <c r="B153" i="15"/>
  <c r="B152" i="15"/>
  <c r="B150" i="15"/>
  <c r="B149" i="15"/>
  <c r="B148" i="15"/>
  <c r="B147" i="15"/>
  <c r="B146" i="15"/>
  <c r="B145" i="15"/>
  <c r="B144" i="15"/>
  <c r="B143" i="15"/>
  <c r="B136" i="15"/>
  <c r="B135" i="15"/>
  <c r="B134" i="15"/>
  <c r="B133" i="15"/>
  <c r="B132" i="15"/>
  <c r="B131" i="15"/>
  <c r="B130" i="15"/>
  <c r="B129" i="15"/>
  <c r="B128" i="15"/>
  <c r="B127" i="15"/>
  <c r="B126" i="15"/>
  <c r="B125" i="15"/>
  <c r="B123" i="15"/>
  <c r="B122" i="15"/>
  <c r="B121" i="15"/>
  <c r="B120" i="15"/>
  <c r="B119" i="15"/>
  <c r="B118" i="15"/>
  <c r="B117" i="15"/>
  <c r="B116" i="15"/>
  <c r="B111" i="15"/>
  <c r="B110" i="15"/>
  <c r="B109" i="15"/>
  <c r="B108" i="15"/>
  <c r="B107" i="15"/>
  <c r="B106" i="15"/>
  <c r="B105" i="15"/>
  <c r="B104" i="15"/>
  <c r="B103" i="15"/>
  <c r="B102" i="15"/>
  <c r="B101" i="15"/>
  <c r="B100" i="15"/>
  <c r="B98" i="15"/>
  <c r="B97" i="15"/>
  <c r="B96" i="15"/>
  <c r="B95" i="15"/>
  <c r="B94" i="15"/>
  <c r="B93" i="15"/>
  <c r="B92" i="15"/>
  <c r="B91" i="15"/>
  <c r="B81" i="15"/>
  <c r="D135" i="15"/>
  <c r="B80" i="15"/>
  <c r="B79" i="15"/>
  <c r="B78" i="15"/>
  <c r="B77" i="15"/>
  <c r="B76" i="15"/>
  <c r="G130" i="15"/>
  <c r="B75" i="15"/>
  <c r="B74" i="15"/>
  <c r="B73" i="15"/>
  <c r="F127" i="15"/>
  <c r="B72" i="15"/>
  <c r="G126" i="15"/>
  <c r="B71" i="15"/>
  <c r="B70" i="15"/>
  <c r="B68" i="15"/>
  <c r="E122" i="15"/>
  <c r="B67" i="15"/>
  <c r="B66" i="15"/>
  <c r="G120" i="15"/>
  <c r="B65" i="15"/>
  <c r="D119" i="15"/>
  <c r="B64" i="15"/>
  <c r="B63" i="15"/>
  <c r="F117" i="15"/>
  <c r="B62" i="15"/>
  <c r="C116" i="15"/>
  <c r="J13" i="49" s="1"/>
  <c r="B61" i="15"/>
  <c r="H16" i="15"/>
  <c r="H240" i="15" s="1"/>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G135" i="14"/>
  <c r="B80" i="14"/>
  <c r="D134" i="14"/>
  <c r="B79" i="14"/>
  <c r="B78" i="14"/>
  <c r="B77" i="14"/>
  <c r="B76" i="14"/>
  <c r="B75" i="14"/>
  <c r="G129" i="14"/>
  <c r="B74" i="14"/>
  <c r="B73" i="14"/>
  <c r="B72" i="14"/>
  <c r="D126" i="14"/>
  <c r="B71" i="14"/>
  <c r="G125" i="14"/>
  <c r="B70" i="14"/>
  <c r="D124" i="14"/>
  <c r="B68" i="14"/>
  <c r="B67" i="14"/>
  <c r="E121" i="14"/>
  <c r="C121" i="14"/>
  <c r="B66" i="14"/>
  <c r="B65" i="14"/>
  <c r="E119" i="14"/>
  <c r="B64" i="14"/>
  <c r="B63" i="14"/>
  <c r="G117" i="14"/>
  <c r="B62" i="14"/>
  <c r="F116" i="14"/>
  <c r="D116" i="14"/>
  <c r="B61" i="14"/>
  <c r="H15" i="14"/>
  <c r="H190" i="14" s="1"/>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G134" i="12"/>
  <c r="F134" i="12"/>
  <c r="D134" i="12"/>
  <c r="B79" i="12"/>
  <c r="G133" i="12"/>
  <c r="B78" i="12"/>
  <c r="E132" i="12"/>
  <c r="B77" i="12"/>
  <c r="D131" i="12"/>
  <c r="B76" i="12"/>
  <c r="G130" i="12"/>
  <c r="B75" i="12"/>
  <c r="D129" i="12"/>
  <c r="B74" i="12"/>
  <c r="B73" i="12"/>
  <c r="F127" i="12"/>
  <c r="B72" i="12"/>
  <c r="B71" i="12"/>
  <c r="F125" i="12"/>
  <c r="B70" i="12"/>
  <c r="B68" i="12"/>
  <c r="B67" i="12"/>
  <c r="B66" i="12"/>
  <c r="B65" i="12"/>
  <c r="F119" i="12"/>
  <c r="B64" i="12"/>
  <c r="B63" i="12"/>
  <c r="B62" i="12"/>
  <c r="B61" i="12"/>
  <c r="H14"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E135" i="11"/>
  <c r="B80" i="11"/>
  <c r="F134" i="11"/>
  <c r="D134" i="11"/>
  <c r="B79" i="11"/>
  <c r="B78" i="11"/>
  <c r="B77" i="11"/>
  <c r="B76" i="11"/>
  <c r="B75" i="11"/>
  <c r="B74" i="11"/>
  <c r="F128" i="11"/>
  <c r="B73" i="11"/>
  <c r="B72" i="11"/>
  <c r="F126" i="11"/>
  <c r="B71" i="11"/>
  <c r="G125" i="11"/>
  <c r="B70" i="11"/>
  <c r="F124" i="11"/>
  <c r="G123" i="11"/>
  <c r="B68" i="11"/>
  <c r="G122" i="11"/>
  <c r="B67" i="11"/>
  <c r="E121" i="11"/>
  <c r="B66" i="11"/>
  <c r="B65" i="11"/>
  <c r="E119" i="11"/>
  <c r="B64" i="11"/>
  <c r="B63" i="11"/>
  <c r="G117" i="11"/>
  <c r="B62" i="11"/>
  <c r="D116" i="11"/>
  <c r="B61" i="11"/>
  <c r="H17" i="11"/>
  <c r="H215" i="11" s="1"/>
  <c r="H15" i="11"/>
  <c r="H190" i="11" s="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I148"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F135" i="10"/>
  <c r="B80" i="10"/>
  <c r="G134" i="10"/>
  <c r="B79" i="10"/>
  <c r="F133" i="10"/>
  <c r="B78" i="10"/>
  <c r="C132" i="10"/>
  <c r="B77" i="10"/>
  <c r="F131" i="10"/>
  <c r="B76" i="10"/>
  <c r="G130" i="10"/>
  <c r="C130" i="10"/>
  <c r="B75" i="10"/>
  <c r="B74" i="10"/>
  <c r="B73" i="10"/>
  <c r="F127" i="10"/>
  <c r="B72" i="10"/>
  <c r="E126" i="10"/>
  <c r="B71" i="10"/>
  <c r="B70" i="10"/>
  <c r="G124" i="10"/>
  <c r="E124" i="10"/>
  <c r="F123" i="10"/>
  <c r="B68" i="10"/>
  <c r="G122" i="10"/>
  <c r="E122" i="10"/>
  <c r="B67" i="10"/>
  <c r="D121" i="10"/>
  <c r="B66" i="10"/>
  <c r="C120" i="10"/>
  <c r="B65" i="10"/>
  <c r="F119" i="10"/>
  <c r="B64" i="10"/>
  <c r="E118" i="10"/>
  <c r="B63" i="10"/>
  <c r="B62" i="10"/>
  <c r="G116" i="10"/>
  <c r="N9" i="49" s="1"/>
  <c r="B61" i="10"/>
  <c r="H16" i="10"/>
  <c r="H240" i="10" s="1"/>
  <c r="H14"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C135" i="9"/>
  <c r="B80" i="9"/>
  <c r="B79" i="9"/>
  <c r="B78" i="9"/>
  <c r="B77" i="9"/>
  <c r="E131" i="9"/>
  <c r="B76" i="9"/>
  <c r="B75" i="9"/>
  <c r="G129" i="9"/>
  <c r="E129" i="9"/>
  <c r="B74" i="9"/>
  <c r="B73" i="9"/>
  <c r="G127" i="9"/>
  <c r="B72" i="9"/>
  <c r="B71" i="9"/>
  <c r="B70" i="9"/>
  <c r="D124" i="9"/>
  <c r="B69" i="9"/>
  <c r="D123" i="9"/>
  <c r="B68" i="9"/>
  <c r="B67" i="9"/>
  <c r="E121" i="9"/>
  <c r="B66" i="9"/>
  <c r="B65" i="9"/>
  <c r="G119" i="9"/>
  <c r="B64" i="9"/>
  <c r="B63" i="9"/>
  <c r="B62" i="9"/>
  <c r="D116" i="9"/>
  <c r="K8" i="49" s="1"/>
  <c r="B61" i="9"/>
  <c r="H15" i="9"/>
  <c r="H190" i="9" s="1"/>
  <c r="G130" i="6"/>
  <c r="G133" i="6"/>
  <c r="G134" i="6"/>
  <c r="F121" i="6"/>
  <c r="F127" i="6"/>
  <c r="F133" i="6"/>
  <c r="E125" i="6"/>
  <c r="E128" i="6"/>
  <c r="E116" i="6"/>
  <c r="D119" i="6"/>
  <c r="D127" i="6"/>
  <c r="D128" i="6"/>
  <c r="C118" i="6"/>
  <c r="C123" i="6"/>
  <c r="H16" i="6"/>
  <c r="H240" i="6" s="1"/>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G135" i="6"/>
  <c r="F130" i="6"/>
  <c r="F120" i="6"/>
  <c r="H13" i="11"/>
  <c r="H13" i="9"/>
  <c r="H13" i="19"/>
  <c r="H13" i="28"/>
  <c r="H13" i="32"/>
  <c r="C135" i="40"/>
  <c r="C117" i="38"/>
  <c r="C121" i="38"/>
  <c r="C123" i="38"/>
  <c r="C125" i="38"/>
  <c r="C127" i="38"/>
  <c r="C135" i="38"/>
  <c r="C116" i="35"/>
  <c r="C120" i="35"/>
  <c r="C130" i="35"/>
  <c r="C134" i="35"/>
  <c r="H73" i="33"/>
  <c r="C125" i="31"/>
  <c r="D135" i="27"/>
  <c r="C124" i="24"/>
  <c r="C128" i="24"/>
  <c r="C116" i="20"/>
  <c r="C118" i="20"/>
  <c r="C126" i="20"/>
  <c r="C119" i="19"/>
  <c r="C129" i="19"/>
  <c r="C135" i="19"/>
  <c r="C117" i="17"/>
  <c r="C121" i="17"/>
  <c r="C123" i="17"/>
  <c r="C135" i="17"/>
  <c r="C135" i="16"/>
  <c r="H13" i="14"/>
  <c r="C124" i="12"/>
  <c r="C128" i="12"/>
  <c r="C132" i="12"/>
  <c r="C134" i="12"/>
  <c r="C121" i="11"/>
  <c r="C127" i="11"/>
  <c r="C129" i="11"/>
  <c r="C133" i="11"/>
  <c r="C135" i="11"/>
  <c r="C130" i="6"/>
  <c r="G124" i="6"/>
  <c r="G117" i="6"/>
  <c r="H40" i="24"/>
  <c r="H35" i="30"/>
  <c r="H47" i="30"/>
  <c r="H34" i="33"/>
  <c r="H37" i="40"/>
  <c r="H45" i="40"/>
  <c r="H47" i="40"/>
  <c r="H353" i="41"/>
  <c r="H353" i="19"/>
  <c r="H353" i="40"/>
  <c r="H68" i="6"/>
  <c r="H13" i="6"/>
  <c r="H86" i="6" s="1"/>
  <c r="H78" i="6"/>
  <c r="C126" i="6"/>
  <c r="H14" i="9"/>
  <c r="D117" i="9"/>
  <c r="F121" i="9"/>
  <c r="D125" i="9"/>
  <c r="G126" i="9"/>
  <c r="F127" i="9"/>
  <c r="E128" i="9"/>
  <c r="G128" i="9"/>
  <c r="E134" i="9"/>
  <c r="G134" i="9"/>
  <c r="H80" i="9"/>
  <c r="D9" i="49"/>
  <c r="E117" i="10"/>
  <c r="C119" i="10"/>
  <c r="F120" i="10"/>
  <c r="G121" i="10"/>
  <c r="H68" i="10"/>
  <c r="E123" i="10"/>
  <c r="G123" i="10"/>
  <c r="E125" i="10"/>
  <c r="H72" i="10"/>
  <c r="E127" i="10"/>
  <c r="F128" i="10"/>
  <c r="G129" i="10"/>
  <c r="G131" i="10"/>
  <c r="H78" i="10"/>
  <c r="G133" i="10"/>
  <c r="C135" i="10"/>
  <c r="G135" i="10"/>
  <c r="F117" i="11"/>
  <c r="H66" i="11"/>
  <c r="C128" i="11"/>
  <c r="D129" i="11"/>
  <c r="D131" i="11"/>
  <c r="D122" i="12"/>
  <c r="C123" i="12"/>
  <c r="D124" i="12"/>
  <c r="D126" i="12"/>
  <c r="C127" i="12"/>
  <c r="D128" i="12"/>
  <c r="D132" i="12"/>
  <c r="C135" i="12"/>
  <c r="D123" i="14"/>
  <c r="D127" i="14"/>
  <c r="D129" i="14"/>
  <c r="D131" i="14"/>
  <c r="F13" i="49"/>
  <c r="F96" i="49" s="1"/>
  <c r="C129" i="15"/>
  <c r="C133" i="15"/>
  <c r="C135" i="15"/>
  <c r="C14" i="49"/>
  <c r="H43" i="16"/>
  <c r="H304" i="16" s="1"/>
  <c r="M12" i="48" s="1"/>
  <c r="C116" i="16"/>
  <c r="G116" i="16"/>
  <c r="C120" i="16"/>
  <c r="C122" i="16"/>
  <c r="H70" i="16"/>
  <c r="H72" i="16"/>
  <c r="C130" i="16"/>
  <c r="C132" i="16"/>
  <c r="C134" i="16"/>
  <c r="H80" i="16"/>
  <c r="H40" i="17"/>
  <c r="H43" i="17"/>
  <c r="H48" i="17"/>
  <c r="H309" i="17" s="1"/>
  <c r="R13" i="48" s="1"/>
  <c r="C116" i="17"/>
  <c r="J15" i="49" s="1"/>
  <c r="E116" i="17"/>
  <c r="H62" i="17"/>
  <c r="C118" i="17"/>
  <c r="D119" i="17"/>
  <c r="D121" i="17"/>
  <c r="C122" i="17"/>
  <c r="H67" i="17"/>
  <c r="C124" i="17"/>
  <c r="D125" i="17"/>
  <c r="H70" i="17"/>
  <c r="C126" i="17"/>
  <c r="D127" i="17"/>
  <c r="H72" i="17"/>
  <c r="C128" i="17"/>
  <c r="D129" i="17"/>
  <c r="H75" i="17"/>
  <c r="D131" i="17"/>
  <c r="H77" i="17"/>
  <c r="D133" i="17"/>
  <c r="C134" i="17"/>
  <c r="D135" i="17"/>
  <c r="H80" i="17"/>
  <c r="H33" i="18"/>
  <c r="H35" i="18"/>
  <c r="H296" i="18" s="1"/>
  <c r="E14" i="48" s="1"/>
  <c r="H38" i="18"/>
  <c r="H45" i="18"/>
  <c r="F116" i="18"/>
  <c r="C117" i="18"/>
  <c r="H62" i="18"/>
  <c r="E117" i="18"/>
  <c r="D118" i="18"/>
  <c r="C119" i="18"/>
  <c r="H64" i="18"/>
  <c r="D120" i="18"/>
  <c r="D122" i="18"/>
  <c r="H67" i="18"/>
  <c r="D124" i="18"/>
  <c r="H69" i="18"/>
  <c r="D126" i="18"/>
  <c r="H72" i="18"/>
  <c r="D128" i="18"/>
  <c r="H74" i="18"/>
  <c r="D132" i="18"/>
  <c r="H77" i="18"/>
  <c r="D134" i="18"/>
  <c r="H79" i="18"/>
  <c r="C135" i="18"/>
  <c r="H32" i="19"/>
  <c r="C52" i="19"/>
  <c r="H42" i="19"/>
  <c r="C116" i="19"/>
  <c r="J17" i="49" s="1"/>
  <c r="H61" i="19"/>
  <c r="G116" i="19"/>
  <c r="F117" i="19"/>
  <c r="C118" i="19"/>
  <c r="D119" i="19"/>
  <c r="H64" i="19"/>
  <c r="C120" i="19"/>
  <c r="D121" i="19"/>
  <c r="H66" i="19"/>
  <c r="D123" i="19"/>
  <c r="H69" i="19"/>
  <c r="D127" i="19"/>
  <c r="H72" i="19"/>
  <c r="C128" i="19"/>
  <c r="H74" i="19"/>
  <c r="C130" i="19"/>
  <c r="C132" i="19"/>
  <c r="H77" i="19"/>
  <c r="C134" i="19"/>
  <c r="H79" i="19"/>
  <c r="H45" i="11"/>
  <c r="H35" i="17"/>
  <c r="H37" i="17"/>
  <c r="H38" i="17"/>
  <c r="H45" i="17"/>
  <c r="H50" i="17"/>
  <c r="H70" i="15"/>
  <c r="H48" i="16"/>
  <c r="H40" i="18"/>
  <c r="D135" i="19"/>
  <c r="H32" i="20"/>
  <c r="H39" i="20"/>
  <c r="H42" i="20"/>
  <c r="H303" i="20" s="1"/>
  <c r="L16" i="48" s="1"/>
  <c r="D116" i="20"/>
  <c r="H61" i="20"/>
  <c r="H62" i="20"/>
  <c r="C81" i="20"/>
  <c r="E117" i="20"/>
  <c r="G117" i="20"/>
  <c r="H65" i="20"/>
  <c r="H66" i="20"/>
  <c r="C121" i="20"/>
  <c r="C123" i="20"/>
  <c r="H69" i="20"/>
  <c r="C125" i="20"/>
  <c r="H71" i="20"/>
  <c r="C129" i="20"/>
  <c r="H74" i="20"/>
  <c r="H75" i="20"/>
  <c r="C131" i="20"/>
  <c r="H76" i="20"/>
  <c r="C133" i="20"/>
  <c r="H79" i="20"/>
  <c r="G52" i="21"/>
  <c r="G313" i="21" s="1"/>
  <c r="G363" i="21" s="1"/>
  <c r="H39" i="21"/>
  <c r="H300" i="21" s="1"/>
  <c r="I19" i="48" s="1"/>
  <c r="H42" i="21"/>
  <c r="H303" i="21" s="1"/>
  <c r="L19" i="48" s="1"/>
  <c r="H44" i="21"/>
  <c r="H49" i="21"/>
  <c r="H61" i="21"/>
  <c r="E116" i="21"/>
  <c r="L21" i="49" s="1"/>
  <c r="G116" i="21"/>
  <c r="D117" i="21"/>
  <c r="D81" i="21"/>
  <c r="C118" i="21"/>
  <c r="H63" i="21"/>
  <c r="H64" i="21"/>
  <c r="C120" i="21"/>
  <c r="D121" i="21"/>
  <c r="H66" i="21"/>
  <c r="C122" i="21"/>
  <c r="D123" i="21"/>
  <c r="H68" i="21"/>
  <c r="C124" i="21"/>
  <c r="D125" i="21"/>
  <c r="C128" i="21"/>
  <c r="H73" i="21"/>
  <c r="C130" i="21"/>
  <c r="H76" i="21"/>
  <c r="C132" i="21"/>
  <c r="H78" i="21"/>
  <c r="C134" i="21"/>
  <c r="H13" i="22"/>
  <c r="D52" i="22"/>
  <c r="H39" i="22"/>
  <c r="H300" i="22" s="1"/>
  <c r="I20" i="48" s="1"/>
  <c r="H41" i="22"/>
  <c r="H51" i="22"/>
  <c r="D116" i="22"/>
  <c r="D81" i="22"/>
  <c r="E117" i="22"/>
  <c r="G117" i="22"/>
  <c r="D118" i="22"/>
  <c r="H63" i="22"/>
  <c r="C119" i="22"/>
  <c r="C121" i="22"/>
  <c r="H66" i="22"/>
  <c r="C123" i="22"/>
  <c r="H68" i="22"/>
  <c r="C125" i="22"/>
  <c r="H71" i="22"/>
  <c r="C127" i="22"/>
  <c r="H72" i="22"/>
  <c r="H73" i="22"/>
  <c r="H76" i="22"/>
  <c r="H77" i="22"/>
  <c r="H80" i="22"/>
  <c r="C135" i="22"/>
  <c r="H32" i="23"/>
  <c r="F52" i="23"/>
  <c r="C52" i="23"/>
  <c r="H33" i="23"/>
  <c r="H39" i="23"/>
  <c r="H42" i="23"/>
  <c r="H303" i="23" s="1"/>
  <c r="L22" i="48" s="1"/>
  <c r="H44" i="23"/>
  <c r="H46" i="23"/>
  <c r="H48" i="23"/>
  <c r="H309" i="23" s="1"/>
  <c r="G116" i="23"/>
  <c r="H62" i="23"/>
  <c r="D81" i="23"/>
  <c r="H64" i="23"/>
  <c r="C120" i="23"/>
  <c r="H65" i="23"/>
  <c r="H66" i="23"/>
  <c r="H69" i="23"/>
  <c r="H71" i="23"/>
  <c r="H72" i="23"/>
  <c r="C128" i="23"/>
  <c r="H74" i="23"/>
  <c r="C130" i="23"/>
  <c r="H75" i="23"/>
  <c r="H76" i="23"/>
  <c r="C134" i="23"/>
  <c r="H79" i="23"/>
  <c r="H80" i="23"/>
  <c r="H13" i="24"/>
  <c r="H32" i="24"/>
  <c r="H33" i="24"/>
  <c r="H43" i="24"/>
  <c r="H48" i="24"/>
  <c r="H309" i="24" s="1"/>
  <c r="R24" i="48" s="1"/>
  <c r="D116" i="24"/>
  <c r="C117" i="24"/>
  <c r="H62" i="24"/>
  <c r="E81" i="24"/>
  <c r="H63" i="24"/>
  <c r="H64" i="24"/>
  <c r="D120" i="24"/>
  <c r="C121" i="24"/>
  <c r="H66" i="24"/>
  <c r="H67" i="24"/>
  <c r="C123" i="24"/>
  <c r="H69" i="24"/>
  <c r="H71" i="24"/>
  <c r="C127" i="24"/>
  <c r="H72" i="24"/>
  <c r="C129" i="24"/>
  <c r="H74" i="24"/>
  <c r="D130" i="24"/>
  <c r="C131" i="24"/>
  <c r="H76" i="24"/>
  <c r="D132" i="24"/>
  <c r="H77" i="24"/>
  <c r="C133" i="24"/>
  <c r="D134" i="24"/>
  <c r="H79" i="24"/>
  <c r="C135" i="24"/>
  <c r="H80" i="24"/>
  <c r="G52" i="25"/>
  <c r="H14" i="26"/>
  <c r="E25" i="49"/>
  <c r="G52" i="26"/>
  <c r="H36" i="26"/>
  <c r="H297" i="26" s="1"/>
  <c r="F23" i="48" s="1"/>
  <c r="H39" i="26"/>
  <c r="H300" i="26" s="1"/>
  <c r="H41" i="26"/>
  <c r="H44" i="26"/>
  <c r="H305" i="26" s="1"/>
  <c r="N23" i="48" s="1"/>
  <c r="H46" i="26"/>
  <c r="H48" i="26"/>
  <c r="H49" i="26"/>
  <c r="D117" i="26"/>
  <c r="H62" i="26"/>
  <c r="H63" i="26"/>
  <c r="D121" i="26"/>
  <c r="H66" i="26"/>
  <c r="C122" i="26"/>
  <c r="H68" i="26"/>
  <c r="C124" i="26"/>
  <c r="H71" i="26"/>
  <c r="C126" i="26"/>
  <c r="H73" i="26"/>
  <c r="H74" i="26"/>
  <c r="D131" i="26"/>
  <c r="H76" i="26"/>
  <c r="H78" i="26"/>
  <c r="H80" i="26"/>
  <c r="H13" i="27"/>
  <c r="H33" i="27"/>
  <c r="H36" i="27"/>
  <c r="H39" i="27"/>
  <c r="H41" i="27"/>
  <c r="H302" i="27" s="1"/>
  <c r="K25" i="48" s="1"/>
  <c r="H48" i="27"/>
  <c r="H51" i="27"/>
  <c r="F116" i="27"/>
  <c r="F81" i="27"/>
  <c r="C117" i="27"/>
  <c r="C81" i="27"/>
  <c r="H63" i="27"/>
  <c r="C119" i="27"/>
  <c r="H64" i="27"/>
  <c r="H65" i="27"/>
  <c r="H68" i="27"/>
  <c r="H69" i="27"/>
  <c r="H70" i="27"/>
  <c r="H73" i="27"/>
  <c r="D130" i="27"/>
  <c r="H75" i="27"/>
  <c r="C133" i="27"/>
  <c r="H78" i="27"/>
  <c r="H79" i="27"/>
  <c r="C135" i="27"/>
  <c r="H80" i="27"/>
  <c r="F52" i="28"/>
  <c r="H33" i="28"/>
  <c r="C52" i="28"/>
  <c r="H41" i="28"/>
  <c r="H42" i="28"/>
  <c r="H303" i="28" s="1"/>
  <c r="L26" i="48" s="1"/>
  <c r="H43" i="28"/>
  <c r="H44" i="28"/>
  <c r="H46" i="28"/>
  <c r="H307" i="28" s="1"/>
  <c r="P26" i="48" s="1"/>
  <c r="H48" i="28"/>
  <c r="H51" i="28"/>
  <c r="H61" i="28"/>
  <c r="C116" i="28"/>
  <c r="J28" i="49" s="1"/>
  <c r="G116" i="28"/>
  <c r="H62" i="28"/>
  <c r="D81" i="28"/>
  <c r="F117" i="28"/>
  <c r="D119" i="28"/>
  <c r="H65" i="28"/>
  <c r="C120" i="28"/>
  <c r="H67" i="28"/>
  <c r="D125" i="28"/>
  <c r="H70" i="28"/>
  <c r="H72" i="28"/>
  <c r="D129" i="28"/>
  <c r="H75" i="28"/>
  <c r="C130" i="28"/>
  <c r="D131" i="28"/>
  <c r="C132" i="28"/>
  <c r="D133" i="28"/>
  <c r="H78" i="28"/>
  <c r="H79" i="28"/>
  <c r="C134" i="28"/>
  <c r="D135" i="28"/>
  <c r="H80" i="28"/>
  <c r="D52" i="29"/>
  <c r="H33" i="29"/>
  <c r="F52" i="29"/>
  <c r="F313" i="29" s="1"/>
  <c r="F363" i="29" s="1"/>
  <c r="H38" i="29"/>
  <c r="H43" i="29"/>
  <c r="H44" i="29"/>
  <c r="H45" i="29"/>
  <c r="H48" i="29"/>
  <c r="H309" i="29" s="1"/>
  <c r="R27" i="48" s="1"/>
  <c r="D116" i="29"/>
  <c r="K29" i="49" s="1"/>
  <c r="D81" i="29"/>
  <c r="F81" i="29"/>
  <c r="C117" i="29"/>
  <c r="H62" i="29"/>
  <c r="G117" i="29"/>
  <c r="G81" i="29"/>
  <c r="H63" i="29"/>
  <c r="C119" i="29"/>
  <c r="D120" i="29"/>
  <c r="H65" i="29"/>
  <c r="C121" i="29"/>
  <c r="D122" i="29"/>
  <c r="H67" i="29"/>
  <c r="C123" i="29"/>
  <c r="D124" i="29"/>
  <c r="C125" i="29"/>
  <c r="H70" i="29"/>
  <c r="D126" i="29"/>
  <c r="H71" i="29"/>
  <c r="C127" i="29"/>
  <c r="H72" i="29"/>
  <c r="D130" i="29"/>
  <c r="H75" i="29"/>
  <c r="H76" i="29"/>
  <c r="H77" i="29"/>
  <c r="D132" i="29"/>
  <c r="D134" i="29"/>
  <c r="H79" i="29"/>
  <c r="H80" i="29"/>
  <c r="H14" i="30"/>
  <c r="H36" i="30"/>
  <c r="H39" i="30"/>
  <c r="H40" i="30"/>
  <c r="H301" i="30" s="1"/>
  <c r="J28" i="48" s="1"/>
  <c r="H43" i="30"/>
  <c r="H45" i="30"/>
  <c r="H46" i="30"/>
  <c r="H48" i="30"/>
  <c r="H309" i="30" s="1"/>
  <c r="R28" i="48" s="1"/>
  <c r="H49" i="30"/>
  <c r="C116" i="30"/>
  <c r="J30" i="49" s="1"/>
  <c r="E116" i="30"/>
  <c r="G116" i="30"/>
  <c r="G81" i="30"/>
  <c r="F117" i="30"/>
  <c r="C118" i="30"/>
  <c r="D119" i="30"/>
  <c r="H64" i="30"/>
  <c r="D121" i="30"/>
  <c r="H67" i="30"/>
  <c r="D123" i="30"/>
  <c r="C124" i="30"/>
  <c r="H69" i="30"/>
  <c r="C126" i="30"/>
  <c r="D127" i="30"/>
  <c r="H72" i="30"/>
  <c r="C128" i="30"/>
  <c r="H73" i="30"/>
  <c r="D129" i="30"/>
  <c r="H74" i="30"/>
  <c r="D131" i="30"/>
  <c r="C132" i="30"/>
  <c r="H77" i="30"/>
  <c r="C134" i="30"/>
  <c r="H79" i="30"/>
  <c r="H13" i="31"/>
  <c r="C52" i="31"/>
  <c r="H32" i="31"/>
  <c r="H39" i="31"/>
  <c r="H41" i="31"/>
  <c r="H302" i="31" s="1"/>
  <c r="K29" i="48" s="1"/>
  <c r="H46" i="31"/>
  <c r="D116" i="31"/>
  <c r="F116" i="31"/>
  <c r="H62" i="31"/>
  <c r="C117" i="31"/>
  <c r="C81" i="31"/>
  <c r="E117" i="31"/>
  <c r="G117" i="31"/>
  <c r="D118" i="31"/>
  <c r="H63" i="31"/>
  <c r="C119" i="31"/>
  <c r="H64" i="31"/>
  <c r="H66" i="31"/>
  <c r="C121" i="31"/>
  <c r="D122" i="31"/>
  <c r="H67" i="31"/>
  <c r="C123" i="31"/>
  <c r="H68" i="31"/>
  <c r="D124" i="31"/>
  <c r="H69" i="31"/>
  <c r="D126" i="31"/>
  <c r="C127" i="31"/>
  <c r="H72" i="31"/>
  <c r="D128" i="31"/>
  <c r="H73" i="31"/>
  <c r="H74" i="31"/>
  <c r="C129" i="31"/>
  <c r="C131" i="31"/>
  <c r="H76" i="31"/>
  <c r="D132" i="31"/>
  <c r="H77" i="31"/>
  <c r="C133" i="31"/>
  <c r="D134" i="31"/>
  <c r="H79" i="31"/>
  <c r="C135" i="31"/>
  <c r="H80" i="31"/>
  <c r="H14" i="32"/>
  <c r="H86" i="32" s="1"/>
  <c r="D52" i="32"/>
  <c r="H32" i="32"/>
  <c r="H39" i="32"/>
  <c r="H42" i="32"/>
  <c r="H44" i="32"/>
  <c r="H46" i="32"/>
  <c r="H307" i="32" s="1"/>
  <c r="P30" i="48" s="1"/>
  <c r="H48" i="32"/>
  <c r="H309" i="32" s="1"/>
  <c r="R30" i="48" s="1"/>
  <c r="H61" i="32"/>
  <c r="E116" i="32"/>
  <c r="L32" i="49" s="1"/>
  <c r="G81" i="32"/>
  <c r="C118" i="32"/>
  <c r="H63" i="32"/>
  <c r="H65" i="32"/>
  <c r="D123" i="32"/>
  <c r="H68" i="32"/>
  <c r="D125" i="32"/>
  <c r="H70" i="32"/>
  <c r="H71" i="32"/>
  <c r="H73" i="32"/>
  <c r="D129" i="32"/>
  <c r="H74" i="32"/>
  <c r="C130" i="32"/>
  <c r="D131" i="32"/>
  <c r="H76" i="32"/>
  <c r="D133" i="32"/>
  <c r="H78" i="32"/>
  <c r="H80" i="32"/>
  <c r="H13" i="33"/>
  <c r="H86" i="33" s="1"/>
  <c r="H39" i="33"/>
  <c r="H300" i="33" s="1"/>
  <c r="I32" i="48" s="1"/>
  <c r="H41" i="33"/>
  <c r="H42" i="33"/>
  <c r="H303" i="33" s="1"/>
  <c r="L32" i="48" s="1"/>
  <c r="H46" i="33"/>
  <c r="H307" i="33" s="1"/>
  <c r="P32" i="48" s="1"/>
  <c r="F116" i="33"/>
  <c r="F81" i="33"/>
  <c r="H62" i="33"/>
  <c r="C81" i="33"/>
  <c r="E117" i="33"/>
  <c r="C119" i="33"/>
  <c r="H65" i="33"/>
  <c r="H66" i="33"/>
  <c r="H68" i="33"/>
  <c r="C123" i="33"/>
  <c r="H70" i="33"/>
  <c r="H72" i="33"/>
  <c r="C129" i="33"/>
  <c r="H76" i="33"/>
  <c r="C131" i="33"/>
  <c r="H77" i="33"/>
  <c r="H78" i="33"/>
  <c r="C133" i="33"/>
  <c r="H80" i="33"/>
  <c r="C135" i="33"/>
  <c r="H33" i="34"/>
  <c r="C52" i="34"/>
  <c r="G52" i="34"/>
  <c r="G236" i="34" s="1"/>
  <c r="H36" i="34"/>
  <c r="H39" i="34"/>
  <c r="H41" i="34"/>
  <c r="H302" i="34" s="1"/>
  <c r="K33" i="48" s="1"/>
  <c r="H51" i="34"/>
  <c r="H312" i="34" s="1"/>
  <c r="U33" i="48" s="1"/>
  <c r="H61" i="34"/>
  <c r="C116" i="34"/>
  <c r="C81" i="34"/>
  <c r="D117" i="34"/>
  <c r="F117" i="34"/>
  <c r="H63" i="34"/>
  <c r="C118" i="34"/>
  <c r="H65" i="34"/>
  <c r="C122" i="34"/>
  <c r="D123" i="34"/>
  <c r="H68" i="34"/>
  <c r="D125" i="34"/>
  <c r="H70" i="34"/>
  <c r="D127" i="34"/>
  <c r="D129" i="34"/>
  <c r="D133" i="34"/>
  <c r="H78" i="34"/>
  <c r="D135" i="34"/>
  <c r="H80" i="34"/>
  <c r="H13" i="35"/>
  <c r="H33" i="35"/>
  <c r="D52" i="35"/>
  <c r="H39" i="35"/>
  <c r="H41" i="35"/>
  <c r="H43" i="35"/>
  <c r="H304" i="35" s="1"/>
  <c r="M34" i="48" s="1"/>
  <c r="H46" i="35"/>
  <c r="H48" i="35"/>
  <c r="H309" i="35" s="1"/>
  <c r="R34" i="48" s="1"/>
  <c r="H51" i="35"/>
  <c r="H61" i="35"/>
  <c r="F116" i="35"/>
  <c r="C119" i="35"/>
  <c r="H65" i="35"/>
  <c r="H66" i="35"/>
  <c r="D122" i="35"/>
  <c r="H67" i="35"/>
  <c r="D124" i="35"/>
  <c r="H69" i="35"/>
  <c r="H70" i="35"/>
  <c r="H72" i="35"/>
  <c r="C129" i="35"/>
  <c r="H74" i="35"/>
  <c r="H75" i="35"/>
  <c r="C131" i="35"/>
  <c r="C133" i="35"/>
  <c r="H78" i="35"/>
  <c r="C135" i="35"/>
  <c r="H80" i="35"/>
  <c r="H34" i="22"/>
  <c r="H36" i="22"/>
  <c r="H44" i="22"/>
  <c r="H45" i="22"/>
  <c r="H47" i="22"/>
  <c r="H49" i="22"/>
  <c r="H80" i="20"/>
  <c r="H46" i="20"/>
  <c r="H307" i="20" s="1"/>
  <c r="P16" i="48" s="1"/>
  <c r="C52" i="21"/>
  <c r="D52" i="21"/>
  <c r="H78" i="22"/>
  <c r="H46" i="22"/>
  <c r="H307" i="22" s="1"/>
  <c r="P20" i="48" s="1"/>
  <c r="H68" i="23"/>
  <c r="F81" i="24"/>
  <c r="H70" i="24"/>
  <c r="H37" i="25"/>
  <c r="C126" i="28"/>
  <c r="H42" i="31"/>
  <c r="H303" i="31" s="1"/>
  <c r="L29" i="48" s="1"/>
  <c r="H61" i="31"/>
  <c r="H66" i="32"/>
  <c r="H64" i="32"/>
  <c r="H33" i="30"/>
  <c r="H73" i="24"/>
  <c r="H73" i="20"/>
  <c r="H61" i="26"/>
  <c r="H32" i="38"/>
  <c r="H33" i="38"/>
  <c r="H36" i="38"/>
  <c r="H39" i="38"/>
  <c r="H42" i="38"/>
  <c r="H44" i="38"/>
  <c r="H48" i="38"/>
  <c r="H309" i="38" s="1"/>
  <c r="R37" i="48" s="1"/>
  <c r="H61" i="38"/>
  <c r="E81" i="38"/>
  <c r="G116" i="38"/>
  <c r="G81" i="38"/>
  <c r="H62" i="38"/>
  <c r="F81" i="38"/>
  <c r="H65" i="38"/>
  <c r="H66" i="38"/>
  <c r="C122" i="38"/>
  <c r="H67" i="38"/>
  <c r="C124" i="38"/>
  <c r="H69" i="38"/>
  <c r="H70" i="38"/>
  <c r="H73" i="38"/>
  <c r="D129" i="38"/>
  <c r="C130" i="38"/>
  <c r="H75" i="38"/>
  <c r="D131" i="38"/>
  <c r="H76" i="38"/>
  <c r="H77" i="38"/>
  <c r="D133" i="38"/>
  <c r="H78" i="38"/>
  <c r="D135" i="38"/>
  <c r="H80" i="38"/>
  <c r="H13" i="39"/>
  <c r="H32" i="39"/>
  <c r="C52" i="39"/>
  <c r="H33" i="39"/>
  <c r="D52" i="39"/>
  <c r="H39" i="39"/>
  <c r="H300" i="39" s="1"/>
  <c r="I38" i="48" s="1"/>
  <c r="H40" i="39"/>
  <c r="H301" i="39" s="1"/>
  <c r="J38" i="48" s="1"/>
  <c r="H46" i="39"/>
  <c r="H307" i="39" s="1"/>
  <c r="P38" i="48" s="1"/>
  <c r="H48" i="39"/>
  <c r="H51" i="39"/>
  <c r="D116" i="39"/>
  <c r="K40" i="49" s="1"/>
  <c r="D81" i="39"/>
  <c r="H61" i="39"/>
  <c r="C117" i="39"/>
  <c r="H62" i="39"/>
  <c r="C81" i="39"/>
  <c r="G117" i="39"/>
  <c r="G81" i="39"/>
  <c r="H63" i="39"/>
  <c r="H64" i="39"/>
  <c r="D122" i="39"/>
  <c r="H67" i="39"/>
  <c r="C123" i="39"/>
  <c r="H68" i="39"/>
  <c r="D124" i="39"/>
  <c r="H69" i="39"/>
  <c r="H70" i="39"/>
  <c r="D126" i="39"/>
  <c r="H71" i="39"/>
  <c r="C127" i="39"/>
  <c r="H72" i="39"/>
  <c r="H73" i="39"/>
  <c r="H74" i="39"/>
  <c r="H75" i="39"/>
  <c r="H76" i="39"/>
  <c r="D132" i="39"/>
  <c r="H77" i="39"/>
  <c r="H78" i="39"/>
  <c r="H79" i="39"/>
  <c r="H80" i="39"/>
  <c r="C52" i="40"/>
  <c r="H33" i="40"/>
  <c r="H39" i="40"/>
  <c r="H300" i="40" s="1"/>
  <c r="I39" i="48" s="1"/>
  <c r="H41" i="40"/>
  <c r="H42" i="40"/>
  <c r="H303" i="40" s="1"/>
  <c r="L39" i="48" s="1"/>
  <c r="H43" i="40"/>
  <c r="H46" i="40"/>
  <c r="H51" i="40"/>
  <c r="C81" i="40"/>
  <c r="H61" i="40"/>
  <c r="E116" i="40"/>
  <c r="L41" i="49" s="1"/>
  <c r="E81" i="40"/>
  <c r="H62" i="40"/>
  <c r="D81" i="40"/>
  <c r="F81" i="40"/>
  <c r="C118" i="40"/>
  <c r="H64" i="40"/>
  <c r="H65" i="40"/>
  <c r="H67" i="40"/>
  <c r="D123" i="40"/>
  <c r="H68" i="40"/>
  <c r="D125" i="40"/>
  <c r="H70" i="40"/>
  <c r="D127" i="40"/>
  <c r="H72" i="40"/>
  <c r="H73" i="40"/>
  <c r="H74" i="40"/>
  <c r="H75" i="40"/>
  <c r="H77" i="40"/>
  <c r="D133" i="40"/>
  <c r="H78" i="40"/>
  <c r="H79" i="40"/>
  <c r="H80" i="40"/>
  <c r="H13" i="41"/>
  <c r="H32" i="41"/>
  <c r="G52" i="41"/>
  <c r="H51" i="41"/>
  <c r="H48" i="41"/>
  <c r="H46" i="41"/>
  <c r="H307" i="41" s="1"/>
  <c r="P40" i="48" s="1"/>
  <c r="H42" i="41"/>
  <c r="H303" i="41" s="1"/>
  <c r="L40" i="48" s="1"/>
  <c r="H41" i="41"/>
  <c r="H302" i="41" s="1"/>
  <c r="K40" i="48" s="1"/>
  <c r="H39" i="41"/>
  <c r="H37" i="41"/>
  <c r="F52" i="41"/>
  <c r="H33" i="41"/>
  <c r="D52" i="41"/>
  <c r="H61" i="41"/>
  <c r="D81" i="41"/>
  <c r="F116" i="41"/>
  <c r="C81" i="41"/>
  <c r="H62" i="41"/>
  <c r="E117" i="41"/>
  <c r="E81" i="41"/>
  <c r="C119" i="41"/>
  <c r="H64" i="41"/>
  <c r="H65" i="41"/>
  <c r="H66" i="41"/>
  <c r="H67" i="41"/>
  <c r="H68" i="41"/>
  <c r="H69" i="41"/>
  <c r="H71" i="41"/>
  <c r="H72" i="41"/>
  <c r="H73" i="41"/>
  <c r="C129" i="41"/>
  <c r="H74" i="41"/>
  <c r="H75" i="41"/>
  <c r="C131" i="41"/>
  <c r="H76" i="41"/>
  <c r="D132" i="41"/>
  <c r="H77" i="41"/>
  <c r="C133" i="41"/>
  <c r="H78" i="41"/>
  <c r="C135" i="41"/>
  <c r="H80" i="41"/>
  <c r="H14" i="25"/>
  <c r="H32" i="25"/>
  <c r="D52" i="25"/>
  <c r="C52" i="25"/>
  <c r="H33" i="25"/>
  <c r="H39" i="25"/>
  <c r="H300" i="25" s="1"/>
  <c r="I18" i="48" s="1"/>
  <c r="H41" i="25"/>
  <c r="H42" i="25"/>
  <c r="H303" i="25" s="1"/>
  <c r="H44" i="25"/>
  <c r="H46" i="25"/>
  <c r="H307" i="25" s="1"/>
  <c r="P18" i="48" s="1"/>
  <c r="H48" i="25"/>
  <c r="H51" i="25"/>
  <c r="C116" i="25"/>
  <c r="H61" i="25"/>
  <c r="C81" i="25"/>
  <c r="E116" i="25"/>
  <c r="E81" i="25"/>
  <c r="G81" i="25"/>
  <c r="D81" i="25"/>
  <c r="H62" i="25"/>
  <c r="F117" i="25"/>
  <c r="F81" i="25"/>
  <c r="D119" i="25"/>
  <c r="H64" i="25"/>
  <c r="H65" i="25"/>
  <c r="D121" i="25"/>
  <c r="H66" i="25"/>
  <c r="C122" i="25"/>
  <c r="H67" i="25"/>
  <c r="D123" i="25"/>
  <c r="H68" i="25"/>
  <c r="C124" i="25"/>
  <c r="H69" i="25"/>
  <c r="D125" i="25"/>
  <c r="H70" i="25"/>
  <c r="C126" i="25"/>
  <c r="H71" i="25"/>
  <c r="H73" i="25"/>
  <c r="D129" i="25"/>
  <c r="H74" i="25"/>
  <c r="H75" i="25"/>
  <c r="D131" i="25"/>
  <c r="H76" i="25"/>
  <c r="C132" i="25"/>
  <c r="H77" i="25"/>
  <c r="D133" i="25"/>
  <c r="H78" i="25"/>
  <c r="H13" i="17"/>
  <c r="F22" i="49"/>
  <c r="F105" i="49" s="1"/>
  <c r="H50" i="41"/>
  <c r="H49" i="41"/>
  <c r="H45" i="41"/>
  <c r="H44" i="41"/>
  <c r="H43" i="41"/>
  <c r="H40" i="41"/>
  <c r="H35" i="41"/>
  <c r="H34" i="41"/>
  <c r="H34" i="25"/>
  <c r="H35" i="25"/>
  <c r="H36" i="25"/>
  <c r="H38" i="25"/>
  <c r="H40" i="25"/>
  <c r="H43" i="25"/>
  <c r="H47" i="25"/>
  <c r="H49" i="25"/>
  <c r="H50" i="25"/>
  <c r="H72" i="25"/>
  <c r="H79" i="25"/>
  <c r="C81" i="38"/>
  <c r="H63" i="38"/>
  <c r="F81" i="39"/>
  <c r="H66" i="39"/>
  <c r="E81" i="39"/>
  <c r="G81" i="40"/>
  <c r="H69" i="40"/>
  <c r="H63" i="41"/>
  <c r="H70" i="41"/>
  <c r="H66" i="40"/>
  <c r="H69" i="6"/>
  <c r="D32" i="49"/>
  <c r="D35" i="49"/>
  <c r="E35" i="49"/>
  <c r="B39" i="49"/>
  <c r="D40" i="49"/>
  <c r="D42" i="49"/>
  <c r="C81" i="6"/>
  <c r="H80" i="6"/>
  <c r="C135" i="6"/>
  <c r="C131" i="6"/>
  <c r="E132" i="6"/>
  <c r="H39" i="24"/>
  <c r="H300" i="24" s="1"/>
  <c r="I24" i="48" s="1"/>
  <c r="H46" i="24"/>
  <c r="H307" i="24" s="1"/>
  <c r="P24" i="48" s="1"/>
  <c r="H64" i="6"/>
  <c r="C32" i="49"/>
  <c r="B41" i="49"/>
  <c r="B14" i="49"/>
  <c r="B34" i="49"/>
  <c r="E24" i="49"/>
  <c r="C12" i="49"/>
  <c r="C35" i="49"/>
  <c r="C20" i="49"/>
  <c r="J42" i="49"/>
  <c r="C42" i="49"/>
  <c r="B42" i="49"/>
  <c r="C40" i="49"/>
  <c r="B40" i="49"/>
  <c r="F39" i="49"/>
  <c r="F37" i="49"/>
  <c r="F36" i="49"/>
  <c r="B36" i="49"/>
  <c r="B35" i="49"/>
  <c r="C221" i="34"/>
  <c r="E34" i="49"/>
  <c r="F34" i="49"/>
  <c r="F32" i="49"/>
  <c r="E31" i="49"/>
  <c r="E114" i="49" s="1"/>
  <c r="F31" i="49"/>
  <c r="F114" i="49" s="1"/>
  <c r="F30" i="49"/>
  <c r="F113" i="49" s="1"/>
  <c r="E30" i="49"/>
  <c r="E113" i="49" s="1"/>
  <c r="B29" i="49"/>
  <c r="F28" i="49"/>
  <c r="F111" i="49" s="1"/>
  <c r="B28" i="49"/>
  <c r="F25" i="49"/>
  <c r="F108" i="49" s="1"/>
  <c r="F20" i="49"/>
  <c r="F103" i="49" s="1"/>
  <c r="C26" i="49"/>
  <c r="F26" i="49"/>
  <c r="F109" i="49" s="1"/>
  <c r="B26" i="49"/>
  <c r="C24" i="49"/>
  <c r="C22" i="49"/>
  <c r="E18" i="49"/>
  <c r="C18" i="49"/>
  <c r="F17" i="49"/>
  <c r="F100" i="49" s="1"/>
  <c r="B17" i="49"/>
  <c r="C16" i="49"/>
  <c r="F16" i="49"/>
  <c r="F99" i="49" s="1"/>
  <c r="B16" i="49"/>
  <c r="H86" i="18"/>
  <c r="B15" i="49"/>
  <c r="E14" i="49"/>
  <c r="B12" i="49"/>
  <c r="F12" i="49"/>
  <c r="F95" i="49" s="1"/>
  <c r="C10" i="49"/>
  <c r="B9" i="49"/>
  <c r="F8" i="49"/>
  <c r="B8" i="49"/>
  <c r="E8" i="49"/>
  <c r="B20" i="49"/>
  <c r="E42" i="49"/>
  <c r="E125" i="49" s="1"/>
  <c r="F42" i="49"/>
  <c r="F125" i="49" s="1"/>
  <c r="F41" i="49"/>
  <c r="C39" i="49"/>
  <c r="C38" i="49"/>
  <c r="C37" i="49"/>
  <c r="B32" i="49"/>
  <c r="C21" i="49"/>
  <c r="B21" i="49"/>
  <c r="C36" i="49"/>
  <c r="F35" i="49"/>
  <c r="C34" i="49"/>
  <c r="C31" i="49"/>
  <c r="C30" i="49"/>
  <c r="E29" i="49"/>
  <c r="E112" i="49" s="1"/>
  <c r="C29" i="49"/>
  <c r="F29" i="49"/>
  <c r="F112" i="49" s="1"/>
  <c r="D29" i="49"/>
  <c r="E28" i="49"/>
  <c r="C28" i="49"/>
  <c r="F27" i="49"/>
  <c r="B27" i="49"/>
  <c r="B25" i="49"/>
  <c r="C25" i="49"/>
  <c r="F24" i="49"/>
  <c r="F107" i="49" s="1"/>
  <c r="B24" i="49"/>
  <c r="B22" i="49"/>
  <c r="F21" i="49"/>
  <c r="F104" i="49" s="1"/>
  <c r="F18" i="49"/>
  <c r="B18" i="49"/>
  <c r="C17" i="49"/>
  <c r="D16" i="49"/>
  <c r="F14" i="49"/>
  <c r="F97" i="49" s="1"/>
  <c r="B13" i="49"/>
  <c r="E11" i="49"/>
  <c r="B11" i="49"/>
  <c r="J10" i="49"/>
  <c r="B10" i="49"/>
  <c r="F10" i="49"/>
  <c r="F9" i="49"/>
  <c r="C8" i="49"/>
  <c r="B7" i="49"/>
  <c r="C260" i="34"/>
  <c r="C244" i="34"/>
  <c r="C262" i="34"/>
  <c r="C258" i="34"/>
  <c r="C254" i="34"/>
  <c r="C250" i="34"/>
  <c r="C246" i="34"/>
  <c r="C261" i="34"/>
  <c r="C257" i="34"/>
  <c r="C253" i="34"/>
  <c r="C249" i="34"/>
  <c r="C245" i="34"/>
  <c r="C237" i="34"/>
  <c r="C231" i="34"/>
  <c r="C235" i="34"/>
  <c r="C219" i="34"/>
  <c r="K24" i="49"/>
  <c r="B31" i="49"/>
  <c r="B38" i="49"/>
  <c r="C27" i="49"/>
  <c r="C252" i="34"/>
  <c r="C259" i="34"/>
  <c r="C255" i="34"/>
  <c r="C251" i="34"/>
  <c r="C247" i="34"/>
  <c r="C243" i="34"/>
  <c r="C248" i="34"/>
  <c r="C236" i="34"/>
  <c r="C220" i="34"/>
  <c r="N22" i="49"/>
  <c r="F294" i="14"/>
  <c r="F344" i="14" s="1"/>
  <c r="G303" i="18"/>
  <c r="G353" i="18" s="1"/>
  <c r="D305" i="39"/>
  <c r="D355" i="39" s="1"/>
  <c r="F302" i="28"/>
  <c r="F352" i="28" s="1"/>
  <c r="F297" i="19"/>
  <c r="F347" i="19" s="1"/>
  <c r="F305" i="24"/>
  <c r="F355" i="24" s="1"/>
  <c r="E297" i="38"/>
  <c r="E347" i="38" s="1"/>
  <c r="J18" i="49"/>
  <c r="D301" i="16"/>
  <c r="D351" i="16" s="1"/>
  <c r="D304" i="16"/>
  <c r="D354" i="16" s="1"/>
  <c r="F303" i="34"/>
  <c r="F353" i="34" s="1"/>
  <c r="G294" i="16"/>
  <c r="G344" i="16" s="1"/>
  <c r="G310" i="16"/>
  <c r="G360" i="16" s="1"/>
  <c r="F309" i="16"/>
  <c r="F359" i="16" s="1"/>
  <c r="G309" i="16"/>
  <c r="G359" i="16" s="1"/>
  <c r="F302" i="16"/>
  <c r="F352" i="16" s="1"/>
  <c r="E300" i="16"/>
  <c r="E350" i="16" s="1"/>
  <c r="E304" i="16"/>
  <c r="E354" i="16" s="1"/>
  <c r="G297" i="16"/>
  <c r="G347" i="16" s="1"/>
  <c r="D307" i="16"/>
  <c r="D357" i="16" s="1"/>
  <c r="G296" i="17"/>
  <c r="G346" i="17" s="1"/>
  <c r="D305" i="16"/>
  <c r="D355" i="16" s="1"/>
  <c r="D301" i="17"/>
  <c r="D351" i="17" s="1"/>
  <c r="F311" i="16"/>
  <c r="F361" i="16" s="1"/>
  <c r="G296" i="21"/>
  <c r="G346" i="21" s="1"/>
  <c r="G311" i="16"/>
  <c r="G361" i="16" s="1"/>
  <c r="G300" i="16"/>
  <c r="G350" i="16" s="1"/>
  <c r="G304" i="16"/>
  <c r="G354" i="16" s="1"/>
  <c r="D303" i="16"/>
  <c r="D353" i="16" s="1"/>
  <c r="F307" i="16"/>
  <c r="F357" i="16" s="1"/>
  <c r="G296" i="32"/>
  <c r="G346" i="32" s="1"/>
  <c r="F305" i="34"/>
  <c r="F355" i="34" s="1"/>
  <c r="G308" i="16"/>
  <c r="G358" i="16" s="1"/>
  <c r="D309" i="16"/>
  <c r="D359" i="16" s="1"/>
  <c r="G298" i="16"/>
  <c r="G348" i="16" s="1"/>
  <c r="F310" i="16"/>
  <c r="F360" i="16" s="1"/>
  <c r="F297" i="34"/>
  <c r="F347" i="34" s="1"/>
  <c r="E297" i="16"/>
  <c r="E347" i="16" s="1"/>
  <c r="G302" i="16"/>
  <c r="G352" i="16" s="1"/>
  <c r="E302" i="16"/>
  <c r="E352" i="16" s="1"/>
  <c r="F304" i="16"/>
  <c r="F354" i="16" s="1"/>
  <c r="D297" i="16"/>
  <c r="D347" i="16" s="1"/>
  <c r="F298" i="16"/>
  <c r="F348" i="16" s="1"/>
  <c r="G308" i="22"/>
  <c r="G358" i="22" s="1"/>
  <c r="F312" i="31"/>
  <c r="F362" i="31" s="1"/>
  <c r="C300" i="10"/>
  <c r="C350" i="10" s="1"/>
  <c r="G308" i="14"/>
  <c r="G358" i="14" s="1"/>
  <c r="G302" i="17"/>
  <c r="G352" i="17" s="1"/>
  <c r="G296" i="39"/>
  <c r="G346" i="39" s="1"/>
  <c r="F298" i="14"/>
  <c r="F348" i="14" s="1"/>
  <c r="G302" i="10"/>
  <c r="G352" i="10" s="1"/>
  <c r="E300" i="17"/>
  <c r="E350" i="17" s="1"/>
  <c r="D305" i="31"/>
  <c r="D355" i="31" s="1"/>
  <c r="D304" i="23"/>
  <c r="D354" i="23" s="1"/>
  <c r="F305" i="31"/>
  <c r="F355" i="31" s="1"/>
  <c r="E304" i="31"/>
  <c r="E354" i="31" s="1"/>
  <c r="F300" i="31"/>
  <c r="F350" i="31" s="1"/>
  <c r="F310" i="10"/>
  <c r="F360" i="10" s="1"/>
  <c r="E303" i="10"/>
  <c r="E353" i="10" s="1"/>
  <c r="F305" i="10"/>
  <c r="F355" i="10" s="1"/>
  <c r="G299" i="10"/>
  <c r="G349" i="10" s="1"/>
  <c r="E310" i="17"/>
  <c r="E360" i="17" s="1"/>
  <c r="D303" i="31"/>
  <c r="D353" i="31" s="1"/>
  <c r="F301" i="31"/>
  <c r="F351" i="31" s="1"/>
  <c r="F300" i="25"/>
  <c r="F350" i="25" s="1"/>
  <c r="E301" i="10"/>
  <c r="E351" i="10" s="1"/>
  <c r="F300" i="10"/>
  <c r="F350" i="10" s="1"/>
  <c r="F306" i="23"/>
  <c r="F356" i="23" s="1"/>
  <c r="G301" i="23"/>
  <c r="G351" i="23" s="1"/>
  <c r="F299" i="17"/>
  <c r="F349" i="17" s="1"/>
  <c r="G307" i="10"/>
  <c r="G357" i="10" s="1"/>
  <c r="E309" i="31"/>
  <c r="E359" i="31" s="1"/>
  <c r="G309" i="10"/>
  <c r="G359" i="10" s="1"/>
  <c r="F306" i="31"/>
  <c r="F356" i="31" s="1"/>
  <c r="G305" i="31"/>
  <c r="G355" i="31" s="1"/>
  <c r="D307" i="10"/>
  <c r="D357" i="10" s="1"/>
  <c r="G299" i="23"/>
  <c r="G349" i="23" s="1"/>
  <c r="G297" i="14"/>
  <c r="G347" i="14" s="1"/>
  <c r="D304" i="17"/>
  <c r="D354" i="17" s="1"/>
  <c r="G309" i="17"/>
  <c r="G359" i="17" s="1"/>
  <c r="G304" i="10"/>
  <c r="G354" i="10" s="1"/>
  <c r="F302" i="31"/>
  <c r="F352" i="31" s="1"/>
  <c r="F312" i="10"/>
  <c r="F362" i="10" s="1"/>
  <c r="C303" i="23"/>
  <c r="C353" i="23" s="1"/>
  <c r="G300" i="12"/>
  <c r="G350" i="12" s="1"/>
  <c r="F297" i="31"/>
  <c r="F347" i="31" s="1"/>
  <c r="G295" i="17"/>
  <c r="G345" i="17" s="1"/>
  <c r="F309" i="31"/>
  <c r="F359" i="31" s="1"/>
  <c r="E310" i="31"/>
  <c r="E360" i="31" s="1"/>
  <c r="F297" i="10"/>
  <c r="F347" i="10" s="1"/>
  <c r="F294" i="23"/>
  <c r="F344" i="23" s="1"/>
  <c r="E307" i="17"/>
  <c r="E357" i="17" s="1"/>
  <c r="G311" i="17"/>
  <c r="G361" i="17" s="1"/>
  <c r="D307" i="14"/>
  <c r="D357" i="14" s="1"/>
  <c r="G299" i="34"/>
  <c r="G349" i="34" s="1"/>
  <c r="F299" i="40"/>
  <c r="F349" i="40" s="1"/>
  <c r="F304" i="18"/>
  <c r="F354" i="18" s="1"/>
  <c r="G298" i="14"/>
  <c r="G348" i="14" s="1"/>
  <c r="F307" i="17"/>
  <c r="F357" i="17" s="1"/>
  <c r="F300" i="17"/>
  <c r="F350" i="17" s="1"/>
  <c r="G307" i="17"/>
  <c r="G357" i="17" s="1"/>
  <c r="G295" i="35"/>
  <c r="G345" i="35" s="1"/>
  <c r="E312" i="34"/>
  <c r="E362" i="34" s="1"/>
  <c r="F312" i="14"/>
  <c r="F362" i="14" s="1"/>
  <c r="D303" i="35"/>
  <c r="D353" i="35" s="1"/>
  <c r="G293" i="34"/>
  <c r="G343" i="34" s="1"/>
  <c r="G312" i="34"/>
  <c r="G362" i="34" s="1"/>
  <c r="G312" i="40"/>
  <c r="G362" i="40" s="1"/>
  <c r="F309" i="14"/>
  <c r="F359" i="14" s="1"/>
  <c r="E309" i="34"/>
  <c r="E359" i="34" s="1"/>
  <c r="G295" i="28"/>
  <c r="G345" i="28" s="1"/>
  <c r="G299" i="17"/>
  <c r="G349" i="17" s="1"/>
  <c r="F307" i="33"/>
  <c r="F357" i="33" s="1"/>
  <c r="F305" i="14"/>
  <c r="F355" i="14" s="1"/>
  <c r="F301" i="18"/>
  <c r="F351" i="18" s="1"/>
  <c r="E300" i="14"/>
  <c r="E350" i="14" s="1"/>
  <c r="G305" i="39"/>
  <c r="G355" i="39" s="1"/>
  <c r="D300" i="34"/>
  <c r="D350" i="34" s="1"/>
  <c r="G309" i="14"/>
  <c r="G359" i="14" s="1"/>
  <c r="D305" i="35"/>
  <c r="D355" i="35" s="1"/>
  <c r="F305" i="17"/>
  <c r="F355" i="17" s="1"/>
  <c r="E302" i="17"/>
  <c r="E352" i="17" s="1"/>
  <c r="G298" i="17"/>
  <c r="G348" i="17" s="1"/>
  <c r="G307" i="28"/>
  <c r="G357" i="28" s="1"/>
  <c r="E304" i="28"/>
  <c r="E354" i="28" s="1"/>
  <c r="F311" i="28"/>
  <c r="F361" i="28" s="1"/>
  <c r="G295" i="23"/>
  <c r="G345" i="23" s="1"/>
  <c r="G312" i="23"/>
  <c r="G362" i="23" s="1"/>
  <c r="G301" i="40"/>
  <c r="G351" i="40" s="1"/>
  <c r="F311" i="18"/>
  <c r="F361" i="18" s="1"/>
  <c r="F295" i="14"/>
  <c r="F345" i="14" s="1"/>
  <c r="G294" i="14"/>
  <c r="G344" i="14" s="1"/>
  <c r="G294" i="28"/>
  <c r="G344" i="28" s="1"/>
  <c r="C302" i="28"/>
  <c r="C352" i="28" s="1"/>
  <c r="D311" i="23"/>
  <c r="D361" i="23" s="1"/>
  <c r="F298" i="23"/>
  <c r="F348" i="23" s="1"/>
  <c r="D300" i="18"/>
  <c r="D350" i="18" s="1"/>
  <c r="E310" i="14"/>
  <c r="E360" i="14" s="1"/>
  <c r="F302" i="14"/>
  <c r="F352" i="14" s="1"/>
  <c r="E304" i="14"/>
  <c r="E354" i="14" s="1"/>
  <c r="D300" i="14"/>
  <c r="D350" i="14" s="1"/>
  <c r="G310" i="35"/>
  <c r="G360" i="35" s="1"/>
  <c r="G305" i="35"/>
  <c r="G355" i="35" s="1"/>
  <c r="E307" i="35"/>
  <c r="E357" i="35" s="1"/>
  <c r="G298" i="12"/>
  <c r="G348" i="12" s="1"/>
  <c r="F298" i="28"/>
  <c r="F348" i="28" s="1"/>
  <c r="G311" i="28"/>
  <c r="G361" i="28" s="1"/>
  <c r="D305" i="28"/>
  <c r="D355" i="28" s="1"/>
  <c r="G312" i="14"/>
  <c r="G362" i="14" s="1"/>
  <c r="E307" i="14"/>
  <c r="E357" i="14" s="1"/>
  <c r="G306" i="14"/>
  <c r="G356" i="14" s="1"/>
  <c r="F299" i="14"/>
  <c r="F349" i="14" s="1"/>
  <c r="G297" i="35"/>
  <c r="G347" i="35" s="1"/>
  <c r="E312" i="35"/>
  <c r="E362" i="35" s="1"/>
  <c r="G294" i="19"/>
  <c r="G344" i="19" s="1"/>
  <c r="G305" i="28"/>
  <c r="G355" i="28" s="1"/>
  <c r="G298" i="28"/>
  <c r="G348" i="28" s="1"/>
  <c r="F307" i="28"/>
  <c r="F357" i="28" s="1"/>
  <c r="G306" i="28"/>
  <c r="G356" i="28" s="1"/>
  <c r="G300" i="23"/>
  <c r="G350" i="23" s="1"/>
  <c r="E309" i="14"/>
  <c r="E359" i="14" s="1"/>
  <c r="G307" i="35"/>
  <c r="G357" i="35" s="1"/>
  <c r="G298" i="24"/>
  <c r="G348" i="24" s="1"/>
  <c r="G311" i="24"/>
  <c r="G361" i="24" s="1"/>
  <c r="G298" i="33"/>
  <c r="G348" i="33" s="1"/>
  <c r="F294" i="24"/>
  <c r="F344" i="24" s="1"/>
  <c r="G297" i="18"/>
  <c r="G347" i="18" s="1"/>
  <c r="F302" i="18"/>
  <c r="F352" i="18" s="1"/>
  <c r="F310" i="18"/>
  <c r="F360" i="18" s="1"/>
  <c r="G307" i="18"/>
  <c r="G357" i="18" s="1"/>
  <c r="G294" i="18"/>
  <c r="G344" i="18" s="1"/>
  <c r="G311" i="18"/>
  <c r="G361" i="18" s="1"/>
  <c r="D307" i="18"/>
  <c r="D357" i="18" s="1"/>
  <c r="G300" i="18"/>
  <c r="G350" i="18" s="1"/>
  <c r="D304" i="35"/>
  <c r="D354" i="35" s="1"/>
  <c r="F303" i="35"/>
  <c r="F353" i="35" s="1"/>
  <c r="D312" i="35"/>
  <c r="D362" i="35" s="1"/>
  <c r="F310" i="35"/>
  <c r="F360" i="35" s="1"/>
  <c r="E309" i="35"/>
  <c r="E359" i="35" s="1"/>
  <c r="F312" i="35"/>
  <c r="F362" i="35" s="1"/>
  <c r="F305" i="35"/>
  <c r="F355" i="35" s="1"/>
  <c r="G298" i="35"/>
  <c r="G348" i="35" s="1"/>
  <c r="F307" i="35"/>
  <c r="F357" i="35" s="1"/>
  <c r="G309" i="35"/>
  <c r="G359" i="35" s="1"/>
  <c r="G306" i="35"/>
  <c r="G356" i="35" s="1"/>
  <c r="G310" i="14"/>
  <c r="G360" i="14" s="1"/>
  <c r="E299" i="14"/>
  <c r="E349" i="14" s="1"/>
  <c r="F297" i="14"/>
  <c r="F347" i="14" s="1"/>
  <c r="E312" i="14"/>
  <c r="E362" i="14" s="1"/>
  <c r="D303" i="14"/>
  <c r="D353" i="14" s="1"/>
  <c r="G304" i="14"/>
  <c r="G354" i="14" s="1"/>
  <c r="F307" i="14"/>
  <c r="F357" i="14" s="1"/>
  <c r="F304" i="14"/>
  <c r="F354" i="14" s="1"/>
  <c r="F311" i="14"/>
  <c r="F361" i="14" s="1"/>
  <c r="E305" i="14"/>
  <c r="E355" i="14" s="1"/>
  <c r="F301" i="14"/>
  <c r="F351" i="14" s="1"/>
  <c r="G303" i="14"/>
  <c r="G353" i="14" s="1"/>
  <c r="E311" i="14"/>
  <c r="E361" i="14" s="1"/>
  <c r="G299" i="14"/>
  <c r="G349" i="14" s="1"/>
  <c r="E301" i="14"/>
  <c r="E351" i="14" s="1"/>
  <c r="G300" i="14"/>
  <c r="G350" i="14" s="1"/>
  <c r="G305" i="14"/>
  <c r="G355" i="14" s="1"/>
  <c r="G302" i="14"/>
  <c r="G352" i="14" s="1"/>
  <c r="D297" i="14"/>
  <c r="D347" i="14" s="1"/>
  <c r="D309" i="14"/>
  <c r="D359" i="14" s="1"/>
  <c r="E297" i="14"/>
  <c r="E347" i="14" s="1"/>
  <c r="F310" i="14"/>
  <c r="F360" i="14" s="1"/>
  <c r="F303" i="14"/>
  <c r="F353" i="14" s="1"/>
  <c r="F300" i="14"/>
  <c r="F350" i="14" s="1"/>
  <c r="G301" i="41"/>
  <c r="G351" i="41" s="1"/>
  <c r="D307" i="25"/>
  <c r="D357" i="25" s="1"/>
  <c r="G310" i="25"/>
  <c r="G360" i="25" s="1"/>
  <c r="F310" i="25"/>
  <c r="F360" i="25" s="1"/>
  <c r="E304" i="22"/>
  <c r="E354" i="22" s="1"/>
  <c r="G310" i="22"/>
  <c r="G360" i="22" s="1"/>
  <c r="G307" i="22"/>
  <c r="G357" i="22" s="1"/>
  <c r="D307" i="22"/>
  <c r="D357" i="22" s="1"/>
  <c r="D305" i="22"/>
  <c r="D355" i="22" s="1"/>
  <c r="G294" i="24"/>
  <c r="G344" i="24" s="1"/>
  <c r="F310" i="21"/>
  <c r="F360" i="21" s="1"/>
  <c r="E302" i="21"/>
  <c r="E352" i="21" s="1"/>
  <c r="F295" i="21"/>
  <c r="F345" i="21" s="1"/>
  <c r="F312" i="34"/>
  <c r="F362" i="34" s="1"/>
  <c r="E310" i="34"/>
  <c r="E360" i="34" s="1"/>
  <c r="D312" i="34"/>
  <c r="D362" i="34" s="1"/>
  <c r="E305" i="34"/>
  <c r="E355" i="34" s="1"/>
  <c r="E297" i="34"/>
  <c r="E347" i="34" s="1"/>
  <c r="F301" i="34"/>
  <c r="F351" i="34" s="1"/>
  <c r="G303" i="34"/>
  <c r="G353" i="34" s="1"/>
  <c r="C300" i="34"/>
  <c r="C350" i="34" s="1"/>
  <c r="G297" i="34"/>
  <c r="G347" i="34" s="1"/>
  <c r="F295" i="34"/>
  <c r="F345" i="34" s="1"/>
  <c r="D303" i="34"/>
  <c r="D353" i="34" s="1"/>
  <c r="D309" i="10"/>
  <c r="D359" i="10" s="1"/>
  <c r="E305" i="10"/>
  <c r="E355" i="10" s="1"/>
  <c r="F309" i="10"/>
  <c r="F359" i="10" s="1"/>
  <c r="G301" i="10"/>
  <c r="G351" i="10" s="1"/>
  <c r="G310" i="10"/>
  <c r="G360" i="10" s="1"/>
  <c r="D304" i="10"/>
  <c r="D354" i="10" s="1"/>
  <c r="G297" i="10"/>
  <c r="G347" i="10" s="1"/>
  <c r="G308" i="26"/>
  <c r="G358" i="26" s="1"/>
  <c r="G296" i="26"/>
  <c r="G346" i="26" s="1"/>
  <c r="G308" i="17"/>
  <c r="G358" i="17" s="1"/>
  <c r="G310" i="17"/>
  <c r="G360" i="17" s="1"/>
  <c r="E303" i="17"/>
  <c r="E353" i="17" s="1"/>
  <c r="G312" i="17"/>
  <c r="G362" i="17" s="1"/>
  <c r="E312" i="17"/>
  <c r="E362" i="17" s="1"/>
  <c r="E305" i="17"/>
  <c r="E355" i="17" s="1"/>
  <c r="F303" i="17"/>
  <c r="F353" i="17" s="1"/>
  <c r="G304" i="17"/>
  <c r="G354" i="17" s="1"/>
  <c r="E309" i="17"/>
  <c r="E359" i="17" s="1"/>
  <c r="F310" i="17"/>
  <c r="F360" i="17" s="1"/>
  <c r="G305" i="17"/>
  <c r="G355" i="17" s="1"/>
  <c r="G306" i="17"/>
  <c r="G356" i="17" s="1"/>
  <c r="D309" i="17"/>
  <c r="D359" i="17" s="1"/>
  <c r="G297" i="17"/>
  <c r="G347" i="17" s="1"/>
  <c r="F302" i="17"/>
  <c r="F352" i="17" s="1"/>
  <c r="E301" i="17"/>
  <c r="E351" i="17" s="1"/>
  <c r="D312" i="17"/>
  <c r="D362" i="17" s="1"/>
  <c r="F312" i="17"/>
  <c r="F362" i="17" s="1"/>
  <c r="D300" i="17"/>
  <c r="D350" i="17" s="1"/>
  <c r="G294" i="17"/>
  <c r="G344" i="17" s="1"/>
  <c r="F311" i="17"/>
  <c r="F361" i="17" s="1"/>
  <c r="G301" i="17"/>
  <c r="G351" i="17" s="1"/>
  <c r="F304" i="17"/>
  <c r="F354" i="17" s="1"/>
  <c r="F309" i="28"/>
  <c r="F359" i="28" s="1"/>
  <c r="G308" i="28"/>
  <c r="G358" i="28" s="1"/>
  <c r="F300" i="28"/>
  <c r="F350" i="28" s="1"/>
  <c r="E312" i="28"/>
  <c r="E362" i="28" s="1"/>
  <c r="E301" i="16"/>
  <c r="E351" i="16" s="1"/>
  <c r="E307" i="16"/>
  <c r="E357" i="16" s="1"/>
  <c r="G312" i="16"/>
  <c r="G362" i="16" s="1"/>
  <c r="F305" i="16"/>
  <c r="F355" i="16" s="1"/>
  <c r="E303" i="16"/>
  <c r="E353" i="16" s="1"/>
  <c r="G307" i="16"/>
  <c r="G357" i="16" s="1"/>
  <c r="F299" i="16"/>
  <c r="F349" i="16" s="1"/>
  <c r="G312" i="28"/>
  <c r="G362" i="28" s="1"/>
  <c r="G303" i="28"/>
  <c r="G353" i="28" s="1"/>
  <c r="E301" i="28"/>
  <c r="E351" i="28" s="1"/>
  <c r="F294" i="16"/>
  <c r="F344" i="16" s="1"/>
  <c r="G299" i="16"/>
  <c r="G349" i="16" s="1"/>
  <c r="F296" i="16"/>
  <c r="F346" i="16" s="1"/>
  <c r="G305" i="16"/>
  <c r="G355" i="16" s="1"/>
  <c r="G295" i="16"/>
  <c r="G345" i="16" s="1"/>
  <c r="E310" i="16"/>
  <c r="E360" i="16" s="1"/>
  <c r="E303" i="28"/>
  <c r="E353" i="28" s="1"/>
  <c r="F304" i="28"/>
  <c r="F354" i="28" s="1"/>
  <c r="F295" i="16"/>
  <c r="F345" i="16" s="1"/>
  <c r="F297" i="16"/>
  <c r="F347" i="16" s="1"/>
  <c r="G303" i="16"/>
  <c r="G353" i="16" s="1"/>
  <c r="G301" i="16"/>
  <c r="G351" i="16" s="1"/>
  <c r="F303" i="16"/>
  <c r="F353" i="16" s="1"/>
  <c r="C303" i="16"/>
  <c r="C353" i="16" s="1"/>
  <c r="D307" i="28"/>
  <c r="D357" i="28" s="1"/>
  <c r="F310" i="28"/>
  <c r="F360" i="28" s="1"/>
  <c r="F306" i="28"/>
  <c r="F356" i="28" s="1"/>
  <c r="F301" i="16"/>
  <c r="F351" i="16" s="1"/>
  <c r="D300" i="16"/>
  <c r="D350" i="16" s="1"/>
  <c r="E309" i="16"/>
  <c r="E359" i="16" s="1"/>
  <c r="F306" i="16"/>
  <c r="F356" i="16" s="1"/>
  <c r="G306" i="16"/>
  <c r="G356" i="16" s="1"/>
  <c r="E305" i="16"/>
  <c r="E355" i="16" s="1"/>
  <c r="E312" i="32"/>
  <c r="E362" i="32" s="1"/>
  <c r="E307" i="39"/>
  <c r="E357" i="39" s="1"/>
  <c r="D307" i="39"/>
  <c r="D357" i="39" s="1"/>
  <c r="G307" i="39"/>
  <c r="G357" i="39" s="1"/>
  <c r="D307" i="27"/>
  <c r="D357" i="27" s="1"/>
  <c r="E304" i="27"/>
  <c r="E354" i="27" s="1"/>
  <c r="F297" i="27"/>
  <c r="F347" i="27" s="1"/>
  <c r="F301" i="17"/>
  <c r="F351" i="17" s="1"/>
  <c r="F310" i="9"/>
  <c r="F360" i="9" s="1"/>
  <c r="G299" i="9"/>
  <c r="G349" i="9" s="1"/>
  <c r="G304" i="9"/>
  <c r="G354" i="9" s="1"/>
  <c r="G309" i="9"/>
  <c r="G359" i="9" s="1"/>
  <c r="D304" i="9"/>
  <c r="D354" i="9" s="1"/>
  <c r="G298" i="9"/>
  <c r="G348" i="9" s="1"/>
  <c r="E310" i="9"/>
  <c r="E360" i="9" s="1"/>
  <c r="F304" i="9"/>
  <c r="F354" i="9" s="1"/>
  <c r="G310" i="9"/>
  <c r="G360" i="9" s="1"/>
  <c r="G297" i="9"/>
  <c r="G347" i="9" s="1"/>
  <c r="G296" i="9"/>
  <c r="G346" i="9" s="1"/>
  <c r="D300" i="24"/>
  <c r="D350" i="24" s="1"/>
  <c r="F300" i="24"/>
  <c r="F350" i="24" s="1"/>
  <c r="D303" i="25"/>
  <c r="D353" i="25" s="1"/>
  <c r="F311" i="25"/>
  <c r="F361" i="25" s="1"/>
  <c r="G295" i="25"/>
  <c r="G345" i="25" s="1"/>
  <c r="C303" i="25"/>
  <c r="C353" i="25" s="1"/>
  <c r="G301" i="25"/>
  <c r="G351" i="25" s="1"/>
  <c r="G296" i="12"/>
  <c r="G346" i="12" s="1"/>
  <c r="D309" i="12"/>
  <c r="D359" i="12" s="1"/>
  <c r="E303" i="12"/>
  <c r="E353" i="12" s="1"/>
  <c r="F310" i="12"/>
  <c r="F360" i="12" s="1"/>
  <c r="D300" i="12"/>
  <c r="D350" i="12" s="1"/>
  <c r="G297" i="12"/>
  <c r="G347" i="12" s="1"/>
  <c r="G308" i="12"/>
  <c r="G358" i="12" s="1"/>
  <c r="E309" i="12"/>
  <c r="E359" i="12" s="1"/>
  <c r="G305" i="12"/>
  <c r="G355" i="12" s="1"/>
  <c r="E310" i="12"/>
  <c r="E360" i="12" s="1"/>
  <c r="D301" i="41"/>
  <c r="D351" i="41" s="1"/>
  <c r="G294" i="41"/>
  <c r="G344" i="41" s="1"/>
  <c r="G298" i="23"/>
  <c r="G348" i="23" s="1"/>
  <c r="F305" i="23"/>
  <c r="F355" i="23" s="1"/>
  <c r="G302" i="23"/>
  <c r="G352" i="23" s="1"/>
  <c r="F303" i="23"/>
  <c r="F353" i="23" s="1"/>
  <c r="C302" i="23"/>
  <c r="C352" i="23" s="1"/>
  <c r="E301" i="23"/>
  <c r="E351" i="23" s="1"/>
  <c r="E309" i="23"/>
  <c r="E359" i="23" s="1"/>
  <c r="G294" i="23"/>
  <c r="G344" i="23" s="1"/>
  <c r="G307" i="23"/>
  <c r="G357" i="23" s="1"/>
  <c r="G297" i="23"/>
  <c r="G347" i="23" s="1"/>
  <c r="E300" i="23"/>
  <c r="E350" i="23" s="1"/>
  <c r="D300" i="23"/>
  <c r="D350" i="23" s="1"/>
  <c r="G297" i="33"/>
  <c r="G347" i="33" s="1"/>
  <c r="G307" i="33"/>
  <c r="G357" i="33" s="1"/>
  <c r="D305" i="11"/>
  <c r="D355" i="11" s="1"/>
  <c r="G300" i="11"/>
  <c r="G350" i="11" s="1"/>
  <c r="D309" i="34"/>
  <c r="D359" i="34" s="1"/>
  <c r="G298" i="34"/>
  <c r="G348" i="34" s="1"/>
  <c r="F309" i="34"/>
  <c r="F359" i="34" s="1"/>
  <c r="D302" i="34"/>
  <c r="D352" i="34" s="1"/>
  <c r="F311" i="34"/>
  <c r="F361" i="34" s="1"/>
  <c r="G302" i="34"/>
  <c r="G352" i="34" s="1"/>
  <c r="G301" i="34"/>
  <c r="G351" i="34" s="1"/>
  <c r="D302" i="21"/>
  <c r="D352" i="21" s="1"/>
  <c r="F300" i="21"/>
  <c r="F350" i="21" s="1"/>
  <c r="G304" i="25"/>
  <c r="G354" i="25" s="1"/>
  <c r="F304" i="25"/>
  <c r="F354" i="25" s="1"/>
  <c r="G311" i="25"/>
  <c r="G361" i="25" s="1"/>
  <c r="G298" i="25"/>
  <c r="G348" i="25" s="1"/>
  <c r="F312" i="25"/>
  <c r="F362" i="25" s="1"/>
  <c r="F299" i="12"/>
  <c r="F349" i="12" s="1"/>
  <c r="F307" i="12"/>
  <c r="F357" i="12" s="1"/>
  <c r="F311" i="12"/>
  <c r="F361" i="12" s="1"/>
  <c r="E305" i="12"/>
  <c r="E355" i="12" s="1"/>
  <c r="F297" i="12"/>
  <c r="F347" i="12" s="1"/>
  <c r="G311" i="12"/>
  <c r="G361" i="12" s="1"/>
  <c r="G306" i="12"/>
  <c r="G356" i="12" s="1"/>
  <c r="E299" i="12"/>
  <c r="E349" i="12" s="1"/>
  <c r="F295" i="12"/>
  <c r="F345" i="12" s="1"/>
  <c r="C300" i="12"/>
  <c r="C350" i="12" s="1"/>
  <c r="G309" i="12"/>
  <c r="G359" i="12" s="1"/>
  <c r="G303" i="12"/>
  <c r="G353" i="12" s="1"/>
  <c r="F305" i="12"/>
  <c r="F355" i="12" s="1"/>
  <c r="E302" i="19"/>
  <c r="E352" i="19" s="1"/>
  <c r="G306" i="19"/>
  <c r="G356" i="19" s="1"/>
  <c r="F305" i="41"/>
  <c r="F355" i="41" s="1"/>
  <c r="F303" i="41"/>
  <c r="F353" i="41" s="1"/>
  <c r="C309" i="41"/>
  <c r="C359" i="41" s="1"/>
  <c r="F301" i="41"/>
  <c r="F351" i="41" s="1"/>
  <c r="F300" i="23"/>
  <c r="F350" i="23" s="1"/>
  <c r="F302" i="23"/>
  <c r="F352" i="23" s="1"/>
  <c r="G306" i="23"/>
  <c r="G356" i="23" s="1"/>
  <c r="E305" i="23"/>
  <c r="E355" i="23" s="1"/>
  <c r="G296" i="23"/>
  <c r="G346" i="23" s="1"/>
  <c r="F312" i="23"/>
  <c r="F362" i="23" s="1"/>
  <c r="F297" i="23"/>
  <c r="F347" i="23" s="1"/>
  <c r="G293" i="23"/>
  <c r="G343" i="23" s="1"/>
  <c r="F301" i="23"/>
  <c r="F351" i="23" s="1"/>
  <c r="G305" i="23"/>
  <c r="G355" i="23" s="1"/>
  <c r="F311" i="23"/>
  <c r="F361" i="23" s="1"/>
  <c r="G311" i="23"/>
  <c r="G361" i="23" s="1"/>
  <c r="F295" i="23"/>
  <c r="F345" i="23" s="1"/>
  <c r="E302" i="23"/>
  <c r="E352" i="23" s="1"/>
  <c r="F296" i="23"/>
  <c r="F346" i="23" s="1"/>
  <c r="F309" i="23"/>
  <c r="F359" i="23" s="1"/>
  <c r="G303" i="23"/>
  <c r="G353" i="23" s="1"/>
  <c r="G310" i="23"/>
  <c r="G360" i="23" s="1"/>
  <c r="E303" i="23"/>
  <c r="E353" i="23" s="1"/>
  <c r="E310" i="23"/>
  <c r="E360" i="23" s="1"/>
  <c r="D297" i="23"/>
  <c r="D347" i="23" s="1"/>
  <c r="D302" i="23"/>
  <c r="D352" i="23" s="1"/>
  <c r="F299" i="23"/>
  <c r="F349" i="23" s="1"/>
  <c r="E311" i="23"/>
  <c r="E361" i="23" s="1"/>
  <c r="D307" i="23"/>
  <c r="D357" i="23" s="1"/>
  <c r="F304" i="23"/>
  <c r="F354" i="23" s="1"/>
  <c r="E306" i="23"/>
  <c r="E356" i="23" s="1"/>
  <c r="E297" i="23"/>
  <c r="E347" i="23" s="1"/>
  <c r="G309" i="23"/>
  <c r="G359" i="23" s="1"/>
  <c r="C304" i="23"/>
  <c r="C354" i="23" s="1"/>
  <c r="D302" i="33"/>
  <c r="D352" i="33" s="1"/>
  <c r="F305" i="33"/>
  <c r="F355" i="33" s="1"/>
  <c r="C303" i="33"/>
  <c r="C353" i="33" s="1"/>
  <c r="F308" i="33"/>
  <c r="F358" i="33" s="1"/>
  <c r="F301" i="33"/>
  <c r="F351" i="33" s="1"/>
  <c r="F302" i="33"/>
  <c r="F352" i="33" s="1"/>
  <c r="E307" i="33"/>
  <c r="E357" i="33" s="1"/>
  <c r="F299" i="10"/>
  <c r="F349" i="10" s="1"/>
  <c r="D303" i="10"/>
  <c r="D353" i="10" s="1"/>
  <c r="G312" i="10"/>
  <c r="G362" i="10" s="1"/>
  <c r="G303" i="10"/>
  <c r="G353" i="10" s="1"/>
  <c r="G305" i="10"/>
  <c r="G355" i="10" s="1"/>
  <c r="D299" i="10"/>
  <c r="D349" i="10" s="1"/>
  <c r="F304" i="10"/>
  <c r="F354" i="10" s="1"/>
  <c r="G296" i="10"/>
  <c r="G346" i="10" s="1"/>
  <c r="G311" i="10"/>
  <c r="G361" i="10" s="1"/>
  <c r="E299" i="10"/>
  <c r="E349" i="10" s="1"/>
  <c r="D312" i="10"/>
  <c r="D362" i="10" s="1"/>
  <c r="E309" i="10"/>
  <c r="E359" i="10" s="1"/>
  <c r="D301" i="10"/>
  <c r="D351" i="10" s="1"/>
  <c r="G293" i="10"/>
  <c r="G343" i="10" s="1"/>
  <c r="F301" i="10"/>
  <c r="F351" i="10" s="1"/>
  <c r="G298" i="10"/>
  <c r="G348" i="10" s="1"/>
  <c r="E307" i="10"/>
  <c r="E357" i="10" s="1"/>
  <c r="G300" i="10"/>
  <c r="G350" i="10" s="1"/>
  <c r="G295" i="10"/>
  <c r="G345" i="10" s="1"/>
  <c r="F302" i="10"/>
  <c r="F352" i="10" s="1"/>
  <c r="C303" i="28"/>
  <c r="C353" i="28" s="1"/>
  <c r="G299" i="28"/>
  <c r="G349" i="28" s="1"/>
  <c r="G310" i="28"/>
  <c r="G360" i="28" s="1"/>
  <c r="F303" i="28"/>
  <c r="F353" i="28" s="1"/>
  <c r="D304" i="28"/>
  <c r="D354" i="28" s="1"/>
  <c r="E305" i="28"/>
  <c r="E355" i="28" s="1"/>
  <c r="C310" i="28"/>
  <c r="C360" i="28" s="1"/>
  <c r="G302" i="28"/>
  <c r="G352" i="28" s="1"/>
  <c r="F295" i="28"/>
  <c r="F345" i="28" s="1"/>
  <c r="E307" i="28"/>
  <c r="E357" i="28" s="1"/>
  <c r="C305" i="28"/>
  <c r="C355" i="28" s="1"/>
  <c r="G301" i="28"/>
  <c r="G351" i="28" s="1"/>
  <c r="F312" i="28"/>
  <c r="F362" i="28" s="1"/>
  <c r="D309" i="28"/>
  <c r="D359" i="28" s="1"/>
  <c r="F299" i="28"/>
  <c r="F349" i="28" s="1"/>
  <c r="D300" i="28"/>
  <c r="D350" i="28" s="1"/>
  <c r="G304" i="28"/>
  <c r="G354" i="28" s="1"/>
  <c r="G296" i="28"/>
  <c r="G346" i="28" s="1"/>
  <c r="F308" i="28"/>
  <c r="F358" i="28" s="1"/>
  <c r="E297" i="28"/>
  <c r="E347" i="28" s="1"/>
  <c r="E300" i="28"/>
  <c r="E350" i="28" s="1"/>
  <c r="G297" i="28"/>
  <c r="G347" i="28" s="1"/>
  <c r="F305" i="28"/>
  <c r="F355" i="28" s="1"/>
  <c r="F297" i="28"/>
  <c r="F347" i="28" s="1"/>
  <c r="F301" i="28"/>
  <c r="F351" i="28" s="1"/>
  <c r="E309" i="28"/>
  <c r="E359" i="28" s="1"/>
  <c r="G309" i="28"/>
  <c r="G359" i="28" s="1"/>
  <c r="G302" i="32"/>
  <c r="G352" i="32" s="1"/>
  <c r="G298" i="32"/>
  <c r="G348" i="32" s="1"/>
  <c r="C307" i="32"/>
  <c r="C357" i="32" s="1"/>
  <c r="F308" i="26"/>
  <c r="F358" i="26" s="1"/>
  <c r="E305" i="26"/>
  <c r="E355" i="26" s="1"/>
  <c r="E310" i="26"/>
  <c r="E360" i="26" s="1"/>
  <c r="E307" i="40"/>
  <c r="E357" i="40" s="1"/>
  <c r="G302" i="40"/>
  <c r="G352" i="40" s="1"/>
  <c r="G299" i="40"/>
  <c r="G349" i="40" s="1"/>
  <c r="E305" i="40"/>
  <c r="E355" i="40" s="1"/>
  <c r="E301" i="19"/>
  <c r="E351" i="19" s="1"/>
  <c r="G311" i="31"/>
  <c r="G361" i="31" s="1"/>
  <c r="G297" i="31"/>
  <c r="G347" i="31" s="1"/>
  <c r="E301" i="31"/>
  <c r="E351" i="31" s="1"/>
  <c r="F303" i="31"/>
  <c r="F353" i="31" s="1"/>
  <c r="G301" i="31"/>
  <c r="G351" i="31" s="1"/>
  <c r="D304" i="31"/>
  <c r="D354" i="31" s="1"/>
  <c r="D302" i="31"/>
  <c r="D352" i="31" s="1"/>
  <c r="F295" i="31"/>
  <c r="F345" i="31" s="1"/>
  <c r="F298" i="31"/>
  <c r="F348" i="31" s="1"/>
  <c r="G294" i="31"/>
  <c r="G344" i="31" s="1"/>
  <c r="G296" i="31"/>
  <c r="G346" i="31" s="1"/>
  <c r="E302" i="31"/>
  <c r="E352" i="31" s="1"/>
  <c r="F299" i="21"/>
  <c r="F349" i="21" s="1"/>
  <c r="G294" i="21"/>
  <c r="G344" i="21" s="1"/>
  <c r="G308" i="21"/>
  <c r="G358" i="21" s="1"/>
  <c r="G302" i="21"/>
  <c r="G352" i="21" s="1"/>
  <c r="C303" i="21"/>
  <c r="C353" i="21" s="1"/>
  <c r="F308" i="21"/>
  <c r="F358" i="21" s="1"/>
  <c r="G301" i="24"/>
  <c r="G351" i="24" s="1"/>
  <c r="G307" i="24"/>
  <c r="G357" i="24" s="1"/>
  <c r="F303" i="24"/>
  <c r="F353" i="24" s="1"/>
  <c r="F306" i="40"/>
  <c r="F356" i="40" s="1"/>
  <c r="G293" i="40"/>
  <c r="G343" i="40" s="1"/>
  <c r="G309" i="40"/>
  <c r="G359" i="40" s="1"/>
  <c r="F307" i="40"/>
  <c r="F357" i="40" s="1"/>
  <c r="D306" i="18"/>
  <c r="D356" i="18" s="1"/>
  <c r="G295" i="18"/>
  <c r="G345" i="18" s="1"/>
  <c r="E302" i="18"/>
  <c r="E352" i="18" s="1"/>
  <c r="F295" i="18"/>
  <c r="F345" i="18" s="1"/>
  <c r="F306" i="18"/>
  <c r="F356" i="18" s="1"/>
  <c r="E306" i="18"/>
  <c r="E356" i="18" s="1"/>
  <c r="G308" i="11"/>
  <c r="G358" i="11" s="1"/>
  <c r="E309" i="11"/>
  <c r="D297" i="11"/>
  <c r="D347" i="11" s="1"/>
  <c r="G304" i="35"/>
  <c r="G354" i="35" s="1"/>
  <c r="F304" i="35"/>
  <c r="F354" i="35" s="1"/>
  <c r="E303" i="35"/>
  <c r="E353" i="35" s="1"/>
  <c r="G301" i="35"/>
  <c r="G351" i="35" s="1"/>
  <c r="E305" i="35"/>
  <c r="E355" i="35" s="1"/>
  <c r="F309" i="35"/>
  <c r="F359" i="35" s="1"/>
  <c r="G302" i="35"/>
  <c r="G352" i="35" s="1"/>
  <c r="G308" i="35"/>
  <c r="G358" i="35" s="1"/>
  <c r="G311" i="35"/>
  <c r="G361" i="35" s="1"/>
  <c r="D307" i="35"/>
  <c r="D357" i="35" s="1"/>
  <c r="G312" i="35"/>
  <c r="G362" i="35" s="1"/>
  <c r="D309" i="35"/>
  <c r="D359" i="35" s="1"/>
  <c r="E310" i="35"/>
  <c r="E360" i="35" s="1"/>
  <c r="D302" i="35"/>
  <c r="D352" i="35" s="1"/>
  <c r="E304" i="35"/>
  <c r="E354" i="35" s="1"/>
  <c r="G296" i="35"/>
  <c r="G346" i="35" s="1"/>
  <c r="G294" i="35"/>
  <c r="G344" i="35" s="1"/>
  <c r="G303" i="35"/>
  <c r="G353" i="35" s="1"/>
  <c r="F302" i="27"/>
  <c r="F352" i="27" s="1"/>
  <c r="E305" i="27"/>
  <c r="E355" i="27" s="1"/>
  <c r="D309" i="27"/>
  <c r="D359" i="27" s="1"/>
  <c r="D303" i="27"/>
  <c r="D353" i="27" s="1"/>
  <c r="G311" i="27"/>
  <c r="G361" i="27" s="1"/>
  <c r="G296" i="27"/>
  <c r="G346" i="27" s="1"/>
  <c r="F311" i="26"/>
  <c r="F361" i="26" s="1"/>
  <c r="F301" i="11"/>
  <c r="F351" i="11" s="1"/>
  <c r="D300" i="11"/>
  <c r="D350" i="11" s="1"/>
  <c r="G294" i="11"/>
  <c r="G344" i="11" s="1"/>
  <c r="E303" i="11"/>
  <c r="E353" i="11" s="1"/>
  <c r="F303" i="11"/>
  <c r="F353" i="11" s="1"/>
  <c r="E310" i="11"/>
  <c r="E360" i="11" s="1"/>
  <c r="G309" i="11"/>
  <c r="G359" i="11" s="1"/>
  <c r="E304" i="11"/>
  <c r="E354" i="11" s="1"/>
  <c r="C303" i="11"/>
  <c r="C353" i="11" s="1"/>
  <c r="G312" i="11"/>
  <c r="G362" i="11" s="1"/>
  <c r="G312" i="24"/>
  <c r="G362" i="24" s="1"/>
  <c r="D307" i="24"/>
  <c r="D357" i="24" s="1"/>
  <c r="F310" i="24"/>
  <c r="F360" i="24" s="1"/>
  <c r="G305" i="24"/>
  <c r="G355" i="24" s="1"/>
  <c r="F302" i="24"/>
  <c r="F352" i="24" s="1"/>
  <c r="G308" i="24"/>
  <c r="G358" i="24" s="1"/>
  <c r="D299" i="24"/>
  <c r="D349" i="24" s="1"/>
  <c r="F308" i="24"/>
  <c r="F358" i="24" s="1"/>
  <c r="G295" i="24"/>
  <c r="G345" i="24" s="1"/>
  <c r="G310" i="24"/>
  <c r="G360" i="24" s="1"/>
  <c r="E300" i="24"/>
  <c r="E350" i="24" s="1"/>
  <c r="F309" i="24"/>
  <c r="F359" i="24" s="1"/>
  <c r="G304" i="24"/>
  <c r="G354" i="24" s="1"/>
  <c r="F312" i="24"/>
  <c r="F362" i="24" s="1"/>
  <c r="G303" i="24"/>
  <c r="G353" i="24" s="1"/>
  <c r="G299" i="24"/>
  <c r="G349" i="24" s="1"/>
  <c r="D309" i="24"/>
  <c r="D359" i="24" s="1"/>
  <c r="G302" i="24"/>
  <c r="G352" i="24" s="1"/>
  <c r="F306" i="24"/>
  <c r="F356" i="24" s="1"/>
  <c r="E303" i="24"/>
  <c r="E353" i="24" s="1"/>
  <c r="G297" i="24"/>
  <c r="G347" i="24" s="1"/>
  <c r="G300" i="24"/>
  <c r="G350" i="24" s="1"/>
  <c r="E309" i="26"/>
  <c r="E359" i="26" s="1"/>
  <c r="G301" i="26"/>
  <c r="G351" i="26" s="1"/>
  <c r="E297" i="26"/>
  <c r="E347" i="26" s="1"/>
  <c r="G305" i="26"/>
  <c r="G355" i="26" s="1"/>
  <c r="C303" i="26"/>
  <c r="C353" i="26" s="1"/>
  <c r="C304" i="26"/>
  <c r="C354" i="26" s="1"/>
  <c r="D297" i="26"/>
  <c r="D347" i="26" s="1"/>
  <c r="F309" i="26"/>
  <c r="F359" i="26" s="1"/>
  <c r="F304" i="26"/>
  <c r="F354" i="26" s="1"/>
  <c r="G304" i="26"/>
  <c r="G354" i="26" s="1"/>
  <c r="F299" i="26"/>
  <c r="F349" i="26" s="1"/>
  <c r="G298" i="40"/>
  <c r="G348" i="40" s="1"/>
  <c r="D309" i="40"/>
  <c r="D359" i="40" s="1"/>
  <c r="G294" i="40"/>
  <c r="G344" i="40" s="1"/>
  <c r="F300" i="40"/>
  <c r="F350" i="40" s="1"/>
  <c r="D300" i="40"/>
  <c r="D350" i="40" s="1"/>
  <c r="G310" i="40"/>
  <c r="G360" i="40" s="1"/>
  <c r="E303" i="40"/>
  <c r="E353" i="40" s="1"/>
  <c r="E309" i="40"/>
  <c r="E359" i="40" s="1"/>
  <c r="D302" i="40"/>
  <c r="D352" i="40" s="1"/>
  <c r="G296" i="40"/>
  <c r="G346" i="40" s="1"/>
  <c r="D305" i="40"/>
  <c r="D355" i="40" s="1"/>
  <c r="F312" i="40"/>
  <c r="F362" i="40" s="1"/>
  <c r="F301" i="40"/>
  <c r="F351" i="40" s="1"/>
  <c r="G305" i="40"/>
  <c r="G355" i="40" s="1"/>
  <c r="F305" i="40"/>
  <c r="F355" i="40" s="1"/>
  <c r="D307" i="40"/>
  <c r="D357" i="40" s="1"/>
  <c r="F302" i="40"/>
  <c r="F352" i="40" s="1"/>
  <c r="F303" i="40"/>
  <c r="F353" i="40" s="1"/>
  <c r="G308" i="40"/>
  <c r="G358" i="40" s="1"/>
  <c r="G300" i="40"/>
  <c r="G350" i="40" s="1"/>
  <c r="G295" i="40"/>
  <c r="G345" i="40" s="1"/>
  <c r="E304" i="40"/>
  <c r="E354" i="40" s="1"/>
  <c r="G311" i="40"/>
  <c r="G361" i="40" s="1"/>
  <c r="E299" i="18"/>
  <c r="E349" i="18" s="1"/>
  <c r="G305" i="18"/>
  <c r="G355" i="18" s="1"/>
  <c r="D295" i="18"/>
  <c r="D345" i="18" s="1"/>
  <c r="D303" i="18"/>
  <c r="D353" i="18" s="1"/>
  <c r="D301" i="18"/>
  <c r="D351" i="18" s="1"/>
  <c r="G309" i="18"/>
  <c r="G359" i="18" s="1"/>
  <c r="E310" i="18"/>
  <c r="E360" i="18" s="1"/>
  <c r="E309" i="18"/>
  <c r="E359" i="18" s="1"/>
  <c r="D305" i="18"/>
  <c r="D355" i="18" s="1"/>
  <c r="F300" i="18"/>
  <c r="F350" i="18" s="1"/>
  <c r="D309" i="18"/>
  <c r="D359" i="18" s="1"/>
  <c r="D299" i="18"/>
  <c r="D349" i="18" s="1"/>
  <c r="E301" i="18"/>
  <c r="E351" i="18" s="1"/>
  <c r="F312" i="18"/>
  <c r="F362" i="18" s="1"/>
  <c r="E300" i="18"/>
  <c r="E350" i="18" s="1"/>
  <c r="G296" i="18"/>
  <c r="G346" i="18" s="1"/>
  <c r="G304" i="18"/>
  <c r="G354" i="18" s="1"/>
  <c r="G312" i="18"/>
  <c r="G362" i="18" s="1"/>
  <c r="G302" i="18"/>
  <c r="G352" i="18" s="1"/>
  <c r="G301" i="18"/>
  <c r="G351" i="18" s="1"/>
  <c r="E311" i="18"/>
  <c r="E361" i="18" s="1"/>
  <c r="F305" i="18"/>
  <c r="F355" i="18" s="1"/>
  <c r="G306" i="18"/>
  <c r="G356" i="18" s="1"/>
  <c r="F308" i="18"/>
  <c r="F358" i="18" s="1"/>
  <c r="E296" i="18"/>
  <c r="E346" i="18" s="1"/>
  <c r="G310" i="18"/>
  <c r="G360" i="18" s="1"/>
  <c r="E310" i="27"/>
  <c r="E360" i="27" s="1"/>
  <c r="G304" i="27"/>
  <c r="G354" i="27" s="1"/>
  <c r="G306" i="27"/>
  <c r="G356" i="27" s="1"/>
  <c r="G302" i="27"/>
  <c r="G352" i="27" s="1"/>
  <c r="G294" i="27"/>
  <c r="G344" i="27" s="1"/>
  <c r="E309" i="27"/>
  <c r="E359" i="27" s="1"/>
  <c r="F299" i="27"/>
  <c r="F349" i="27" s="1"/>
  <c r="G303" i="27"/>
  <c r="G353" i="27" s="1"/>
  <c r="E297" i="27"/>
  <c r="E347" i="27" s="1"/>
  <c r="G305" i="27"/>
  <c r="G355" i="27" s="1"/>
  <c r="D300" i="27"/>
  <c r="D350" i="27" s="1"/>
  <c r="F303" i="27"/>
  <c r="F353" i="27" s="1"/>
  <c r="D302" i="27"/>
  <c r="D352" i="27" s="1"/>
  <c r="G295" i="27"/>
  <c r="G345" i="27" s="1"/>
  <c r="G308" i="27"/>
  <c r="G358" i="27" s="1"/>
  <c r="E302" i="27"/>
  <c r="E352" i="27" s="1"/>
  <c r="E303" i="27"/>
  <c r="E353" i="27" s="1"/>
  <c r="E300" i="27"/>
  <c r="E350" i="27" s="1"/>
  <c r="G309" i="38"/>
  <c r="G359" i="38" s="1"/>
  <c r="E304" i="38"/>
  <c r="E354" i="38" s="1"/>
  <c r="G300" i="31"/>
  <c r="G350" i="31" s="1"/>
  <c r="G302" i="31"/>
  <c r="G352" i="31" s="1"/>
  <c r="D300" i="31"/>
  <c r="D350" i="31" s="1"/>
  <c r="F307" i="31"/>
  <c r="F357" i="31" s="1"/>
  <c r="D307" i="31"/>
  <c r="D357" i="31" s="1"/>
  <c r="E303" i="31"/>
  <c r="E353" i="31" s="1"/>
  <c r="F296" i="31"/>
  <c r="F346" i="31" s="1"/>
  <c r="F311" i="31"/>
  <c r="F361" i="31" s="1"/>
  <c r="E297" i="31"/>
  <c r="E347" i="31" s="1"/>
  <c r="G310" i="31"/>
  <c r="G360" i="31" s="1"/>
  <c r="G312" i="31"/>
  <c r="G362" i="31" s="1"/>
  <c r="E300" i="31"/>
  <c r="E350" i="31" s="1"/>
  <c r="G295" i="31"/>
  <c r="G345" i="31" s="1"/>
  <c r="G299" i="31"/>
  <c r="G349" i="31" s="1"/>
  <c r="D309" i="31"/>
  <c r="D359" i="31" s="1"/>
  <c r="G309" i="31"/>
  <c r="G359" i="31" s="1"/>
  <c r="F299" i="31"/>
  <c r="F349" i="31" s="1"/>
  <c r="G298" i="31"/>
  <c r="G348" i="31" s="1"/>
  <c r="G307" i="31"/>
  <c r="G357" i="31" s="1"/>
  <c r="E307" i="31"/>
  <c r="E357" i="31" s="1"/>
  <c r="G308" i="31"/>
  <c r="G358" i="31" s="1"/>
  <c r="G306" i="31"/>
  <c r="G356" i="31" s="1"/>
  <c r="F304" i="31"/>
  <c r="F354" i="31" s="1"/>
  <c r="F310" i="31"/>
  <c r="F360" i="31" s="1"/>
  <c r="E305" i="31"/>
  <c r="E355" i="31" s="1"/>
  <c r="F294" i="31"/>
  <c r="F344" i="31" s="1"/>
  <c r="G304" i="31"/>
  <c r="G354" i="31" s="1"/>
  <c r="D300" i="21"/>
  <c r="D350" i="21" s="1"/>
  <c r="C304" i="21"/>
  <c r="C354" i="21" s="1"/>
  <c r="G297" i="21"/>
  <c r="G347" i="21" s="1"/>
  <c r="D305" i="21"/>
  <c r="D355" i="21" s="1"/>
  <c r="G298" i="21"/>
  <c r="G348" i="21" s="1"/>
  <c r="C302" i="21"/>
  <c r="C352" i="21" s="1"/>
  <c r="D307" i="21"/>
  <c r="D357" i="21" s="1"/>
  <c r="C300" i="21"/>
  <c r="C350" i="21" s="1"/>
  <c r="F301" i="21"/>
  <c r="F351" i="21" s="1"/>
  <c r="E303" i="21"/>
  <c r="E353" i="21" s="1"/>
  <c r="D304" i="21"/>
  <c r="D354" i="21" s="1"/>
  <c r="G293" i="21"/>
  <c r="G343" i="21" s="1"/>
  <c r="F307" i="21"/>
  <c r="F357" i="21" s="1"/>
  <c r="E299" i="21"/>
  <c r="E349" i="21" s="1"/>
  <c r="G310" i="21"/>
  <c r="G360" i="21" s="1"/>
  <c r="F306" i="21"/>
  <c r="F356" i="21" s="1"/>
  <c r="G307" i="21"/>
  <c r="G357" i="21" s="1"/>
  <c r="G304" i="21"/>
  <c r="G354" i="21" s="1"/>
  <c r="G309" i="24"/>
  <c r="G359" i="24" s="1"/>
  <c r="F299" i="24"/>
  <c r="F349" i="24" s="1"/>
  <c r="G306" i="24"/>
  <c r="G356" i="24" s="1"/>
  <c r="F311" i="24"/>
  <c r="F361" i="24" s="1"/>
  <c r="E305" i="24"/>
  <c r="E355" i="24" s="1"/>
  <c r="E309" i="24"/>
  <c r="E359" i="24" s="1"/>
  <c r="F295" i="24"/>
  <c r="F345" i="24" s="1"/>
  <c r="E304" i="24"/>
  <c r="E354" i="24" s="1"/>
  <c r="G296" i="24"/>
  <c r="G346" i="24" s="1"/>
  <c r="F307" i="24"/>
  <c r="F357" i="24" s="1"/>
  <c r="D303" i="24"/>
  <c r="D353" i="24" s="1"/>
  <c r="F298" i="24"/>
  <c r="F348" i="24" s="1"/>
  <c r="E307" i="24"/>
  <c r="E357" i="24" s="1"/>
  <c r="F304" i="24"/>
  <c r="F354" i="24" s="1"/>
  <c r="F301" i="24"/>
  <c r="F351" i="24" s="1"/>
  <c r="E310" i="24"/>
  <c r="E360" i="24" s="1"/>
  <c r="G307" i="40"/>
  <c r="G357" i="40" s="1"/>
  <c r="F304" i="40"/>
  <c r="F354" i="40" s="1"/>
  <c r="E302" i="40"/>
  <c r="E352" i="40" s="1"/>
  <c r="E300" i="40"/>
  <c r="E350" i="40" s="1"/>
  <c r="F311" i="40"/>
  <c r="F361" i="40" s="1"/>
  <c r="G303" i="40"/>
  <c r="G353" i="40" s="1"/>
  <c r="E310" i="40"/>
  <c r="E360" i="40" s="1"/>
  <c r="D304" i="40"/>
  <c r="D354" i="40" s="1"/>
  <c r="F309" i="40"/>
  <c r="F295" i="40"/>
  <c r="F345" i="40" s="1"/>
  <c r="F310" i="40"/>
  <c r="F360" i="40" s="1"/>
  <c r="D303" i="40"/>
  <c r="D353" i="40" s="1"/>
  <c r="G297" i="40"/>
  <c r="G347" i="40" s="1"/>
  <c r="G298" i="18"/>
  <c r="G348" i="18" s="1"/>
  <c r="G299" i="18"/>
  <c r="G349" i="18" s="1"/>
  <c r="E303" i="18"/>
  <c r="E353" i="18" s="1"/>
  <c r="F307" i="18"/>
  <c r="F357" i="18" s="1"/>
  <c r="E305" i="18"/>
  <c r="E355" i="18" s="1"/>
  <c r="F303" i="18"/>
  <c r="F353" i="18" s="1"/>
  <c r="G308" i="18"/>
  <c r="G358" i="18" s="1"/>
  <c r="F299" i="18"/>
  <c r="F349" i="18" s="1"/>
  <c r="F309" i="18"/>
  <c r="F359" i="18" s="1"/>
  <c r="E312" i="18"/>
  <c r="E362" i="18" s="1"/>
  <c r="D310" i="18"/>
  <c r="D360" i="18" s="1"/>
  <c r="F296" i="18"/>
  <c r="F346" i="18" s="1"/>
  <c r="D312" i="18"/>
  <c r="D362" i="18" s="1"/>
  <c r="E304" i="18"/>
  <c r="E354" i="18" s="1"/>
  <c r="C309" i="18"/>
  <c r="C359" i="18" s="1"/>
  <c r="D296" i="18"/>
  <c r="D346" i="18" s="1"/>
  <c r="D302" i="11"/>
  <c r="D352" i="11" s="1"/>
  <c r="E300" i="11"/>
  <c r="E350" i="11" s="1"/>
  <c r="F302" i="11"/>
  <c r="F352" i="11" s="1"/>
  <c r="F311" i="11"/>
  <c r="F361" i="11" s="1"/>
  <c r="G293" i="11"/>
  <c r="G343" i="11" s="1"/>
  <c r="F300" i="11"/>
  <c r="F350" i="11" s="1"/>
  <c r="D299" i="11"/>
  <c r="D349" i="11" s="1"/>
  <c r="G301" i="11"/>
  <c r="G351" i="11" s="1"/>
  <c r="G298" i="27"/>
  <c r="G348" i="27" s="1"/>
  <c r="F305" i="27"/>
  <c r="F355" i="27" s="1"/>
  <c r="F300" i="27"/>
  <c r="F350" i="27" s="1"/>
  <c r="D305" i="27"/>
  <c r="D355" i="27" s="1"/>
  <c r="F309" i="27"/>
  <c r="F359" i="27" s="1"/>
  <c r="G299" i="27"/>
  <c r="G349" i="27" s="1"/>
  <c r="F312" i="27"/>
  <c r="F362" i="27" s="1"/>
  <c r="G297" i="27"/>
  <c r="G347" i="27" s="1"/>
  <c r="D297" i="27"/>
  <c r="D347" i="27" s="1"/>
  <c r="G310" i="27"/>
  <c r="G360" i="27" s="1"/>
  <c r="G301" i="27"/>
  <c r="G351" i="27" s="1"/>
  <c r="F310" i="27"/>
  <c r="F360" i="27" s="1"/>
  <c r="G312" i="27"/>
  <c r="G362" i="27" s="1"/>
  <c r="F304" i="27"/>
  <c r="F354" i="27" s="1"/>
  <c r="C309" i="26"/>
  <c r="C359" i="26" s="1"/>
  <c r="G302" i="26"/>
  <c r="G352" i="26" s="1"/>
  <c r="F302" i="26"/>
  <c r="F352" i="26" s="1"/>
  <c r="C302" i="26"/>
  <c r="C352" i="26" s="1"/>
  <c r="E300" i="26"/>
  <c r="E350" i="26" s="1"/>
  <c r="F295" i="26"/>
  <c r="F345" i="26" s="1"/>
  <c r="D303" i="38"/>
  <c r="D353" i="38" s="1"/>
  <c r="F311" i="38"/>
  <c r="F361" i="38" s="1"/>
  <c r="D297" i="38"/>
  <c r="D347" i="38" s="1"/>
  <c r="F301" i="38"/>
  <c r="F351" i="38" s="1"/>
  <c r="F312" i="38"/>
  <c r="F362" i="38" s="1"/>
  <c r="E303" i="38"/>
  <c r="E353" i="38" s="1"/>
  <c r="D304" i="12"/>
  <c r="D354" i="12" s="1"/>
  <c r="C304" i="12"/>
  <c r="C354" i="12" s="1"/>
  <c r="D307" i="12"/>
  <c r="D357" i="12" s="1"/>
  <c r="G307" i="12"/>
  <c r="G357" i="12" s="1"/>
  <c r="F298" i="12"/>
  <c r="F348" i="12" s="1"/>
  <c r="E307" i="12"/>
  <c r="E357" i="12" s="1"/>
  <c r="F304" i="12"/>
  <c r="F354" i="12" s="1"/>
  <c r="G295" i="12"/>
  <c r="G345" i="12" s="1"/>
  <c r="F312" i="12"/>
  <c r="F362" i="12" s="1"/>
  <c r="F303" i="12"/>
  <c r="F353" i="12" s="1"/>
  <c r="F302" i="12"/>
  <c r="F352" i="12" s="1"/>
  <c r="G312" i="12"/>
  <c r="G362" i="12" s="1"/>
  <c r="E300" i="12"/>
  <c r="E350" i="12" s="1"/>
  <c r="G301" i="12"/>
  <c r="G351" i="12" s="1"/>
  <c r="G310" i="12"/>
  <c r="G360" i="12" s="1"/>
  <c r="F309" i="12"/>
  <c r="F359" i="12" s="1"/>
  <c r="E302" i="12"/>
  <c r="E352" i="12" s="1"/>
  <c r="F300" i="12"/>
  <c r="F350" i="12" s="1"/>
  <c r="G294" i="12"/>
  <c r="G344" i="12" s="1"/>
  <c r="D305" i="12"/>
  <c r="D355" i="12" s="1"/>
  <c r="G302" i="12"/>
  <c r="G352" i="12" s="1"/>
  <c r="E304" i="12"/>
  <c r="E354" i="12" s="1"/>
  <c r="G300" i="33"/>
  <c r="G350" i="33" s="1"/>
  <c r="F310" i="33"/>
  <c r="F360" i="33" s="1"/>
  <c r="F309" i="33"/>
  <c r="F359" i="33" s="1"/>
  <c r="E305" i="33"/>
  <c r="E355" i="33" s="1"/>
  <c r="D304" i="33"/>
  <c r="D354" i="33" s="1"/>
  <c r="D307" i="33"/>
  <c r="D357" i="33" s="1"/>
  <c r="E304" i="33"/>
  <c r="E354" i="33" s="1"/>
  <c r="D309" i="33"/>
  <c r="D359" i="33" s="1"/>
  <c r="F311" i="33"/>
  <c r="F361" i="33" s="1"/>
  <c r="F305" i="26"/>
  <c r="F355" i="26" s="1"/>
  <c r="F298" i="26"/>
  <c r="F348" i="26" s="1"/>
  <c r="C300" i="26"/>
  <c r="C350" i="26" s="1"/>
  <c r="D303" i="26"/>
  <c r="D353" i="26" s="1"/>
  <c r="G297" i="26"/>
  <c r="G347" i="26" s="1"/>
  <c r="E311" i="26"/>
  <c r="E361" i="26" s="1"/>
  <c r="F307" i="26"/>
  <c r="F357" i="26" s="1"/>
  <c r="D305" i="26"/>
  <c r="D355" i="26" s="1"/>
  <c r="G294" i="26"/>
  <c r="G344" i="26" s="1"/>
  <c r="G303" i="26"/>
  <c r="G353" i="26" s="1"/>
  <c r="F306" i="26"/>
  <c r="F356" i="26" s="1"/>
  <c r="C303" i="32"/>
  <c r="C353" i="32" s="1"/>
  <c r="F309" i="32"/>
  <c r="F359" i="32" s="1"/>
  <c r="D312" i="32"/>
  <c r="D362" i="32" s="1"/>
  <c r="F307" i="32"/>
  <c r="F357" i="32" s="1"/>
  <c r="G300" i="32"/>
  <c r="G350" i="32" s="1"/>
  <c r="C307" i="41"/>
  <c r="C357" i="41" s="1"/>
  <c r="G311" i="41"/>
  <c r="G361" i="41" s="1"/>
  <c r="E312" i="41"/>
  <c r="E362" i="41" s="1"/>
  <c r="E310" i="41"/>
  <c r="E360" i="41" s="1"/>
  <c r="G298" i="41"/>
  <c r="G348" i="41" s="1"/>
  <c r="C303" i="41"/>
  <c r="C353" i="41" s="1"/>
  <c r="F294" i="41"/>
  <c r="F344" i="41" s="1"/>
  <c r="F306" i="41"/>
  <c r="F356" i="41" s="1"/>
  <c r="E301" i="41"/>
  <c r="E351" i="41" s="1"/>
  <c r="D304" i="41"/>
  <c r="D354" i="41" s="1"/>
  <c r="G299" i="19"/>
  <c r="G349" i="19" s="1"/>
  <c r="F301" i="19"/>
  <c r="F351" i="19" s="1"/>
  <c r="E305" i="19"/>
  <c r="E355" i="19" s="1"/>
  <c r="D300" i="33"/>
  <c r="D350" i="33" s="1"/>
  <c r="E311" i="33"/>
  <c r="E361" i="33" s="1"/>
  <c r="G299" i="33"/>
  <c r="G349" i="33" s="1"/>
  <c r="G296" i="33"/>
  <c r="G346" i="33" s="1"/>
  <c r="F298" i="33"/>
  <c r="F348" i="33" s="1"/>
  <c r="E303" i="33"/>
  <c r="E353" i="33" s="1"/>
  <c r="F300" i="33"/>
  <c r="F350" i="33" s="1"/>
  <c r="F312" i="33"/>
  <c r="F362" i="33" s="1"/>
  <c r="D303" i="33"/>
  <c r="D353" i="33" s="1"/>
  <c r="C309" i="33"/>
  <c r="C359" i="33" s="1"/>
  <c r="G306" i="33"/>
  <c r="G356" i="33" s="1"/>
  <c r="G294" i="33"/>
  <c r="G344" i="33" s="1"/>
  <c r="F306" i="33"/>
  <c r="F356" i="33" s="1"/>
  <c r="G308" i="33"/>
  <c r="G358" i="33" s="1"/>
  <c r="F295" i="33"/>
  <c r="F345" i="33" s="1"/>
  <c r="G295" i="33"/>
  <c r="G345" i="33" s="1"/>
  <c r="D305" i="32"/>
  <c r="D355" i="32" s="1"/>
  <c r="F299" i="32"/>
  <c r="F349" i="32" s="1"/>
  <c r="G308" i="32"/>
  <c r="G358" i="32" s="1"/>
  <c r="D309" i="32"/>
  <c r="D359" i="32" s="1"/>
  <c r="D297" i="32"/>
  <c r="D347" i="32" s="1"/>
  <c r="G305" i="32"/>
  <c r="G355" i="32" s="1"/>
  <c r="G310" i="32"/>
  <c r="G360" i="32" s="1"/>
  <c r="F301" i="32"/>
  <c r="F351" i="32" s="1"/>
  <c r="F304" i="32"/>
  <c r="F354" i="32" s="1"/>
  <c r="E297" i="32"/>
  <c r="E347" i="32" s="1"/>
  <c r="G301" i="32"/>
  <c r="G351" i="32" s="1"/>
  <c r="F305" i="32"/>
  <c r="F355" i="32" s="1"/>
  <c r="E305" i="32"/>
  <c r="E355" i="32" s="1"/>
  <c r="E300" i="41"/>
  <c r="E350" i="41" s="1"/>
  <c r="G306" i="41"/>
  <c r="G356" i="41" s="1"/>
  <c r="E303" i="41"/>
  <c r="E353" i="41" s="1"/>
  <c r="G297" i="41"/>
  <c r="G347" i="41" s="1"/>
  <c r="G309" i="41"/>
  <c r="G359" i="41" s="1"/>
  <c r="E304" i="41"/>
  <c r="E354" i="41" s="1"/>
  <c r="F304" i="41"/>
  <c r="F354" i="41" s="1"/>
  <c r="E302" i="41"/>
  <c r="E352" i="41" s="1"/>
  <c r="F302" i="41"/>
  <c r="F352" i="41" s="1"/>
  <c r="G303" i="41"/>
  <c r="G353" i="41" s="1"/>
  <c r="D300" i="41"/>
  <c r="D350" i="41" s="1"/>
  <c r="G300" i="41"/>
  <c r="G350" i="41" s="1"/>
  <c r="G312" i="41"/>
  <c r="G362" i="41" s="1"/>
  <c r="C300" i="41"/>
  <c r="C350" i="41" s="1"/>
  <c r="G307" i="41"/>
  <c r="G357" i="41" s="1"/>
  <c r="F308" i="41"/>
  <c r="F358" i="41" s="1"/>
  <c r="E298" i="41"/>
  <c r="E348" i="41" s="1"/>
  <c r="G310" i="41"/>
  <c r="G360" i="41" s="1"/>
  <c r="F312" i="41"/>
  <c r="F362" i="41" s="1"/>
  <c r="F301" i="39"/>
  <c r="F351" i="39" s="1"/>
  <c r="G312" i="39"/>
  <c r="G362" i="39" s="1"/>
  <c r="G295" i="39"/>
  <c r="G345" i="39" s="1"/>
  <c r="E300" i="39"/>
  <c r="E350" i="39" s="1"/>
  <c r="F311" i="39"/>
  <c r="F361" i="39" s="1"/>
  <c r="E312" i="39"/>
  <c r="E362" i="39" s="1"/>
  <c r="D300" i="22"/>
  <c r="D350" i="22" s="1"/>
  <c r="G311" i="22"/>
  <c r="G361" i="22" s="1"/>
  <c r="G302" i="22"/>
  <c r="G352" i="22" s="1"/>
  <c r="G303" i="22"/>
  <c r="G353" i="22" s="1"/>
  <c r="G294" i="22"/>
  <c r="G344" i="22" s="1"/>
  <c r="F309" i="22"/>
  <c r="F359" i="22" s="1"/>
  <c r="D302" i="22"/>
  <c r="D352" i="22" s="1"/>
  <c r="G304" i="22"/>
  <c r="G354" i="22" s="1"/>
  <c r="G297" i="19"/>
  <c r="G308" i="19"/>
  <c r="G358" i="19" s="1"/>
  <c r="G305" i="19"/>
  <c r="G355" i="19" s="1"/>
  <c r="F306" i="19"/>
  <c r="F356" i="19" s="1"/>
  <c r="F310" i="19"/>
  <c r="C303" i="38"/>
  <c r="C353" i="38" s="1"/>
  <c r="F300" i="38"/>
  <c r="F350" i="38" s="1"/>
  <c r="F310" i="38"/>
  <c r="F360" i="38" s="1"/>
  <c r="D302" i="38"/>
  <c r="D352" i="38" s="1"/>
  <c r="G310" i="38"/>
  <c r="F303" i="38"/>
  <c r="F353" i="38" s="1"/>
  <c r="E300" i="38"/>
  <c r="E350" i="38" s="1"/>
  <c r="G299" i="38"/>
  <c r="G349" i="38" s="1"/>
  <c r="C297" i="38"/>
  <c r="C347" i="38" s="1"/>
  <c r="G304" i="38"/>
  <c r="G354" i="38" s="1"/>
  <c r="F295" i="38"/>
  <c r="F345" i="38" s="1"/>
  <c r="D309" i="38"/>
  <c r="D359" i="38" s="1"/>
  <c r="F302" i="38"/>
  <c r="F352" i="38" s="1"/>
  <c r="G308" i="38"/>
  <c r="G358" i="38" s="1"/>
  <c r="D300" i="38"/>
  <c r="D350" i="38" s="1"/>
  <c r="F297" i="38"/>
  <c r="F347" i="38" s="1"/>
  <c r="E310" i="38"/>
  <c r="E360" i="38" s="1"/>
  <c r="C307" i="38"/>
  <c r="C357" i="38" s="1"/>
  <c r="C300" i="38"/>
  <c r="C350" i="38" s="1"/>
  <c r="G297" i="38"/>
  <c r="G347" i="38" s="1"/>
  <c r="E301" i="38"/>
  <c r="E351" i="38" s="1"/>
  <c r="F304" i="38"/>
  <c r="F354" i="38" s="1"/>
  <c r="F300" i="39"/>
  <c r="F350" i="39" s="1"/>
  <c r="G304" i="39"/>
  <c r="G354" i="39" s="1"/>
  <c r="E310" i="39"/>
  <c r="E360" i="39" s="1"/>
  <c r="D300" i="39"/>
  <c r="D350" i="39" s="1"/>
  <c r="G303" i="39"/>
  <c r="G353" i="39" s="1"/>
  <c r="G302" i="39"/>
  <c r="G352" i="39" s="1"/>
  <c r="D309" i="39"/>
  <c r="D359" i="39" s="1"/>
  <c r="G299" i="39"/>
  <c r="G349" i="39" s="1"/>
  <c r="G297" i="39"/>
  <c r="G347" i="39" s="1"/>
  <c r="G301" i="39"/>
  <c r="G351" i="39" s="1"/>
  <c r="G311" i="39"/>
  <c r="G361" i="39" s="1"/>
  <c r="G294" i="39"/>
  <c r="G344" i="39" s="1"/>
  <c r="F300" i="22"/>
  <c r="F350" i="22" s="1"/>
  <c r="D312" i="22"/>
  <c r="D362" i="22" s="1"/>
  <c r="C309" i="22"/>
  <c r="C359" i="22" s="1"/>
  <c r="G295" i="22"/>
  <c r="G345" i="22" s="1"/>
  <c r="F301" i="22"/>
  <c r="F351" i="22" s="1"/>
  <c r="F307" i="22"/>
  <c r="F357" i="22" s="1"/>
  <c r="G296" i="22"/>
  <c r="G346" i="22" s="1"/>
  <c r="E303" i="22"/>
  <c r="E353" i="22" s="1"/>
  <c r="E300" i="22"/>
  <c r="E350" i="22" s="1"/>
  <c r="C307" i="22"/>
  <c r="C357" i="22" s="1"/>
  <c r="G312" i="22"/>
  <c r="G362" i="22" s="1"/>
  <c r="F303" i="25"/>
  <c r="F353" i="25" s="1"/>
  <c r="E309" i="25"/>
  <c r="E359" i="25" s="1"/>
  <c r="F308" i="25"/>
  <c r="F358" i="25" s="1"/>
  <c r="E300" i="25"/>
  <c r="E350" i="25" s="1"/>
  <c r="G305" i="25"/>
  <c r="G355" i="25" s="1"/>
  <c r="E303" i="25"/>
  <c r="E353" i="25" s="1"/>
  <c r="E310" i="25"/>
  <c r="E360" i="25" s="1"/>
  <c r="F309" i="25"/>
  <c r="F359" i="25" s="1"/>
  <c r="D302" i="25"/>
  <c r="D352" i="25" s="1"/>
  <c r="F301" i="25"/>
  <c r="F351" i="25" s="1"/>
  <c r="G309" i="25"/>
  <c r="G359" i="25" s="1"/>
  <c r="G302" i="25"/>
  <c r="G352" i="25" s="1"/>
  <c r="G302" i="11"/>
  <c r="G352" i="11" s="1"/>
  <c r="E299" i="11"/>
  <c r="E349" i="11" s="1"/>
  <c r="D307" i="11"/>
  <c r="D357" i="11" s="1"/>
  <c r="G299" i="11"/>
  <c r="F307" i="11"/>
  <c r="F357" i="11" s="1"/>
  <c r="D304" i="11"/>
  <c r="D354" i="11" s="1"/>
  <c r="F309" i="11"/>
  <c r="F359" i="11" s="1"/>
  <c r="G304" i="11"/>
  <c r="G354" i="11" s="1"/>
  <c r="G305" i="11"/>
  <c r="G355" i="11" s="1"/>
  <c r="E305" i="11"/>
  <c r="E355" i="11" s="1"/>
  <c r="F299" i="11"/>
  <c r="F349" i="11" s="1"/>
  <c r="G303" i="11"/>
  <c r="G353" i="11" s="1"/>
  <c r="F295" i="11"/>
  <c r="F345" i="11" s="1"/>
  <c r="G296" i="11"/>
  <c r="G346" i="11" s="1"/>
  <c r="D303" i="11"/>
  <c r="D353" i="11" s="1"/>
  <c r="F304" i="11"/>
  <c r="F354" i="11" s="1"/>
  <c r="G297" i="11"/>
  <c r="G347" i="11" s="1"/>
  <c r="G311" i="11"/>
  <c r="F310" i="11"/>
  <c r="F360" i="11" s="1"/>
  <c r="C307" i="11"/>
  <c r="C357" i="11" s="1"/>
  <c r="G298" i="11"/>
  <c r="G348" i="11" s="1"/>
  <c r="F297" i="11"/>
  <c r="F347" i="11" s="1"/>
  <c r="E301" i="39"/>
  <c r="E351" i="39" s="1"/>
  <c r="F306" i="39"/>
  <c r="F356" i="39" s="1"/>
  <c r="F310" i="39"/>
  <c r="F360" i="39" s="1"/>
  <c r="E303" i="39"/>
  <c r="E353" i="39" s="1"/>
  <c r="F297" i="39"/>
  <c r="F347" i="39" s="1"/>
  <c r="G300" i="39"/>
  <c r="G350" i="39" s="1"/>
  <c r="D303" i="39"/>
  <c r="D353" i="39" s="1"/>
  <c r="G308" i="39"/>
  <c r="G358" i="39" s="1"/>
  <c r="F302" i="39"/>
  <c r="F352" i="39" s="1"/>
  <c r="E309" i="39"/>
  <c r="E359" i="39" s="1"/>
  <c r="G293" i="39"/>
  <c r="G343" i="39" s="1"/>
  <c r="E305" i="39"/>
  <c r="E355" i="39" s="1"/>
  <c r="G298" i="39"/>
  <c r="G348" i="39" s="1"/>
  <c r="D301" i="39"/>
  <c r="D351" i="39" s="1"/>
  <c r="E304" i="39"/>
  <c r="E354" i="39" s="1"/>
  <c r="F307" i="39"/>
  <c r="F357" i="39" s="1"/>
  <c r="G310" i="39"/>
  <c r="G360" i="39" s="1"/>
  <c r="D302" i="39"/>
  <c r="D352" i="39" s="1"/>
  <c r="G309" i="39"/>
  <c r="G359" i="39" s="1"/>
  <c r="F305" i="39"/>
  <c r="F355" i="39" s="1"/>
  <c r="F309" i="39"/>
  <c r="F359" i="39" s="1"/>
  <c r="F312" i="39"/>
  <c r="F362" i="39" s="1"/>
  <c r="F304" i="39"/>
  <c r="F354" i="39" s="1"/>
  <c r="F295" i="39"/>
  <c r="F345" i="39" s="1"/>
  <c r="F299" i="39"/>
  <c r="F349" i="39" s="1"/>
  <c r="F303" i="39"/>
  <c r="F353" i="39" s="1"/>
  <c r="G306" i="39"/>
  <c r="G356" i="39" s="1"/>
  <c r="C300" i="22"/>
  <c r="C350" i="22" s="1"/>
  <c r="F306" i="22"/>
  <c r="F356" i="22" s="1"/>
  <c r="G298" i="22"/>
  <c r="G348" i="22" s="1"/>
  <c r="E312" i="22"/>
  <c r="E362" i="22" s="1"/>
  <c r="E305" i="22"/>
  <c r="E355" i="22" s="1"/>
  <c r="E310" i="22"/>
  <c r="E360" i="22" s="1"/>
  <c r="F302" i="22"/>
  <c r="F352" i="22" s="1"/>
  <c r="F295" i="22"/>
  <c r="F345" i="22" s="1"/>
  <c r="D309" i="22"/>
  <c r="D359" i="22" s="1"/>
  <c r="F303" i="22"/>
  <c r="F353" i="22" s="1"/>
  <c r="E302" i="22"/>
  <c r="E352" i="22" s="1"/>
  <c r="F294" i="22"/>
  <c r="F344" i="22" s="1"/>
  <c r="E307" i="22"/>
  <c r="E357" i="22" s="1"/>
  <c r="E309" i="22"/>
  <c r="E359" i="22" s="1"/>
  <c r="D303" i="22"/>
  <c r="D353" i="22" s="1"/>
  <c r="G309" i="22"/>
  <c r="G359" i="22" s="1"/>
  <c r="F308" i="22"/>
  <c r="F358" i="22" s="1"/>
  <c r="G300" i="22"/>
  <c r="G350" i="22" s="1"/>
  <c r="G293" i="22"/>
  <c r="G343" i="22" s="1"/>
  <c r="G305" i="22"/>
  <c r="G355" i="22" s="1"/>
  <c r="F299" i="22"/>
  <c r="F349" i="22" s="1"/>
  <c r="F311" i="22"/>
  <c r="F361" i="22" s="1"/>
  <c r="F304" i="22"/>
  <c r="F354" i="22" s="1"/>
  <c r="G301" i="22"/>
  <c r="G351" i="22" s="1"/>
  <c r="G306" i="22"/>
  <c r="G356" i="22" s="1"/>
  <c r="G299" i="22"/>
  <c r="G349" i="22" s="1"/>
  <c r="F312" i="22"/>
  <c r="F362" i="22" s="1"/>
  <c r="F305" i="22"/>
  <c r="F355" i="22" s="1"/>
  <c r="G297" i="22"/>
  <c r="G347" i="22" s="1"/>
  <c r="F310" i="22"/>
  <c r="F360" i="22" s="1"/>
  <c r="F299" i="19"/>
  <c r="F349" i="19" s="1"/>
  <c r="F311" i="19"/>
  <c r="F361" i="19" s="1"/>
  <c r="G296" i="19"/>
  <c r="G346" i="19" s="1"/>
  <c r="D307" i="19"/>
  <c r="D357" i="19" s="1"/>
  <c r="D305" i="19"/>
  <c r="D355" i="19" s="1"/>
  <c r="F309" i="19"/>
  <c r="F359" i="19" s="1"/>
  <c r="C303" i="19"/>
  <c r="F295" i="19"/>
  <c r="F345" i="19" s="1"/>
  <c r="D300" i="19"/>
  <c r="D350" i="19" s="1"/>
  <c r="D303" i="19"/>
  <c r="D353" i="19" s="1"/>
  <c r="C307" i="19"/>
  <c r="C357" i="19" s="1"/>
  <c r="E300" i="19"/>
  <c r="E350" i="19" s="1"/>
  <c r="G293" i="19"/>
  <c r="G343" i="19" s="1"/>
  <c r="D304" i="19"/>
  <c r="D354" i="19" s="1"/>
  <c r="C300" i="19"/>
  <c r="E307" i="41"/>
  <c r="E357" i="41" s="1"/>
  <c r="G308" i="41"/>
  <c r="G358" i="41" s="1"/>
  <c r="F307" i="41"/>
  <c r="F357" i="41" s="1"/>
  <c r="D302" i="41"/>
  <c r="D352" i="41" s="1"/>
  <c r="F299" i="41"/>
  <c r="F349" i="41" s="1"/>
  <c r="F310" i="41"/>
  <c r="F360" i="41" s="1"/>
  <c r="F296" i="41"/>
  <c r="F346" i="41" s="1"/>
  <c r="G295" i="41"/>
  <c r="G345" i="41" s="1"/>
  <c r="F295" i="41"/>
  <c r="F345" i="41" s="1"/>
  <c r="G305" i="41"/>
  <c r="G355" i="41" s="1"/>
  <c r="D307" i="41"/>
  <c r="D357" i="41" s="1"/>
  <c r="E309" i="41"/>
  <c r="E359" i="41" s="1"/>
  <c r="D309" i="41"/>
  <c r="D359" i="41" s="1"/>
  <c r="G304" i="41"/>
  <c r="G354" i="41" s="1"/>
  <c r="E305" i="41"/>
  <c r="E355" i="41" s="1"/>
  <c r="F311" i="41"/>
  <c r="F361" i="41" s="1"/>
  <c r="G302" i="41"/>
  <c r="G352" i="41" s="1"/>
  <c r="G296" i="41"/>
  <c r="G346" i="41" s="1"/>
  <c r="F297" i="41"/>
  <c r="F347" i="41" s="1"/>
  <c r="G299" i="41"/>
  <c r="G349" i="41" s="1"/>
  <c r="F298" i="41"/>
  <c r="F348" i="41" s="1"/>
  <c r="F300" i="41"/>
  <c r="F350" i="41" s="1"/>
  <c r="G309" i="33"/>
  <c r="G359" i="33" s="1"/>
  <c r="G311" i="33"/>
  <c r="G361" i="33" s="1"/>
  <c r="E310" i="33"/>
  <c r="E360" i="33" s="1"/>
  <c r="G312" i="33"/>
  <c r="G362" i="33" s="1"/>
  <c r="G301" i="33"/>
  <c r="G351" i="33" s="1"/>
  <c r="G302" i="33"/>
  <c r="G352" i="33" s="1"/>
  <c r="E300" i="33"/>
  <c r="E350" i="33" s="1"/>
  <c r="F303" i="33"/>
  <c r="F353" i="33" s="1"/>
  <c r="F304" i="33"/>
  <c r="F354" i="33" s="1"/>
  <c r="G305" i="33"/>
  <c r="G355" i="33" s="1"/>
  <c r="E309" i="33"/>
  <c r="E359" i="33" s="1"/>
  <c r="G304" i="33"/>
  <c r="G354" i="33" s="1"/>
  <c r="G293" i="33"/>
  <c r="G343" i="33" s="1"/>
  <c r="G310" i="33"/>
  <c r="G360" i="33" s="1"/>
  <c r="F294" i="33"/>
  <c r="F344" i="33" s="1"/>
  <c r="F299" i="33"/>
  <c r="F349" i="33" s="1"/>
  <c r="G303" i="33"/>
  <c r="G353" i="33" s="1"/>
  <c r="D303" i="32"/>
  <c r="D353" i="32" s="1"/>
  <c r="G311" i="32"/>
  <c r="G361" i="32" s="1"/>
  <c r="E310" i="32"/>
  <c r="E360" i="32" s="1"/>
  <c r="C309" i="32"/>
  <c r="C359" i="32" s="1"/>
  <c r="G293" i="32"/>
  <c r="G343" i="32" s="1"/>
  <c r="G307" i="32"/>
  <c r="G357" i="32" s="1"/>
  <c r="E300" i="32"/>
  <c r="E350" i="32" s="1"/>
  <c r="G297" i="32"/>
  <c r="G347" i="32" s="1"/>
  <c r="F300" i="32"/>
  <c r="F350" i="32" s="1"/>
  <c r="G294" i="32"/>
  <c r="G344" i="32" s="1"/>
  <c r="G299" i="32"/>
  <c r="G349" i="32" s="1"/>
  <c r="E303" i="32"/>
  <c r="E353" i="32" s="1"/>
  <c r="D307" i="32"/>
  <c r="D357" i="32" s="1"/>
  <c r="G312" i="32"/>
  <c r="G362" i="32" s="1"/>
  <c r="G309" i="32"/>
  <c r="G359" i="32" s="1"/>
  <c r="G304" i="32"/>
  <c r="G354" i="32" s="1"/>
  <c r="F297" i="32"/>
  <c r="F347" i="32" s="1"/>
  <c r="F312" i="32"/>
  <c r="F362" i="32" s="1"/>
  <c r="E304" i="32"/>
  <c r="E354" i="32" s="1"/>
  <c r="F310" i="32"/>
  <c r="F360" i="32" s="1"/>
  <c r="C300" i="32"/>
  <c r="C350" i="32" s="1"/>
  <c r="F303" i="32"/>
  <c r="F353" i="32" s="1"/>
  <c r="E309" i="32"/>
  <c r="E359" i="32" s="1"/>
  <c r="D300" i="32"/>
  <c r="D350" i="32" s="1"/>
  <c r="G303" i="32"/>
  <c r="G353" i="32" s="1"/>
  <c r="E307" i="32"/>
  <c r="E357" i="32" s="1"/>
  <c r="G295" i="32"/>
  <c r="G345" i="32" s="1"/>
  <c r="G307" i="26"/>
  <c r="G357" i="26" s="1"/>
  <c r="D302" i="26"/>
  <c r="D352" i="26" s="1"/>
  <c r="G298" i="26"/>
  <c r="G348" i="26" s="1"/>
  <c r="D304" i="26"/>
  <c r="D354" i="26" s="1"/>
  <c r="C307" i="26"/>
  <c r="C357" i="26" s="1"/>
  <c r="G299" i="26"/>
  <c r="G349" i="26" s="1"/>
  <c r="G295" i="26"/>
  <c r="G345" i="26" s="1"/>
  <c r="E303" i="26"/>
  <c r="E353" i="26" s="1"/>
  <c r="F300" i="26"/>
  <c r="F350" i="26" s="1"/>
  <c r="F303" i="26"/>
  <c r="F353" i="26" s="1"/>
  <c r="G300" i="26"/>
  <c r="G350" i="26" s="1"/>
  <c r="G311" i="26"/>
  <c r="G361" i="26" s="1"/>
  <c r="D309" i="26"/>
  <c r="D359" i="26" s="1"/>
  <c r="G309" i="26"/>
  <c r="G359" i="26" s="1"/>
  <c r="F294" i="26"/>
  <c r="F344" i="26" s="1"/>
  <c r="E306" i="26"/>
  <c r="E356" i="26" s="1"/>
  <c r="F297" i="26"/>
  <c r="F347" i="26" s="1"/>
  <c r="E301" i="26"/>
  <c r="E351" i="26" s="1"/>
  <c r="E304" i="26"/>
  <c r="E354" i="26" s="1"/>
  <c r="E307" i="26"/>
  <c r="E357" i="26" s="1"/>
  <c r="G312" i="26"/>
  <c r="G362" i="26" s="1"/>
  <c r="F301" i="26"/>
  <c r="F351" i="26" s="1"/>
  <c r="F312" i="26"/>
  <c r="F362" i="26" s="1"/>
  <c r="G310" i="26"/>
  <c r="G360" i="26" s="1"/>
  <c r="G306" i="26"/>
  <c r="G356" i="26" s="1"/>
  <c r="F310" i="26"/>
  <c r="F360" i="26" s="1"/>
  <c r="D307" i="26"/>
  <c r="D357" i="26" s="1"/>
  <c r="E302" i="26"/>
  <c r="E352" i="26" s="1"/>
  <c r="F308" i="19"/>
  <c r="F358" i="19" s="1"/>
  <c r="G311" i="19"/>
  <c r="G361" i="19" s="1"/>
  <c r="F303" i="19"/>
  <c r="F353" i="19" s="1"/>
  <c r="E309" i="19"/>
  <c r="E297" i="19"/>
  <c r="E347" i="19" s="1"/>
  <c r="F305" i="19"/>
  <c r="F355" i="19" s="1"/>
  <c r="G310" i="19"/>
  <c r="G360" i="19" s="1"/>
  <c r="G298" i="19"/>
  <c r="G348" i="19" s="1"/>
  <c r="G312" i="19"/>
  <c r="G362" i="19" s="1"/>
  <c r="F302" i="19"/>
  <c r="F352" i="19" s="1"/>
  <c r="F307" i="19"/>
  <c r="D302" i="19"/>
  <c r="D352" i="19" s="1"/>
  <c r="E310" i="19"/>
  <c r="E360" i="19" s="1"/>
  <c r="F294" i="19"/>
  <c r="F344" i="19" s="1"/>
  <c r="G302" i="19"/>
  <c r="G352" i="19" s="1"/>
  <c r="E304" i="19"/>
  <c r="F300" i="19"/>
  <c r="G309" i="19"/>
  <c r="G359" i="19" s="1"/>
  <c r="D309" i="19"/>
  <c r="D359" i="19" s="1"/>
  <c r="G303" i="19"/>
  <c r="G353" i="19" s="1"/>
  <c r="F304" i="19"/>
  <c r="G300" i="19"/>
  <c r="G350" i="19" s="1"/>
  <c r="G307" i="19"/>
  <c r="G357" i="19" s="1"/>
  <c r="G304" i="19"/>
  <c r="G354" i="19" s="1"/>
  <c r="G301" i="19"/>
  <c r="E307" i="21"/>
  <c r="E357" i="21" s="1"/>
  <c r="F311" i="21"/>
  <c r="F361" i="21" s="1"/>
  <c r="G300" i="21"/>
  <c r="G350" i="21" s="1"/>
  <c r="G309" i="21"/>
  <c r="G359" i="21" s="1"/>
  <c r="D303" i="21"/>
  <c r="D353" i="21" s="1"/>
  <c r="G301" i="21"/>
  <c r="G351" i="21" s="1"/>
  <c r="G295" i="21"/>
  <c r="G345" i="21" s="1"/>
  <c r="F303" i="21"/>
  <c r="F353" i="21" s="1"/>
  <c r="F304" i="21"/>
  <c r="F354" i="21" s="1"/>
  <c r="E300" i="21"/>
  <c r="E350" i="21" s="1"/>
  <c r="E301" i="21"/>
  <c r="E351" i="21" s="1"/>
  <c r="E304" i="21"/>
  <c r="E354" i="21" s="1"/>
  <c r="G312" i="21"/>
  <c r="G362" i="21" s="1"/>
  <c r="E305" i="21"/>
  <c r="E355" i="21" s="1"/>
  <c r="D299" i="21"/>
  <c r="D349" i="21" s="1"/>
  <c r="E309" i="21"/>
  <c r="E359" i="21" s="1"/>
  <c r="F302" i="21"/>
  <c r="F352" i="21" s="1"/>
  <c r="G305" i="21"/>
  <c r="G355" i="21" s="1"/>
  <c r="G306" i="21"/>
  <c r="G356" i="21" s="1"/>
  <c r="D309" i="21"/>
  <c r="D359" i="21" s="1"/>
  <c r="E310" i="21"/>
  <c r="E360" i="21" s="1"/>
  <c r="G299" i="21"/>
  <c r="G349" i="21" s="1"/>
  <c r="G303" i="21"/>
  <c r="G353" i="21" s="1"/>
  <c r="F305" i="21"/>
  <c r="F355" i="21" s="1"/>
  <c r="C309" i="21"/>
  <c r="C359" i="21" s="1"/>
  <c r="F309" i="21"/>
  <c r="F359" i="21" s="1"/>
  <c r="G311" i="21"/>
  <c r="G361" i="21" s="1"/>
  <c r="C303" i="34"/>
  <c r="C353" i="34" s="1"/>
  <c r="F304" i="34"/>
  <c r="F354" i="34" s="1"/>
  <c r="F308" i="34"/>
  <c r="F358" i="34" s="1"/>
  <c r="F302" i="34"/>
  <c r="F352" i="34" s="1"/>
  <c r="G309" i="34"/>
  <c r="G359" i="34" s="1"/>
  <c r="G294" i="34"/>
  <c r="G344" i="34" s="1"/>
  <c r="G310" i="34"/>
  <c r="G360" i="34" s="1"/>
  <c r="E301" i="34"/>
  <c r="E351" i="34" s="1"/>
  <c r="G311" i="34"/>
  <c r="G361" i="34" s="1"/>
  <c r="G308" i="34"/>
  <c r="G358" i="34" s="1"/>
  <c r="C312" i="34"/>
  <c r="C362" i="34" s="1"/>
  <c r="G305" i="34"/>
  <c r="G355" i="34" s="1"/>
  <c r="G295" i="34"/>
  <c r="G345" i="34" s="1"/>
  <c r="G296" i="34"/>
  <c r="G346" i="34" s="1"/>
  <c r="E302" i="34"/>
  <c r="E352" i="34" s="1"/>
  <c r="G304" i="34"/>
  <c r="G354" i="34" s="1"/>
  <c r="E303" i="34"/>
  <c r="E353" i="34" s="1"/>
  <c r="F310" i="34"/>
  <c r="F360" i="34" s="1"/>
  <c r="D297" i="34"/>
  <c r="D347" i="34" s="1"/>
  <c r="E304" i="34"/>
  <c r="E354" i="34" s="1"/>
  <c r="F300" i="34"/>
  <c r="F350" i="34" s="1"/>
  <c r="E300" i="34"/>
  <c r="E350" i="34" s="1"/>
  <c r="G306" i="34"/>
  <c r="G356" i="34" s="1"/>
  <c r="E305" i="25"/>
  <c r="E355" i="25" s="1"/>
  <c r="F297" i="25"/>
  <c r="F347" i="25" s="1"/>
  <c r="D304" i="25"/>
  <c r="D354" i="25" s="1"/>
  <c r="G303" i="25"/>
  <c r="G353" i="25" s="1"/>
  <c r="F307" i="25"/>
  <c r="F357" i="25" s="1"/>
  <c r="G294" i="25"/>
  <c r="G344" i="25" s="1"/>
  <c r="F305" i="25"/>
  <c r="F355" i="25" s="1"/>
  <c r="F306" i="25"/>
  <c r="F356" i="25" s="1"/>
  <c r="D305" i="25"/>
  <c r="D355" i="25" s="1"/>
  <c r="G300" i="25"/>
  <c r="G350" i="25" s="1"/>
  <c r="G299" i="25"/>
  <c r="G349" i="25" s="1"/>
  <c r="D300" i="25"/>
  <c r="D350" i="25" s="1"/>
  <c r="G296" i="25"/>
  <c r="G346" i="25" s="1"/>
  <c r="G306" i="25"/>
  <c r="G356" i="25" s="1"/>
  <c r="G307" i="25"/>
  <c r="G357" i="25" s="1"/>
  <c r="F298" i="25"/>
  <c r="F348" i="25" s="1"/>
  <c r="E307" i="25"/>
  <c r="E357" i="25" s="1"/>
  <c r="G297" i="25"/>
  <c r="G347" i="25" s="1"/>
  <c r="E304" i="25"/>
  <c r="E354" i="25" s="1"/>
  <c r="G312" i="25"/>
  <c r="G362" i="25" s="1"/>
  <c r="C309" i="25"/>
  <c r="C359" i="25" s="1"/>
  <c r="F302" i="25"/>
  <c r="F352" i="25" s="1"/>
  <c r="C307" i="25"/>
  <c r="C357" i="25" s="1"/>
  <c r="D309" i="25"/>
  <c r="G308" i="25"/>
  <c r="G358" i="25" s="1"/>
  <c r="E302" i="30"/>
  <c r="E352" i="30" s="1"/>
  <c r="G307" i="30"/>
  <c r="G357" i="30" s="1"/>
  <c r="F295" i="30"/>
  <c r="F345" i="30" s="1"/>
  <c r="F294" i="30"/>
  <c r="F344" i="30" s="1"/>
  <c r="E307" i="30"/>
  <c r="E357" i="30" s="1"/>
  <c r="D302" i="30"/>
  <c r="D352" i="30" s="1"/>
  <c r="F297" i="30"/>
  <c r="F347" i="30" s="1"/>
  <c r="E310" i="30"/>
  <c r="E360" i="30" s="1"/>
  <c r="F312" i="30"/>
  <c r="F362" i="30" s="1"/>
  <c r="E304" i="30"/>
  <c r="E354" i="30" s="1"/>
  <c r="G310" i="30"/>
  <c r="G360" i="30" s="1"/>
  <c r="E303" i="30"/>
  <c r="E353" i="30" s="1"/>
  <c r="G309" i="30"/>
  <c r="G359" i="30" s="1"/>
  <c r="E305" i="30"/>
  <c r="E355" i="30" s="1"/>
  <c r="F305" i="30"/>
  <c r="F355" i="30" s="1"/>
  <c r="D297" i="30"/>
  <c r="D347" i="30" s="1"/>
  <c r="F303" i="30"/>
  <c r="F353" i="30" s="1"/>
  <c r="F302" i="30"/>
  <c r="F352" i="30" s="1"/>
  <c r="F301" i="30"/>
  <c r="F351" i="30" s="1"/>
  <c r="G312" i="30"/>
  <c r="G362" i="30" s="1"/>
  <c r="G303" i="30"/>
  <c r="G353" i="30" s="1"/>
  <c r="G300" i="30"/>
  <c r="G350" i="30" s="1"/>
  <c r="F299" i="30"/>
  <c r="F349" i="30" s="1"/>
  <c r="E312" i="30"/>
  <c r="E362" i="30" s="1"/>
  <c r="F298" i="30"/>
  <c r="F348" i="30" s="1"/>
  <c r="F308" i="30"/>
  <c r="F358" i="30" s="1"/>
  <c r="G308" i="30"/>
  <c r="G358" i="30" s="1"/>
  <c r="E301" i="30"/>
  <c r="E351" i="30" s="1"/>
  <c r="G311" i="30"/>
  <c r="G361" i="30" s="1"/>
  <c r="G298" i="30"/>
  <c r="G348" i="30" s="1"/>
  <c r="D305" i="30"/>
  <c r="D355" i="30" s="1"/>
  <c r="F311" i="30"/>
  <c r="F361" i="30" s="1"/>
  <c r="G297" i="30"/>
  <c r="G347" i="30" s="1"/>
  <c r="D304" i="30"/>
  <c r="D354" i="30" s="1"/>
  <c r="F310" i="30"/>
  <c r="F360" i="30" s="1"/>
  <c r="D303" i="30"/>
  <c r="D353" i="30" s="1"/>
  <c r="G295" i="30"/>
  <c r="G345" i="30" s="1"/>
  <c r="F296" i="30"/>
  <c r="F346" i="30" s="1"/>
  <c r="E309" i="30"/>
  <c r="E359" i="30" s="1"/>
  <c r="G294" i="30"/>
  <c r="G344" i="30" s="1"/>
  <c r="D301" i="30"/>
  <c r="D351" i="30" s="1"/>
  <c r="F307" i="30"/>
  <c r="F357" i="30" s="1"/>
  <c r="D300" i="30"/>
  <c r="D350" i="30" s="1"/>
  <c r="F306" i="30"/>
  <c r="F356" i="30" s="1"/>
  <c r="G304" i="30"/>
  <c r="G354" i="30" s="1"/>
  <c r="E297" i="30"/>
  <c r="E347" i="30" s="1"/>
  <c r="F304" i="30"/>
  <c r="F354" i="30" s="1"/>
  <c r="E300" i="30"/>
  <c r="E350" i="30" s="1"/>
  <c r="G306" i="30"/>
  <c r="G356" i="30" s="1"/>
  <c r="E299" i="30"/>
  <c r="E349" i="30" s="1"/>
  <c r="G305" i="30"/>
  <c r="G355" i="30" s="1"/>
  <c r="F309" i="30"/>
  <c r="F359" i="30" s="1"/>
  <c r="D307" i="30"/>
  <c r="D357" i="30" s="1"/>
  <c r="G299" i="30"/>
  <c r="G349" i="30" s="1"/>
  <c r="G302" i="30"/>
  <c r="G352" i="30" s="1"/>
  <c r="D309" i="30"/>
  <c r="D359" i="30" s="1"/>
  <c r="E295" i="30"/>
  <c r="E345" i="30" s="1"/>
  <c r="G301" i="30"/>
  <c r="G351" i="30" s="1"/>
  <c r="G296" i="30"/>
  <c r="G346" i="30" s="1"/>
  <c r="E306" i="30"/>
  <c r="E356" i="30" s="1"/>
  <c r="F300" i="30"/>
  <c r="F350" i="30" s="1"/>
  <c r="E306" i="29"/>
  <c r="E356" i="29" s="1"/>
  <c r="G298" i="29"/>
  <c r="G348" i="29" s="1"/>
  <c r="F306" i="29"/>
  <c r="F356" i="29" s="1"/>
  <c r="G310" i="29"/>
  <c r="G360" i="29" s="1"/>
  <c r="G305" i="29"/>
  <c r="G355" i="29" s="1"/>
  <c r="G304" i="29"/>
  <c r="G354" i="29" s="1"/>
  <c r="G307" i="29"/>
  <c r="G357" i="29" s="1"/>
  <c r="D302" i="29"/>
  <c r="D352" i="29" s="1"/>
  <c r="G302" i="29"/>
  <c r="G352" i="29" s="1"/>
  <c r="E312" i="29"/>
  <c r="E362" i="29" s="1"/>
  <c r="E307" i="29"/>
  <c r="E357" i="29" s="1"/>
  <c r="F308" i="29"/>
  <c r="F358" i="29" s="1"/>
  <c r="F296" i="29"/>
  <c r="F346" i="29" s="1"/>
  <c r="F309" i="29"/>
  <c r="F359" i="29" s="1"/>
  <c r="F299" i="29"/>
  <c r="F349" i="29" s="1"/>
  <c r="F305" i="29"/>
  <c r="F355" i="29" s="1"/>
  <c r="E303" i="29"/>
  <c r="E353" i="29" s="1"/>
  <c r="G312" i="29"/>
  <c r="G362" i="29" s="1"/>
  <c r="E309" i="29"/>
  <c r="E359" i="29" s="1"/>
  <c r="G309" i="29"/>
  <c r="G359" i="29" s="1"/>
  <c r="E295" i="29"/>
  <c r="E345" i="29" s="1"/>
  <c r="D307" i="29"/>
  <c r="D357" i="29" s="1"/>
  <c r="G299" i="29"/>
  <c r="G349" i="29" s="1"/>
  <c r="D305" i="29"/>
  <c r="D355" i="29" s="1"/>
  <c r="F307" i="29"/>
  <c r="F357" i="29" s="1"/>
  <c r="F303" i="29"/>
  <c r="F353" i="29" s="1"/>
  <c r="F310" i="29"/>
  <c r="F360" i="29" s="1"/>
  <c r="G300" i="29"/>
  <c r="G350" i="29" s="1"/>
  <c r="F304" i="29"/>
  <c r="F354" i="29" s="1"/>
  <c r="G306" i="29"/>
  <c r="G356" i="29" s="1"/>
  <c r="F300" i="29"/>
  <c r="F350" i="29" s="1"/>
  <c r="D304" i="29"/>
  <c r="D354" i="29" s="1"/>
  <c r="G297" i="29"/>
  <c r="G347" i="29" s="1"/>
  <c r="C302" i="29"/>
  <c r="C352" i="29" s="1"/>
  <c r="D300" i="29"/>
  <c r="D350" i="29" s="1"/>
  <c r="F294" i="29"/>
  <c r="F344" i="29" s="1"/>
  <c r="E305" i="29"/>
  <c r="E355" i="29" s="1"/>
  <c r="D297" i="29"/>
  <c r="D347" i="29" s="1"/>
  <c r="E310" i="29"/>
  <c r="E360" i="29" s="1"/>
  <c r="E299" i="29"/>
  <c r="E349" i="29" s="1"/>
  <c r="G308" i="29"/>
  <c r="G358" i="29" s="1"/>
  <c r="E304" i="29"/>
  <c r="E354" i="29" s="1"/>
  <c r="F301" i="29"/>
  <c r="F351" i="29" s="1"/>
  <c r="D303" i="29"/>
  <c r="D353" i="29" s="1"/>
  <c r="G311" i="29"/>
  <c r="G361" i="29" s="1"/>
  <c r="E301" i="29"/>
  <c r="E351" i="29" s="1"/>
  <c r="D309" i="29"/>
  <c r="D359" i="29" s="1"/>
  <c r="F302" i="29"/>
  <c r="F352" i="29" s="1"/>
  <c r="G296" i="29"/>
  <c r="G346" i="29" s="1"/>
  <c r="G294" i="29"/>
  <c r="G344" i="29" s="1"/>
  <c r="F311" i="29"/>
  <c r="F361" i="29" s="1"/>
  <c r="G295" i="29"/>
  <c r="G345" i="29" s="1"/>
  <c r="F295" i="29"/>
  <c r="F345" i="29" s="1"/>
  <c r="F297" i="29"/>
  <c r="F347" i="29" s="1"/>
  <c r="G301" i="29"/>
  <c r="G351" i="29" s="1"/>
  <c r="F312" i="29"/>
  <c r="F362" i="29" s="1"/>
  <c r="E300" i="29"/>
  <c r="E350" i="29" s="1"/>
  <c r="E297" i="29"/>
  <c r="E347" i="29" s="1"/>
  <c r="G303" i="29"/>
  <c r="G353" i="29" s="1"/>
  <c r="F298" i="29"/>
  <c r="F348" i="29" s="1"/>
  <c r="F298" i="20"/>
  <c r="F348" i="20" s="1"/>
  <c r="F303" i="20"/>
  <c r="F353" i="20" s="1"/>
  <c r="D300" i="20"/>
  <c r="D350" i="20" s="1"/>
  <c r="F311" i="20"/>
  <c r="F361" i="20" s="1"/>
  <c r="D305" i="20"/>
  <c r="D355" i="20" s="1"/>
  <c r="G298" i="20"/>
  <c r="G348" i="20" s="1"/>
  <c r="E307" i="20"/>
  <c r="E357" i="20" s="1"/>
  <c r="F299" i="20"/>
  <c r="F349" i="20" s="1"/>
  <c r="D302" i="20"/>
  <c r="D352" i="20" s="1"/>
  <c r="G312" i="20"/>
  <c r="G362" i="20" s="1"/>
  <c r="D307" i="20"/>
  <c r="D357" i="20" s="1"/>
  <c r="F294" i="20"/>
  <c r="F344" i="20" s="1"/>
  <c r="G302" i="20"/>
  <c r="G352" i="20" s="1"/>
  <c r="G294" i="20"/>
  <c r="G344" i="20" s="1"/>
  <c r="G307" i="20"/>
  <c r="G357" i="20" s="1"/>
  <c r="F306" i="20"/>
  <c r="F356" i="20" s="1"/>
  <c r="F305" i="20"/>
  <c r="F355" i="20" s="1"/>
  <c r="E303" i="20"/>
  <c r="E353" i="20" s="1"/>
  <c r="G310" i="20"/>
  <c r="G360" i="20" s="1"/>
  <c r="G311" i="20"/>
  <c r="G361" i="20" s="1"/>
  <c r="G299" i="20"/>
  <c r="G349" i="20" s="1"/>
  <c r="G304" i="20"/>
  <c r="G354" i="20" s="1"/>
  <c r="F300" i="20"/>
  <c r="F350" i="20" s="1"/>
  <c r="G305" i="20"/>
  <c r="G355" i="20" s="1"/>
  <c r="F302" i="20"/>
  <c r="F352" i="20" s="1"/>
  <c r="G306" i="20"/>
  <c r="G356" i="20" s="1"/>
  <c r="E300" i="20"/>
  <c r="E350" i="20" s="1"/>
  <c r="G297" i="20"/>
  <c r="G347" i="20" s="1"/>
  <c r="F295" i="20"/>
  <c r="F345" i="20" s="1"/>
  <c r="G303" i="20"/>
  <c r="G353" i="20" s="1"/>
  <c r="E302" i="20"/>
  <c r="E352" i="20" s="1"/>
  <c r="D309" i="20"/>
  <c r="D359" i="20" s="1"/>
  <c r="D303" i="20"/>
  <c r="D353" i="20" s="1"/>
  <c r="G309" i="20"/>
  <c r="G359" i="20" s="1"/>
  <c r="E309" i="20"/>
  <c r="E359" i="20" s="1"/>
  <c r="E310" i="20"/>
  <c r="E360" i="20" s="1"/>
  <c r="G301" i="20"/>
  <c r="G351" i="20" s="1"/>
  <c r="F307" i="20"/>
  <c r="F357" i="20" s="1"/>
  <c r="F312" i="20"/>
  <c r="F362" i="20" s="1"/>
  <c r="F304" i="20"/>
  <c r="F354" i="20" s="1"/>
  <c r="F309" i="20"/>
  <c r="F359" i="20" s="1"/>
  <c r="F301" i="20"/>
  <c r="F351" i="20" s="1"/>
  <c r="D304" i="20"/>
  <c r="D354" i="20" s="1"/>
  <c r="E305" i="20"/>
  <c r="E355" i="20" s="1"/>
  <c r="G295" i="20"/>
  <c r="G345" i="20" s="1"/>
  <c r="G308" i="20"/>
  <c r="G358" i="20" s="1"/>
  <c r="G296" i="20"/>
  <c r="G346" i="20" s="1"/>
  <c r="F310" i="20"/>
  <c r="F360" i="20" s="1"/>
  <c r="E304" i="20"/>
  <c r="E354" i="20" s="1"/>
  <c r="F308" i="20"/>
  <c r="F358" i="20" s="1"/>
  <c r="G300" i="20"/>
  <c r="G350" i="20" s="1"/>
  <c r="E305" i="38"/>
  <c r="E355" i="38" s="1"/>
  <c r="G298" i="38"/>
  <c r="G348" i="38" s="1"/>
  <c r="E309" i="38"/>
  <c r="E359" i="38" s="1"/>
  <c r="F305" i="38"/>
  <c r="F355" i="38" s="1"/>
  <c r="G302" i="38"/>
  <c r="G352" i="38" s="1"/>
  <c r="G293" i="38"/>
  <c r="G343" i="38" s="1"/>
  <c r="G303" i="38"/>
  <c r="G353" i="38" s="1"/>
  <c r="F299" i="38"/>
  <c r="F349" i="38" s="1"/>
  <c r="G305" i="38"/>
  <c r="G355" i="38" s="1"/>
  <c r="E302" i="38"/>
  <c r="E352" i="38" s="1"/>
  <c r="G312" i="38"/>
  <c r="G362" i="38" s="1"/>
  <c r="F309" i="38"/>
  <c r="F359" i="38" s="1"/>
  <c r="E307" i="38"/>
  <c r="E357" i="38" s="1"/>
  <c r="G300" i="38"/>
  <c r="G350" i="38" s="1"/>
  <c r="G311" i="38"/>
  <c r="G361" i="38" s="1"/>
  <c r="F307" i="38"/>
  <c r="F357" i="38" s="1"/>
  <c r="D305" i="38"/>
  <c r="D355" i="38" s="1"/>
  <c r="F294" i="38"/>
  <c r="F344" i="38" s="1"/>
  <c r="G301" i="38"/>
  <c r="G351" i="38" s="1"/>
  <c r="D307" i="38"/>
  <c r="D357" i="38" s="1"/>
  <c r="G307" i="38"/>
  <c r="G357" i="38" s="1"/>
  <c r="G294" i="38"/>
  <c r="G344" i="38" s="1"/>
  <c r="C309" i="38"/>
  <c r="C359" i="38" s="1"/>
  <c r="G295" i="38"/>
  <c r="G345" i="38" s="1"/>
  <c r="C303" i="22"/>
  <c r="C353" i="22" s="1"/>
  <c r="F297" i="21"/>
  <c r="F347" i="21" s="1"/>
  <c r="C310" i="21"/>
  <c r="C360" i="21" s="1"/>
  <c r="G294" i="9"/>
  <c r="G344" i="9" s="1"/>
  <c r="F300" i="9"/>
  <c r="F350" i="9" s="1"/>
  <c r="E309" i="9"/>
  <c r="E359" i="9" s="1"/>
  <c r="G301" i="9"/>
  <c r="G351" i="9" s="1"/>
  <c r="G308" i="9"/>
  <c r="G358" i="9" s="1"/>
  <c r="D300" i="9"/>
  <c r="D350" i="9" s="1"/>
  <c r="E300" i="9"/>
  <c r="E350" i="9" s="1"/>
  <c r="D297" i="9"/>
  <c r="D347" i="9" s="1"/>
  <c r="G361" i="11"/>
  <c r="G349" i="11"/>
  <c r="E359" i="11"/>
  <c r="F307" i="10"/>
  <c r="F357" i="10" s="1"/>
  <c r="E295" i="18"/>
  <c r="E345" i="18" s="1"/>
  <c r="E300" i="10"/>
  <c r="E350" i="10" s="1"/>
  <c r="G296" i="16"/>
  <c r="G346" i="16" s="1"/>
  <c r="D305" i="17"/>
  <c r="D355" i="17" s="1"/>
  <c r="G303" i="31"/>
  <c r="G353" i="31" s="1"/>
  <c r="G299" i="35"/>
  <c r="G349" i="35" s="1"/>
  <c r="F310" i="23"/>
  <c r="F360" i="23" s="1"/>
  <c r="D297" i="10"/>
  <c r="D347" i="10" s="1"/>
  <c r="G304" i="40"/>
  <c r="G300" i="28"/>
  <c r="G350" i="28" s="1"/>
  <c r="E304" i="23"/>
  <c r="E354" i="23" s="1"/>
  <c r="D303" i="23"/>
  <c r="D353" i="23" s="1"/>
  <c r="E295" i="14"/>
  <c r="E345" i="14" s="1"/>
  <c r="E310" i="28"/>
  <c r="E360" i="28" s="1"/>
  <c r="D302" i="28"/>
  <c r="D352" i="28" s="1"/>
  <c r="G294" i="10"/>
  <c r="G344" i="10" s="1"/>
  <c r="D303" i="17"/>
  <c r="D353" i="17" s="1"/>
  <c r="D305" i="14"/>
  <c r="D355" i="14" s="1"/>
  <c r="E307" i="18"/>
  <c r="E357" i="18" s="1"/>
  <c r="F307" i="23"/>
  <c r="F357" i="23" s="1"/>
  <c r="E304" i="17"/>
  <c r="E354" i="17" s="1"/>
  <c r="F309" i="17"/>
  <c r="F359" i="17" s="1"/>
  <c r="F308" i="31"/>
  <c r="F358" i="31" s="1"/>
  <c r="D309" i="9"/>
  <c r="D359" i="9" s="1"/>
  <c r="F296" i="14"/>
  <c r="F346" i="14" s="1"/>
  <c r="E312" i="10"/>
  <c r="E362" i="10" s="1"/>
  <c r="E307" i="23"/>
  <c r="E357" i="23" s="1"/>
  <c r="E297" i="9"/>
  <c r="E347" i="9" s="1"/>
  <c r="F300" i="16"/>
  <c r="F350" i="16" s="1"/>
  <c r="E297" i="10"/>
  <c r="E347" i="10" s="1"/>
  <c r="D307" i="17"/>
  <c r="D357" i="17" s="1"/>
  <c r="E304" i="10"/>
  <c r="E354" i="10" s="1"/>
  <c r="G307" i="14"/>
  <c r="G357" i="14" s="1"/>
  <c r="G308" i="23"/>
  <c r="G358" i="23" s="1"/>
  <c r="C309" i="23"/>
  <c r="C359" i="23" s="1"/>
  <c r="E311" i="9"/>
  <c r="E361" i="9" s="1"/>
  <c r="D305" i="9"/>
  <c r="D355" i="9" s="1"/>
  <c r="D303" i="9"/>
  <c r="D353" i="9" s="1"/>
  <c r="G293" i="9"/>
  <c r="G343" i="9" s="1"/>
  <c r="G303" i="9"/>
  <c r="G353" i="9" s="1"/>
  <c r="C303" i="9"/>
  <c r="C353" i="9" s="1"/>
  <c r="E305" i="9"/>
  <c r="E355" i="9" s="1"/>
  <c r="E303" i="9"/>
  <c r="F303" i="9"/>
  <c r="F353" i="9" s="1"/>
  <c r="G295" i="9"/>
  <c r="G345" i="9" s="1"/>
  <c r="F305" i="9"/>
  <c r="F355" i="9" s="1"/>
  <c r="G305" i="9"/>
  <c r="G355" i="9" s="1"/>
  <c r="G311" i="9"/>
  <c r="G361" i="9" s="1"/>
  <c r="F311" i="9"/>
  <c r="F361" i="9" s="1"/>
  <c r="C307" i="21"/>
  <c r="C357" i="21" s="1"/>
  <c r="H350" i="12"/>
  <c r="E307" i="6"/>
  <c r="E357" i="6" s="1"/>
  <c r="E304" i="6"/>
  <c r="E354" i="6" s="1"/>
  <c r="G309" i="6"/>
  <c r="G359" i="6" s="1"/>
  <c r="F297" i="6"/>
  <c r="F347" i="6" s="1"/>
  <c r="G305" i="6"/>
  <c r="G355" i="6" s="1"/>
  <c r="G297" i="6"/>
  <c r="G347" i="6" s="1"/>
  <c r="D307" i="6"/>
  <c r="D357" i="6" s="1"/>
  <c r="D297" i="6"/>
  <c r="D347" i="6" s="1"/>
  <c r="G299" i="6"/>
  <c r="G349" i="6" s="1"/>
  <c r="G300" i="6"/>
  <c r="G350" i="6" s="1"/>
  <c r="G307" i="6"/>
  <c r="G357" i="6" s="1"/>
  <c r="G298" i="6"/>
  <c r="G348" i="6" s="1"/>
  <c r="E297" i="6"/>
  <c r="E347" i="6" s="1"/>
  <c r="E299" i="6"/>
  <c r="E349" i="6" s="1"/>
  <c r="G294" i="6"/>
  <c r="G344" i="6" s="1"/>
  <c r="F295" i="6"/>
  <c r="F345" i="6" s="1"/>
  <c r="E302" i="6"/>
  <c r="E352" i="6" s="1"/>
  <c r="G306" i="6"/>
  <c r="G356" i="6" s="1"/>
  <c r="G312" i="6"/>
  <c r="G362" i="6" s="1"/>
  <c r="D303" i="6"/>
  <c r="D353" i="6" s="1"/>
  <c r="G295" i="6"/>
  <c r="G345" i="6" s="1"/>
  <c r="F302" i="6"/>
  <c r="F352" i="6" s="1"/>
  <c r="G308" i="6"/>
  <c r="G358" i="6" s="1"/>
  <c r="D300" i="6"/>
  <c r="D350" i="6" s="1"/>
  <c r="F310" i="6"/>
  <c r="F360" i="6" s="1"/>
  <c r="G311" i="6"/>
  <c r="G361" i="6" s="1"/>
  <c r="F303" i="6"/>
  <c r="F353" i="6" s="1"/>
  <c r="E305" i="6"/>
  <c r="E355" i="6" s="1"/>
  <c r="G296" i="6"/>
  <c r="G346" i="6" s="1"/>
  <c r="E309" i="6"/>
  <c r="E359" i="6" s="1"/>
  <c r="F299" i="6"/>
  <c r="F349" i="6" s="1"/>
  <c r="F307" i="6"/>
  <c r="F357" i="6" s="1"/>
  <c r="G304" i="6"/>
  <c r="G354" i="6" s="1"/>
  <c r="F300" i="6"/>
  <c r="F350" i="6" s="1"/>
  <c r="F304" i="6"/>
  <c r="F354" i="6" s="1"/>
  <c r="G310" i="6"/>
  <c r="G360" i="6" s="1"/>
  <c r="G301" i="6"/>
  <c r="G351" i="6" s="1"/>
  <c r="D309" i="6"/>
  <c r="D359" i="6" s="1"/>
  <c r="E310" i="6"/>
  <c r="E360" i="6" s="1"/>
  <c r="F311" i="6"/>
  <c r="F361" i="6" s="1"/>
  <c r="E303" i="6"/>
  <c r="E353" i="6" s="1"/>
  <c r="F309" i="6"/>
  <c r="F359" i="6" s="1"/>
  <c r="D304" i="6"/>
  <c r="D354" i="6" s="1"/>
  <c r="E300" i="6"/>
  <c r="E350" i="6" s="1"/>
  <c r="G303" i="6"/>
  <c r="G353" i="6" s="1"/>
  <c r="G302" i="6"/>
  <c r="G352" i="6" s="1"/>
  <c r="F305" i="6"/>
  <c r="F355" i="6" s="1"/>
  <c r="C307" i="24"/>
  <c r="C357" i="24" s="1"/>
  <c r="C309" i="34"/>
  <c r="C359" i="34" s="1"/>
  <c r="G293" i="24"/>
  <c r="G343" i="24" s="1"/>
  <c r="C309" i="24"/>
  <c r="C359" i="24" s="1"/>
  <c r="C300" i="25"/>
  <c r="C350" i="25" s="1"/>
  <c r="C297" i="34"/>
  <c r="C347" i="34" s="1"/>
  <c r="C307" i="31"/>
  <c r="C357" i="31" s="1"/>
  <c r="C309" i="31"/>
  <c r="C359" i="31" s="1"/>
  <c r="G293" i="16"/>
  <c r="G343" i="16" s="1"/>
  <c r="C307" i="16"/>
  <c r="C357" i="16" s="1"/>
  <c r="C304" i="16"/>
  <c r="C354" i="16" s="1"/>
  <c r="C303" i="14"/>
  <c r="C353" i="14" s="1"/>
  <c r="G293" i="18"/>
  <c r="G343" i="18" s="1"/>
  <c r="C307" i="23"/>
  <c r="C300" i="23"/>
  <c r="C350" i="23" s="1"/>
  <c r="C303" i="10"/>
  <c r="C353" i="10" s="1"/>
  <c r="C304" i="10"/>
  <c r="C354" i="10" s="1"/>
  <c r="G293" i="14"/>
  <c r="G343" i="14" s="1"/>
  <c r="C307" i="18"/>
  <c r="C357" i="18" s="1"/>
  <c r="C303" i="18"/>
  <c r="C353" i="18" s="1"/>
  <c r="C309" i="40"/>
  <c r="C359" i="40" s="1"/>
  <c r="C307" i="40"/>
  <c r="C357" i="40" s="1"/>
  <c r="G304" i="23"/>
  <c r="G354" i="23" s="1"/>
  <c r="D309" i="23"/>
  <c r="D359" i="23" s="1"/>
  <c r="C309" i="10"/>
  <c r="C359" i="10" s="1"/>
  <c r="C307" i="28"/>
  <c r="C357" i="28" s="1"/>
  <c r="C300" i="35"/>
  <c r="C350" i="35" s="1"/>
  <c r="C309" i="17"/>
  <c r="C359" i="17" s="1"/>
  <c r="C300" i="17"/>
  <c r="C350" i="17" s="1"/>
  <c r="C303" i="17"/>
  <c r="C353" i="17" s="1"/>
  <c r="G293" i="12"/>
  <c r="G343" i="12" s="1"/>
  <c r="G313" i="26"/>
  <c r="G363" i="26" s="1"/>
  <c r="G293" i="26"/>
  <c r="G343" i="26" s="1"/>
  <c r="C303" i="27"/>
  <c r="C353" i="27" s="1"/>
  <c r="C309" i="27"/>
  <c r="C359" i="27" s="1"/>
  <c r="C300" i="27"/>
  <c r="C350" i="27" s="1"/>
  <c r="C309" i="9"/>
  <c r="C304" i="9"/>
  <c r="C354" i="9" s="1"/>
  <c r="C297" i="9"/>
  <c r="C347" i="9" s="1"/>
  <c r="C307" i="33"/>
  <c r="C357" i="33" s="1"/>
  <c r="C300" i="39"/>
  <c r="C350" i="39" s="1"/>
  <c r="C307" i="39"/>
  <c r="C357" i="39" s="1"/>
  <c r="C303" i="39"/>
  <c r="C353" i="39" s="1"/>
  <c r="G293" i="41"/>
  <c r="G343" i="41" s="1"/>
  <c r="F309" i="41"/>
  <c r="F359" i="41" s="1"/>
  <c r="F297" i="20"/>
  <c r="F347" i="20" s="1"/>
  <c r="D303" i="41"/>
  <c r="D353" i="41" s="1"/>
  <c r="G293" i="31"/>
  <c r="G343" i="31" s="1"/>
  <c r="C303" i="31"/>
  <c r="C353" i="31" s="1"/>
  <c r="G313" i="25"/>
  <c r="G363" i="25" s="1"/>
  <c r="G293" i="25"/>
  <c r="G343" i="25" s="1"/>
  <c r="C304" i="24"/>
  <c r="C354" i="24" s="1"/>
  <c r="C303" i="24"/>
  <c r="C353" i="24" s="1"/>
  <c r="C300" i="24"/>
  <c r="C350" i="24" s="1"/>
  <c r="C300" i="31"/>
  <c r="C350" i="31" s="1"/>
  <c r="C300" i="16"/>
  <c r="C350" i="16" s="1"/>
  <c r="C297" i="16"/>
  <c r="C347" i="16" s="1"/>
  <c r="C300" i="11"/>
  <c r="C350" i="11" s="1"/>
  <c r="C309" i="14"/>
  <c r="C359" i="14" s="1"/>
  <c r="C300" i="18"/>
  <c r="C350" i="18" s="1"/>
  <c r="C297" i="23"/>
  <c r="C347" i="23" s="1"/>
  <c r="C304" i="28"/>
  <c r="C354" i="28" s="1"/>
  <c r="C309" i="28"/>
  <c r="C359" i="28" s="1"/>
  <c r="G293" i="28"/>
  <c r="G343" i="28" s="1"/>
  <c r="C309" i="16"/>
  <c r="C359" i="16" s="1"/>
  <c r="C309" i="11"/>
  <c r="C359" i="11" s="1"/>
  <c r="H347" i="14"/>
  <c r="C297" i="14"/>
  <c r="C347" i="14" s="1"/>
  <c r="C307" i="14"/>
  <c r="C357" i="14" s="1"/>
  <c r="C303" i="40"/>
  <c r="C353" i="40" s="1"/>
  <c r="C300" i="40"/>
  <c r="D303" i="28"/>
  <c r="D353" i="28" s="1"/>
  <c r="C300" i="28"/>
  <c r="C350" i="28" s="1"/>
  <c r="C303" i="35"/>
  <c r="C353" i="35" s="1"/>
  <c r="G293" i="35"/>
  <c r="G343" i="35" s="1"/>
  <c r="C304" i="35"/>
  <c r="C354" i="35" s="1"/>
  <c r="C309" i="35"/>
  <c r="C359" i="35" s="1"/>
  <c r="C307" i="35"/>
  <c r="C357" i="35" s="1"/>
  <c r="C304" i="17"/>
  <c r="C354" i="17" s="1"/>
  <c r="G293" i="17"/>
  <c r="G343" i="17" s="1"/>
  <c r="C307" i="17"/>
  <c r="C357" i="17" s="1"/>
  <c r="G293" i="15"/>
  <c r="G343" i="15" s="1"/>
  <c r="C309" i="12"/>
  <c r="C359" i="12" s="1"/>
  <c r="C303" i="12"/>
  <c r="C353" i="12" s="1"/>
  <c r="C307" i="12"/>
  <c r="C357" i="12" s="1"/>
  <c r="G293" i="27"/>
  <c r="G343" i="27" s="1"/>
  <c r="H347" i="27"/>
  <c r="C297" i="27"/>
  <c r="C347" i="27" s="1"/>
  <c r="C309" i="39"/>
  <c r="C359" i="39" s="1"/>
  <c r="D300" i="26"/>
  <c r="D350" i="26" s="1"/>
  <c r="H347" i="32"/>
  <c r="C297" i="32"/>
  <c r="C347" i="32" s="1"/>
  <c r="C300" i="33"/>
  <c r="C350" i="33" s="1"/>
  <c r="H347" i="38"/>
  <c r="H362" i="34"/>
  <c r="F293" i="18"/>
  <c r="F343" i="18" s="1"/>
  <c r="F293" i="16"/>
  <c r="F343" i="16" s="1"/>
  <c r="F313" i="41"/>
  <c r="F363" i="41" s="1"/>
  <c r="F293" i="41"/>
  <c r="F343" i="41" s="1"/>
  <c r="F293" i="31"/>
  <c r="F343" i="31" s="1"/>
  <c r="F293" i="14"/>
  <c r="F343" i="14" s="1"/>
  <c r="H354" i="11"/>
  <c r="H354" i="26"/>
  <c r="H354" i="16"/>
  <c r="H354" i="10"/>
  <c r="H354" i="28"/>
  <c r="H304" i="28"/>
  <c r="M26" i="48" s="1"/>
  <c r="H354" i="35"/>
  <c r="H347" i="34"/>
  <c r="H297" i="34"/>
  <c r="F33" i="48" s="1"/>
  <c r="H347" i="23"/>
  <c r="H297" i="38"/>
  <c r="F37" i="48" s="1"/>
  <c r="H347" i="16"/>
  <c r="C312" i="35"/>
  <c r="C362" i="35" s="1"/>
  <c r="C312" i="32"/>
  <c r="C362" i="32" s="1"/>
  <c r="C312" i="28"/>
  <c r="C362" i="28" s="1"/>
  <c r="C312" i="18"/>
  <c r="C362" i="18" s="1"/>
  <c r="C312" i="17"/>
  <c r="C362" i="17" s="1"/>
  <c r="C312" i="22"/>
  <c r="C362" i="22" s="1"/>
  <c r="C310" i="34"/>
  <c r="C360" i="34" s="1"/>
  <c r="C310" i="10"/>
  <c r="C360" i="10" s="1"/>
  <c r="C310" i="18"/>
  <c r="C360" i="18" s="1"/>
  <c r="C310" i="9"/>
  <c r="C360" i="9" s="1"/>
  <c r="C310" i="26"/>
  <c r="C360" i="26" s="1"/>
  <c r="C310" i="39"/>
  <c r="C360" i="39" s="1"/>
  <c r="C310" i="31"/>
  <c r="C360" i="31" s="1"/>
  <c r="H355" i="28"/>
  <c r="H305" i="28"/>
  <c r="N26" i="48" s="1"/>
  <c r="C302" i="25"/>
  <c r="C352" i="25" s="1"/>
  <c r="C302" i="24"/>
  <c r="C352" i="24" s="1"/>
  <c r="C302" i="31"/>
  <c r="C352" i="31" s="1"/>
  <c r="C302" i="40"/>
  <c r="C352" i="40" s="1"/>
  <c r="C302" i="27"/>
  <c r="C352" i="27" s="1"/>
  <c r="C302" i="33"/>
  <c r="C352" i="33" s="1"/>
  <c r="C302" i="41"/>
  <c r="C352" i="41" s="1"/>
  <c r="C302" i="34"/>
  <c r="C352" i="34" s="1"/>
  <c r="C302" i="11"/>
  <c r="C352" i="11" s="1"/>
  <c r="H352" i="26"/>
  <c r="H302" i="26"/>
  <c r="K23" i="48" s="1"/>
  <c r="C301" i="18"/>
  <c r="C351" i="18" s="1"/>
  <c r="C301" i="10"/>
  <c r="C351" i="10" s="1"/>
  <c r="C301" i="17"/>
  <c r="C351" i="17" s="1"/>
  <c r="C301" i="39"/>
  <c r="C351" i="39" s="1"/>
  <c r="C299" i="11"/>
  <c r="C349" i="11" s="1"/>
  <c r="C299" i="10"/>
  <c r="C349" i="10" s="1"/>
  <c r="C299" i="18"/>
  <c r="C349" i="18" s="1"/>
  <c r="C296" i="18"/>
  <c r="C346" i="18" s="1"/>
  <c r="C310" i="41"/>
  <c r="C360" i="41" s="1"/>
  <c r="C310" i="32"/>
  <c r="C360" i="32" s="1"/>
  <c r="D305" i="6"/>
  <c r="D355" i="6" s="1"/>
  <c r="C310" i="33"/>
  <c r="C360" i="33" s="1"/>
  <c r="C307" i="27"/>
  <c r="C357" i="27" s="1"/>
  <c r="C310" i="38"/>
  <c r="C360" i="38" s="1"/>
  <c r="C305" i="35"/>
  <c r="C355" i="35" s="1"/>
  <c r="H355" i="35"/>
  <c r="C301" i="16"/>
  <c r="C351" i="16" s="1"/>
  <c r="H351" i="16"/>
  <c r="C310" i="16"/>
  <c r="C360" i="16" s="1"/>
  <c r="C301" i="23"/>
  <c r="C351" i="23" s="1"/>
  <c r="C304" i="25"/>
  <c r="H354" i="25"/>
  <c r="C307" i="34"/>
  <c r="C357" i="34" s="1"/>
  <c r="H349" i="21"/>
  <c r="C299" i="21"/>
  <c r="C349" i="21" s="1"/>
  <c r="H357" i="41"/>
  <c r="H353" i="22"/>
  <c r="H359" i="16"/>
  <c r="H309" i="16"/>
  <c r="R12" i="48" s="1"/>
  <c r="H350" i="31"/>
  <c r="H300" i="31"/>
  <c r="I29" i="48" s="1"/>
  <c r="H350" i="25"/>
  <c r="H357" i="24"/>
  <c r="H353" i="16"/>
  <c r="H359" i="25"/>
  <c r="H309" i="25"/>
  <c r="R18" i="48" s="1"/>
  <c r="H350" i="22"/>
  <c r="H353" i="35"/>
  <c r="H359" i="41"/>
  <c r="H309" i="41"/>
  <c r="R40" i="48" s="1"/>
  <c r="H359" i="40"/>
  <c r="H297" i="27"/>
  <c r="F25" i="48" s="1"/>
  <c r="H357" i="25"/>
  <c r="H350" i="41"/>
  <c r="H300" i="41"/>
  <c r="I40" i="48" s="1"/>
  <c r="H350" i="26"/>
  <c r="H359" i="12"/>
  <c r="H350" i="24"/>
  <c r="H359" i="31"/>
  <c r="H359" i="24"/>
  <c r="H359" i="21"/>
  <c r="H359" i="38"/>
  <c r="H353" i="38"/>
  <c r="H303" i="38"/>
  <c r="L37" i="48" s="1"/>
  <c r="H353" i="32"/>
  <c r="H303" i="32"/>
  <c r="L30" i="48" s="1"/>
  <c r="H359" i="28"/>
  <c r="H357" i="33"/>
  <c r="H359" i="10"/>
  <c r="H353" i="18"/>
  <c r="H357" i="40"/>
  <c r="H357" i="38"/>
  <c r="H359" i="26"/>
  <c r="H309" i="26"/>
  <c r="H359" i="35"/>
  <c r="H353" i="28"/>
  <c r="H353" i="24"/>
  <c r="H357" i="31"/>
  <c r="H307" i="31"/>
  <c r="P29" i="48" s="1"/>
  <c r="H350" i="19"/>
  <c r="H359" i="22"/>
  <c r="H359" i="33"/>
  <c r="H357" i="26"/>
  <c r="H307" i="26"/>
  <c r="P23" i="48" s="1"/>
  <c r="H353" i="39"/>
  <c r="H353" i="25"/>
  <c r="H359" i="39"/>
  <c r="H309" i="39"/>
  <c r="R38" i="48" s="1"/>
  <c r="H357" i="12"/>
  <c r="H359" i="34"/>
  <c r="H359" i="14"/>
  <c r="H359" i="18"/>
  <c r="H357" i="32"/>
  <c r="H359" i="32"/>
  <c r="H357" i="22"/>
  <c r="H350" i="40"/>
  <c r="H357" i="39"/>
  <c r="H357" i="16"/>
  <c r="C302" i="17"/>
  <c r="C352" i="17" s="1"/>
  <c r="C305" i="26"/>
  <c r="C355" i="26" s="1"/>
  <c r="H360" i="9"/>
  <c r="D310" i="9"/>
  <c r="D360" i="9" s="1"/>
  <c r="C310" i="14"/>
  <c r="C360" i="14" s="1"/>
  <c r="H350" i="33"/>
  <c r="C301" i="41"/>
  <c r="C351" i="41" s="1"/>
  <c r="H357" i="35"/>
  <c r="H307" i="35"/>
  <c r="P34" i="48" s="1"/>
  <c r="C310" i="25"/>
  <c r="C360" i="25" s="1"/>
  <c r="E302" i="14"/>
  <c r="E352" i="14" s="1"/>
  <c r="H351" i="41"/>
  <c r="H350" i="21"/>
  <c r="H350" i="32"/>
  <c r="H300" i="32"/>
  <c r="I30" i="48" s="1"/>
  <c r="H350" i="39"/>
  <c r="H350" i="38"/>
  <c r="H300" i="38"/>
  <c r="I37" i="48" s="1"/>
  <c r="H350" i="23"/>
  <c r="H300" i="23"/>
  <c r="I22" i="48" s="1"/>
  <c r="H357" i="28"/>
  <c r="C307" i="6"/>
  <c r="C357" i="6" s="1"/>
  <c r="C309" i="6"/>
  <c r="C359" i="6" s="1"/>
  <c r="C297" i="6"/>
  <c r="C347" i="6" s="1"/>
  <c r="C303" i="30"/>
  <c r="C353" i="30" s="1"/>
  <c r="C307" i="30"/>
  <c r="C357" i="30" s="1"/>
  <c r="G293" i="29"/>
  <c r="G343" i="29" s="1"/>
  <c r="C304" i="29"/>
  <c r="C354" i="29" s="1"/>
  <c r="C303" i="20"/>
  <c r="C353" i="20" s="1"/>
  <c r="H357" i="20"/>
  <c r="C307" i="20"/>
  <c r="C357" i="20" s="1"/>
  <c r="C300" i="20"/>
  <c r="C350" i="20" s="1"/>
  <c r="G293" i="30"/>
  <c r="G343" i="30" s="1"/>
  <c r="C297" i="29"/>
  <c r="C347" i="29" s="1"/>
  <c r="C300" i="29"/>
  <c r="C350" i="29" s="1"/>
  <c r="E302" i="29"/>
  <c r="E352" i="29" s="1"/>
  <c r="C303" i="29"/>
  <c r="C353" i="29" s="1"/>
  <c r="C309" i="29"/>
  <c r="C359" i="29" s="1"/>
  <c r="E307" i="19"/>
  <c r="E357" i="19" s="1"/>
  <c r="G295" i="19"/>
  <c r="C309" i="19"/>
  <c r="C359" i="19" s="1"/>
  <c r="G293" i="6"/>
  <c r="G343" i="6" s="1"/>
  <c r="C300" i="6"/>
  <c r="C350" i="6" s="1"/>
  <c r="H354" i="6"/>
  <c r="C304" i="6"/>
  <c r="C354" i="6" s="1"/>
  <c r="C303" i="6"/>
  <c r="C353" i="6" s="1"/>
  <c r="C307" i="29"/>
  <c r="C357" i="29" s="1"/>
  <c r="C309" i="20"/>
  <c r="C359" i="20" s="1"/>
  <c r="G293" i="20"/>
  <c r="G343" i="20" s="1"/>
  <c r="H347" i="30"/>
  <c r="C297" i="30"/>
  <c r="C347" i="30" s="1"/>
  <c r="C309" i="30"/>
  <c r="C359" i="30" s="1"/>
  <c r="C300" i="30"/>
  <c r="C350" i="30" s="1"/>
  <c r="C304" i="30"/>
  <c r="C354" i="30" s="1"/>
  <c r="E303" i="19"/>
  <c r="E353" i="19" s="1"/>
  <c r="C297" i="26"/>
  <c r="F293" i="30"/>
  <c r="F343" i="30" s="1"/>
  <c r="F293" i="29"/>
  <c r="F343" i="29" s="1"/>
  <c r="F293" i="20"/>
  <c r="F343" i="20" s="1"/>
  <c r="E295" i="19"/>
  <c r="E345" i="19" s="1"/>
  <c r="H354" i="29"/>
  <c r="H304" i="29"/>
  <c r="M27" i="48" s="1"/>
  <c r="H354" i="23"/>
  <c r="H354" i="21"/>
  <c r="H354" i="30"/>
  <c r="H304" i="30"/>
  <c r="M28" i="48" s="1"/>
  <c r="H347" i="29"/>
  <c r="H362" i="22"/>
  <c r="H312" i="22"/>
  <c r="U20" i="48" s="1"/>
  <c r="H362" i="17"/>
  <c r="H362" i="18"/>
  <c r="H362" i="32"/>
  <c r="H362" i="35"/>
  <c r="H312" i="35"/>
  <c r="C310" i="30"/>
  <c r="C360" i="30" s="1"/>
  <c r="C310" i="20"/>
  <c r="C360" i="20" s="1"/>
  <c r="C310" i="19"/>
  <c r="C360" i="19" s="1"/>
  <c r="H360" i="18"/>
  <c r="H355" i="26"/>
  <c r="C305" i="30"/>
  <c r="C355" i="30" s="1"/>
  <c r="C305" i="29"/>
  <c r="C355" i="29" s="1"/>
  <c r="C302" i="30"/>
  <c r="C352" i="30" s="1"/>
  <c r="H352" i="34"/>
  <c r="H352" i="41"/>
  <c r="H352" i="27"/>
  <c r="H352" i="40"/>
  <c r="H302" i="40"/>
  <c r="K39" i="48" s="1"/>
  <c r="H352" i="31"/>
  <c r="H352" i="21"/>
  <c r="H352" i="23"/>
  <c r="H352" i="29"/>
  <c r="H302" i="29"/>
  <c r="K27" i="48" s="1"/>
  <c r="C302" i="20"/>
  <c r="C352" i="20" s="1"/>
  <c r="C302" i="19"/>
  <c r="C352" i="19" s="1"/>
  <c r="H351" i="39"/>
  <c r="H351" i="17"/>
  <c r="H301" i="17"/>
  <c r="J13" i="48" s="1"/>
  <c r="H351" i="10"/>
  <c r="H351" i="18"/>
  <c r="H301" i="18"/>
  <c r="J14" i="48" s="1"/>
  <c r="C301" i="30"/>
  <c r="C351" i="30" s="1"/>
  <c r="H349" i="18"/>
  <c r="H299" i="18"/>
  <c r="H14" i="48" s="1"/>
  <c r="H349" i="10"/>
  <c r="H346" i="18"/>
  <c r="H354" i="20"/>
  <c r="C304" i="20"/>
  <c r="C354" i="20" s="1"/>
  <c r="C310" i="29"/>
  <c r="C360" i="29" s="1"/>
  <c r="H301" i="41"/>
  <c r="J40" i="48" s="1"/>
  <c r="C310" i="6"/>
  <c r="C360" i="6" s="1"/>
  <c r="H304" i="25"/>
  <c r="M18" i="48" s="1"/>
  <c r="H353" i="6"/>
  <c r="H359" i="19"/>
  <c r="H357" i="18"/>
  <c r="H307" i="18"/>
  <c r="P14" i="48" s="1"/>
  <c r="H347" i="6"/>
  <c r="H353" i="9"/>
  <c r="H350" i="20"/>
  <c r="H300" i="20"/>
  <c r="H359" i="6"/>
  <c r="H347" i="26"/>
  <c r="H350" i="30"/>
  <c r="H300" i="30"/>
  <c r="I28" i="48" s="1"/>
  <c r="H359" i="20"/>
  <c r="H357" i="19"/>
  <c r="H350" i="29"/>
  <c r="H357" i="30"/>
  <c r="H307" i="30"/>
  <c r="P28" i="48" s="1"/>
  <c r="H357" i="6"/>
  <c r="H350" i="28"/>
  <c r="H350" i="16"/>
  <c r="H297" i="30"/>
  <c r="F28" i="48" s="1"/>
  <c r="H357" i="21"/>
  <c r="H357" i="17"/>
  <c r="H359" i="17"/>
  <c r="H357" i="23"/>
  <c r="H307" i="23"/>
  <c r="P22" i="48" s="1"/>
  <c r="H359" i="30"/>
  <c r="H357" i="29"/>
  <c r="H307" i="29"/>
  <c r="P27" i="48" s="1"/>
  <c r="H359" i="29"/>
  <c r="H304" i="17"/>
  <c r="M13" i="48" s="1"/>
  <c r="H354" i="17"/>
  <c r="H357" i="14"/>
  <c r="H359" i="23"/>
  <c r="H350" i="6"/>
  <c r="H355" i="29"/>
  <c r="H305" i="29"/>
  <c r="N27" i="48" s="1"/>
  <c r="H355" i="30"/>
  <c r="H352" i="19"/>
  <c r="H352" i="20"/>
  <c r="H352" i="30"/>
  <c r="H302" i="30"/>
  <c r="K28" i="48" s="1"/>
  <c r="H351" i="30"/>
  <c r="G295" i="15"/>
  <c r="G345" i="15" s="1"/>
  <c r="E304" i="15"/>
  <c r="E354" i="15" s="1"/>
  <c r="D309" i="15"/>
  <c r="D359" i="15" s="1"/>
  <c r="G311" i="15"/>
  <c r="G361" i="15" s="1"/>
  <c r="F311" i="15"/>
  <c r="F361" i="15" s="1"/>
  <c r="F305" i="15"/>
  <c r="F355" i="15" s="1"/>
  <c r="E310" i="15"/>
  <c r="E360" i="15" s="1"/>
  <c r="G302" i="15"/>
  <c r="G352" i="15" s="1"/>
  <c r="G303" i="15"/>
  <c r="G353" i="15" s="1"/>
  <c r="G351" i="15"/>
  <c r="G310" i="15"/>
  <c r="G360" i="15" s="1"/>
  <c r="E305" i="15"/>
  <c r="E355" i="15" s="1"/>
  <c r="F303" i="15"/>
  <c r="F353" i="15" s="1"/>
  <c r="F310" i="15"/>
  <c r="F360" i="15" s="1"/>
  <c r="F351" i="15"/>
  <c r="G294" i="15"/>
  <c r="G344" i="15" s="1"/>
  <c r="G307" i="15"/>
  <c r="G357" i="15" s="1"/>
  <c r="G299" i="15"/>
  <c r="G349" i="15" s="1"/>
  <c r="G297" i="15"/>
  <c r="G347" i="15" s="1"/>
  <c r="G309" i="15"/>
  <c r="G359" i="15" s="1"/>
  <c r="F304" i="15"/>
  <c r="F354" i="15" s="1"/>
  <c r="E312" i="15"/>
  <c r="E362" i="15" s="1"/>
  <c r="G312" i="15"/>
  <c r="G362" i="15" s="1"/>
  <c r="G300" i="15"/>
  <c r="G350" i="15" s="1"/>
  <c r="G296" i="15"/>
  <c r="G346" i="15" s="1"/>
  <c r="G304" i="15"/>
  <c r="G354" i="15" s="1"/>
  <c r="E300" i="15"/>
  <c r="E350" i="15" s="1"/>
  <c r="G298" i="15"/>
  <c r="G348" i="15" s="1"/>
  <c r="G308" i="15"/>
  <c r="G358" i="15" s="1"/>
  <c r="C300" i="15"/>
  <c r="C350" i="15" s="1"/>
  <c r="C312" i="15"/>
  <c r="C362" i="15" s="1"/>
  <c r="F309" i="15"/>
  <c r="F359" i="15" s="1"/>
  <c r="D300" i="15"/>
  <c r="D350" i="15" s="1"/>
  <c r="D303" i="15"/>
  <c r="D353" i="15" s="1"/>
  <c r="E303" i="15"/>
  <c r="E353" i="15" s="1"/>
  <c r="D305" i="15"/>
  <c r="D355" i="15" s="1"/>
  <c r="F295" i="15"/>
  <c r="F345" i="15" s="1"/>
  <c r="E307" i="15"/>
  <c r="E357" i="15" s="1"/>
  <c r="D307" i="15"/>
  <c r="D357" i="15" s="1"/>
  <c r="D312" i="15"/>
  <c r="D362" i="15" s="1"/>
  <c r="C303" i="15"/>
  <c r="C353" i="15" s="1"/>
  <c r="C309" i="15"/>
  <c r="C359" i="15" s="1"/>
  <c r="C307" i="15"/>
  <c r="C357" i="15" s="1"/>
  <c r="F299" i="15"/>
  <c r="F349" i="15" s="1"/>
  <c r="G306" i="15"/>
  <c r="G356" i="15" s="1"/>
  <c r="F300" i="15"/>
  <c r="F350" i="15" s="1"/>
  <c r="E297" i="15"/>
  <c r="E347" i="15" s="1"/>
  <c r="D301" i="15"/>
  <c r="D351" i="15" s="1"/>
  <c r="C304" i="15"/>
  <c r="C354" i="15" s="1"/>
  <c r="C310" i="15"/>
  <c r="C360" i="15" s="1"/>
  <c r="E311" i="15"/>
  <c r="E361" i="15" s="1"/>
  <c r="E299" i="15"/>
  <c r="E349" i="15" s="1"/>
  <c r="H353" i="15"/>
  <c r="H350" i="15"/>
  <c r="I156" i="27" l="1"/>
  <c r="G52" i="38"/>
  <c r="B1" i="28"/>
  <c r="B1" i="27"/>
  <c r="B1" i="25"/>
  <c r="H97" i="18"/>
  <c r="I147" i="18"/>
  <c r="I152" i="18"/>
  <c r="I158" i="18"/>
  <c r="I162" i="18"/>
  <c r="H102" i="18"/>
  <c r="C127" i="18"/>
  <c r="H93" i="14"/>
  <c r="I148" i="14"/>
  <c r="I151" i="14"/>
  <c r="I160" i="14"/>
  <c r="H102" i="14"/>
  <c r="I153" i="14"/>
  <c r="I156" i="14"/>
  <c r="D118" i="14"/>
  <c r="G134" i="14"/>
  <c r="I144" i="23"/>
  <c r="I152" i="23"/>
  <c r="I154" i="23"/>
  <c r="I158" i="23"/>
  <c r="H94" i="11"/>
  <c r="H96" i="11"/>
  <c r="I144" i="11"/>
  <c r="I154" i="11"/>
  <c r="I161" i="11"/>
  <c r="E117" i="11"/>
  <c r="C119" i="11"/>
  <c r="F120" i="11"/>
  <c r="E122" i="11"/>
  <c r="G132" i="9"/>
  <c r="H104" i="9"/>
  <c r="I144" i="9"/>
  <c r="K144" i="9" s="1"/>
  <c r="I158" i="9"/>
  <c r="K158" i="9" s="1"/>
  <c r="I162" i="9"/>
  <c r="K162" i="9" s="1"/>
  <c r="G118" i="9"/>
  <c r="E120" i="9"/>
  <c r="D122" i="9"/>
  <c r="H95" i="12"/>
  <c r="H107" i="12"/>
  <c r="I145" i="12"/>
  <c r="I147" i="12"/>
  <c r="I150" i="12"/>
  <c r="I152" i="12"/>
  <c r="I155" i="12"/>
  <c r="I151" i="25"/>
  <c r="H91" i="25"/>
  <c r="H96" i="25"/>
  <c r="H104" i="25"/>
  <c r="H106" i="25"/>
  <c r="I157" i="25"/>
  <c r="G125" i="17"/>
  <c r="G132" i="17"/>
  <c r="D111" i="17"/>
  <c r="H98" i="17"/>
  <c r="H102" i="17"/>
  <c r="I146" i="17"/>
  <c r="I157" i="17"/>
  <c r="I148" i="22"/>
  <c r="I151" i="22"/>
  <c r="I153" i="22"/>
  <c r="I160" i="22"/>
  <c r="H98" i="28"/>
  <c r="H91" i="28"/>
  <c r="H94" i="28"/>
  <c r="H96" i="28"/>
  <c r="H106" i="28"/>
  <c r="E121" i="19"/>
  <c r="I143" i="19"/>
  <c r="I148" i="19"/>
  <c r="I150" i="19"/>
  <c r="I153" i="19"/>
  <c r="I156" i="19"/>
  <c r="G128" i="19"/>
  <c r="H99" i="21"/>
  <c r="I145" i="21"/>
  <c r="I147" i="21"/>
  <c r="I150" i="21"/>
  <c r="I155" i="21"/>
  <c r="I158" i="21"/>
  <c r="I162" i="21"/>
  <c r="H104" i="35"/>
  <c r="H108" i="35"/>
  <c r="I149" i="35"/>
  <c r="G124" i="35"/>
  <c r="I158" i="6"/>
  <c r="G130" i="33"/>
  <c r="H102" i="33"/>
  <c r="I144" i="33"/>
  <c r="I149" i="33"/>
  <c r="G122" i="33"/>
  <c r="C117" i="34"/>
  <c r="F118" i="34"/>
  <c r="D120" i="34"/>
  <c r="H107" i="41"/>
  <c r="I143" i="41"/>
  <c r="I153" i="41"/>
  <c r="C111" i="20"/>
  <c r="H98" i="20"/>
  <c r="H106" i="20"/>
  <c r="H108" i="20"/>
  <c r="I144" i="20"/>
  <c r="I154" i="20"/>
  <c r="I157" i="20"/>
  <c r="I161" i="20"/>
  <c r="H103" i="16"/>
  <c r="I145" i="16"/>
  <c r="I150" i="16"/>
  <c r="I159" i="16"/>
  <c r="H93" i="27"/>
  <c r="E132" i="27"/>
  <c r="G123" i="27"/>
  <c r="H105" i="27"/>
  <c r="G128" i="15"/>
  <c r="E121" i="15"/>
  <c r="G122" i="15"/>
  <c r="H94" i="15"/>
  <c r="H106" i="15"/>
  <c r="I144" i="15"/>
  <c r="I149" i="15"/>
  <c r="I154" i="15"/>
  <c r="I158" i="15"/>
  <c r="H96" i="32"/>
  <c r="G134" i="32"/>
  <c r="I148" i="32"/>
  <c r="I153" i="32"/>
  <c r="I160" i="32"/>
  <c r="F127" i="32"/>
  <c r="H96" i="39"/>
  <c r="H98" i="39"/>
  <c r="G126" i="39"/>
  <c r="G133" i="39"/>
  <c r="G127" i="38"/>
  <c r="G134" i="38"/>
  <c r="H103" i="38"/>
  <c r="H109" i="38"/>
  <c r="I150" i="38"/>
  <c r="H102" i="9"/>
  <c r="C127" i="9"/>
  <c r="H141" i="12"/>
  <c r="I140" i="12" s="1"/>
  <c r="H141" i="29"/>
  <c r="I140" i="29"/>
  <c r="C131" i="9"/>
  <c r="H106" i="9"/>
  <c r="H91" i="11"/>
  <c r="E116" i="11"/>
  <c r="F124" i="18"/>
  <c r="H99" i="18"/>
  <c r="H106" i="18"/>
  <c r="C131" i="18"/>
  <c r="H99" i="19"/>
  <c r="C124" i="19"/>
  <c r="H94" i="20"/>
  <c r="F119" i="20"/>
  <c r="H106" i="23"/>
  <c r="D131" i="23"/>
  <c r="H108" i="23"/>
  <c r="D133" i="23"/>
  <c r="H102" i="25"/>
  <c r="E127" i="25"/>
  <c r="D127" i="28"/>
  <c r="H102" i="28"/>
  <c r="H92" i="29"/>
  <c r="E117" i="29"/>
  <c r="E122" i="29"/>
  <c r="H97" i="29"/>
  <c r="H105" i="29"/>
  <c r="F130" i="29"/>
  <c r="H93" i="32"/>
  <c r="E118" i="32"/>
  <c r="E119" i="35"/>
  <c r="H94" i="35"/>
  <c r="E120" i="38"/>
  <c r="H95" i="38"/>
  <c r="H101" i="38"/>
  <c r="D126" i="38"/>
  <c r="H100" i="39"/>
  <c r="E125" i="39"/>
  <c r="H141" i="28"/>
  <c r="I140" i="28" s="1"/>
  <c r="H141" i="38"/>
  <c r="I140" i="38" s="1"/>
  <c r="H78" i="9"/>
  <c r="F133" i="9"/>
  <c r="H105" i="31"/>
  <c r="I144" i="6"/>
  <c r="C132" i="9"/>
  <c r="E130" i="11"/>
  <c r="F130" i="30"/>
  <c r="E130" i="9"/>
  <c r="H65" i="11"/>
  <c r="H39" i="12"/>
  <c r="H300" i="12" s="1"/>
  <c r="H46" i="12"/>
  <c r="H307" i="12" s="1"/>
  <c r="C120" i="12"/>
  <c r="C125" i="12"/>
  <c r="H73" i="12"/>
  <c r="C130" i="12"/>
  <c r="D135" i="12"/>
  <c r="H36" i="14"/>
  <c r="H297" i="14" s="1"/>
  <c r="F10" i="48" s="1"/>
  <c r="H41" i="14"/>
  <c r="H43" i="14"/>
  <c r="H51" i="14"/>
  <c r="F131" i="14"/>
  <c r="E134" i="15"/>
  <c r="H86" i="16"/>
  <c r="D52" i="16"/>
  <c r="F124" i="16"/>
  <c r="C128" i="16"/>
  <c r="F134" i="16"/>
  <c r="C52" i="17"/>
  <c r="H51" i="17"/>
  <c r="H312" i="17" s="1"/>
  <c r="U13" i="48" s="1"/>
  <c r="F81" i="17"/>
  <c r="D81" i="17"/>
  <c r="G119" i="17"/>
  <c r="H69" i="17"/>
  <c r="C133" i="17"/>
  <c r="D52" i="18"/>
  <c r="H42" i="18"/>
  <c r="H303" i="18" s="1"/>
  <c r="L14" i="48" s="1"/>
  <c r="H49" i="18"/>
  <c r="H310" i="18" s="1"/>
  <c r="S14" i="48" s="1"/>
  <c r="H66" i="18"/>
  <c r="H68" i="18"/>
  <c r="E128" i="18"/>
  <c r="H76" i="18"/>
  <c r="G52" i="19"/>
  <c r="G313" i="19" s="1"/>
  <c r="G363" i="19" s="1"/>
  <c r="H41" i="19"/>
  <c r="H43" i="19"/>
  <c r="H44" i="19"/>
  <c r="H46" i="19"/>
  <c r="H307" i="19" s="1"/>
  <c r="P15" i="48" s="1"/>
  <c r="G131" i="26"/>
  <c r="G130" i="29"/>
  <c r="D116" i="30"/>
  <c r="G117" i="30"/>
  <c r="C121" i="30"/>
  <c r="G126" i="23"/>
  <c r="D52" i="19"/>
  <c r="H49" i="19"/>
  <c r="C81" i="19"/>
  <c r="H67" i="19"/>
  <c r="H68" i="19"/>
  <c r="F128" i="19"/>
  <c r="C52" i="20"/>
  <c r="F52" i="20"/>
  <c r="H41" i="20"/>
  <c r="H302" i="20" s="1"/>
  <c r="K16" i="48" s="1"/>
  <c r="G52" i="20"/>
  <c r="G313" i="20" s="1"/>
  <c r="G363" i="20" s="1"/>
  <c r="H48" i="20"/>
  <c r="H309" i="20" s="1"/>
  <c r="R16" i="48" s="1"/>
  <c r="H50" i="20"/>
  <c r="D81" i="20"/>
  <c r="E81" i="20"/>
  <c r="E125" i="20"/>
  <c r="H43" i="21"/>
  <c r="H304" i="21" s="1"/>
  <c r="M19" i="48" s="1"/>
  <c r="H46" i="21"/>
  <c r="H307" i="21" s="1"/>
  <c r="P19" i="48" s="1"/>
  <c r="H48" i="21"/>
  <c r="H309" i="21" s="1"/>
  <c r="R19" i="48" s="1"/>
  <c r="H51" i="21"/>
  <c r="C81" i="21"/>
  <c r="H67" i="21"/>
  <c r="H69" i="21"/>
  <c r="H70" i="21"/>
  <c r="C129" i="21"/>
  <c r="H75" i="21"/>
  <c r="H79" i="21"/>
  <c r="H33" i="22"/>
  <c r="H35" i="22"/>
  <c r="H37" i="22"/>
  <c r="H40" i="22"/>
  <c r="H42" i="22"/>
  <c r="H303" i="22" s="1"/>
  <c r="L20" i="48" s="1"/>
  <c r="H43" i="22"/>
  <c r="H48" i="22"/>
  <c r="H309" i="22" s="1"/>
  <c r="R20" i="48" s="1"/>
  <c r="H50" i="22"/>
  <c r="F81" i="22"/>
  <c r="H70" i="22"/>
  <c r="E132" i="22"/>
  <c r="D52" i="23"/>
  <c r="H41" i="23"/>
  <c r="H302" i="23" s="1"/>
  <c r="K22" i="48" s="1"/>
  <c r="G52" i="23"/>
  <c r="G313" i="23" s="1"/>
  <c r="G363" i="23" s="1"/>
  <c r="H51" i="23"/>
  <c r="D117" i="23"/>
  <c r="H117" i="23" s="1"/>
  <c r="C81" i="23"/>
  <c r="H73" i="23"/>
  <c r="H77" i="23"/>
  <c r="F135" i="23"/>
  <c r="G52" i="24"/>
  <c r="G313" i="24" s="1"/>
  <c r="G363" i="24" s="1"/>
  <c r="D52" i="24"/>
  <c r="H42" i="24"/>
  <c r="H303" i="24" s="1"/>
  <c r="L24" i="48" s="1"/>
  <c r="C52" i="24"/>
  <c r="H61" i="24"/>
  <c r="G121" i="24"/>
  <c r="H68" i="24"/>
  <c r="F126" i="24"/>
  <c r="D135" i="24"/>
  <c r="H45" i="25"/>
  <c r="C123" i="25"/>
  <c r="F124" i="25"/>
  <c r="F129" i="25"/>
  <c r="H33" i="26"/>
  <c r="H40" i="26"/>
  <c r="H43" i="26"/>
  <c r="H304" i="26" s="1"/>
  <c r="M23" i="48" s="1"/>
  <c r="D52" i="26"/>
  <c r="C81" i="26"/>
  <c r="F117" i="26"/>
  <c r="H70" i="26"/>
  <c r="H77" i="26"/>
  <c r="C52" i="27"/>
  <c r="G52" i="27"/>
  <c r="D81" i="27"/>
  <c r="E81" i="27"/>
  <c r="H67" i="27"/>
  <c r="E124" i="27"/>
  <c r="H74" i="27"/>
  <c r="E134" i="27"/>
  <c r="H32" i="28"/>
  <c r="D52" i="28"/>
  <c r="H37" i="28"/>
  <c r="H39" i="28"/>
  <c r="H300" i="28" s="1"/>
  <c r="I26" i="48" s="1"/>
  <c r="H45" i="28"/>
  <c r="H47" i="28"/>
  <c r="D121" i="28"/>
  <c r="F134" i="28"/>
  <c r="E116" i="57"/>
  <c r="D121" i="57"/>
  <c r="G122" i="21"/>
  <c r="E19" i="49"/>
  <c r="E102" i="49" s="1"/>
  <c r="H32" i="29"/>
  <c r="E52" i="29"/>
  <c r="H42" i="29"/>
  <c r="H303" i="29" s="1"/>
  <c r="L27" i="48" s="1"/>
  <c r="G52" i="29"/>
  <c r="G313" i="29" s="1"/>
  <c r="G363" i="29" s="1"/>
  <c r="H61" i="29"/>
  <c r="H64" i="29"/>
  <c r="H66" i="29"/>
  <c r="H69" i="29"/>
  <c r="H74" i="29"/>
  <c r="F52" i="30"/>
  <c r="F313" i="30" s="1"/>
  <c r="F363" i="30" s="1"/>
  <c r="D52" i="30"/>
  <c r="H37" i="30"/>
  <c r="H44" i="30"/>
  <c r="H305" i="30" s="1"/>
  <c r="N28" i="48" s="1"/>
  <c r="H61" i="30"/>
  <c r="H66" i="30"/>
  <c r="H68" i="30"/>
  <c r="H33" i="31"/>
  <c r="H36" i="31"/>
  <c r="F52" i="31"/>
  <c r="F313" i="31" s="1"/>
  <c r="F363" i="31" s="1"/>
  <c r="C122" i="31"/>
  <c r="F123" i="31"/>
  <c r="D125" i="31"/>
  <c r="C52" i="32"/>
  <c r="H51" i="32"/>
  <c r="H312" i="32" s="1"/>
  <c r="U30" i="48" s="1"/>
  <c r="C81" i="32"/>
  <c r="F81" i="32"/>
  <c r="H67" i="32"/>
  <c r="F125" i="32"/>
  <c r="H75" i="32"/>
  <c r="H40" i="33"/>
  <c r="D52" i="33"/>
  <c r="H50" i="33"/>
  <c r="F117" i="33"/>
  <c r="F122" i="33"/>
  <c r="G125" i="33"/>
  <c r="E132" i="33"/>
  <c r="H40" i="34"/>
  <c r="D81" i="34"/>
  <c r="H62" i="34"/>
  <c r="H72" i="34"/>
  <c r="H74" i="34"/>
  <c r="F81" i="34"/>
  <c r="H32" i="35"/>
  <c r="G52" i="35"/>
  <c r="C52" i="35"/>
  <c r="H42" i="35"/>
  <c r="H303" i="35" s="1"/>
  <c r="L34" i="48" s="1"/>
  <c r="E116" i="35"/>
  <c r="F129" i="35"/>
  <c r="C52" i="38"/>
  <c r="H37" i="38"/>
  <c r="D52" i="38"/>
  <c r="H47" i="38"/>
  <c r="H49" i="38"/>
  <c r="D81" i="38"/>
  <c r="E126" i="38"/>
  <c r="D128" i="38"/>
  <c r="H74" i="38"/>
  <c r="C133" i="38"/>
  <c r="C136" i="38" s="1"/>
  <c r="H42" i="39"/>
  <c r="H303" i="39" s="1"/>
  <c r="L38" i="48" s="1"/>
  <c r="G116" i="39"/>
  <c r="E118" i="39"/>
  <c r="G121" i="39"/>
  <c r="E123" i="39"/>
  <c r="C125" i="39"/>
  <c r="C130" i="39"/>
  <c r="H130" i="39" s="1"/>
  <c r="F131" i="39"/>
  <c r="D133" i="39"/>
  <c r="G52" i="40"/>
  <c r="H49" i="40"/>
  <c r="H63" i="40"/>
  <c r="H71" i="40"/>
  <c r="C52" i="41"/>
  <c r="H36" i="41"/>
  <c r="D117" i="41"/>
  <c r="G118" i="41"/>
  <c r="E120" i="41"/>
  <c r="E125" i="41"/>
  <c r="E130" i="41"/>
  <c r="C132" i="41"/>
  <c r="H132" i="41" s="1"/>
  <c r="B1" i="57"/>
  <c r="D125" i="57"/>
  <c r="E133" i="57"/>
  <c r="D128" i="57"/>
  <c r="G129" i="25"/>
  <c r="E135" i="30"/>
  <c r="D117" i="31"/>
  <c r="G118" i="31"/>
  <c r="E120" i="31"/>
  <c r="G134" i="35"/>
  <c r="B1" i="20"/>
  <c r="E125" i="57"/>
  <c r="G123" i="59"/>
  <c r="E121" i="38"/>
  <c r="F127" i="28"/>
  <c r="H127" i="28" s="1"/>
  <c r="D127" i="57"/>
  <c r="C123" i="36"/>
  <c r="D117" i="30"/>
  <c r="H97" i="30"/>
  <c r="D125" i="30"/>
  <c r="D133" i="30"/>
  <c r="G134" i="30"/>
  <c r="E163" i="30"/>
  <c r="G163" i="30"/>
  <c r="C163" i="30"/>
  <c r="G130" i="59"/>
  <c r="F124" i="59"/>
  <c r="C133" i="59"/>
  <c r="G126" i="57"/>
  <c r="E117" i="30"/>
  <c r="C119" i="30"/>
  <c r="F120" i="30"/>
  <c r="G129" i="32"/>
  <c r="G135" i="38"/>
  <c r="G130" i="39"/>
  <c r="G127" i="57"/>
  <c r="F127" i="41"/>
  <c r="C132" i="36"/>
  <c r="C124" i="36"/>
  <c r="H86" i="36"/>
  <c r="G133" i="27"/>
  <c r="F127" i="27"/>
  <c r="G133" i="23"/>
  <c r="G133" i="20"/>
  <c r="G133" i="16"/>
  <c r="G133" i="11"/>
  <c r="G135" i="36"/>
  <c r="E130" i="36"/>
  <c r="G127" i="36"/>
  <c r="E122" i="36"/>
  <c r="E123" i="37"/>
  <c r="G122" i="25"/>
  <c r="B1" i="23"/>
  <c r="E123" i="57"/>
  <c r="F131" i="57"/>
  <c r="F123" i="59"/>
  <c r="H100" i="30"/>
  <c r="C122" i="30"/>
  <c r="E128" i="30"/>
  <c r="F128" i="30"/>
  <c r="D130" i="30"/>
  <c r="G131" i="30"/>
  <c r="E133" i="30"/>
  <c r="C135" i="30"/>
  <c r="H67" i="14"/>
  <c r="C122" i="14"/>
  <c r="C131" i="15"/>
  <c r="H76" i="15"/>
  <c r="H76" i="16"/>
  <c r="D131" i="16"/>
  <c r="H77" i="16"/>
  <c r="G132" i="16"/>
  <c r="H73" i="17"/>
  <c r="D128" i="17"/>
  <c r="G129" i="17"/>
  <c r="H74" i="17"/>
  <c r="E131" i="17"/>
  <c r="H76" i="17"/>
  <c r="G134" i="17"/>
  <c r="H79" i="17"/>
  <c r="H16" i="18"/>
  <c r="H240" i="18" s="1"/>
  <c r="F18" i="18"/>
  <c r="H32" i="18"/>
  <c r="G52" i="18"/>
  <c r="G313" i="18" s="1"/>
  <c r="G363" i="18" s="1"/>
  <c r="H39" i="18"/>
  <c r="H300" i="18" s="1"/>
  <c r="I14" i="48" s="1"/>
  <c r="E52" i="18"/>
  <c r="C52" i="18"/>
  <c r="H48" i="18"/>
  <c r="H309" i="18" s="1"/>
  <c r="R14" i="48" s="1"/>
  <c r="H61" i="18"/>
  <c r="G81" i="18"/>
  <c r="E81" i="18"/>
  <c r="H63" i="18"/>
  <c r="H65" i="18"/>
  <c r="C81" i="18"/>
  <c r="H70" i="18"/>
  <c r="C125" i="18"/>
  <c r="F81" i="18"/>
  <c r="H71" i="18"/>
  <c r="D133" i="18"/>
  <c r="D81" i="18"/>
  <c r="H17" i="19"/>
  <c r="H215" i="19" s="1"/>
  <c r="F18" i="19"/>
  <c r="F81" i="19"/>
  <c r="H63" i="19"/>
  <c r="H71" i="19"/>
  <c r="G81" i="19"/>
  <c r="G131" i="19"/>
  <c r="H76" i="19"/>
  <c r="E133" i="19"/>
  <c r="E81" i="19"/>
  <c r="H78" i="19"/>
  <c r="H33" i="20"/>
  <c r="D52" i="20"/>
  <c r="G81" i="20"/>
  <c r="H63" i="20"/>
  <c r="G123" i="20"/>
  <c r="H68" i="20"/>
  <c r="C127" i="20"/>
  <c r="H72" i="20"/>
  <c r="C132" i="20"/>
  <c r="H77" i="20"/>
  <c r="F133" i="20"/>
  <c r="F81" i="20"/>
  <c r="H78" i="20"/>
  <c r="H62" i="21"/>
  <c r="E81" i="21"/>
  <c r="H65" i="21"/>
  <c r="F81" i="21"/>
  <c r="D127" i="21"/>
  <c r="H72" i="21"/>
  <c r="D132" i="21"/>
  <c r="H77" i="21"/>
  <c r="G135" i="21"/>
  <c r="H80" i="21"/>
  <c r="G81" i="21"/>
  <c r="C52" i="22"/>
  <c r="H32" i="22"/>
  <c r="C81" i="22"/>
  <c r="H61" i="22"/>
  <c r="H65" i="22"/>
  <c r="G81" i="22"/>
  <c r="E127" i="22"/>
  <c r="E81" i="22"/>
  <c r="D129" i="22"/>
  <c r="H74" i="22"/>
  <c r="G130" i="22"/>
  <c r="H75" i="22"/>
  <c r="H63" i="23"/>
  <c r="G81" i="23"/>
  <c r="D122" i="23"/>
  <c r="H67" i="23"/>
  <c r="E125" i="23"/>
  <c r="H70" i="23"/>
  <c r="F133" i="23"/>
  <c r="H133" i="23" s="1"/>
  <c r="F81" i="23"/>
  <c r="H78" i="23"/>
  <c r="C81" i="24"/>
  <c r="H65" i="24"/>
  <c r="C130" i="24"/>
  <c r="H75" i="24"/>
  <c r="D81" i="24"/>
  <c r="H78" i="24"/>
  <c r="H32" i="26"/>
  <c r="C52" i="26"/>
  <c r="H64" i="26"/>
  <c r="D81" i="26"/>
  <c r="G120" i="26"/>
  <c r="H65" i="26"/>
  <c r="G81" i="26"/>
  <c r="F122" i="26"/>
  <c r="H67" i="26"/>
  <c r="E81" i="26"/>
  <c r="H72" i="26"/>
  <c r="D134" i="26"/>
  <c r="H79" i="26"/>
  <c r="H32" i="27"/>
  <c r="D52" i="27"/>
  <c r="H62" i="27"/>
  <c r="G81" i="27"/>
  <c r="C126" i="27"/>
  <c r="H71" i="27"/>
  <c r="G127" i="27"/>
  <c r="H72" i="27"/>
  <c r="C131" i="27"/>
  <c r="H76" i="27"/>
  <c r="F132" i="27"/>
  <c r="H77" i="27"/>
  <c r="G52" i="28"/>
  <c r="G313" i="28" s="1"/>
  <c r="G363" i="28" s="1"/>
  <c r="H35" i="28"/>
  <c r="E116" i="28"/>
  <c r="L28" i="49" s="1"/>
  <c r="E81" i="28"/>
  <c r="C81" i="28"/>
  <c r="H63" i="28"/>
  <c r="C118" i="28"/>
  <c r="F119" i="28"/>
  <c r="F81" i="28"/>
  <c r="H64" i="28"/>
  <c r="C123" i="28"/>
  <c r="H123" i="28" s="1"/>
  <c r="H68" i="28"/>
  <c r="F124" i="28"/>
  <c r="H69" i="28"/>
  <c r="H73" i="28"/>
  <c r="C128" i="28"/>
  <c r="F129" i="28"/>
  <c r="H74" i="28"/>
  <c r="G132" i="28"/>
  <c r="H77" i="28"/>
  <c r="G81" i="28"/>
  <c r="H36" i="29"/>
  <c r="H297" i="29" s="1"/>
  <c r="F27" i="48" s="1"/>
  <c r="C52" i="29"/>
  <c r="E126" i="29"/>
  <c r="E81" i="29"/>
  <c r="D128" i="29"/>
  <c r="H73" i="29"/>
  <c r="C81" i="29"/>
  <c r="C133" i="29"/>
  <c r="H78" i="29"/>
  <c r="H32" i="30"/>
  <c r="G52" i="30"/>
  <c r="H353" i="30"/>
  <c r="H42" i="30"/>
  <c r="E118" i="30"/>
  <c r="E81" i="30"/>
  <c r="H63" i="30"/>
  <c r="C120" i="30"/>
  <c r="C81" i="30"/>
  <c r="H65" i="30"/>
  <c r="F81" i="30"/>
  <c r="H71" i="30"/>
  <c r="C130" i="30"/>
  <c r="H75" i="30"/>
  <c r="F131" i="30"/>
  <c r="H76" i="30"/>
  <c r="D81" i="30"/>
  <c r="H78" i="30"/>
  <c r="D135" i="30"/>
  <c r="H80" i="30"/>
  <c r="H34" i="31"/>
  <c r="G52" i="31"/>
  <c r="G313" i="31" s="1"/>
  <c r="G363" i="31" s="1"/>
  <c r="H48" i="31"/>
  <c r="H309" i="31" s="1"/>
  <c r="D52" i="31"/>
  <c r="F118" i="31"/>
  <c r="F81" i="31"/>
  <c r="D120" i="31"/>
  <c r="H65" i="31"/>
  <c r="D81" i="31"/>
  <c r="G126" i="31"/>
  <c r="G81" i="31"/>
  <c r="H71" i="31"/>
  <c r="D130" i="31"/>
  <c r="H75" i="31"/>
  <c r="H78" i="31"/>
  <c r="E81" i="31"/>
  <c r="G52" i="32"/>
  <c r="H36" i="32"/>
  <c r="H297" i="32" s="1"/>
  <c r="F30" i="48" s="1"/>
  <c r="H62" i="32"/>
  <c r="E81" i="32"/>
  <c r="H69" i="32"/>
  <c r="C124" i="32"/>
  <c r="D81" i="32"/>
  <c r="D127" i="32"/>
  <c r="H72" i="32"/>
  <c r="D132" i="32"/>
  <c r="H77" i="32"/>
  <c r="C134" i="32"/>
  <c r="H79" i="32"/>
  <c r="C52" i="33"/>
  <c r="H32" i="33"/>
  <c r="G52" i="33"/>
  <c r="G313" i="33" s="1"/>
  <c r="G363" i="33" s="1"/>
  <c r="H33" i="33"/>
  <c r="H38" i="33"/>
  <c r="F52" i="33"/>
  <c r="C116" i="33"/>
  <c r="J34" i="49" s="1"/>
  <c r="H61" i="33"/>
  <c r="D119" i="33"/>
  <c r="D81" i="33"/>
  <c r="H64" i="33"/>
  <c r="G120" i="33"/>
  <c r="G81" i="33"/>
  <c r="D124" i="33"/>
  <c r="H69" i="33"/>
  <c r="E81" i="33"/>
  <c r="E127" i="33"/>
  <c r="D129" i="33"/>
  <c r="H74" i="33"/>
  <c r="D52" i="34"/>
  <c r="H32" i="34"/>
  <c r="H353" i="34"/>
  <c r="H42" i="34"/>
  <c r="H303" i="34" s="1"/>
  <c r="L33" i="48" s="1"/>
  <c r="G122" i="34"/>
  <c r="H67" i="34"/>
  <c r="C118" i="35"/>
  <c r="C81" i="35"/>
  <c r="F119" i="35"/>
  <c r="F81" i="35"/>
  <c r="H64" i="35"/>
  <c r="D121" i="35"/>
  <c r="D81" i="35"/>
  <c r="C123" i="35"/>
  <c r="H68" i="35"/>
  <c r="D126" i="35"/>
  <c r="H71" i="35"/>
  <c r="C128" i="35"/>
  <c r="H73" i="35"/>
  <c r="D131" i="35"/>
  <c r="H76" i="35"/>
  <c r="G132" i="35"/>
  <c r="H77" i="35"/>
  <c r="H65" i="39"/>
  <c r="C120" i="39"/>
  <c r="G131" i="40"/>
  <c r="H76" i="40"/>
  <c r="F133" i="41"/>
  <c r="F81" i="41"/>
  <c r="F18" i="17"/>
  <c r="H36" i="17"/>
  <c r="H73" i="18"/>
  <c r="H70" i="20"/>
  <c r="H73" i="19"/>
  <c r="H48" i="19"/>
  <c r="H309" i="19" s="1"/>
  <c r="R15" i="48" s="1"/>
  <c r="H78" i="18"/>
  <c r="E81" i="16"/>
  <c r="D81" i="19"/>
  <c r="H62" i="19"/>
  <c r="D123" i="17"/>
  <c r="H78" i="17"/>
  <c r="D125" i="19"/>
  <c r="C128" i="6"/>
  <c r="H103" i="6"/>
  <c r="D123" i="11"/>
  <c r="H98" i="11"/>
  <c r="H100" i="11"/>
  <c r="D125" i="11"/>
  <c r="H106" i="11"/>
  <c r="E131" i="11"/>
  <c r="H131" i="11" s="1"/>
  <c r="E133" i="11"/>
  <c r="H108" i="11"/>
  <c r="F135" i="11"/>
  <c r="H110" i="11"/>
  <c r="H92" i="12"/>
  <c r="E117" i="12"/>
  <c r="H97" i="12"/>
  <c r="E122" i="12"/>
  <c r="E126" i="12"/>
  <c r="H101" i="12"/>
  <c r="F130" i="12"/>
  <c r="H105" i="12"/>
  <c r="H96" i="14"/>
  <c r="G121" i="14"/>
  <c r="F123" i="14"/>
  <c r="F125" i="14"/>
  <c r="H100" i="14"/>
  <c r="C128" i="14"/>
  <c r="H103" i="14"/>
  <c r="C130" i="14"/>
  <c r="H107" i="14"/>
  <c r="C132" i="14"/>
  <c r="D116" i="15"/>
  <c r="G117" i="15"/>
  <c r="C121" i="15"/>
  <c r="H104" i="15"/>
  <c r="D129" i="15"/>
  <c r="H108" i="15"/>
  <c r="D133" i="15"/>
  <c r="H95" i="16"/>
  <c r="E120" i="16"/>
  <c r="H101" i="16"/>
  <c r="D126" i="16"/>
  <c r="E130" i="16"/>
  <c r="H105" i="16"/>
  <c r="E132" i="16"/>
  <c r="H107" i="16"/>
  <c r="H91" i="17"/>
  <c r="F116" i="17"/>
  <c r="M15" i="49" s="1"/>
  <c r="D118" i="17"/>
  <c r="H96" i="17"/>
  <c r="F121" i="17"/>
  <c r="E125" i="17"/>
  <c r="H100" i="17"/>
  <c r="H104" i="17"/>
  <c r="F129" i="17"/>
  <c r="H129" i="17" s="1"/>
  <c r="G181" i="17" s="1"/>
  <c r="F133" i="17"/>
  <c r="H108" i="17"/>
  <c r="H92" i="18"/>
  <c r="F117" i="18"/>
  <c r="D119" i="18"/>
  <c r="H94" i="18"/>
  <c r="F126" i="18"/>
  <c r="H101" i="18"/>
  <c r="H110" i="18"/>
  <c r="D135" i="18"/>
  <c r="C117" i="19"/>
  <c r="H93" i="19"/>
  <c r="F118" i="19"/>
  <c r="D120" i="19"/>
  <c r="H95" i="19"/>
  <c r="C122" i="19"/>
  <c r="H122" i="19" s="1"/>
  <c r="H103" i="19"/>
  <c r="D128" i="19"/>
  <c r="H105" i="19"/>
  <c r="D130" i="19"/>
  <c r="H109" i="19"/>
  <c r="D134" i="19"/>
  <c r="H91" i="20"/>
  <c r="E116" i="20"/>
  <c r="L18" i="49" s="1"/>
  <c r="D121" i="20"/>
  <c r="H96" i="20"/>
  <c r="H100" i="20"/>
  <c r="D125" i="20"/>
  <c r="F135" i="20"/>
  <c r="H110" i="20"/>
  <c r="E117" i="21"/>
  <c r="H92" i="21"/>
  <c r="C119" i="21"/>
  <c r="H95" i="21"/>
  <c r="F120" i="21"/>
  <c r="E122" i="21"/>
  <c r="H97" i="21"/>
  <c r="F128" i="21"/>
  <c r="H103" i="21"/>
  <c r="F130" i="21"/>
  <c r="H107" i="21"/>
  <c r="F132" i="21"/>
  <c r="F134" i="21"/>
  <c r="H109" i="21"/>
  <c r="H93" i="22"/>
  <c r="E118" i="22"/>
  <c r="H96" i="22"/>
  <c r="G121" i="22"/>
  <c r="E119" i="23"/>
  <c r="H94" i="23"/>
  <c r="C127" i="23"/>
  <c r="H110" i="23"/>
  <c r="E135" i="23"/>
  <c r="E128" i="24"/>
  <c r="F120" i="12"/>
  <c r="F122" i="18"/>
  <c r="E123" i="15"/>
  <c r="E132" i="36"/>
  <c r="F131" i="18"/>
  <c r="D123" i="29"/>
  <c r="E131" i="29"/>
  <c r="H141" i="15"/>
  <c r="I140" i="15" s="1"/>
  <c r="H141" i="31"/>
  <c r="I140" i="31" s="1"/>
  <c r="H141" i="41"/>
  <c r="I140" i="41" s="1"/>
  <c r="F122" i="59"/>
  <c r="G130" i="40"/>
  <c r="H103" i="29"/>
  <c r="H101" i="24"/>
  <c r="H101" i="6"/>
  <c r="I153" i="6"/>
  <c r="I146" i="6"/>
  <c r="H98" i="9"/>
  <c r="H100" i="9"/>
  <c r="F131" i="12"/>
  <c r="H99" i="14"/>
  <c r="F126" i="14"/>
  <c r="I145" i="14"/>
  <c r="I152" i="14"/>
  <c r="C126" i="15"/>
  <c r="I148" i="15"/>
  <c r="E116" i="16"/>
  <c r="D121" i="16"/>
  <c r="E126" i="17"/>
  <c r="E118" i="18"/>
  <c r="G121" i="18"/>
  <c r="H121" i="18" s="1"/>
  <c r="E135" i="19"/>
  <c r="D117" i="20"/>
  <c r="D122" i="20"/>
  <c r="E130" i="20"/>
  <c r="I146" i="21"/>
  <c r="F117" i="22"/>
  <c r="H117" i="22" s="1"/>
  <c r="F122" i="22"/>
  <c r="H110" i="24"/>
  <c r="F134" i="25"/>
  <c r="D116" i="27"/>
  <c r="G117" i="27"/>
  <c r="E119" i="27"/>
  <c r="E136" i="27" s="1"/>
  <c r="C121" i="27"/>
  <c r="D126" i="28"/>
  <c r="F116" i="29"/>
  <c r="D118" i="29"/>
  <c r="G119" i="29"/>
  <c r="F121" i="29"/>
  <c r="G124" i="32"/>
  <c r="G128" i="35"/>
  <c r="G125" i="39"/>
  <c r="G132" i="41"/>
  <c r="I160" i="6"/>
  <c r="C126" i="9"/>
  <c r="I153" i="10"/>
  <c r="I156" i="10"/>
  <c r="G121" i="12"/>
  <c r="D133" i="14"/>
  <c r="F129" i="16"/>
  <c r="F133" i="16"/>
  <c r="F132" i="20"/>
  <c r="F134" i="20"/>
  <c r="F125" i="21"/>
  <c r="G118" i="23"/>
  <c r="E120" i="23"/>
  <c r="E130" i="23"/>
  <c r="E134" i="23"/>
  <c r="E123" i="24"/>
  <c r="E127" i="24"/>
  <c r="F131" i="24"/>
  <c r="I143" i="24"/>
  <c r="I159" i="24"/>
  <c r="F123" i="16"/>
  <c r="G116" i="24"/>
  <c r="E118" i="24"/>
  <c r="H95" i="24"/>
  <c r="H109" i="24"/>
  <c r="H97" i="26"/>
  <c r="D124" i="26"/>
  <c r="H101" i="26"/>
  <c r="E132" i="26"/>
  <c r="I158" i="26"/>
  <c r="I162" i="26"/>
  <c r="F123" i="19"/>
  <c r="C118" i="25"/>
  <c r="F119" i="25"/>
  <c r="D135" i="59"/>
  <c r="I143" i="10"/>
  <c r="F120" i="29"/>
  <c r="C116" i="40"/>
  <c r="D119" i="40"/>
  <c r="G120" i="40"/>
  <c r="F122" i="40"/>
  <c r="G127" i="18"/>
  <c r="G125" i="35"/>
  <c r="G132" i="39"/>
  <c r="G134" i="40"/>
  <c r="D123" i="26"/>
  <c r="E131" i="26"/>
  <c r="H141" i="30"/>
  <c r="I140" i="30" s="1"/>
  <c r="F124" i="32"/>
  <c r="D128" i="33"/>
  <c r="D134" i="33"/>
  <c r="C117" i="35"/>
  <c r="D120" i="35"/>
  <c r="C122" i="35"/>
  <c r="D130" i="35"/>
  <c r="D123" i="38"/>
  <c r="D127" i="38"/>
  <c r="E131" i="38"/>
  <c r="F135" i="38"/>
  <c r="E117" i="39"/>
  <c r="C119" i="39"/>
  <c r="F120" i="39"/>
  <c r="E122" i="39"/>
  <c r="F130" i="39"/>
  <c r="F123" i="40"/>
  <c r="D116" i="41"/>
  <c r="K42" i="49" s="1"/>
  <c r="G117" i="41"/>
  <c r="E119" i="41"/>
  <c r="C121" i="41"/>
  <c r="C123" i="41"/>
  <c r="C127" i="41"/>
  <c r="D131" i="41"/>
  <c r="H131" i="41" s="1"/>
  <c r="H141" i="32"/>
  <c r="I140" i="32" s="1"/>
  <c r="H40" i="9"/>
  <c r="D126" i="9"/>
  <c r="H73" i="9"/>
  <c r="H33" i="12"/>
  <c r="H36" i="12"/>
  <c r="H44" i="12"/>
  <c r="H48" i="12"/>
  <c r="H309" i="12" s="1"/>
  <c r="R9" i="48" s="1"/>
  <c r="C117" i="12"/>
  <c r="C122" i="12"/>
  <c r="G126" i="12"/>
  <c r="F128" i="12"/>
  <c r="E133" i="12"/>
  <c r="H33" i="14"/>
  <c r="H38" i="14"/>
  <c r="H46" i="14"/>
  <c r="H307" i="14" s="1"/>
  <c r="P10" i="48" s="1"/>
  <c r="H48" i="14"/>
  <c r="H309" i="14" s="1"/>
  <c r="R10" i="48" s="1"/>
  <c r="H65" i="14"/>
  <c r="D122" i="14"/>
  <c r="H73" i="14"/>
  <c r="G131" i="14"/>
  <c r="H39" i="15"/>
  <c r="H300" i="15" s="1"/>
  <c r="I11" i="48" s="1"/>
  <c r="H42" i="15"/>
  <c r="H303" i="15" s="1"/>
  <c r="L11" i="48" s="1"/>
  <c r="C123" i="15"/>
  <c r="H69" i="15"/>
  <c r="C128" i="15"/>
  <c r="H128" i="15" s="1"/>
  <c r="D131" i="15"/>
  <c r="H77" i="15"/>
  <c r="H79" i="15"/>
  <c r="H39" i="16"/>
  <c r="H300" i="16" s="1"/>
  <c r="I12" i="48" s="1"/>
  <c r="H41" i="16"/>
  <c r="H42" i="16"/>
  <c r="H303" i="16" s="1"/>
  <c r="L12" i="48" s="1"/>
  <c r="H44" i="16"/>
  <c r="H47" i="16"/>
  <c r="H49" i="16"/>
  <c r="H66" i="16"/>
  <c r="H68" i="16"/>
  <c r="E126" i="16"/>
  <c r="H126" i="16" s="1"/>
  <c r="H39" i="17"/>
  <c r="H41" i="17"/>
  <c r="H44" i="17"/>
  <c r="H46" i="17"/>
  <c r="H307" i="17" s="1"/>
  <c r="P13" i="48" s="1"/>
  <c r="G121" i="17"/>
  <c r="E123" i="17"/>
  <c r="C125" i="17"/>
  <c r="H125" i="17" s="1"/>
  <c r="F131" i="17"/>
  <c r="H36" i="18"/>
  <c r="H350" i="18"/>
  <c r="H44" i="18"/>
  <c r="C122" i="18"/>
  <c r="D125" i="18"/>
  <c r="H75" i="18"/>
  <c r="E133" i="18"/>
  <c r="E135" i="18"/>
  <c r="G118" i="19"/>
  <c r="E120" i="19"/>
  <c r="D122" i="19"/>
  <c r="E125" i="19"/>
  <c r="E130" i="19"/>
  <c r="F133" i="19"/>
  <c r="H36" i="20"/>
  <c r="E129" i="27"/>
  <c r="E133" i="27"/>
  <c r="C117" i="40"/>
  <c r="C126" i="40"/>
  <c r="D134" i="40"/>
  <c r="G129" i="15"/>
  <c r="G126" i="17"/>
  <c r="G129" i="24"/>
  <c r="G122" i="28"/>
  <c r="G121" i="31"/>
  <c r="F126" i="31"/>
  <c r="B1" i="41"/>
  <c r="B1" i="32"/>
  <c r="B1" i="24"/>
  <c r="C129" i="59"/>
  <c r="G127" i="29"/>
  <c r="C135" i="29"/>
  <c r="I147" i="29"/>
  <c r="G125" i="24"/>
  <c r="I145" i="24"/>
  <c r="H47" i="9"/>
  <c r="H110" i="9"/>
  <c r="G122" i="9"/>
  <c r="G130" i="9"/>
  <c r="I154" i="9"/>
  <c r="K154" i="9" s="1"/>
  <c r="G132" i="34"/>
  <c r="H103" i="34"/>
  <c r="E126" i="34"/>
  <c r="F121" i="34"/>
  <c r="H95" i="34"/>
  <c r="E118" i="34"/>
  <c r="G116" i="34"/>
  <c r="H108" i="28"/>
  <c r="D129" i="36"/>
  <c r="D121" i="36"/>
  <c r="G129" i="36"/>
  <c r="H219" i="46"/>
  <c r="H38" i="20"/>
  <c r="H40" i="20"/>
  <c r="E122" i="20"/>
  <c r="C124" i="20"/>
  <c r="F125" i="20"/>
  <c r="D127" i="20"/>
  <c r="C134" i="20"/>
  <c r="H33" i="21"/>
  <c r="H35" i="21"/>
  <c r="H45" i="21"/>
  <c r="H47" i="21"/>
  <c r="G120" i="21"/>
  <c r="F122" i="21"/>
  <c r="D124" i="21"/>
  <c r="D134" i="21"/>
  <c r="G52" i="22"/>
  <c r="G313" i="22" s="1"/>
  <c r="G363" i="22" s="1"/>
  <c r="H62" i="22"/>
  <c r="G122" i="22"/>
  <c r="H122" i="22" s="1"/>
  <c r="D174" i="22" s="1"/>
  <c r="C126" i="22"/>
  <c r="E129" i="22"/>
  <c r="E134" i="22"/>
  <c r="H35" i="23"/>
  <c r="H45" i="23"/>
  <c r="E117" i="23"/>
  <c r="C119" i="23"/>
  <c r="H119" i="23" s="1"/>
  <c r="F120" i="23"/>
  <c r="E122" i="23"/>
  <c r="C129" i="23"/>
  <c r="F130" i="23"/>
  <c r="H34" i="24"/>
  <c r="H36" i="24"/>
  <c r="H38" i="24"/>
  <c r="H44" i="24"/>
  <c r="F118" i="24"/>
  <c r="C122" i="24"/>
  <c r="G126" i="24"/>
  <c r="F116" i="25"/>
  <c r="M20" i="49" s="1"/>
  <c r="G119" i="25"/>
  <c r="F121" i="25"/>
  <c r="H121" i="25" s="1"/>
  <c r="G124" i="25"/>
  <c r="D128" i="25"/>
  <c r="E131" i="25"/>
  <c r="G122" i="26"/>
  <c r="C118" i="27"/>
  <c r="H118" i="27" s="1"/>
  <c r="F119" i="27"/>
  <c r="D121" i="27"/>
  <c r="F124" i="27"/>
  <c r="C128" i="27"/>
  <c r="F129" i="27"/>
  <c r="F134" i="27"/>
  <c r="F116" i="28"/>
  <c r="G119" i="28"/>
  <c r="E131" i="28"/>
  <c r="C133" i="28"/>
  <c r="H133" i="28" s="1"/>
  <c r="F185" i="28" s="1"/>
  <c r="H34" i="29"/>
  <c r="H49" i="29"/>
  <c r="G116" i="29"/>
  <c r="E118" i="29"/>
  <c r="C120" i="29"/>
  <c r="F126" i="29"/>
  <c r="H126" i="29" s="1"/>
  <c r="E128" i="29"/>
  <c r="C130" i="29"/>
  <c r="D133" i="29"/>
  <c r="H51" i="30"/>
  <c r="H62" i="30"/>
  <c r="F123" i="30"/>
  <c r="G126" i="30"/>
  <c r="H44" i="31"/>
  <c r="H50" i="31"/>
  <c r="G123" i="40"/>
  <c r="B1" i="39"/>
  <c r="B1" i="30"/>
  <c r="B1" i="22"/>
  <c r="H69" i="59"/>
  <c r="C131" i="59"/>
  <c r="F127" i="57"/>
  <c r="F135" i="36"/>
  <c r="F127" i="36"/>
  <c r="F119" i="36"/>
  <c r="I150" i="30"/>
  <c r="I154" i="30"/>
  <c r="I158" i="30"/>
  <c r="I162" i="30"/>
  <c r="H86" i="21"/>
  <c r="G127" i="21"/>
  <c r="G124" i="27"/>
  <c r="G118" i="30"/>
  <c r="E120" i="30"/>
  <c r="F130" i="31"/>
  <c r="B1" i="38"/>
  <c r="B1" i="29"/>
  <c r="B1" i="21"/>
  <c r="G125" i="40"/>
  <c r="G132" i="40"/>
  <c r="C134" i="36"/>
  <c r="C118" i="36"/>
  <c r="E128" i="57"/>
  <c r="I140" i="59"/>
  <c r="H141" i="59"/>
  <c r="G127" i="41"/>
  <c r="F127" i="40"/>
  <c r="G133" i="40"/>
  <c r="G124" i="39"/>
  <c r="I151" i="39"/>
  <c r="H97" i="38"/>
  <c r="G129" i="38"/>
  <c r="H110" i="35"/>
  <c r="I154" i="35"/>
  <c r="F127" i="33"/>
  <c r="G126" i="33"/>
  <c r="G133" i="33"/>
  <c r="I152" i="33"/>
  <c r="H109" i="27"/>
  <c r="I153" i="27"/>
  <c r="G125" i="26"/>
  <c r="G130" i="25"/>
  <c r="I144" i="25"/>
  <c r="G135" i="24"/>
  <c r="G123" i="21"/>
  <c r="H102" i="20"/>
  <c r="I146" i="20"/>
  <c r="G125" i="19"/>
  <c r="H107" i="19"/>
  <c r="I145" i="19"/>
  <c r="G130" i="18"/>
  <c r="I144" i="18"/>
  <c r="G128" i="17"/>
  <c r="I152" i="15"/>
  <c r="G135" i="12"/>
  <c r="G134" i="11"/>
  <c r="I146" i="11"/>
  <c r="H110" i="31"/>
  <c r="G130" i="31"/>
  <c r="C126" i="31"/>
  <c r="E124" i="31"/>
  <c r="H96" i="31"/>
  <c r="H94" i="31"/>
  <c r="G121" i="30"/>
  <c r="E123" i="30"/>
  <c r="C125" i="30"/>
  <c r="F126" i="30"/>
  <c r="G129" i="30"/>
  <c r="E131" i="30"/>
  <c r="F134" i="30"/>
  <c r="I143" i="30"/>
  <c r="I147" i="30"/>
  <c r="I149" i="30"/>
  <c r="I151" i="30"/>
  <c r="I153" i="30"/>
  <c r="I155" i="30"/>
  <c r="I157" i="30"/>
  <c r="I159" i="30"/>
  <c r="F133" i="62"/>
  <c r="AG116" i="60"/>
  <c r="G124" i="20"/>
  <c r="G126" i="22"/>
  <c r="G124" i="23"/>
  <c r="G122" i="24"/>
  <c r="G126" i="26"/>
  <c r="G122" i="30"/>
  <c r="E124" i="30"/>
  <c r="F134" i="31"/>
  <c r="B1" i="33"/>
  <c r="B1" i="26"/>
  <c r="B1" i="19"/>
  <c r="C118" i="62"/>
  <c r="D121" i="62"/>
  <c r="G122" i="62"/>
  <c r="E124" i="62"/>
  <c r="C126" i="62"/>
  <c r="F127" i="62"/>
  <c r="D129" i="62"/>
  <c r="E132" i="62"/>
  <c r="F135" i="62"/>
  <c r="H67" i="57"/>
  <c r="C124" i="57"/>
  <c r="G127" i="26"/>
  <c r="G130" i="36"/>
  <c r="G122" i="36"/>
  <c r="H141" i="62"/>
  <c r="I140" i="62" s="1"/>
  <c r="H130" i="29"/>
  <c r="D182" i="29" s="1"/>
  <c r="G128" i="29"/>
  <c r="H99" i="26"/>
  <c r="D116" i="26"/>
  <c r="K25" i="49" s="1"/>
  <c r="G117" i="26"/>
  <c r="E119" i="26"/>
  <c r="E129" i="26"/>
  <c r="C131" i="26"/>
  <c r="F132" i="26"/>
  <c r="E134" i="26"/>
  <c r="I140" i="26"/>
  <c r="D122" i="26"/>
  <c r="E121" i="26"/>
  <c r="I152" i="26"/>
  <c r="G133" i="57"/>
  <c r="H141" i="57"/>
  <c r="I140" i="57" s="1"/>
  <c r="G133" i="24"/>
  <c r="C120" i="24"/>
  <c r="H107" i="24"/>
  <c r="H103" i="24"/>
  <c r="C134" i="24"/>
  <c r="H141" i="24"/>
  <c r="I140" i="24" s="1"/>
  <c r="H97" i="40"/>
  <c r="I147" i="40"/>
  <c r="E133" i="40"/>
  <c r="E135" i="40"/>
  <c r="I154" i="40"/>
  <c r="F128" i="40"/>
  <c r="G122" i="40"/>
  <c r="I152" i="40"/>
  <c r="C122" i="40"/>
  <c r="G129" i="40"/>
  <c r="H141" i="36"/>
  <c r="I140" i="36" s="1"/>
  <c r="H122" i="24"/>
  <c r="H121" i="17"/>
  <c r="H127" i="33"/>
  <c r="H124" i="27"/>
  <c r="C176" i="27" s="1"/>
  <c r="F118" i="12"/>
  <c r="H63" i="12"/>
  <c r="D120" i="12"/>
  <c r="H65" i="12"/>
  <c r="H68" i="12"/>
  <c r="F123" i="12"/>
  <c r="H70" i="12"/>
  <c r="D125" i="12"/>
  <c r="D130" i="12"/>
  <c r="H75" i="12"/>
  <c r="E135" i="12"/>
  <c r="H80" i="12"/>
  <c r="D117" i="14"/>
  <c r="H62" i="14"/>
  <c r="D125" i="14"/>
  <c r="H70" i="14"/>
  <c r="D130" i="14"/>
  <c r="H75" i="14"/>
  <c r="H78" i="14"/>
  <c r="E133" i="14"/>
  <c r="E135" i="14"/>
  <c r="H80" i="14"/>
  <c r="H32" i="15"/>
  <c r="D13" i="49"/>
  <c r="E116" i="15"/>
  <c r="H61" i="15"/>
  <c r="H64" i="15"/>
  <c r="F119" i="15"/>
  <c r="D121" i="15"/>
  <c r="H66" i="15"/>
  <c r="D126" i="15"/>
  <c r="H71" i="15"/>
  <c r="F129" i="15"/>
  <c r="H74" i="15"/>
  <c r="H15" i="16"/>
  <c r="H190" i="16" s="1"/>
  <c r="F18" i="16"/>
  <c r="D118" i="16"/>
  <c r="H63" i="16"/>
  <c r="G119" i="16"/>
  <c r="G81" i="16"/>
  <c r="G124" i="16"/>
  <c r="H69" i="16"/>
  <c r="H73" i="16"/>
  <c r="D128" i="16"/>
  <c r="G129" i="16"/>
  <c r="H74" i="16"/>
  <c r="H78" i="16"/>
  <c r="C133" i="16"/>
  <c r="H61" i="17"/>
  <c r="G116" i="17"/>
  <c r="G81" i="17"/>
  <c r="H63" i="17"/>
  <c r="E81" i="17"/>
  <c r="E118" i="17"/>
  <c r="C120" i="17"/>
  <c r="H65" i="17"/>
  <c r="D129" i="21"/>
  <c r="H74" i="21"/>
  <c r="F52" i="25"/>
  <c r="E20" i="49"/>
  <c r="G20" i="49" s="1"/>
  <c r="H63" i="25"/>
  <c r="D118" i="25"/>
  <c r="E116" i="27"/>
  <c r="L27" i="49" s="1"/>
  <c r="H61" i="27"/>
  <c r="H66" i="28"/>
  <c r="F121" i="28"/>
  <c r="H121" i="28" s="1"/>
  <c r="F134" i="35"/>
  <c r="H79" i="35"/>
  <c r="G244" i="34"/>
  <c r="H72" i="6"/>
  <c r="G127" i="6"/>
  <c r="C116" i="6"/>
  <c r="C124" i="6"/>
  <c r="C132" i="6"/>
  <c r="D121" i="6"/>
  <c r="D129" i="6"/>
  <c r="E117" i="6"/>
  <c r="E134" i="6"/>
  <c r="F122" i="6"/>
  <c r="F131" i="6"/>
  <c r="H106" i="6"/>
  <c r="G119" i="6"/>
  <c r="H91" i="9"/>
  <c r="G116" i="9"/>
  <c r="H96" i="9"/>
  <c r="G121" i="9"/>
  <c r="G245" i="34"/>
  <c r="G261" i="34"/>
  <c r="D129" i="31"/>
  <c r="H104" i="31"/>
  <c r="H102" i="31"/>
  <c r="F127" i="31"/>
  <c r="H127" i="31" s="1"/>
  <c r="G122" i="31"/>
  <c r="H97" i="31"/>
  <c r="E111" i="31"/>
  <c r="H92" i="30"/>
  <c r="C117" i="30"/>
  <c r="F118" i="30"/>
  <c r="D120" i="30"/>
  <c r="H95" i="30"/>
  <c r="D128" i="30"/>
  <c r="H103" i="30"/>
  <c r="H108" i="30"/>
  <c r="C133" i="30"/>
  <c r="G258" i="34"/>
  <c r="G255" i="34"/>
  <c r="G248" i="34"/>
  <c r="H127" i="35"/>
  <c r="D117" i="59"/>
  <c r="G126" i="40"/>
  <c r="H126" i="40" s="1"/>
  <c r="H101" i="40"/>
  <c r="G127" i="35"/>
  <c r="H102" i="35"/>
  <c r="G123" i="32"/>
  <c r="H98" i="32"/>
  <c r="H99" i="29"/>
  <c r="G124" i="29"/>
  <c r="H110" i="28"/>
  <c r="C135" i="28"/>
  <c r="H98" i="25"/>
  <c r="G123" i="25"/>
  <c r="H102" i="23"/>
  <c r="F127" i="23"/>
  <c r="H127" i="23" s="1"/>
  <c r="G125" i="22"/>
  <c r="H100" i="22"/>
  <c r="G130" i="21"/>
  <c r="H105" i="21"/>
  <c r="G135" i="17"/>
  <c r="H110" i="17"/>
  <c r="G134" i="16"/>
  <c r="H109" i="16"/>
  <c r="G132" i="15"/>
  <c r="H98" i="14"/>
  <c r="G123" i="14"/>
  <c r="H102" i="11"/>
  <c r="F111" i="11"/>
  <c r="E121" i="10"/>
  <c r="E81" i="10"/>
  <c r="I146" i="9"/>
  <c r="K146" i="9" s="1"/>
  <c r="H100" i="28"/>
  <c r="G125" i="28"/>
  <c r="F121" i="16"/>
  <c r="F118" i="18"/>
  <c r="D130" i="18"/>
  <c r="F135" i="19"/>
  <c r="C119" i="20"/>
  <c r="F120" i="20"/>
  <c r="F130" i="20"/>
  <c r="E119" i="22"/>
  <c r="E126" i="28"/>
  <c r="G121" i="29"/>
  <c r="D130" i="40"/>
  <c r="G128" i="12"/>
  <c r="G123" i="18"/>
  <c r="G132" i="22"/>
  <c r="H47" i="26"/>
  <c r="F123" i="62"/>
  <c r="C130" i="62"/>
  <c r="D120" i="37"/>
  <c r="F134" i="15"/>
  <c r="E129" i="57"/>
  <c r="G134" i="37"/>
  <c r="E133" i="37"/>
  <c r="C132" i="37"/>
  <c r="E129" i="37"/>
  <c r="C128" i="37"/>
  <c r="G126" i="37"/>
  <c r="E125" i="37"/>
  <c r="C124" i="37"/>
  <c r="H124" i="37" s="1"/>
  <c r="G122" i="37"/>
  <c r="E121" i="37"/>
  <c r="C120" i="37"/>
  <c r="G118" i="37"/>
  <c r="E117" i="37"/>
  <c r="F124" i="15"/>
  <c r="F128" i="18"/>
  <c r="E132" i="21"/>
  <c r="E124" i="26"/>
  <c r="F124" i="35"/>
  <c r="F134" i="37"/>
  <c r="D133" i="37"/>
  <c r="F130" i="37"/>
  <c r="D129" i="37"/>
  <c r="F126" i="37"/>
  <c r="D125" i="37"/>
  <c r="F122" i="37"/>
  <c r="D121" i="37"/>
  <c r="F118" i="37"/>
  <c r="G132" i="19"/>
  <c r="G134" i="20"/>
  <c r="G134" i="23"/>
  <c r="H134" i="23" s="1"/>
  <c r="H73" i="37"/>
  <c r="G118" i="14"/>
  <c r="E120" i="14"/>
  <c r="H45" i="15"/>
  <c r="G125" i="15"/>
  <c r="H45" i="27"/>
  <c r="H47" i="27"/>
  <c r="H34" i="28"/>
  <c r="H71" i="28"/>
  <c r="H353" i="29"/>
  <c r="H67" i="33"/>
  <c r="H35" i="34"/>
  <c r="H79" i="34"/>
  <c r="G122" i="38"/>
  <c r="F128" i="14"/>
  <c r="E124" i="22"/>
  <c r="F132" i="22"/>
  <c r="H132" i="22" s="1"/>
  <c r="E135" i="24"/>
  <c r="F135" i="57"/>
  <c r="E118" i="14"/>
  <c r="F122" i="15"/>
  <c r="H122" i="15" s="1"/>
  <c r="E124" i="16"/>
  <c r="E134" i="16"/>
  <c r="E131" i="18"/>
  <c r="E128" i="19"/>
  <c r="H128" i="19" s="1"/>
  <c r="E133" i="20"/>
  <c r="H133" i="20" s="1"/>
  <c r="E135" i="20"/>
  <c r="H135" i="20" s="1"/>
  <c r="E120" i="21"/>
  <c r="D128" i="24"/>
  <c r="F124" i="29"/>
  <c r="F134" i="29"/>
  <c r="F123" i="32"/>
  <c r="E125" i="33"/>
  <c r="D119" i="35"/>
  <c r="G120" i="35"/>
  <c r="F122" i="35"/>
  <c r="D129" i="35"/>
  <c r="H129" i="35" s="1"/>
  <c r="E124" i="38"/>
  <c r="H124" i="38" s="1"/>
  <c r="C126" i="38"/>
  <c r="F132" i="38"/>
  <c r="E134" i="38"/>
  <c r="E116" i="39"/>
  <c r="L40" i="49" s="1"/>
  <c r="F119" i="39"/>
  <c r="D121" i="39"/>
  <c r="H121" i="39" s="1"/>
  <c r="C173" i="39" s="1"/>
  <c r="F129" i="39"/>
  <c r="D131" i="39"/>
  <c r="G116" i="41"/>
  <c r="N42" i="49" s="1"/>
  <c r="E118" i="41"/>
  <c r="C120" i="41"/>
  <c r="G121" i="41"/>
  <c r="E123" i="41"/>
  <c r="E136" i="41" s="1"/>
  <c r="E128" i="41"/>
  <c r="C130" i="41"/>
  <c r="F133" i="37"/>
  <c r="F129" i="37"/>
  <c r="D128" i="37"/>
  <c r="D124" i="37"/>
  <c r="C128" i="59"/>
  <c r="G126" i="41"/>
  <c r="G129" i="59"/>
  <c r="G128" i="32"/>
  <c r="G129" i="29"/>
  <c r="G125" i="27"/>
  <c r="G130" i="26"/>
  <c r="G128" i="25"/>
  <c r="G123" i="22"/>
  <c r="G128" i="21"/>
  <c r="G134" i="57"/>
  <c r="G130" i="19"/>
  <c r="G135" i="18"/>
  <c r="H135" i="18" s="1"/>
  <c r="H81" i="31"/>
  <c r="F120" i="57"/>
  <c r="E122" i="57"/>
  <c r="E126" i="57"/>
  <c r="F128" i="57"/>
  <c r="F132" i="57"/>
  <c r="F134" i="57"/>
  <c r="I150" i="6"/>
  <c r="H25" i="62"/>
  <c r="D126" i="62"/>
  <c r="H74" i="62"/>
  <c r="G135" i="62"/>
  <c r="C120" i="62"/>
  <c r="D123" i="62"/>
  <c r="G124" i="62"/>
  <c r="F127" i="29"/>
  <c r="F127" i="18"/>
  <c r="F127" i="14"/>
  <c r="F132" i="37"/>
  <c r="H190" i="18"/>
  <c r="H18" i="18"/>
  <c r="H240" i="19"/>
  <c r="H18" i="19"/>
  <c r="D231" i="39"/>
  <c r="I154" i="6"/>
  <c r="I155" i="6"/>
  <c r="I143" i="6"/>
  <c r="F128" i="20"/>
  <c r="F116" i="24"/>
  <c r="M26" i="49" s="1"/>
  <c r="G119" i="24"/>
  <c r="E124" i="28"/>
  <c r="F52" i="44"/>
  <c r="E124" i="57"/>
  <c r="H32" i="59"/>
  <c r="C121" i="36"/>
  <c r="D124" i="36"/>
  <c r="G133" i="36"/>
  <c r="E135" i="36"/>
  <c r="F119" i="17"/>
  <c r="E118" i="19"/>
  <c r="H118" i="19" s="1"/>
  <c r="G118" i="21"/>
  <c r="G136" i="21" s="1"/>
  <c r="E130" i="21"/>
  <c r="E122" i="26"/>
  <c r="H122" i="26" s="1"/>
  <c r="G128" i="14"/>
  <c r="H41" i="18"/>
  <c r="G128" i="18"/>
  <c r="H36" i="19"/>
  <c r="H51" i="19"/>
  <c r="H43" i="20"/>
  <c r="H304" i="20" s="1"/>
  <c r="M16" i="48" s="1"/>
  <c r="G125" i="20"/>
  <c r="H38" i="21"/>
  <c r="H299" i="21" s="1"/>
  <c r="H19" i="48" s="1"/>
  <c r="H40" i="21"/>
  <c r="H50" i="21"/>
  <c r="H38" i="23"/>
  <c r="G125" i="23"/>
  <c r="H41" i="24"/>
  <c r="H51" i="24"/>
  <c r="H25" i="25"/>
  <c r="D248" i="25" s="1"/>
  <c r="H35" i="26"/>
  <c r="H45" i="26"/>
  <c r="H50" i="26"/>
  <c r="H25" i="27"/>
  <c r="D233" i="27" s="1"/>
  <c r="H37" i="27"/>
  <c r="H353" i="27"/>
  <c r="H25" i="28"/>
  <c r="H51" i="31"/>
  <c r="H33" i="32"/>
  <c r="H43" i="32"/>
  <c r="H35" i="33"/>
  <c r="H43" i="33"/>
  <c r="H45" i="34"/>
  <c r="H50" i="34"/>
  <c r="H64" i="34"/>
  <c r="H69" i="34"/>
  <c r="H25" i="35"/>
  <c r="G222" i="35" s="1"/>
  <c r="H47" i="35"/>
  <c r="H25" i="38"/>
  <c r="G245" i="38" s="1"/>
  <c r="H34" i="39"/>
  <c r="H49" i="39"/>
  <c r="H36" i="40"/>
  <c r="H44" i="40"/>
  <c r="H25" i="41"/>
  <c r="G244" i="41" s="1"/>
  <c r="H70" i="6"/>
  <c r="H86" i="39"/>
  <c r="H65" i="57"/>
  <c r="D81" i="57"/>
  <c r="F123" i="57"/>
  <c r="F125" i="57"/>
  <c r="C128" i="57"/>
  <c r="H109" i="57"/>
  <c r="I146" i="57"/>
  <c r="G122" i="59"/>
  <c r="C123" i="59"/>
  <c r="C127" i="59"/>
  <c r="D131" i="59"/>
  <c r="E135" i="59"/>
  <c r="G135" i="33"/>
  <c r="G126" i="32"/>
  <c r="G134" i="29"/>
  <c r="G129" i="27"/>
  <c r="G131" i="24"/>
  <c r="H131" i="24" s="1"/>
  <c r="G122" i="23"/>
  <c r="G133" i="21"/>
  <c r="G124" i="57"/>
  <c r="G126" i="18"/>
  <c r="G133" i="18"/>
  <c r="G133" i="14"/>
  <c r="D132" i="34"/>
  <c r="E127" i="34"/>
  <c r="C121" i="34"/>
  <c r="D116" i="34"/>
  <c r="H79" i="36"/>
  <c r="I160" i="28"/>
  <c r="I157" i="28"/>
  <c r="I152" i="28"/>
  <c r="I149" i="28"/>
  <c r="I144" i="28"/>
  <c r="H81" i="19"/>
  <c r="E127" i="15"/>
  <c r="H39" i="19"/>
  <c r="H300" i="19" s="1"/>
  <c r="I15" i="48" s="1"/>
  <c r="H51" i="20"/>
  <c r="H38" i="22"/>
  <c r="H36" i="23"/>
  <c r="H297" i="23" s="1"/>
  <c r="F22" i="48" s="1"/>
  <c r="H49" i="24"/>
  <c r="H38" i="26"/>
  <c r="H35" i="27"/>
  <c r="H40" i="27"/>
  <c r="H50" i="27"/>
  <c r="H25" i="29"/>
  <c r="H37" i="29"/>
  <c r="H47" i="29"/>
  <c r="H34" i="30"/>
  <c r="E129" i="30"/>
  <c r="H41" i="32"/>
  <c r="H48" i="33"/>
  <c r="H309" i="33" s="1"/>
  <c r="R32" i="48" s="1"/>
  <c r="H75" i="33"/>
  <c r="H38" i="34"/>
  <c r="H43" i="34"/>
  <c r="F123" i="34"/>
  <c r="G126" i="34"/>
  <c r="H35" i="35"/>
  <c r="H40" i="35"/>
  <c r="H50" i="35"/>
  <c r="H45" i="38"/>
  <c r="H79" i="38"/>
  <c r="H25" i="39"/>
  <c r="H37" i="39"/>
  <c r="H47" i="39"/>
  <c r="H34" i="40"/>
  <c r="G313" i="41"/>
  <c r="G363" i="41" s="1"/>
  <c r="G119" i="18"/>
  <c r="F118" i="20"/>
  <c r="F135" i="21"/>
  <c r="H135" i="21" s="1"/>
  <c r="F187" i="21" s="1"/>
  <c r="F120" i="22"/>
  <c r="F130" i="22"/>
  <c r="H130" i="22" s="1"/>
  <c r="F122" i="27"/>
  <c r="C132" i="33"/>
  <c r="E119" i="38"/>
  <c r="F121" i="40"/>
  <c r="D135" i="41"/>
  <c r="H81" i="20"/>
  <c r="E111" i="10"/>
  <c r="H133" i="10"/>
  <c r="I146" i="10"/>
  <c r="H163" i="10"/>
  <c r="F163" i="10"/>
  <c r="I151" i="10"/>
  <c r="I160" i="10"/>
  <c r="D111" i="11"/>
  <c r="I152" i="11"/>
  <c r="I158" i="11"/>
  <c r="I143" i="12"/>
  <c r="H163" i="12"/>
  <c r="I159" i="12"/>
  <c r="D111" i="14"/>
  <c r="I144" i="14"/>
  <c r="G163" i="14"/>
  <c r="I157" i="14"/>
  <c r="I161" i="14"/>
  <c r="H99" i="15"/>
  <c r="F163" i="15"/>
  <c r="I145" i="15"/>
  <c r="I147" i="15"/>
  <c r="H163" i="15"/>
  <c r="I162" i="15"/>
  <c r="F163" i="16"/>
  <c r="I153" i="16"/>
  <c r="I156" i="16"/>
  <c r="H163" i="17"/>
  <c r="F163" i="17"/>
  <c r="I149" i="17"/>
  <c r="I154" i="17"/>
  <c r="I161" i="17"/>
  <c r="C111" i="18"/>
  <c r="H107" i="18"/>
  <c r="I143" i="18"/>
  <c r="I145" i="18"/>
  <c r="I148" i="18"/>
  <c r="H73" i="6"/>
  <c r="E163" i="9"/>
  <c r="I148" i="9"/>
  <c r="K148" i="9" s="1"/>
  <c r="I155" i="9"/>
  <c r="K155" i="9" s="1"/>
  <c r="I156" i="9"/>
  <c r="K156" i="9" s="1"/>
  <c r="H52" i="29"/>
  <c r="H86" i="15"/>
  <c r="H81" i="33"/>
  <c r="H117" i="30"/>
  <c r="I150" i="18"/>
  <c r="I151" i="18"/>
  <c r="I155" i="18"/>
  <c r="I156" i="18"/>
  <c r="I159" i="18"/>
  <c r="I160" i="18"/>
  <c r="H131" i="19"/>
  <c r="I146" i="19"/>
  <c r="I149" i="19"/>
  <c r="I151" i="19"/>
  <c r="I154" i="19"/>
  <c r="I157" i="19"/>
  <c r="I160" i="19"/>
  <c r="I161" i="19"/>
  <c r="I162" i="19"/>
  <c r="G163" i="20"/>
  <c r="I145" i="20"/>
  <c r="E163" i="20"/>
  <c r="I148" i="20"/>
  <c r="I153" i="20"/>
  <c r="I156" i="20"/>
  <c r="I158" i="20"/>
  <c r="I160" i="20"/>
  <c r="I143" i="21"/>
  <c r="I151" i="21"/>
  <c r="I154" i="21"/>
  <c r="H104" i="22"/>
  <c r="I144" i="22"/>
  <c r="I157" i="22"/>
  <c r="I147" i="23"/>
  <c r="I162" i="23"/>
  <c r="I148" i="24"/>
  <c r="I153" i="24"/>
  <c r="I156" i="24"/>
  <c r="F111" i="25"/>
  <c r="I149" i="25"/>
  <c r="I154" i="25"/>
  <c r="I161" i="25"/>
  <c r="H103" i="26"/>
  <c r="H107" i="26"/>
  <c r="I145" i="26"/>
  <c r="I150" i="26"/>
  <c r="I155" i="26"/>
  <c r="H98" i="27"/>
  <c r="H100" i="27"/>
  <c r="H102" i="27"/>
  <c r="I146" i="27"/>
  <c r="I151" i="27"/>
  <c r="I160" i="27"/>
  <c r="H106" i="29"/>
  <c r="I143" i="29"/>
  <c r="I159" i="29"/>
  <c r="I153" i="31"/>
  <c r="I159" i="31"/>
  <c r="D111" i="32"/>
  <c r="H106" i="32"/>
  <c r="H110" i="32"/>
  <c r="I144" i="32"/>
  <c r="I157" i="32"/>
  <c r="D111" i="33"/>
  <c r="I147" i="33"/>
  <c r="I162" i="33"/>
  <c r="F111" i="35"/>
  <c r="I153" i="38"/>
  <c r="H105" i="40"/>
  <c r="H109" i="40"/>
  <c r="I155" i="40"/>
  <c r="I152" i="41"/>
  <c r="H33" i="9"/>
  <c r="H35" i="9"/>
  <c r="H38" i="9"/>
  <c r="H354" i="9"/>
  <c r="H45" i="9"/>
  <c r="H359" i="9"/>
  <c r="H50" i="9"/>
  <c r="H63" i="9"/>
  <c r="F119" i="9"/>
  <c r="D121" i="9"/>
  <c r="C123" i="9"/>
  <c r="F124" i="9"/>
  <c r="I152" i="34"/>
  <c r="H25" i="12"/>
  <c r="C52" i="12"/>
  <c r="F52" i="12"/>
  <c r="G52" i="12"/>
  <c r="G313" i="12" s="1"/>
  <c r="G363" i="12" s="1"/>
  <c r="H43" i="12"/>
  <c r="H304" i="12" s="1"/>
  <c r="H49" i="12"/>
  <c r="H72" i="12"/>
  <c r="H74" i="12"/>
  <c r="H76" i="12"/>
  <c r="F81" i="12"/>
  <c r="H25" i="14"/>
  <c r="D52" i="14"/>
  <c r="H37" i="14"/>
  <c r="H44" i="14"/>
  <c r="H45" i="14"/>
  <c r="H47" i="14"/>
  <c r="H49" i="14"/>
  <c r="H50" i="14"/>
  <c r="H69" i="14"/>
  <c r="H91" i="36"/>
  <c r="D116" i="36"/>
  <c r="H78" i="12"/>
  <c r="H49" i="15"/>
  <c r="H25" i="16"/>
  <c r="F259" i="16" s="1"/>
  <c r="H34" i="16"/>
  <c r="G125" i="6"/>
  <c r="H110" i="40"/>
  <c r="I146" i="32"/>
  <c r="I143" i="27"/>
  <c r="I147" i="26"/>
  <c r="I146" i="25"/>
  <c r="I149" i="23"/>
  <c r="H101" i="21"/>
  <c r="I152" i="21"/>
  <c r="H104" i="20"/>
  <c r="I149" i="20"/>
  <c r="G127" i="19"/>
  <c r="H106" i="17"/>
  <c r="I144" i="17"/>
  <c r="I151" i="17"/>
  <c r="I143" i="16"/>
  <c r="H110" i="15"/>
  <c r="I146" i="14"/>
  <c r="G131" i="12"/>
  <c r="I149" i="11"/>
  <c r="G127" i="10"/>
  <c r="I152" i="9"/>
  <c r="K152" i="9" s="1"/>
  <c r="C163" i="9"/>
  <c r="I145" i="31"/>
  <c r="F130" i="36"/>
  <c r="H72" i="14"/>
  <c r="H76" i="14"/>
  <c r="H77" i="14"/>
  <c r="H79" i="14"/>
  <c r="C52" i="15"/>
  <c r="H36" i="15"/>
  <c r="H38" i="15"/>
  <c r="H41" i="15"/>
  <c r="H44" i="15"/>
  <c r="H46" i="15"/>
  <c r="H307" i="15" s="1"/>
  <c r="P11" i="48" s="1"/>
  <c r="H48" i="15"/>
  <c r="H309" i="15" s="1"/>
  <c r="R11" i="48" s="1"/>
  <c r="H50" i="15"/>
  <c r="H51" i="15"/>
  <c r="H312" i="15" s="1"/>
  <c r="U11" i="48" s="1"/>
  <c r="E120" i="15"/>
  <c r="E125" i="15"/>
  <c r="H72" i="15"/>
  <c r="E130" i="15"/>
  <c r="F133" i="15"/>
  <c r="F135" i="15"/>
  <c r="H135" i="15" s="1"/>
  <c r="F52" i="16"/>
  <c r="H35" i="16"/>
  <c r="G52" i="16"/>
  <c r="G260" i="16" s="1"/>
  <c r="H45" i="16"/>
  <c r="H46" i="16"/>
  <c r="H307" i="16" s="1"/>
  <c r="P12" i="48" s="1"/>
  <c r="H51" i="16"/>
  <c r="E117" i="16"/>
  <c r="C119" i="16"/>
  <c r="F120" i="16"/>
  <c r="E122" i="16"/>
  <c r="F125" i="16"/>
  <c r="D81" i="16"/>
  <c r="C129" i="16"/>
  <c r="F130" i="16"/>
  <c r="H130" i="16" s="1"/>
  <c r="D132" i="16"/>
  <c r="H79" i="16"/>
  <c r="H25" i="17"/>
  <c r="C222" i="17" s="1"/>
  <c r="H33" i="17"/>
  <c r="H42" i="17"/>
  <c r="H47" i="17"/>
  <c r="C81" i="17"/>
  <c r="H64" i="17"/>
  <c r="F122" i="17"/>
  <c r="D124" i="17"/>
  <c r="E127" i="17"/>
  <c r="H25" i="18"/>
  <c r="E119" i="18"/>
  <c r="E124" i="18"/>
  <c r="H124" i="18" s="1"/>
  <c r="C126" i="18"/>
  <c r="E134" i="18"/>
  <c r="H25" i="19"/>
  <c r="H34" i="19"/>
  <c r="D126" i="19"/>
  <c r="F129" i="19"/>
  <c r="F134" i="19"/>
  <c r="H134" i="19" s="1"/>
  <c r="H44" i="20"/>
  <c r="F121" i="20"/>
  <c r="D123" i="20"/>
  <c r="H123" i="20" s="1"/>
  <c r="E126" i="20"/>
  <c r="H126" i="20" s="1"/>
  <c r="E131" i="20"/>
  <c r="H131" i="20" s="1"/>
  <c r="G121" i="21"/>
  <c r="C125" i="21"/>
  <c r="F118" i="22"/>
  <c r="F123" i="22"/>
  <c r="D125" i="22"/>
  <c r="H125" i="22" s="1"/>
  <c r="D58" i="44"/>
  <c r="E133" i="22"/>
  <c r="E63" i="44"/>
  <c r="H25" i="23"/>
  <c r="H49" i="23"/>
  <c r="D118" i="23"/>
  <c r="G119" i="23"/>
  <c r="F121" i="23"/>
  <c r="D123" i="23"/>
  <c r="E81" i="23"/>
  <c r="H81" i="23" s="1"/>
  <c r="E131" i="23"/>
  <c r="C133" i="23"/>
  <c r="H25" i="24"/>
  <c r="D226" i="24" s="1"/>
  <c r="G81" i="24"/>
  <c r="H81" i="24" s="1"/>
  <c r="E124" i="24"/>
  <c r="C126" i="24"/>
  <c r="F132" i="24"/>
  <c r="E134" i="24"/>
  <c r="F125" i="25"/>
  <c r="C129" i="25"/>
  <c r="D132" i="25"/>
  <c r="H71" i="9"/>
  <c r="C128" i="9"/>
  <c r="F129" i="9"/>
  <c r="D131" i="9"/>
  <c r="H36" i="10"/>
  <c r="H297" i="10" s="1"/>
  <c r="F7" i="48" s="1"/>
  <c r="H37" i="10"/>
  <c r="H39" i="10"/>
  <c r="H300" i="10" s="1"/>
  <c r="I7" i="48" s="1"/>
  <c r="H41" i="10"/>
  <c r="H353" i="10"/>
  <c r="H362" i="10"/>
  <c r="F116" i="10"/>
  <c r="D118" i="10"/>
  <c r="G119" i="10"/>
  <c r="F121" i="10"/>
  <c r="H121" i="10" s="1"/>
  <c r="D123" i="10"/>
  <c r="H69" i="10"/>
  <c r="D126" i="10"/>
  <c r="H126" i="10" s="1"/>
  <c r="H73" i="10"/>
  <c r="F129" i="10"/>
  <c r="H76" i="10"/>
  <c r="H79" i="10"/>
  <c r="H33" i="11"/>
  <c r="H38" i="11"/>
  <c r="H299" i="11" s="1"/>
  <c r="H8" i="48" s="1"/>
  <c r="H350" i="11"/>
  <c r="H62" i="11"/>
  <c r="F81" i="11"/>
  <c r="D120" i="11"/>
  <c r="H67" i="11"/>
  <c r="F123" i="11"/>
  <c r="C125" i="11"/>
  <c r="H71" i="11"/>
  <c r="H73" i="11"/>
  <c r="C130" i="11"/>
  <c r="D133" i="11"/>
  <c r="D135" i="11"/>
  <c r="C134" i="25"/>
  <c r="C117" i="26"/>
  <c r="F81" i="26"/>
  <c r="D120" i="26"/>
  <c r="D125" i="26"/>
  <c r="F128" i="26"/>
  <c r="E133" i="26"/>
  <c r="E135" i="26"/>
  <c r="D117" i="27"/>
  <c r="G118" i="27"/>
  <c r="E120" i="27"/>
  <c r="E125" i="27"/>
  <c r="H125" i="27" s="1"/>
  <c r="E130" i="27"/>
  <c r="C132" i="27"/>
  <c r="H132" i="27" s="1"/>
  <c r="C184" i="27" s="1"/>
  <c r="F133" i="27"/>
  <c r="F135" i="27"/>
  <c r="E117" i="28"/>
  <c r="C119" i="28"/>
  <c r="H119" i="28" s="1"/>
  <c r="C171" i="28" s="1"/>
  <c r="F120" i="28"/>
  <c r="F125" i="28"/>
  <c r="C129" i="28"/>
  <c r="F130" i="28"/>
  <c r="D132" i="28"/>
  <c r="C116" i="29"/>
  <c r="J29" i="49" s="1"/>
  <c r="F117" i="29"/>
  <c r="D119" i="29"/>
  <c r="G120" i="29"/>
  <c r="F122" i="29"/>
  <c r="D129" i="29"/>
  <c r="E132" i="29"/>
  <c r="H132" i="29" s="1"/>
  <c r="H25" i="30"/>
  <c r="G261" i="30" s="1"/>
  <c r="H25" i="31"/>
  <c r="C218" i="31" s="1"/>
  <c r="X31" i="49" s="1"/>
  <c r="E116" i="31"/>
  <c r="L31" i="49" s="1"/>
  <c r="C118" i="31"/>
  <c r="F119" i="31"/>
  <c r="D121" i="31"/>
  <c r="F116" i="32"/>
  <c r="D118" i="32"/>
  <c r="G119" i="32"/>
  <c r="D128" i="32"/>
  <c r="E131" i="32"/>
  <c r="H63" i="33"/>
  <c r="E123" i="33"/>
  <c r="F126" i="33"/>
  <c r="E128" i="33"/>
  <c r="F131" i="33"/>
  <c r="H131" i="33" s="1"/>
  <c r="D133" i="33"/>
  <c r="H133" i="33" s="1"/>
  <c r="D135" i="33"/>
  <c r="H135" i="33" s="1"/>
  <c r="H62" i="35"/>
  <c r="H63" i="35"/>
  <c r="E81" i="35"/>
  <c r="E125" i="35"/>
  <c r="C132" i="35"/>
  <c r="F133" i="35"/>
  <c r="H133" i="35" s="1"/>
  <c r="E117" i="38"/>
  <c r="F120" i="38"/>
  <c r="E122" i="38"/>
  <c r="F125" i="38"/>
  <c r="H72" i="38"/>
  <c r="F130" i="38"/>
  <c r="H130" i="38" s="1"/>
  <c r="D132" i="38"/>
  <c r="C116" i="39"/>
  <c r="E127" i="39"/>
  <c r="D129" i="39"/>
  <c r="H25" i="40"/>
  <c r="G234" i="40" s="1"/>
  <c r="D116" i="40"/>
  <c r="K41" i="49" s="1"/>
  <c r="G117" i="40"/>
  <c r="H117" i="40" s="1"/>
  <c r="E119" i="40"/>
  <c r="C121" i="40"/>
  <c r="C131" i="40"/>
  <c r="E134" i="40"/>
  <c r="C128" i="41"/>
  <c r="F129" i="41"/>
  <c r="F134" i="41"/>
  <c r="H134" i="41" s="1"/>
  <c r="D186" i="41" s="1"/>
  <c r="F122" i="36"/>
  <c r="F121" i="62"/>
  <c r="E126" i="62"/>
  <c r="H126" i="62" s="1"/>
  <c r="F129" i="62"/>
  <c r="D131" i="62"/>
  <c r="G132" i="62"/>
  <c r="E134" i="62"/>
  <c r="I156" i="28"/>
  <c r="F117" i="37"/>
  <c r="E127" i="36"/>
  <c r="I162" i="37"/>
  <c r="I155" i="37"/>
  <c r="I154" i="37"/>
  <c r="I147" i="37"/>
  <c r="I146" i="37"/>
  <c r="H77" i="57"/>
  <c r="H79" i="57"/>
  <c r="E120" i="59"/>
  <c r="H45" i="62"/>
  <c r="E119" i="62"/>
  <c r="D132" i="62"/>
  <c r="H25" i="22"/>
  <c r="H25" i="26"/>
  <c r="D236" i="26" s="1"/>
  <c r="H37" i="26"/>
  <c r="C134" i="31"/>
  <c r="H79" i="33"/>
  <c r="H99" i="31"/>
  <c r="H104" i="30"/>
  <c r="F163" i="30"/>
  <c r="I148" i="30"/>
  <c r="I152" i="30"/>
  <c r="I156" i="30"/>
  <c r="I160" i="30"/>
  <c r="F120" i="36"/>
  <c r="D130" i="36"/>
  <c r="G131" i="36"/>
  <c r="H110" i="36"/>
  <c r="G117" i="36"/>
  <c r="H86" i="37"/>
  <c r="F251" i="16"/>
  <c r="H357" i="10"/>
  <c r="H359" i="11"/>
  <c r="D300" i="10"/>
  <c r="D350" i="10" s="1"/>
  <c r="D232" i="34"/>
  <c r="C235" i="17"/>
  <c r="G261" i="23"/>
  <c r="D226" i="27"/>
  <c r="D248" i="27"/>
  <c r="D252" i="34"/>
  <c r="D246" i="41"/>
  <c r="D255" i="41"/>
  <c r="D261" i="41"/>
  <c r="C228" i="35"/>
  <c r="D221" i="27"/>
  <c r="D243" i="27"/>
  <c r="D262" i="41"/>
  <c r="G250" i="38"/>
  <c r="G244" i="38"/>
  <c r="D248" i="34"/>
  <c r="H135" i="29"/>
  <c r="H67" i="16"/>
  <c r="F81" i="16"/>
  <c r="C81" i="16"/>
  <c r="H36" i="16"/>
  <c r="H297" i="16" s="1"/>
  <c r="F12" i="48" s="1"/>
  <c r="H80" i="15"/>
  <c r="H48" i="11"/>
  <c r="H309" i="11" s="1"/>
  <c r="R8" i="48" s="1"/>
  <c r="F18" i="10"/>
  <c r="H68" i="9"/>
  <c r="C128" i="10"/>
  <c r="C135" i="36"/>
  <c r="H108" i="14"/>
  <c r="C133" i="14"/>
  <c r="C123" i="19"/>
  <c r="H123" i="19" s="1"/>
  <c r="H98" i="19"/>
  <c r="C133" i="32"/>
  <c r="H108" i="32"/>
  <c r="H347" i="9"/>
  <c r="H349" i="11"/>
  <c r="H350" i="10"/>
  <c r="C297" i="10"/>
  <c r="C347" i="10" s="1"/>
  <c r="D236" i="34"/>
  <c r="C233" i="35"/>
  <c r="C218" i="35"/>
  <c r="G243" i="23"/>
  <c r="D222" i="27"/>
  <c r="D220" i="27"/>
  <c r="G243" i="27"/>
  <c r="D260" i="34"/>
  <c r="C244" i="35"/>
  <c r="C254" i="38"/>
  <c r="G222" i="38"/>
  <c r="C226" i="35"/>
  <c r="D237" i="27"/>
  <c r="D259" i="27"/>
  <c r="D249" i="41"/>
  <c r="G255" i="38"/>
  <c r="D218" i="27"/>
  <c r="Y27" i="49" s="1"/>
  <c r="G258" i="38"/>
  <c r="D254" i="27"/>
  <c r="C134" i="40"/>
  <c r="C130" i="40"/>
  <c r="H81" i="28"/>
  <c r="C132" i="26"/>
  <c r="H34" i="14"/>
  <c r="C81" i="15"/>
  <c r="H78" i="11"/>
  <c r="H43" i="11"/>
  <c r="H304" i="11" s="1"/>
  <c r="M8" i="48" s="1"/>
  <c r="H51" i="10"/>
  <c r="H312" i="10" s="1"/>
  <c r="U7" i="48" s="1"/>
  <c r="C118" i="9"/>
  <c r="H126" i="23"/>
  <c r="C312" i="10"/>
  <c r="C362" i="10" s="1"/>
  <c r="F303" i="10"/>
  <c r="F353" i="10" s="1"/>
  <c r="D222" i="34"/>
  <c r="C234" i="35"/>
  <c r="D223" i="27"/>
  <c r="D227" i="27"/>
  <c r="D249" i="27"/>
  <c r="D243" i="34"/>
  <c r="D249" i="34"/>
  <c r="D253" i="41"/>
  <c r="D220" i="39"/>
  <c r="C243" i="38"/>
  <c r="C254" i="17"/>
  <c r="G236" i="35"/>
  <c r="D232" i="27"/>
  <c r="D247" i="27"/>
  <c r="D247" i="41"/>
  <c r="G247" i="38"/>
  <c r="C256" i="38"/>
  <c r="G221" i="38"/>
  <c r="D261" i="25"/>
  <c r="D261" i="34"/>
  <c r="D235" i="27"/>
  <c r="H81" i="40"/>
  <c r="H81" i="32"/>
  <c r="H73" i="15"/>
  <c r="F81" i="15"/>
  <c r="H46" i="10"/>
  <c r="H307" i="10" s="1"/>
  <c r="P7" i="48" s="1"/>
  <c r="H76" i="9"/>
  <c r="H347" i="10"/>
  <c r="D311" i="9"/>
  <c r="D361" i="9" s="1"/>
  <c r="E304" i="9"/>
  <c r="E354" i="9" s="1"/>
  <c r="D226" i="34"/>
  <c r="C232" i="35"/>
  <c r="D219" i="34"/>
  <c r="G235" i="27"/>
  <c r="D262" i="27"/>
  <c r="D247" i="34"/>
  <c r="D257" i="34"/>
  <c r="D245" i="41"/>
  <c r="D256" i="41"/>
  <c r="D259" i="41"/>
  <c r="C219" i="17"/>
  <c r="C251" i="38"/>
  <c r="C259" i="17"/>
  <c r="C235" i="35"/>
  <c r="D230" i="27"/>
  <c r="C257" i="35"/>
  <c r="D258" i="41"/>
  <c r="C260" i="38"/>
  <c r="G260" i="38"/>
  <c r="C250" i="35"/>
  <c r="C245" i="38"/>
  <c r="G256" i="38"/>
  <c r="D251" i="25"/>
  <c r="D256" i="34"/>
  <c r="D258" i="34"/>
  <c r="C258" i="35"/>
  <c r="D234" i="27"/>
  <c r="H81" i="39"/>
  <c r="H75" i="15"/>
  <c r="H75" i="16"/>
  <c r="H65" i="16"/>
  <c r="H62" i="16"/>
  <c r="H78" i="15"/>
  <c r="H36" i="11"/>
  <c r="H66" i="10"/>
  <c r="H44" i="10"/>
  <c r="H66" i="9"/>
  <c r="H352" i="11"/>
  <c r="F309" i="9"/>
  <c r="F359" i="9" s="1"/>
  <c r="D253" i="27"/>
  <c r="D251" i="34"/>
  <c r="D246" i="34"/>
  <c r="G246" i="35"/>
  <c r="C261" i="35"/>
  <c r="D250" i="41"/>
  <c r="G259" i="35"/>
  <c r="G252" i="38"/>
  <c r="C224" i="38"/>
  <c r="C224" i="35"/>
  <c r="D219" i="27"/>
  <c r="C262" i="35"/>
  <c r="D251" i="41"/>
  <c r="G251" i="38"/>
  <c r="G220" i="38"/>
  <c r="C245" i="35"/>
  <c r="G257" i="38"/>
  <c r="D253" i="34"/>
  <c r="D225" i="27"/>
  <c r="H135" i="35"/>
  <c r="H70" i="11"/>
  <c r="G81" i="10"/>
  <c r="F131" i="11"/>
  <c r="H163" i="28"/>
  <c r="C237" i="35"/>
  <c r="C230" i="35"/>
  <c r="D255" i="34"/>
  <c r="D254" i="34"/>
  <c r="C249" i="35"/>
  <c r="D243" i="41"/>
  <c r="C221" i="35"/>
  <c r="C248" i="35"/>
  <c r="C260" i="35"/>
  <c r="D250" i="34"/>
  <c r="D225" i="34"/>
  <c r="D120" i="33"/>
  <c r="H80" i="11"/>
  <c r="H75" i="11"/>
  <c r="C111" i="26"/>
  <c r="D244" i="14"/>
  <c r="G119" i="20"/>
  <c r="H64" i="20"/>
  <c r="H71" i="21"/>
  <c r="F126" i="21"/>
  <c r="H67" i="22"/>
  <c r="C122" i="22"/>
  <c r="F116" i="23"/>
  <c r="H61" i="23"/>
  <c r="H80" i="25"/>
  <c r="G135" i="25"/>
  <c r="H75" i="26"/>
  <c r="D130" i="26"/>
  <c r="D130" i="34"/>
  <c r="H75" i="34"/>
  <c r="H64" i="38"/>
  <c r="C119" i="38"/>
  <c r="C120" i="57"/>
  <c r="H352" i="59"/>
  <c r="C302" i="59"/>
  <c r="C352" i="59" s="1"/>
  <c r="D116" i="59"/>
  <c r="G117" i="59"/>
  <c r="G122" i="27"/>
  <c r="H97" i="27"/>
  <c r="H110" i="26"/>
  <c r="C135" i="26"/>
  <c r="H135" i="26" s="1"/>
  <c r="H108" i="25"/>
  <c r="G133" i="25"/>
  <c r="H133" i="25" s="1"/>
  <c r="G124" i="24"/>
  <c r="H124" i="24" s="1"/>
  <c r="H99" i="24"/>
  <c r="H104" i="23"/>
  <c r="G129" i="23"/>
  <c r="H129" i="23" s="1"/>
  <c r="G127" i="22"/>
  <c r="H102" i="22"/>
  <c r="G122" i="16"/>
  <c r="H97" i="16"/>
  <c r="H102" i="15"/>
  <c r="G111" i="15"/>
  <c r="H99" i="12"/>
  <c r="G124" i="12"/>
  <c r="G129" i="11"/>
  <c r="H104" i="11"/>
  <c r="G125" i="9"/>
  <c r="G111" i="9"/>
  <c r="G133" i="9"/>
  <c r="H108" i="9"/>
  <c r="H110" i="34"/>
  <c r="E135" i="34"/>
  <c r="H135" i="34" s="1"/>
  <c r="H108" i="34"/>
  <c r="G133" i="34"/>
  <c r="H133" i="34" s="1"/>
  <c r="F130" i="34"/>
  <c r="H105" i="34"/>
  <c r="H100" i="34"/>
  <c r="G125" i="34"/>
  <c r="D124" i="34"/>
  <c r="H99" i="34"/>
  <c r="H97" i="34"/>
  <c r="F122" i="34"/>
  <c r="H122" i="34" s="1"/>
  <c r="H94" i="34"/>
  <c r="E119" i="34"/>
  <c r="H92" i="34"/>
  <c r="G117" i="34"/>
  <c r="H117" i="34" s="1"/>
  <c r="G304" i="36"/>
  <c r="G354" i="36" s="1"/>
  <c r="H354" i="36"/>
  <c r="E134" i="31"/>
  <c r="H109" i="31"/>
  <c r="H107" i="31"/>
  <c r="G132" i="31"/>
  <c r="H132" i="31" s="1"/>
  <c r="C184" i="31" s="1"/>
  <c r="D131" i="31"/>
  <c r="H106" i="31"/>
  <c r="F129" i="31"/>
  <c r="H103" i="31"/>
  <c r="C128" i="31"/>
  <c r="E126" i="31"/>
  <c r="H126" i="31" s="1"/>
  <c r="H101" i="31"/>
  <c r="D111" i="31"/>
  <c r="H98" i="31"/>
  <c r="D123" i="31"/>
  <c r="F121" i="31"/>
  <c r="H121" i="31" s="1"/>
  <c r="F111" i="31"/>
  <c r="C111" i="31"/>
  <c r="H95" i="31"/>
  <c r="C120" i="31"/>
  <c r="E118" i="31"/>
  <c r="H93" i="31"/>
  <c r="H91" i="31"/>
  <c r="G116" i="31"/>
  <c r="H116" i="31" s="1"/>
  <c r="G111" i="31"/>
  <c r="F116" i="30"/>
  <c r="F111" i="30"/>
  <c r="H91" i="30"/>
  <c r="H93" i="30"/>
  <c r="D118" i="30"/>
  <c r="D111" i="30"/>
  <c r="H94" i="30"/>
  <c r="G111" i="30"/>
  <c r="G119" i="30"/>
  <c r="E121" i="30"/>
  <c r="E111" i="30"/>
  <c r="H96" i="30"/>
  <c r="H98" i="30"/>
  <c r="C123" i="30"/>
  <c r="C111" i="30"/>
  <c r="H99" i="30"/>
  <c r="F124" i="30"/>
  <c r="D126" i="30"/>
  <c r="H126" i="30" s="1"/>
  <c r="H101" i="30"/>
  <c r="H102" i="30"/>
  <c r="G127" i="30"/>
  <c r="H127" i="30" s="1"/>
  <c r="C179" i="30" s="1"/>
  <c r="H106" i="30"/>
  <c r="C131" i="30"/>
  <c r="F132" i="30"/>
  <c r="H132" i="30" s="1"/>
  <c r="H107" i="30"/>
  <c r="H109" i="30"/>
  <c r="D134" i="30"/>
  <c r="H110" i="30"/>
  <c r="G135" i="30"/>
  <c r="I144" i="30"/>
  <c r="D163" i="30"/>
  <c r="I146" i="30"/>
  <c r="H163" i="30"/>
  <c r="H94" i="36"/>
  <c r="C119" i="36"/>
  <c r="C243" i="35"/>
  <c r="AE36" i="49" s="1"/>
  <c r="D244" i="41"/>
  <c r="D257" i="41"/>
  <c r="C258" i="19"/>
  <c r="D224" i="27"/>
  <c r="G219" i="27"/>
  <c r="G261" i="27"/>
  <c r="D259" i="34"/>
  <c r="D262" i="34"/>
  <c r="D260" i="41"/>
  <c r="C252" i="38"/>
  <c r="G254" i="38"/>
  <c r="G261" i="38"/>
  <c r="C222" i="35"/>
  <c r="C252" i="35"/>
  <c r="G248" i="38"/>
  <c r="H117" i="41"/>
  <c r="E169" i="41" s="1"/>
  <c r="H64" i="9"/>
  <c r="C134" i="38"/>
  <c r="E125" i="36"/>
  <c r="G57" i="44"/>
  <c r="F117" i="17"/>
  <c r="E116" i="19"/>
  <c r="L17" i="49" s="1"/>
  <c r="F119" i="19"/>
  <c r="H119" i="19" s="1"/>
  <c r="E118" i="21"/>
  <c r="E135" i="22"/>
  <c r="H135" i="22" s="1"/>
  <c r="E122" i="28"/>
  <c r="H104" i="59"/>
  <c r="H35" i="6"/>
  <c r="H48" i="6"/>
  <c r="H309" i="6" s="1"/>
  <c r="R5" i="48" s="1"/>
  <c r="C122" i="6"/>
  <c r="E51" i="44"/>
  <c r="G135" i="59"/>
  <c r="G123" i="36"/>
  <c r="E117" i="36"/>
  <c r="H49" i="6"/>
  <c r="F132" i="18"/>
  <c r="E128" i="21"/>
  <c r="F121" i="32"/>
  <c r="H121" i="32" s="1"/>
  <c r="H71" i="59"/>
  <c r="H73" i="59"/>
  <c r="C132" i="59"/>
  <c r="F128" i="36"/>
  <c r="I161" i="28"/>
  <c r="I153" i="28"/>
  <c r="G53" i="44"/>
  <c r="D117" i="12"/>
  <c r="G118" i="12"/>
  <c r="E120" i="12"/>
  <c r="H120" i="12" s="1"/>
  <c r="E130" i="12"/>
  <c r="H130" i="12" s="1"/>
  <c r="G131" i="17"/>
  <c r="H76" i="57"/>
  <c r="G124" i="59"/>
  <c r="G131" i="59"/>
  <c r="G135" i="57"/>
  <c r="E129" i="18"/>
  <c r="H62" i="59"/>
  <c r="H77" i="59"/>
  <c r="H79" i="59"/>
  <c r="E124" i="59"/>
  <c r="E126" i="59"/>
  <c r="F128" i="59"/>
  <c r="F134" i="59"/>
  <c r="F124" i="10"/>
  <c r="I145" i="10"/>
  <c r="I150" i="10"/>
  <c r="I159" i="10"/>
  <c r="I151" i="11"/>
  <c r="I157" i="11"/>
  <c r="I158" i="12"/>
  <c r="I162" i="12"/>
  <c r="I146" i="15"/>
  <c r="F124" i="19"/>
  <c r="H124" i="19" s="1"/>
  <c r="D128" i="20"/>
  <c r="F128" i="22"/>
  <c r="G121" i="33"/>
  <c r="C130" i="33"/>
  <c r="D117" i="36"/>
  <c r="E120" i="36"/>
  <c r="H97" i="36"/>
  <c r="F123" i="36"/>
  <c r="H100" i="36"/>
  <c r="G126" i="36"/>
  <c r="E128" i="36"/>
  <c r="H105" i="36"/>
  <c r="F131" i="36"/>
  <c r="G134" i="36"/>
  <c r="I146" i="36"/>
  <c r="I150" i="36"/>
  <c r="F111" i="12"/>
  <c r="F116" i="12"/>
  <c r="M11" i="49" s="1"/>
  <c r="I148" i="16"/>
  <c r="D163" i="16"/>
  <c r="C128" i="18"/>
  <c r="H103" i="18"/>
  <c r="H92" i="19"/>
  <c r="G117" i="19"/>
  <c r="E128" i="20"/>
  <c r="H103" i="20"/>
  <c r="H96" i="21"/>
  <c r="F121" i="21"/>
  <c r="H121" i="21" s="1"/>
  <c r="C126" i="12"/>
  <c r="H71" i="12"/>
  <c r="D12" i="49"/>
  <c r="H32" i="14"/>
  <c r="H64" i="14"/>
  <c r="F81" i="14"/>
  <c r="F119" i="14"/>
  <c r="D117" i="15"/>
  <c r="D81" i="15"/>
  <c r="H62" i="15"/>
  <c r="H350" i="14"/>
  <c r="H354" i="12"/>
  <c r="G304" i="12"/>
  <c r="G354" i="12" s="1"/>
  <c r="G299" i="12"/>
  <c r="G349" i="12" s="1"/>
  <c r="G311" i="14"/>
  <c r="G361" i="14" s="1"/>
  <c r="G231" i="35"/>
  <c r="C247" i="12"/>
  <c r="F261" i="12"/>
  <c r="C218" i="26"/>
  <c r="D232" i="26"/>
  <c r="G226" i="26"/>
  <c r="G262" i="35"/>
  <c r="G218" i="26"/>
  <c r="C261" i="25"/>
  <c r="C245" i="41"/>
  <c r="D230" i="35"/>
  <c r="D257" i="26"/>
  <c r="G262" i="34"/>
  <c r="D229" i="26"/>
  <c r="D135" i="32"/>
  <c r="H135" i="32" s="1"/>
  <c r="F187" i="32" s="1"/>
  <c r="H135" i="27"/>
  <c r="D119" i="14"/>
  <c r="G128" i="6"/>
  <c r="C129" i="6"/>
  <c r="H74" i="6"/>
  <c r="F132" i="6"/>
  <c r="C111" i="19"/>
  <c r="H96" i="19"/>
  <c r="C121" i="19"/>
  <c r="G163" i="19"/>
  <c r="I158" i="19"/>
  <c r="H95" i="20"/>
  <c r="E111" i="20"/>
  <c r="E120" i="20"/>
  <c r="H92" i="23"/>
  <c r="C117" i="23"/>
  <c r="H64" i="12"/>
  <c r="E81" i="12"/>
  <c r="E119" i="12"/>
  <c r="H35" i="14"/>
  <c r="G52" i="14"/>
  <c r="G246" i="14" s="1"/>
  <c r="C81" i="14"/>
  <c r="C118" i="14"/>
  <c r="H63" i="14"/>
  <c r="H33" i="15"/>
  <c r="D52" i="15"/>
  <c r="D122" i="15"/>
  <c r="H67" i="15"/>
  <c r="H359" i="15"/>
  <c r="G296" i="14"/>
  <c r="G346" i="14" s="1"/>
  <c r="G218" i="35"/>
  <c r="G226" i="35"/>
  <c r="F233" i="12"/>
  <c r="G256" i="12"/>
  <c r="D258" i="14"/>
  <c r="G230" i="26"/>
  <c r="D219" i="26"/>
  <c r="G245" i="35"/>
  <c r="C256" i="41"/>
  <c r="C253" i="41"/>
  <c r="G243" i="35"/>
  <c r="C257" i="38"/>
  <c r="C261" i="38"/>
  <c r="G229" i="35"/>
  <c r="D255" i="14"/>
  <c r="G255" i="35"/>
  <c r="C246" i="41"/>
  <c r="C247" i="41"/>
  <c r="C253" i="25"/>
  <c r="D253" i="35"/>
  <c r="D227" i="26"/>
  <c r="H81" i="27"/>
  <c r="H81" i="26"/>
  <c r="F18" i="26"/>
  <c r="E81" i="15"/>
  <c r="E119" i="10"/>
  <c r="H62" i="6"/>
  <c r="H101" i="15"/>
  <c r="F111" i="17"/>
  <c r="H91" i="32"/>
  <c r="H123" i="40"/>
  <c r="C175" i="40" s="1"/>
  <c r="E135" i="6"/>
  <c r="H110" i="6"/>
  <c r="E120" i="11"/>
  <c r="E136" i="11" s="1"/>
  <c r="E111" i="11"/>
  <c r="C111" i="14"/>
  <c r="C116" i="14"/>
  <c r="H91" i="14"/>
  <c r="G120" i="14"/>
  <c r="H95" i="14"/>
  <c r="H110" i="14"/>
  <c r="D135" i="14"/>
  <c r="F123" i="18"/>
  <c r="H98" i="18"/>
  <c r="H102" i="19"/>
  <c r="C127" i="19"/>
  <c r="H100" i="21"/>
  <c r="E125" i="21"/>
  <c r="C81" i="12"/>
  <c r="C121" i="12"/>
  <c r="H66" i="12"/>
  <c r="H79" i="12"/>
  <c r="E134" i="12"/>
  <c r="H134" i="12" s="1"/>
  <c r="H353" i="14"/>
  <c r="H42" i="14"/>
  <c r="H303" i="14" s="1"/>
  <c r="L10" i="48" s="1"/>
  <c r="H68" i="15"/>
  <c r="G123" i="15"/>
  <c r="E309" i="15"/>
  <c r="E359" i="15" s="1"/>
  <c r="F297" i="15"/>
  <c r="F347" i="15" s="1"/>
  <c r="F243" i="12"/>
  <c r="F255" i="12"/>
  <c r="D245" i="26"/>
  <c r="G234" i="26"/>
  <c r="G233" i="26"/>
  <c r="G249" i="35"/>
  <c r="G260" i="35"/>
  <c r="C249" i="41"/>
  <c r="C258" i="41"/>
  <c r="G253" i="35"/>
  <c r="C237" i="38"/>
  <c r="G234" i="35"/>
  <c r="C243" i="41"/>
  <c r="G251" i="34"/>
  <c r="G260" i="41"/>
  <c r="C246" i="25"/>
  <c r="C229" i="38"/>
  <c r="G254" i="41"/>
  <c r="D251" i="26"/>
  <c r="D255" i="26"/>
  <c r="D254" i="35"/>
  <c r="C231" i="31"/>
  <c r="H81" i="25"/>
  <c r="H122" i="35"/>
  <c r="H133" i="32"/>
  <c r="C125" i="27"/>
  <c r="H18" i="26"/>
  <c r="G127" i="14"/>
  <c r="E111" i="19"/>
  <c r="I152" i="20"/>
  <c r="H110" i="22"/>
  <c r="H95" i="26"/>
  <c r="C131" i="32"/>
  <c r="H131" i="32" s="1"/>
  <c r="E48" i="44"/>
  <c r="E81" i="6"/>
  <c r="G111" i="6"/>
  <c r="G120" i="6"/>
  <c r="H92" i="15"/>
  <c r="C117" i="15"/>
  <c r="D111" i="15"/>
  <c r="D120" i="15"/>
  <c r="D130" i="15"/>
  <c r="H105" i="15"/>
  <c r="C118" i="16"/>
  <c r="H93" i="16"/>
  <c r="C111" i="17"/>
  <c r="H94" i="17"/>
  <c r="C119" i="17"/>
  <c r="H95" i="18"/>
  <c r="C120" i="18"/>
  <c r="H100" i="19"/>
  <c r="C125" i="19"/>
  <c r="G111" i="21"/>
  <c r="G119" i="21"/>
  <c r="H119" i="21" s="1"/>
  <c r="G111" i="22"/>
  <c r="G120" i="22"/>
  <c r="C133" i="22"/>
  <c r="H133" i="22" s="1"/>
  <c r="H108" i="22"/>
  <c r="C124" i="23"/>
  <c r="H99" i="23"/>
  <c r="H62" i="12"/>
  <c r="G117" i="12"/>
  <c r="G81" i="12"/>
  <c r="H69" i="12"/>
  <c r="E124" i="12"/>
  <c r="H124" i="12" s="1"/>
  <c r="H77" i="12"/>
  <c r="F132" i="12"/>
  <c r="H132" i="12" s="1"/>
  <c r="C184" i="12" s="1"/>
  <c r="H68" i="14"/>
  <c r="C123" i="14"/>
  <c r="G221" i="35"/>
  <c r="G229" i="12"/>
  <c r="C250" i="12"/>
  <c r="C245" i="12"/>
  <c r="G223" i="26"/>
  <c r="G227" i="26"/>
  <c r="C225" i="26"/>
  <c r="C249" i="38"/>
  <c r="G230" i="35"/>
  <c r="G225" i="35"/>
  <c r="G256" i="35"/>
  <c r="C261" i="41"/>
  <c r="D243" i="26"/>
  <c r="D233" i="26"/>
  <c r="G257" i="34"/>
  <c r="G262" i="41"/>
  <c r="C248" i="25"/>
  <c r="C246" i="38"/>
  <c r="D259" i="26"/>
  <c r="D262" i="26"/>
  <c r="C229" i="26"/>
  <c r="G250" i="41"/>
  <c r="H61" i="6"/>
  <c r="H127" i="24"/>
  <c r="C129" i="22"/>
  <c r="H129" i="22" s="1"/>
  <c r="G81" i="14"/>
  <c r="H42" i="12"/>
  <c r="H303" i="12" s="1"/>
  <c r="L9" i="48" s="1"/>
  <c r="F124" i="14"/>
  <c r="H109" i="15"/>
  <c r="D134" i="15"/>
  <c r="D133" i="19"/>
  <c r="H108" i="19"/>
  <c r="G118" i="20"/>
  <c r="H118" i="20" s="1"/>
  <c r="G111" i="20"/>
  <c r="E123" i="21"/>
  <c r="E111" i="21"/>
  <c r="D119" i="22"/>
  <c r="D111" i="22"/>
  <c r="F111" i="24"/>
  <c r="F119" i="24"/>
  <c r="H357" i="15"/>
  <c r="F312" i="15"/>
  <c r="F362" i="15" s="1"/>
  <c r="F306" i="14"/>
  <c r="F356" i="14" s="1"/>
  <c r="F308" i="14"/>
  <c r="F358" i="14" s="1"/>
  <c r="F231" i="12"/>
  <c r="G260" i="12"/>
  <c r="C243" i="12"/>
  <c r="F251" i="12"/>
  <c r="D252" i="14"/>
  <c r="D220" i="24"/>
  <c r="D230" i="26"/>
  <c r="D234" i="26"/>
  <c r="G237" i="26"/>
  <c r="G248" i="35"/>
  <c r="G261" i="35"/>
  <c r="G233" i="35"/>
  <c r="G228" i="35"/>
  <c r="G223" i="35"/>
  <c r="G244" i="35"/>
  <c r="D247" i="26"/>
  <c r="D228" i="26"/>
  <c r="C235" i="26"/>
  <c r="C233" i="26"/>
  <c r="D244" i="26"/>
  <c r="C236" i="26"/>
  <c r="C231" i="26"/>
  <c r="H132" i="28"/>
  <c r="D184" i="28" s="1"/>
  <c r="H65" i="15"/>
  <c r="H34" i="12"/>
  <c r="F131" i="29"/>
  <c r="D163" i="32"/>
  <c r="F118" i="35"/>
  <c r="G127" i="12"/>
  <c r="D128" i="9"/>
  <c r="H103" i="9"/>
  <c r="G118" i="11"/>
  <c r="G111" i="11"/>
  <c r="D118" i="12"/>
  <c r="D111" i="12"/>
  <c r="C129" i="14"/>
  <c r="H104" i="14"/>
  <c r="G111" i="18"/>
  <c r="G116" i="18"/>
  <c r="H105" i="18"/>
  <c r="C130" i="18"/>
  <c r="H99" i="20"/>
  <c r="D124" i="20"/>
  <c r="H107" i="20"/>
  <c r="E132" i="20"/>
  <c r="D118" i="21"/>
  <c r="D136" i="21" s="1"/>
  <c r="H93" i="21"/>
  <c r="H104" i="21"/>
  <c r="F129" i="21"/>
  <c r="H105" i="26"/>
  <c r="C130" i="26"/>
  <c r="E120" i="28"/>
  <c r="E111" i="28"/>
  <c r="H353" i="12"/>
  <c r="G313" i="30"/>
  <c r="G363" i="30" s="1"/>
  <c r="G220" i="35"/>
  <c r="G225" i="12"/>
  <c r="G253" i="12"/>
  <c r="G252" i="12"/>
  <c r="D246" i="26"/>
  <c r="C224" i="26"/>
  <c r="C220" i="26"/>
  <c r="C230" i="26"/>
  <c r="G257" i="35"/>
  <c r="G250" i="35"/>
  <c r="G237" i="35"/>
  <c r="G224" i="35"/>
  <c r="G254" i="35"/>
  <c r="D231" i="26"/>
  <c r="C226" i="26"/>
  <c r="D222" i="26"/>
  <c r="D223" i="26"/>
  <c r="C227" i="26"/>
  <c r="H123" i="29"/>
  <c r="H116" i="28"/>
  <c r="G168" i="28" s="1"/>
  <c r="C128" i="26"/>
  <c r="H121" i="24"/>
  <c r="C131" i="12"/>
  <c r="H131" i="12" s="1"/>
  <c r="C124" i="15"/>
  <c r="H101" i="23"/>
  <c r="D111" i="23"/>
  <c r="C54" i="44"/>
  <c r="F111" i="6"/>
  <c r="H98" i="6"/>
  <c r="F123" i="6"/>
  <c r="G111" i="12"/>
  <c r="G119" i="12"/>
  <c r="H106" i="14"/>
  <c r="C131" i="14"/>
  <c r="E163" i="14"/>
  <c r="I149" i="14"/>
  <c r="C122" i="15"/>
  <c r="H97" i="15"/>
  <c r="F119" i="16"/>
  <c r="F111" i="16"/>
  <c r="C134" i="18"/>
  <c r="H109" i="18"/>
  <c r="D116" i="19"/>
  <c r="H91" i="19"/>
  <c r="D129" i="19"/>
  <c r="H104" i="19"/>
  <c r="F133" i="21"/>
  <c r="H133" i="21" s="1"/>
  <c r="H108" i="21"/>
  <c r="I159" i="21"/>
  <c r="C163" i="21"/>
  <c r="C116" i="22"/>
  <c r="H91" i="22"/>
  <c r="C131" i="22"/>
  <c r="H106" i="22"/>
  <c r="H97" i="23"/>
  <c r="C122" i="23"/>
  <c r="C118" i="24"/>
  <c r="H93" i="24"/>
  <c r="C111" i="25"/>
  <c r="H94" i="25"/>
  <c r="C119" i="25"/>
  <c r="H119" i="25" s="1"/>
  <c r="F171" i="25" s="1"/>
  <c r="H104" i="32"/>
  <c r="C129" i="32"/>
  <c r="H129" i="32" s="1"/>
  <c r="H32" i="12"/>
  <c r="D52" i="12"/>
  <c r="D227" i="12" s="1"/>
  <c r="D116" i="12"/>
  <c r="K11" i="49" s="1"/>
  <c r="H61" i="12"/>
  <c r="D81" i="12"/>
  <c r="G122" i="12"/>
  <c r="H67" i="12"/>
  <c r="C52" i="14"/>
  <c r="C260" i="14" s="1"/>
  <c r="H39" i="14"/>
  <c r="H300" i="14" s="1"/>
  <c r="I10" i="48" s="1"/>
  <c r="H61" i="14"/>
  <c r="E116" i="14"/>
  <c r="E81" i="14"/>
  <c r="D81" i="14"/>
  <c r="D121" i="14"/>
  <c r="H66" i="14"/>
  <c r="C126" i="14"/>
  <c r="H71" i="14"/>
  <c r="E129" i="14"/>
  <c r="H74" i="14"/>
  <c r="G81" i="15"/>
  <c r="H63" i="15"/>
  <c r="G118" i="15"/>
  <c r="F302" i="15"/>
  <c r="F352" i="15" s="1"/>
  <c r="H362" i="15"/>
  <c r="F307" i="15"/>
  <c r="F357" i="15" s="1"/>
  <c r="G305" i="15"/>
  <c r="G355" i="15" s="1"/>
  <c r="C310" i="12"/>
  <c r="C360" i="12" s="1"/>
  <c r="F236" i="12"/>
  <c r="F247" i="12"/>
  <c r="D249" i="14"/>
  <c r="G236" i="26"/>
  <c r="G232" i="26"/>
  <c r="C223" i="26"/>
  <c r="G247" i="35"/>
  <c r="C251" i="41"/>
  <c r="C259" i="38"/>
  <c r="C259" i="25"/>
  <c r="C258" i="38"/>
  <c r="G232" i="35"/>
  <c r="G227" i="35"/>
  <c r="D226" i="26"/>
  <c r="C237" i="26"/>
  <c r="C219" i="26"/>
  <c r="D260" i="26"/>
  <c r="D225" i="26"/>
  <c r="C234" i="26"/>
  <c r="H81" i="38"/>
  <c r="C127" i="27"/>
  <c r="H127" i="27" s="1"/>
  <c r="C123" i="27"/>
  <c r="H81" i="22"/>
  <c r="D117" i="11"/>
  <c r="H94" i="14"/>
  <c r="G111" i="14"/>
  <c r="H93" i="18"/>
  <c r="F120" i="25"/>
  <c r="D44" i="44"/>
  <c r="H81" i="21"/>
  <c r="H75" i="6"/>
  <c r="H96" i="10"/>
  <c r="H100" i="10"/>
  <c r="H86" i="24"/>
  <c r="H135" i="19"/>
  <c r="G187" i="19" s="1"/>
  <c r="H18" i="17"/>
  <c r="H18" i="27"/>
  <c r="H81" i="18"/>
  <c r="H86" i="28"/>
  <c r="H18" i="35"/>
  <c r="F174" i="24"/>
  <c r="H86" i="20"/>
  <c r="H40" i="6"/>
  <c r="H121" i="9"/>
  <c r="I159" i="9"/>
  <c r="K159" i="9" s="1"/>
  <c r="I160" i="9"/>
  <c r="K160" i="9" s="1"/>
  <c r="I161" i="9"/>
  <c r="K161" i="9" s="1"/>
  <c r="D111" i="10"/>
  <c r="I152" i="10"/>
  <c r="I154" i="10"/>
  <c r="I155" i="10"/>
  <c r="I158" i="10"/>
  <c r="I161" i="10"/>
  <c r="I162" i="10"/>
  <c r="H95" i="11"/>
  <c r="H97" i="11"/>
  <c r="H107" i="11"/>
  <c r="H109" i="11"/>
  <c r="I143" i="11"/>
  <c r="I145" i="11"/>
  <c r="I147" i="11"/>
  <c r="I148" i="11"/>
  <c r="I150" i="11"/>
  <c r="I153" i="11"/>
  <c r="I155" i="11"/>
  <c r="I156" i="11"/>
  <c r="I159" i="11"/>
  <c r="I160" i="11"/>
  <c r="I162" i="11"/>
  <c r="H94" i="12"/>
  <c r="H100" i="12"/>
  <c r="H108" i="12"/>
  <c r="I146" i="12"/>
  <c r="I153" i="12"/>
  <c r="I154" i="12"/>
  <c r="I157" i="12"/>
  <c r="I160" i="12"/>
  <c r="I161" i="12"/>
  <c r="E124" i="14"/>
  <c r="F132" i="14"/>
  <c r="H132" i="14" s="1"/>
  <c r="D163" i="14"/>
  <c r="I150" i="14"/>
  <c r="I154" i="14"/>
  <c r="I155" i="14"/>
  <c r="I158" i="14"/>
  <c r="I159" i="14"/>
  <c r="C163" i="14"/>
  <c r="I162" i="14"/>
  <c r="H103" i="15"/>
  <c r="D163" i="15"/>
  <c r="I150" i="15"/>
  <c r="I153" i="15"/>
  <c r="I156" i="15"/>
  <c r="I157" i="15"/>
  <c r="I159" i="15"/>
  <c r="I160" i="15"/>
  <c r="I161" i="15"/>
  <c r="H104" i="16"/>
  <c r="H106" i="16"/>
  <c r="H108" i="16"/>
  <c r="I146" i="16"/>
  <c r="I149" i="16"/>
  <c r="I151" i="16"/>
  <c r="I152" i="16"/>
  <c r="I154" i="16"/>
  <c r="I155" i="16"/>
  <c r="I157" i="16"/>
  <c r="I161" i="16"/>
  <c r="I162" i="16"/>
  <c r="H92" i="17"/>
  <c r="H97" i="17"/>
  <c r="H99" i="17"/>
  <c r="I145" i="17"/>
  <c r="I148" i="17"/>
  <c r="I150" i="17"/>
  <c r="I153" i="17"/>
  <c r="I155" i="17"/>
  <c r="I156" i="17"/>
  <c r="I159" i="17"/>
  <c r="I160" i="17"/>
  <c r="I162" i="17"/>
  <c r="D111" i="18"/>
  <c r="H96" i="18"/>
  <c r="H104" i="18"/>
  <c r="H108" i="18"/>
  <c r="I146" i="18"/>
  <c r="I149" i="18"/>
  <c r="I153" i="18"/>
  <c r="I154" i="18"/>
  <c r="I157" i="18"/>
  <c r="I161" i="18"/>
  <c r="F111" i="19"/>
  <c r="H94" i="19"/>
  <c r="H101" i="19"/>
  <c r="H110" i="19"/>
  <c r="I144" i="19"/>
  <c r="H163" i="19"/>
  <c r="I147" i="19"/>
  <c r="E163" i="19"/>
  <c r="I152" i="19"/>
  <c r="I155" i="19"/>
  <c r="C163" i="19"/>
  <c r="I159" i="19"/>
  <c r="F163" i="19"/>
  <c r="H92" i="20"/>
  <c r="D111" i="20"/>
  <c r="H97" i="20"/>
  <c r="H101" i="20"/>
  <c r="H105" i="20"/>
  <c r="H109" i="20"/>
  <c r="I143" i="20"/>
  <c r="D163" i="20"/>
  <c r="I150" i="20"/>
  <c r="D50" i="44"/>
  <c r="C55" i="44"/>
  <c r="E117" i="14"/>
  <c r="E125" i="14"/>
  <c r="C127" i="14"/>
  <c r="E130" i="14"/>
  <c r="F135" i="14"/>
  <c r="H107" i="10"/>
  <c r="E134" i="14"/>
  <c r="I151" i="20"/>
  <c r="I155" i="20"/>
  <c r="I159" i="20"/>
  <c r="C163" i="20"/>
  <c r="H91" i="21"/>
  <c r="C111" i="21"/>
  <c r="D111" i="21"/>
  <c r="H98" i="21"/>
  <c r="H102" i="21"/>
  <c r="H106" i="21"/>
  <c r="F163" i="21"/>
  <c r="I148" i="21"/>
  <c r="G163" i="21"/>
  <c r="E163" i="21"/>
  <c r="I153" i="21"/>
  <c r="I156" i="21"/>
  <c r="I157" i="21"/>
  <c r="H163" i="21"/>
  <c r="I160" i="21"/>
  <c r="I161" i="21"/>
  <c r="E111" i="22"/>
  <c r="H94" i="22"/>
  <c r="H97" i="22"/>
  <c r="H163" i="22"/>
  <c r="G163" i="22"/>
  <c r="F163" i="22"/>
  <c r="D163" i="22"/>
  <c r="I150" i="22"/>
  <c r="I152" i="22"/>
  <c r="I154" i="22"/>
  <c r="I155" i="22"/>
  <c r="I156" i="22"/>
  <c r="I158" i="22"/>
  <c r="I159" i="22"/>
  <c r="H103" i="23"/>
  <c r="H105" i="23"/>
  <c r="H109" i="23"/>
  <c r="I148" i="23"/>
  <c r="I150" i="23"/>
  <c r="I153" i="23"/>
  <c r="I156" i="23"/>
  <c r="I157" i="23"/>
  <c r="I159" i="23"/>
  <c r="I160" i="23"/>
  <c r="I161" i="23"/>
  <c r="E111" i="24"/>
  <c r="H98" i="24"/>
  <c r="H102" i="24"/>
  <c r="H108" i="24"/>
  <c r="I144" i="24"/>
  <c r="I146" i="24"/>
  <c r="I152" i="24"/>
  <c r="I154" i="24"/>
  <c r="I155" i="24"/>
  <c r="I157" i="24"/>
  <c r="I160" i="24"/>
  <c r="I161" i="24"/>
  <c r="I162" i="24"/>
  <c r="F163" i="25"/>
  <c r="I150" i="25"/>
  <c r="D163" i="25"/>
  <c r="I153" i="25"/>
  <c r="I155" i="25"/>
  <c r="I156" i="25"/>
  <c r="I158" i="25"/>
  <c r="I159" i="25"/>
  <c r="I160" i="25"/>
  <c r="I162" i="25"/>
  <c r="I151" i="26"/>
  <c r="I154" i="26"/>
  <c r="I156" i="26"/>
  <c r="I157" i="26"/>
  <c r="I159" i="26"/>
  <c r="I160" i="26"/>
  <c r="I161" i="26"/>
  <c r="H99" i="27"/>
  <c r="H106" i="27"/>
  <c r="H108" i="27"/>
  <c r="H110" i="27"/>
  <c r="G163" i="27"/>
  <c r="I150" i="27"/>
  <c r="I152" i="27"/>
  <c r="I154" i="27"/>
  <c r="I155" i="27"/>
  <c r="I157" i="27"/>
  <c r="D127" i="25"/>
  <c r="E124" i="40"/>
  <c r="F125" i="59"/>
  <c r="H103" i="59"/>
  <c r="C134" i="59"/>
  <c r="D46" i="44"/>
  <c r="G119" i="15"/>
  <c r="F121" i="15"/>
  <c r="D123" i="15"/>
  <c r="E126" i="15"/>
  <c r="H126" i="15" s="1"/>
  <c r="E118" i="16"/>
  <c r="G121" i="16"/>
  <c r="E123" i="16"/>
  <c r="F126" i="16"/>
  <c r="E128" i="16"/>
  <c r="C45" i="44"/>
  <c r="F118" i="17"/>
  <c r="H118" i="17" s="1"/>
  <c r="D120" i="17"/>
  <c r="F123" i="17"/>
  <c r="F128" i="17"/>
  <c r="E133" i="17"/>
  <c r="E135" i="17"/>
  <c r="H135" i="17" s="1"/>
  <c r="D117" i="18"/>
  <c r="G118" i="18"/>
  <c r="E120" i="18"/>
  <c r="E130" i="18"/>
  <c r="C132" i="18"/>
  <c r="F133" i="18"/>
  <c r="E117" i="19"/>
  <c r="H117" i="19" s="1"/>
  <c r="F120" i="19"/>
  <c r="H120" i="19" s="1"/>
  <c r="F130" i="19"/>
  <c r="D132" i="19"/>
  <c r="H132" i="19" s="1"/>
  <c r="F117" i="20"/>
  <c r="H117" i="20" s="1"/>
  <c r="D119" i="20"/>
  <c r="G120" i="20"/>
  <c r="F122" i="20"/>
  <c r="D52" i="44"/>
  <c r="D129" i="20"/>
  <c r="D116" i="21"/>
  <c r="K21" i="49" s="1"/>
  <c r="G117" i="21"/>
  <c r="E119" i="21"/>
  <c r="E124" i="21"/>
  <c r="H124" i="21" s="1"/>
  <c r="C126" i="21"/>
  <c r="H126" i="21" s="1"/>
  <c r="C131" i="21"/>
  <c r="E134" i="21"/>
  <c r="E116" i="22"/>
  <c r="F119" i="22"/>
  <c r="D121" i="22"/>
  <c r="C128" i="22"/>
  <c r="D131" i="22"/>
  <c r="F62" i="44"/>
  <c r="F122" i="23"/>
  <c r="D124" i="23"/>
  <c r="F52" i="24"/>
  <c r="D117" i="24"/>
  <c r="G88" i="44"/>
  <c r="H94" i="33"/>
  <c r="H104" i="33"/>
  <c r="E117" i="59"/>
  <c r="C119" i="59"/>
  <c r="F120" i="59"/>
  <c r="E122" i="59"/>
  <c r="F130" i="59"/>
  <c r="I158" i="27"/>
  <c r="I159" i="27"/>
  <c r="I161" i="27"/>
  <c r="I162" i="27"/>
  <c r="H97" i="28"/>
  <c r="H99" i="28"/>
  <c r="H101" i="28"/>
  <c r="H107" i="28"/>
  <c r="F163" i="29"/>
  <c r="D163" i="29"/>
  <c r="I151" i="29"/>
  <c r="I153" i="29"/>
  <c r="I154" i="29"/>
  <c r="I156" i="29"/>
  <c r="I157" i="29"/>
  <c r="I160" i="29"/>
  <c r="I161" i="29"/>
  <c r="I162" i="29"/>
  <c r="I146" i="31"/>
  <c r="G163" i="31"/>
  <c r="E163" i="31"/>
  <c r="I154" i="31"/>
  <c r="I156" i="31"/>
  <c r="I157" i="31"/>
  <c r="H163" i="31"/>
  <c r="I160" i="31"/>
  <c r="I161" i="31"/>
  <c r="I162" i="31"/>
  <c r="H97" i="32"/>
  <c r="G163" i="32"/>
  <c r="I149" i="32"/>
  <c r="I150" i="32"/>
  <c r="I154" i="32"/>
  <c r="I155" i="32"/>
  <c r="I156" i="32"/>
  <c r="I158" i="32"/>
  <c r="I159" i="32"/>
  <c r="I161" i="32"/>
  <c r="E111" i="33"/>
  <c r="H100" i="33"/>
  <c r="I146" i="33"/>
  <c r="F163" i="33"/>
  <c r="I150" i="33"/>
  <c r="I153" i="33"/>
  <c r="I155" i="33"/>
  <c r="I156" i="33"/>
  <c r="I157" i="33"/>
  <c r="I159" i="33"/>
  <c r="I160" i="33"/>
  <c r="I161" i="33"/>
  <c r="I147" i="34"/>
  <c r="I149" i="34"/>
  <c r="I153" i="34"/>
  <c r="I155" i="34"/>
  <c r="I160" i="34"/>
  <c r="C111" i="35"/>
  <c r="E163" i="35"/>
  <c r="I146" i="35"/>
  <c r="I148" i="35"/>
  <c r="I151" i="35"/>
  <c r="I156" i="35"/>
  <c r="I157" i="35"/>
  <c r="I160" i="35"/>
  <c r="I161" i="35"/>
  <c r="C111" i="38"/>
  <c r="H111" i="38" s="1"/>
  <c r="H138" i="38" s="1"/>
  <c r="I147" i="38"/>
  <c r="I149" i="38"/>
  <c r="I155" i="38"/>
  <c r="I157" i="38"/>
  <c r="I161" i="38"/>
  <c r="I162" i="38"/>
  <c r="I143" i="39"/>
  <c r="F163" i="39"/>
  <c r="I148" i="39"/>
  <c r="I156" i="39"/>
  <c r="I160" i="39"/>
  <c r="H98" i="40"/>
  <c r="I143" i="40"/>
  <c r="I144" i="40"/>
  <c r="I146" i="40"/>
  <c r="I149" i="40"/>
  <c r="I151" i="40"/>
  <c r="I159" i="40"/>
  <c r="I161" i="40"/>
  <c r="G309" i="59"/>
  <c r="G359" i="59" s="1"/>
  <c r="H359" i="59"/>
  <c r="D307" i="57"/>
  <c r="D357" i="57" s="1"/>
  <c r="H357" i="57"/>
  <c r="G116" i="57"/>
  <c r="E118" i="57"/>
  <c r="G121" i="57"/>
  <c r="C130" i="57"/>
  <c r="F123" i="9"/>
  <c r="E133" i="9"/>
  <c r="H133" i="9" s="1"/>
  <c r="E135" i="9"/>
  <c r="D117" i="10"/>
  <c r="G118" i="10"/>
  <c r="E120" i="10"/>
  <c r="E136" i="10" s="1"/>
  <c r="G120" i="11"/>
  <c r="F122" i="11"/>
  <c r="F130" i="11"/>
  <c r="H130" i="11" s="1"/>
  <c r="H40" i="15"/>
  <c r="H72" i="57"/>
  <c r="E134" i="57"/>
  <c r="H67" i="59"/>
  <c r="G132" i="59"/>
  <c r="I158" i="34"/>
  <c r="D122" i="37"/>
  <c r="F119" i="37"/>
  <c r="H99" i="41"/>
  <c r="I145" i="41"/>
  <c r="I149" i="41"/>
  <c r="I155" i="41"/>
  <c r="I157" i="41"/>
  <c r="I159" i="41"/>
  <c r="I161" i="41"/>
  <c r="H50" i="57"/>
  <c r="G81" i="57"/>
  <c r="H75" i="57"/>
  <c r="C132" i="57"/>
  <c r="H93" i="57"/>
  <c r="D124" i="57"/>
  <c r="F132" i="59"/>
  <c r="I148" i="27"/>
  <c r="H105" i="24"/>
  <c r="I150" i="24"/>
  <c r="H350" i="62"/>
  <c r="H36" i="9"/>
  <c r="H297" i="9" s="1"/>
  <c r="H42" i="9"/>
  <c r="H303" i="9" s="1"/>
  <c r="J303" i="9" s="1"/>
  <c r="H44" i="9"/>
  <c r="H67" i="9"/>
  <c r="H69" i="9"/>
  <c r="H77" i="9"/>
  <c r="H32" i="10"/>
  <c r="H33" i="10"/>
  <c r="H48" i="10"/>
  <c r="H309" i="10" s="1"/>
  <c r="R7" i="48" s="1"/>
  <c r="H67" i="10"/>
  <c r="C124" i="10"/>
  <c r="D127" i="10"/>
  <c r="H127" i="10" s="1"/>
  <c r="H74" i="10"/>
  <c r="C134" i="10"/>
  <c r="H134" i="10" s="1"/>
  <c r="H80" i="10"/>
  <c r="H39" i="11"/>
  <c r="H300" i="11" s="1"/>
  <c r="I8" i="48" s="1"/>
  <c r="H49" i="11"/>
  <c r="H50" i="11"/>
  <c r="H69" i="11"/>
  <c r="G116" i="12"/>
  <c r="F126" i="12"/>
  <c r="D133" i="12"/>
  <c r="C117" i="14"/>
  <c r="H117" i="14" s="1"/>
  <c r="F118" i="14"/>
  <c r="D120" i="14"/>
  <c r="C125" i="14"/>
  <c r="H35" i="15"/>
  <c r="E119" i="15"/>
  <c r="E124" i="15"/>
  <c r="E129" i="15"/>
  <c r="F132" i="15"/>
  <c r="F18" i="39"/>
  <c r="F18" i="57"/>
  <c r="C134" i="57"/>
  <c r="I144" i="59"/>
  <c r="H163" i="59"/>
  <c r="I147" i="59"/>
  <c r="I157" i="59"/>
  <c r="I158" i="59"/>
  <c r="I161" i="59"/>
  <c r="I162" i="59"/>
  <c r="G78" i="44"/>
  <c r="G102" i="44" s="1"/>
  <c r="G85" i="44"/>
  <c r="I158" i="40"/>
  <c r="I146" i="39"/>
  <c r="I145" i="38"/>
  <c r="I144" i="35"/>
  <c r="I158" i="33"/>
  <c r="G131" i="57"/>
  <c r="G129" i="20"/>
  <c r="G124" i="17"/>
  <c r="H124" i="17" s="1"/>
  <c r="H86" i="11"/>
  <c r="F18" i="27"/>
  <c r="F18" i="28"/>
  <c r="F18" i="29"/>
  <c r="F18" i="35"/>
  <c r="I149" i="57"/>
  <c r="I161" i="57"/>
  <c r="I162" i="57"/>
  <c r="F127" i="25"/>
  <c r="E121" i="22"/>
  <c r="F127" i="21"/>
  <c r="H69" i="62"/>
  <c r="C117" i="62"/>
  <c r="F118" i="62"/>
  <c r="D120" i="62"/>
  <c r="G121" i="62"/>
  <c r="C125" i="62"/>
  <c r="F126" i="62"/>
  <c r="G129" i="62"/>
  <c r="E131" i="62"/>
  <c r="C133" i="62"/>
  <c r="I162" i="28"/>
  <c r="I159" i="28"/>
  <c r="I158" i="28"/>
  <c r="I154" i="28"/>
  <c r="I151" i="28"/>
  <c r="I146" i="28"/>
  <c r="I155" i="28"/>
  <c r="G133" i="37"/>
  <c r="G125" i="37"/>
  <c r="H65" i="37"/>
  <c r="F116" i="37"/>
  <c r="G118" i="24"/>
  <c r="G128" i="24"/>
  <c r="E130" i="24"/>
  <c r="H130" i="24" s="1"/>
  <c r="F133" i="24"/>
  <c r="F135" i="24"/>
  <c r="E118" i="25"/>
  <c r="E123" i="25"/>
  <c r="C125" i="25"/>
  <c r="F126" i="25"/>
  <c r="F131" i="25"/>
  <c r="H131" i="25" s="1"/>
  <c r="E183" i="25" s="1"/>
  <c r="F119" i="26"/>
  <c r="C123" i="26"/>
  <c r="F124" i="26"/>
  <c r="D126" i="26"/>
  <c r="G132" i="26"/>
  <c r="H132" i="26" s="1"/>
  <c r="G119" i="27"/>
  <c r="F121" i="27"/>
  <c r="D123" i="27"/>
  <c r="G134" i="27"/>
  <c r="E52" i="28"/>
  <c r="E118" i="28"/>
  <c r="C125" i="28"/>
  <c r="F126" i="28"/>
  <c r="F131" i="28"/>
  <c r="H131" i="28" s="1"/>
  <c r="F118" i="29"/>
  <c r="C122" i="29"/>
  <c r="F128" i="29"/>
  <c r="H128" i="29" s="1"/>
  <c r="G131" i="29"/>
  <c r="G130" i="32"/>
  <c r="E132" i="32"/>
  <c r="D134" i="32"/>
  <c r="E119" i="33"/>
  <c r="H119" i="33" s="1"/>
  <c r="E129" i="33"/>
  <c r="H129" i="33" s="1"/>
  <c r="H71" i="34"/>
  <c r="H36" i="35"/>
  <c r="D118" i="35"/>
  <c r="F121" i="35"/>
  <c r="H121" i="35" s="1"/>
  <c r="D123" i="35"/>
  <c r="E126" i="35"/>
  <c r="H126" i="35" s="1"/>
  <c r="E131" i="35"/>
  <c r="H131" i="35" s="1"/>
  <c r="E118" i="38"/>
  <c r="E128" i="38"/>
  <c r="H128" i="38" s="1"/>
  <c r="H43" i="39"/>
  <c r="F118" i="39"/>
  <c r="F123" i="39"/>
  <c r="H123" i="39" s="1"/>
  <c r="G131" i="39"/>
  <c r="H131" i="39" s="1"/>
  <c r="E135" i="39"/>
  <c r="G118" i="40"/>
  <c r="E120" i="40"/>
  <c r="D122" i="40"/>
  <c r="H122" i="40" s="1"/>
  <c r="C127" i="40"/>
  <c r="E130" i="40"/>
  <c r="F135" i="40"/>
  <c r="H135" i="40" s="1"/>
  <c r="F120" i="41"/>
  <c r="C124" i="41"/>
  <c r="F125" i="41"/>
  <c r="F130" i="41"/>
  <c r="H79" i="41"/>
  <c r="G81" i="41"/>
  <c r="H81" i="41" s="1"/>
  <c r="I157" i="57"/>
  <c r="H70" i="59"/>
  <c r="G61" i="44"/>
  <c r="H33" i="59"/>
  <c r="H102" i="36"/>
  <c r="I161" i="37"/>
  <c r="I160" i="37"/>
  <c r="I159" i="37"/>
  <c r="I158" i="37"/>
  <c r="I157" i="37"/>
  <c r="I156" i="37"/>
  <c r="I153" i="37"/>
  <c r="I152" i="37"/>
  <c r="I151" i="37"/>
  <c r="I150" i="37"/>
  <c r="I149" i="37"/>
  <c r="I148" i="37"/>
  <c r="I145" i="37"/>
  <c r="I144" i="37"/>
  <c r="I143" i="37"/>
  <c r="F18" i="15"/>
  <c r="H43" i="57"/>
  <c r="H304" i="57" s="1"/>
  <c r="M17" i="48" s="1"/>
  <c r="H49" i="57"/>
  <c r="H61" i="57"/>
  <c r="H66" i="57"/>
  <c r="H71" i="57"/>
  <c r="C122" i="36"/>
  <c r="F127" i="20"/>
  <c r="F127" i="16"/>
  <c r="C63" i="44"/>
  <c r="F127" i="11"/>
  <c r="H95" i="36"/>
  <c r="H101" i="36"/>
  <c r="H34" i="62"/>
  <c r="H62" i="62"/>
  <c r="H64" i="62"/>
  <c r="H70" i="62"/>
  <c r="H72" i="62"/>
  <c r="H78" i="62"/>
  <c r="D119" i="62"/>
  <c r="G120" i="62"/>
  <c r="F125" i="62"/>
  <c r="D127" i="62"/>
  <c r="G128" i="62"/>
  <c r="E130" i="62"/>
  <c r="D135" i="62"/>
  <c r="I140" i="40"/>
  <c r="C169" i="40"/>
  <c r="G169" i="40"/>
  <c r="F169" i="40"/>
  <c r="E169" i="40"/>
  <c r="D169" i="40"/>
  <c r="E169" i="30"/>
  <c r="E179" i="24"/>
  <c r="G173" i="17"/>
  <c r="F173" i="17"/>
  <c r="C173" i="17"/>
  <c r="C121" i="37"/>
  <c r="H66" i="37"/>
  <c r="H309" i="28"/>
  <c r="R26" i="48" s="1"/>
  <c r="D225" i="23"/>
  <c r="D221" i="23"/>
  <c r="H62" i="9"/>
  <c r="E81" i="9"/>
  <c r="C47" i="44"/>
  <c r="C81" i="9"/>
  <c r="F48" i="44"/>
  <c r="H65" i="9"/>
  <c r="F81" i="9"/>
  <c r="H70" i="9"/>
  <c r="F125" i="9"/>
  <c r="D55" i="44"/>
  <c r="D81" i="9"/>
  <c r="D127" i="9"/>
  <c r="C129" i="9"/>
  <c r="H74" i="9"/>
  <c r="F58" i="44"/>
  <c r="H75" i="9"/>
  <c r="C62" i="44"/>
  <c r="C134" i="9"/>
  <c r="H79" i="9"/>
  <c r="G135" i="9"/>
  <c r="G63" i="44"/>
  <c r="G81" i="9"/>
  <c r="C81" i="10"/>
  <c r="F45" i="44"/>
  <c r="F81" i="10"/>
  <c r="D119" i="10"/>
  <c r="H119" i="10" s="1"/>
  <c r="D81" i="10"/>
  <c r="G48" i="44"/>
  <c r="F125" i="10"/>
  <c r="H125" i="10" s="1"/>
  <c r="H70" i="10"/>
  <c r="H75" i="10"/>
  <c r="F130" i="10"/>
  <c r="H130" i="10" s="1"/>
  <c r="D132" i="10"/>
  <c r="H77" i="10"/>
  <c r="H35" i="11"/>
  <c r="G52" i="11"/>
  <c r="E44" i="44"/>
  <c r="E81" i="11"/>
  <c r="H61" i="11"/>
  <c r="C46" i="44"/>
  <c r="C118" i="11"/>
  <c r="H63" i="11"/>
  <c r="C81" i="11"/>
  <c r="F119" i="11"/>
  <c r="H64" i="11"/>
  <c r="D81" i="11"/>
  <c r="D121" i="11"/>
  <c r="H121" i="11" s="1"/>
  <c r="H68" i="11"/>
  <c r="C51" i="44"/>
  <c r="C123" i="11"/>
  <c r="H123" i="11" s="1"/>
  <c r="G127" i="11"/>
  <c r="G81" i="11"/>
  <c r="H72" i="11"/>
  <c r="E129" i="11"/>
  <c r="H129" i="11" s="1"/>
  <c r="G181" i="11" s="1"/>
  <c r="H74" i="11"/>
  <c r="E57" i="44"/>
  <c r="C131" i="11"/>
  <c r="H76" i="11"/>
  <c r="F60" i="44"/>
  <c r="F132" i="11"/>
  <c r="H77" i="11"/>
  <c r="M31" i="49"/>
  <c r="E173" i="17"/>
  <c r="G246" i="22"/>
  <c r="G261" i="22"/>
  <c r="D48" i="44"/>
  <c r="D120" i="6"/>
  <c r="H65" i="6"/>
  <c r="D81" i="6"/>
  <c r="C218" i="19"/>
  <c r="D173" i="17"/>
  <c r="G248" i="30"/>
  <c r="C304" i="37"/>
  <c r="C354" i="37" s="1"/>
  <c r="H43" i="37"/>
  <c r="H304" i="37" s="1"/>
  <c r="M36" i="48" s="1"/>
  <c r="H304" i="23"/>
  <c r="M22" i="48" s="1"/>
  <c r="C227" i="19"/>
  <c r="H117" i="31"/>
  <c r="H129" i="30"/>
  <c r="F181" i="30" s="1"/>
  <c r="H81" i="29"/>
  <c r="F57" i="44"/>
  <c r="F129" i="6"/>
  <c r="D260" i="35"/>
  <c r="D226" i="35"/>
  <c r="D223" i="35"/>
  <c r="D243" i="35"/>
  <c r="D221" i="35"/>
  <c r="D261" i="35"/>
  <c r="D222" i="35"/>
  <c r="D245" i="35"/>
  <c r="D248" i="35"/>
  <c r="D251" i="35"/>
  <c r="D220" i="35"/>
  <c r="D255" i="35"/>
  <c r="D219" i="35"/>
  <c r="D235" i="35"/>
  <c r="D249" i="35"/>
  <c r="G259" i="34"/>
  <c r="G256" i="34"/>
  <c r="G225" i="34"/>
  <c r="G219" i="34"/>
  <c r="G250" i="34"/>
  <c r="G246" i="34"/>
  <c r="G247" i="34"/>
  <c r="G243" i="34"/>
  <c r="G224" i="34"/>
  <c r="G234" i="34"/>
  <c r="G260" i="34"/>
  <c r="G249" i="34"/>
  <c r="G253" i="34"/>
  <c r="G252" i="34"/>
  <c r="G253" i="41"/>
  <c r="G249" i="41"/>
  <c r="D235" i="38"/>
  <c r="H127" i="32"/>
  <c r="H135" i="31"/>
  <c r="C187" i="31" s="1"/>
  <c r="H134" i="24"/>
  <c r="H120" i="24"/>
  <c r="C172" i="24" s="1"/>
  <c r="F133" i="12"/>
  <c r="C61" i="44"/>
  <c r="D56" i="44"/>
  <c r="D62" i="44"/>
  <c r="F51" i="44"/>
  <c r="G44" i="44"/>
  <c r="G51" i="44"/>
  <c r="G123" i="6"/>
  <c r="E124" i="11"/>
  <c r="F131" i="16"/>
  <c r="E132" i="23"/>
  <c r="E125" i="24"/>
  <c r="D135" i="25"/>
  <c r="E131" i="27"/>
  <c r="H41" i="12"/>
  <c r="H51" i="12"/>
  <c r="E46" i="44"/>
  <c r="E118" i="12"/>
  <c r="G49" i="44"/>
  <c r="C53" i="44"/>
  <c r="E56" i="44"/>
  <c r="E128" i="12"/>
  <c r="H128" i="12" s="1"/>
  <c r="H37" i="15"/>
  <c r="C125" i="59"/>
  <c r="H71" i="37"/>
  <c r="D259" i="38"/>
  <c r="G243" i="41"/>
  <c r="D258" i="38"/>
  <c r="H117" i="33"/>
  <c r="H116" i="30"/>
  <c r="F168" i="30" s="1"/>
  <c r="H133" i="27"/>
  <c r="H125" i="21"/>
  <c r="D135" i="6"/>
  <c r="H135" i="6" s="1"/>
  <c r="D63" i="44"/>
  <c r="F44" i="44"/>
  <c r="G45" i="44"/>
  <c r="C49" i="44"/>
  <c r="C121" i="6"/>
  <c r="E58" i="44"/>
  <c r="E130" i="6"/>
  <c r="G118" i="6"/>
  <c r="G46" i="44"/>
  <c r="G60" i="44"/>
  <c r="G132" i="6"/>
  <c r="G124" i="15"/>
  <c r="G52" i="44"/>
  <c r="E59" i="44"/>
  <c r="E131" i="15"/>
  <c r="G62" i="44"/>
  <c r="G134" i="15"/>
  <c r="G58" i="44"/>
  <c r="G130" i="20"/>
  <c r="H130" i="20" s="1"/>
  <c r="F52" i="27"/>
  <c r="F259" i="27" s="1"/>
  <c r="E27" i="49"/>
  <c r="H27" i="49" s="1"/>
  <c r="H70" i="31"/>
  <c r="F125" i="31"/>
  <c r="C126" i="33"/>
  <c r="H126" i="33" s="1"/>
  <c r="C178" i="33" s="1"/>
  <c r="H71" i="33"/>
  <c r="E81" i="34"/>
  <c r="E116" i="34"/>
  <c r="L35" i="49" s="1"/>
  <c r="D121" i="34"/>
  <c r="H66" i="34"/>
  <c r="H73" i="34"/>
  <c r="C128" i="34"/>
  <c r="H128" i="34" s="1"/>
  <c r="H77" i="34"/>
  <c r="G81" i="34"/>
  <c r="G119" i="35"/>
  <c r="H119" i="35" s="1"/>
  <c r="G81" i="35"/>
  <c r="H81" i="35" s="1"/>
  <c r="H71" i="38"/>
  <c r="F126" i="38"/>
  <c r="H44" i="39"/>
  <c r="F52" i="39"/>
  <c r="F222" i="39" s="1"/>
  <c r="D135" i="36"/>
  <c r="H80" i="36"/>
  <c r="D81" i="36"/>
  <c r="H76" i="36"/>
  <c r="H71" i="36"/>
  <c r="C126" i="36"/>
  <c r="D260" i="25"/>
  <c r="D245" i="38"/>
  <c r="D249" i="38"/>
  <c r="D255" i="38"/>
  <c r="H124" i="33"/>
  <c r="H131" i="30"/>
  <c r="E183" i="30" s="1"/>
  <c r="H135" i="28"/>
  <c r="F187" i="28" s="1"/>
  <c r="C50" i="44"/>
  <c r="D51" i="44"/>
  <c r="E52" i="44"/>
  <c r="E124" i="6"/>
  <c r="F61" i="44"/>
  <c r="G54" i="44"/>
  <c r="G126" i="6"/>
  <c r="G116" i="59"/>
  <c r="G81" i="59"/>
  <c r="E81" i="59"/>
  <c r="E118" i="59"/>
  <c r="H63" i="59"/>
  <c r="H65" i="59"/>
  <c r="C120" i="59"/>
  <c r="H68" i="59"/>
  <c r="E123" i="59"/>
  <c r="F126" i="59"/>
  <c r="F81" i="59"/>
  <c r="H75" i="59"/>
  <c r="C130" i="59"/>
  <c r="D133" i="59"/>
  <c r="H78" i="59"/>
  <c r="F302" i="62"/>
  <c r="F352" i="62" s="1"/>
  <c r="H352" i="62"/>
  <c r="H354" i="62"/>
  <c r="H43" i="62"/>
  <c r="H304" i="62" s="1"/>
  <c r="M21" i="48" s="1"/>
  <c r="C304" i="62"/>
  <c r="C354" i="62" s="1"/>
  <c r="G24" i="44"/>
  <c r="G241" i="44" s="1"/>
  <c r="G289" i="44" s="1"/>
  <c r="C57" i="44"/>
  <c r="D45" i="44"/>
  <c r="D59" i="44"/>
  <c r="E53" i="44"/>
  <c r="E60" i="44"/>
  <c r="F119" i="6"/>
  <c r="F47" i="44"/>
  <c r="F53" i="44"/>
  <c r="D253" i="25"/>
  <c r="D243" i="25"/>
  <c r="H133" i="40"/>
  <c r="H81" i="30"/>
  <c r="F187" i="27"/>
  <c r="H133" i="11"/>
  <c r="E185" i="11" s="1"/>
  <c r="H116" i="11"/>
  <c r="C58" i="44"/>
  <c r="D53" i="44"/>
  <c r="D125" i="6"/>
  <c r="E47" i="44"/>
  <c r="E61" i="44"/>
  <c r="E133" i="6"/>
  <c r="G56" i="44"/>
  <c r="H47" i="15"/>
  <c r="H119" i="31"/>
  <c r="H117" i="29"/>
  <c r="D169" i="29" s="1"/>
  <c r="H126" i="24"/>
  <c r="H66" i="6"/>
  <c r="H77" i="6"/>
  <c r="G235" i="34"/>
  <c r="C59" i="44"/>
  <c r="D47" i="44"/>
  <c r="D126" i="6"/>
  <c r="D54" i="44"/>
  <c r="D60" i="44"/>
  <c r="E55" i="44"/>
  <c r="F49" i="44"/>
  <c r="F56" i="44"/>
  <c r="F128" i="6"/>
  <c r="H128" i="6" s="1"/>
  <c r="G50" i="44"/>
  <c r="C124" i="9"/>
  <c r="F122" i="10"/>
  <c r="C129" i="10"/>
  <c r="H129" i="10" s="1"/>
  <c r="C119" i="14"/>
  <c r="E125" i="18"/>
  <c r="E129" i="21"/>
  <c r="H129" i="21" s="1"/>
  <c r="F134" i="22"/>
  <c r="H134" i="22" s="1"/>
  <c r="C22" i="44"/>
  <c r="D49" i="44"/>
  <c r="E62" i="44"/>
  <c r="G55" i="44"/>
  <c r="E134" i="11"/>
  <c r="E125" i="12"/>
  <c r="F124" i="22"/>
  <c r="H124" i="22" s="1"/>
  <c r="E128" i="28"/>
  <c r="D119" i="32"/>
  <c r="G120" i="32"/>
  <c r="F128" i="39"/>
  <c r="C118" i="57"/>
  <c r="H63" i="57"/>
  <c r="C81" i="57"/>
  <c r="H68" i="57"/>
  <c r="H73" i="57"/>
  <c r="C127" i="62"/>
  <c r="H32" i="62"/>
  <c r="H40" i="62"/>
  <c r="H301" i="62" s="1"/>
  <c r="J21" i="48" s="1"/>
  <c r="E81" i="37"/>
  <c r="C81" i="37"/>
  <c r="F35" i="44"/>
  <c r="F55" i="44"/>
  <c r="E81" i="36"/>
  <c r="H64" i="36"/>
  <c r="D122" i="62"/>
  <c r="H67" i="62"/>
  <c r="H67" i="37"/>
  <c r="C60" i="44"/>
  <c r="E54" i="44"/>
  <c r="G47" i="44"/>
  <c r="H34" i="9"/>
  <c r="D52" i="9"/>
  <c r="H39" i="9"/>
  <c r="H46" i="9"/>
  <c r="H48" i="9"/>
  <c r="H309" i="9" s="1"/>
  <c r="H49" i="9"/>
  <c r="H310" i="9" s="1"/>
  <c r="S6" i="48" s="1"/>
  <c r="H51" i="9"/>
  <c r="D52" i="10"/>
  <c r="C9" i="49" s="1"/>
  <c r="H42" i="10"/>
  <c r="H43" i="10"/>
  <c r="H47" i="10"/>
  <c r="H50" i="10"/>
  <c r="H34" i="11"/>
  <c r="C52" i="11"/>
  <c r="H37" i="11"/>
  <c r="D52" i="11"/>
  <c r="H41" i="11"/>
  <c r="H302" i="11" s="1"/>
  <c r="K8" i="48" s="1"/>
  <c r="H44" i="11"/>
  <c r="H46" i="11"/>
  <c r="H47" i="11"/>
  <c r="H51" i="11"/>
  <c r="H80" i="57"/>
  <c r="H70" i="57"/>
  <c r="H33" i="57"/>
  <c r="G128" i="57"/>
  <c r="H128" i="57" s="1"/>
  <c r="E49" i="44"/>
  <c r="E133" i="36"/>
  <c r="H78" i="36"/>
  <c r="C56" i="44"/>
  <c r="E50" i="44"/>
  <c r="F63" i="44"/>
  <c r="F133" i="14"/>
  <c r="F125" i="19"/>
  <c r="G120" i="23"/>
  <c r="H120" i="23" s="1"/>
  <c r="E133" i="39"/>
  <c r="H38" i="12"/>
  <c r="H43" i="18"/>
  <c r="H40" i="19"/>
  <c r="H50" i="19"/>
  <c r="H45" i="20"/>
  <c r="H47" i="20"/>
  <c r="H47" i="23"/>
  <c r="H44" i="27"/>
  <c r="H36" i="28"/>
  <c r="H38" i="28"/>
  <c r="H35" i="29"/>
  <c r="E81" i="57"/>
  <c r="F81" i="57"/>
  <c r="C81" i="59"/>
  <c r="H61" i="59"/>
  <c r="H64" i="59"/>
  <c r="D119" i="59"/>
  <c r="H72" i="59"/>
  <c r="H74" i="59"/>
  <c r="D129" i="59"/>
  <c r="H69" i="36"/>
  <c r="G118" i="36"/>
  <c r="H76" i="37"/>
  <c r="H72" i="37"/>
  <c r="G135" i="41"/>
  <c r="C52" i="44"/>
  <c r="E45" i="44"/>
  <c r="F59" i="44"/>
  <c r="D117" i="57"/>
  <c r="H62" i="57"/>
  <c r="F133" i="57"/>
  <c r="H78" i="57"/>
  <c r="E120" i="57"/>
  <c r="D122" i="57"/>
  <c r="D126" i="57"/>
  <c r="E130" i="57"/>
  <c r="F303" i="59"/>
  <c r="F353" i="59" s="1"/>
  <c r="H353" i="59"/>
  <c r="D81" i="59"/>
  <c r="C121" i="59"/>
  <c r="H66" i="59"/>
  <c r="H76" i="59"/>
  <c r="H63" i="36"/>
  <c r="D236" i="38"/>
  <c r="D52" i="6"/>
  <c r="C7" i="49" s="1"/>
  <c r="H32" i="6"/>
  <c r="H41" i="6"/>
  <c r="H46" i="6"/>
  <c r="H307" i="6" s="1"/>
  <c r="P5" i="48" s="1"/>
  <c r="C48" i="44"/>
  <c r="D61" i="44"/>
  <c r="F54" i="44"/>
  <c r="C119" i="57"/>
  <c r="H64" i="57"/>
  <c r="H69" i="57"/>
  <c r="H74" i="57"/>
  <c r="G127" i="15"/>
  <c r="H61" i="36"/>
  <c r="H37" i="36"/>
  <c r="H80" i="62"/>
  <c r="F81" i="62"/>
  <c r="D81" i="62"/>
  <c r="H66" i="62"/>
  <c r="H68" i="62"/>
  <c r="H71" i="62"/>
  <c r="H76" i="62"/>
  <c r="H77" i="62"/>
  <c r="H79" i="62"/>
  <c r="H129" i="9"/>
  <c r="D57" i="44"/>
  <c r="F50" i="44"/>
  <c r="F125" i="11"/>
  <c r="H125" i="11" s="1"/>
  <c r="E128" i="14"/>
  <c r="E122" i="19"/>
  <c r="H80" i="59"/>
  <c r="G128" i="26"/>
  <c r="G134" i="25"/>
  <c r="G130" i="23"/>
  <c r="H130" i="23" s="1"/>
  <c r="C130" i="36"/>
  <c r="H75" i="36"/>
  <c r="H62" i="36"/>
  <c r="D309" i="36"/>
  <c r="D359" i="36" s="1"/>
  <c r="H359" i="36"/>
  <c r="E81" i="62"/>
  <c r="F52" i="62"/>
  <c r="G81" i="62"/>
  <c r="H63" i="62"/>
  <c r="E118" i="62"/>
  <c r="H65" i="62"/>
  <c r="H73" i="62"/>
  <c r="C128" i="62"/>
  <c r="H45" i="57"/>
  <c r="H47" i="57"/>
  <c r="D119" i="57"/>
  <c r="G120" i="57"/>
  <c r="F122" i="57"/>
  <c r="F124" i="57"/>
  <c r="C133" i="57"/>
  <c r="D135" i="57"/>
  <c r="H44" i="59"/>
  <c r="D121" i="59"/>
  <c r="E133" i="59"/>
  <c r="F135" i="59"/>
  <c r="G128" i="40"/>
  <c r="G125" i="38"/>
  <c r="H125" i="38" s="1"/>
  <c r="G123" i="35"/>
  <c r="G130" i="35"/>
  <c r="G128" i="33"/>
  <c r="H128" i="33" s="1"/>
  <c r="G126" i="59"/>
  <c r="G133" i="59"/>
  <c r="G132" i="32"/>
  <c r="G133" i="29"/>
  <c r="F127" i="26"/>
  <c r="G132" i="25"/>
  <c r="G123" i="24"/>
  <c r="H123" i="24" s="1"/>
  <c r="G128" i="23"/>
  <c r="G132" i="21"/>
  <c r="H132" i="21" s="1"/>
  <c r="D184" i="21" s="1"/>
  <c r="G122" i="57"/>
  <c r="G129" i="57"/>
  <c r="G127" i="20"/>
  <c r="G126" i="19"/>
  <c r="G136" i="19" s="1"/>
  <c r="N17" i="49" s="1"/>
  <c r="G131" i="18"/>
  <c r="G122" i="17"/>
  <c r="G133" i="15"/>
  <c r="H133" i="15" s="1"/>
  <c r="G124" i="14"/>
  <c r="G129" i="12"/>
  <c r="D134" i="34"/>
  <c r="C131" i="34"/>
  <c r="H131" i="34" s="1"/>
  <c r="E129" i="34"/>
  <c r="D126" i="34"/>
  <c r="F124" i="34"/>
  <c r="E121" i="34"/>
  <c r="H121" i="34" s="1"/>
  <c r="G119" i="34"/>
  <c r="H119" i="34" s="1"/>
  <c r="D118" i="34"/>
  <c r="G134" i="28"/>
  <c r="H77" i="36"/>
  <c r="D117" i="62"/>
  <c r="G118" i="62"/>
  <c r="E120" i="62"/>
  <c r="C122" i="62"/>
  <c r="G134" i="62"/>
  <c r="G117" i="57"/>
  <c r="D129" i="57"/>
  <c r="D131" i="57"/>
  <c r="E135" i="57"/>
  <c r="H42" i="59"/>
  <c r="H303" i="59" s="1"/>
  <c r="L31" i="48" s="1"/>
  <c r="F116" i="59"/>
  <c r="D118" i="59"/>
  <c r="G119" i="59"/>
  <c r="F121" i="59"/>
  <c r="E125" i="59"/>
  <c r="E127" i="59"/>
  <c r="F129" i="59"/>
  <c r="F131" i="59"/>
  <c r="F136" i="59" s="1"/>
  <c r="M33" i="49" s="1"/>
  <c r="F133" i="59"/>
  <c r="F127" i="59"/>
  <c r="G134" i="59"/>
  <c r="G126" i="25"/>
  <c r="G123" i="57"/>
  <c r="C129" i="36"/>
  <c r="D132" i="36"/>
  <c r="H359" i="62"/>
  <c r="H75" i="62"/>
  <c r="E117" i="62"/>
  <c r="C119" i="62"/>
  <c r="E125" i="62"/>
  <c r="G131" i="62"/>
  <c r="E133" i="62"/>
  <c r="H61" i="37"/>
  <c r="E134" i="37"/>
  <c r="C129" i="37"/>
  <c r="E126" i="37"/>
  <c r="G123" i="37"/>
  <c r="E122" i="37"/>
  <c r="D134" i="37"/>
  <c r="F131" i="37"/>
  <c r="D130" i="37"/>
  <c r="F127" i="37"/>
  <c r="D126" i="37"/>
  <c r="F123" i="37"/>
  <c r="E118" i="37"/>
  <c r="H35" i="37"/>
  <c r="F118" i="59"/>
  <c r="D128" i="59"/>
  <c r="G133" i="41"/>
  <c r="G124" i="40"/>
  <c r="E121" i="59"/>
  <c r="G128" i="59"/>
  <c r="G125" i="57"/>
  <c r="G132" i="57"/>
  <c r="F116" i="36"/>
  <c r="G119" i="36"/>
  <c r="F124" i="36"/>
  <c r="E129" i="36"/>
  <c r="C81" i="62"/>
  <c r="C121" i="62"/>
  <c r="F122" i="62"/>
  <c r="D124" i="62"/>
  <c r="G125" i="62"/>
  <c r="E127" i="62"/>
  <c r="G133" i="62"/>
  <c r="E135" i="62"/>
  <c r="E135" i="37"/>
  <c r="G132" i="37"/>
  <c r="E131" i="37"/>
  <c r="C126" i="37"/>
  <c r="G124" i="37"/>
  <c r="C122" i="37"/>
  <c r="D118" i="37"/>
  <c r="H40" i="29"/>
  <c r="H50" i="29"/>
  <c r="H50" i="30"/>
  <c r="H40" i="31"/>
  <c r="H37" i="32"/>
  <c r="H37" i="33"/>
  <c r="H44" i="33"/>
  <c r="H47" i="33"/>
  <c r="H44" i="34"/>
  <c r="H44" i="35"/>
  <c r="H305" i="35" s="1"/>
  <c r="N34" i="48" s="1"/>
  <c r="H43" i="38"/>
  <c r="H51" i="38"/>
  <c r="H45" i="39"/>
  <c r="H35" i="40"/>
  <c r="H50" i="40"/>
  <c r="H47" i="41"/>
  <c r="G118" i="59"/>
  <c r="D122" i="59"/>
  <c r="D124" i="59"/>
  <c r="D126" i="59"/>
  <c r="E128" i="59"/>
  <c r="E130" i="59"/>
  <c r="E132" i="59"/>
  <c r="E134" i="59"/>
  <c r="H50" i="36"/>
  <c r="E133" i="31"/>
  <c r="H133" i="31" s="1"/>
  <c r="G131" i="31"/>
  <c r="H131" i="31" s="1"/>
  <c r="F128" i="31"/>
  <c r="H128" i="31" s="1"/>
  <c r="E125" i="31"/>
  <c r="G123" i="31"/>
  <c r="F120" i="31"/>
  <c r="G120" i="30"/>
  <c r="E122" i="30"/>
  <c r="H122" i="30" s="1"/>
  <c r="F125" i="30"/>
  <c r="G128" i="30"/>
  <c r="E130" i="30"/>
  <c r="F133" i="30"/>
  <c r="H133" i="30" s="1"/>
  <c r="G116" i="36"/>
  <c r="E118" i="36"/>
  <c r="C120" i="36"/>
  <c r="F121" i="36"/>
  <c r="G124" i="36"/>
  <c r="E126" i="36"/>
  <c r="D131" i="36"/>
  <c r="G132" i="36"/>
  <c r="E134" i="36"/>
  <c r="G296" i="37"/>
  <c r="G346" i="37" s="1"/>
  <c r="D135" i="37"/>
  <c r="D131" i="37"/>
  <c r="F128" i="37"/>
  <c r="D127" i="37"/>
  <c r="D123" i="37"/>
  <c r="E119" i="37"/>
  <c r="C118" i="37"/>
  <c r="H118" i="37" s="1"/>
  <c r="E170" i="37" s="1"/>
  <c r="G116" i="37"/>
  <c r="H32" i="57"/>
  <c r="C117" i="57"/>
  <c r="D120" i="57"/>
  <c r="C126" i="57"/>
  <c r="D130" i="57"/>
  <c r="D132" i="57"/>
  <c r="D134" i="57"/>
  <c r="H45" i="59"/>
  <c r="H65" i="36"/>
  <c r="H51" i="36"/>
  <c r="G121" i="36"/>
  <c r="E123" i="36"/>
  <c r="C125" i="36"/>
  <c r="E131" i="36"/>
  <c r="F134" i="36"/>
  <c r="F116" i="62"/>
  <c r="G119" i="62"/>
  <c r="E121" i="62"/>
  <c r="C123" i="62"/>
  <c r="F124" i="62"/>
  <c r="G127" i="62"/>
  <c r="E129" i="62"/>
  <c r="F132" i="62"/>
  <c r="D134" i="62"/>
  <c r="E132" i="37"/>
  <c r="C131" i="37"/>
  <c r="C127" i="37"/>
  <c r="E124" i="37"/>
  <c r="F120" i="37"/>
  <c r="D119" i="37"/>
  <c r="H124" i="35"/>
  <c r="L20" i="49"/>
  <c r="H123" i="32"/>
  <c r="F175" i="32" s="1"/>
  <c r="D175" i="29"/>
  <c r="G175" i="29"/>
  <c r="F175" i="29"/>
  <c r="H121" i="19"/>
  <c r="I140" i="21"/>
  <c r="J32" i="49"/>
  <c r="H116" i="32"/>
  <c r="H124" i="30"/>
  <c r="F182" i="29"/>
  <c r="G182" i="29"/>
  <c r="E182" i="29"/>
  <c r="C182" i="29"/>
  <c r="H116" i="17"/>
  <c r="D185" i="11"/>
  <c r="J21" i="49"/>
  <c r="D187" i="27"/>
  <c r="E187" i="27"/>
  <c r="G187" i="27"/>
  <c r="C187" i="27"/>
  <c r="N24" i="49"/>
  <c r="H116" i="23"/>
  <c r="K22" i="49"/>
  <c r="H129" i="19"/>
  <c r="F118" i="9"/>
  <c r="H93" i="9"/>
  <c r="D111" i="9"/>
  <c r="D120" i="9"/>
  <c r="H107" i="9"/>
  <c r="D132" i="9"/>
  <c r="J157" i="9"/>
  <c r="I157" i="9"/>
  <c r="K157" i="9" s="1"/>
  <c r="C116" i="10"/>
  <c r="C111" i="10"/>
  <c r="F111" i="10"/>
  <c r="F117" i="10"/>
  <c r="G120" i="10"/>
  <c r="G136" i="10" s="1"/>
  <c r="G111" i="10"/>
  <c r="I144" i="10"/>
  <c r="D163" i="10"/>
  <c r="I147" i="10"/>
  <c r="G163" i="10"/>
  <c r="E163" i="10"/>
  <c r="I149" i="10"/>
  <c r="C163" i="10"/>
  <c r="I157" i="10"/>
  <c r="C111" i="11"/>
  <c r="C117" i="11"/>
  <c r="H92" i="11"/>
  <c r="F118" i="11"/>
  <c r="H93" i="11"/>
  <c r="H99" i="11"/>
  <c r="C124" i="11"/>
  <c r="C126" i="11"/>
  <c r="H101" i="11"/>
  <c r="H103" i="11"/>
  <c r="D128" i="11"/>
  <c r="D130" i="11"/>
  <c r="H105" i="11"/>
  <c r="H91" i="12"/>
  <c r="E116" i="12"/>
  <c r="E111" i="12"/>
  <c r="C111" i="12"/>
  <c r="C118" i="12"/>
  <c r="H93" i="12"/>
  <c r="D121" i="12"/>
  <c r="H121" i="12" s="1"/>
  <c r="E173" i="12" s="1"/>
  <c r="H96" i="12"/>
  <c r="H98" i="12"/>
  <c r="D123" i="12"/>
  <c r="D127" i="12"/>
  <c r="H102" i="12"/>
  <c r="E129" i="12"/>
  <c r="H104" i="12"/>
  <c r="E131" i="12"/>
  <c r="H106" i="12"/>
  <c r="H110" i="12"/>
  <c r="F135" i="12"/>
  <c r="F163" i="12"/>
  <c r="I144" i="12"/>
  <c r="I148" i="12"/>
  <c r="D163" i="12"/>
  <c r="G163" i="12"/>
  <c r="I149" i="12"/>
  <c r="E163" i="12"/>
  <c r="I151" i="12"/>
  <c r="I156" i="12"/>
  <c r="C163" i="12"/>
  <c r="E111" i="14"/>
  <c r="H92" i="14"/>
  <c r="F111" i="14"/>
  <c r="F120" i="14"/>
  <c r="E122" i="14"/>
  <c r="H97" i="14"/>
  <c r="E126" i="14"/>
  <c r="H101" i="14"/>
  <c r="H105" i="14"/>
  <c r="F130" i="14"/>
  <c r="H109" i="14"/>
  <c r="F134" i="14"/>
  <c r="H134" i="14" s="1"/>
  <c r="I143" i="14"/>
  <c r="H163" i="14"/>
  <c r="I147" i="14"/>
  <c r="F163" i="14"/>
  <c r="H91" i="15"/>
  <c r="G116" i="15"/>
  <c r="H116" i="15" s="1"/>
  <c r="E118" i="15"/>
  <c r="E111" i="15"/>
  <c r="H93" i="15"/>
  <c r="H95" i="15"/>
  <c r="C120" i="15"/>
  <c r="C111" i="15"/>
  <c r="G121" i="15"/>
  <c r="H96" i="15"/>
  <c r="F111" i="15"/>
  <c r="H98" i="15"/>
  <c r="F123" i="15"/>
  <c r="F125" i="15"/>
  <c r="H100" i="15"/>
  <c r="C132" i="15"/>
  <c r="H107" i="15"/>
  <c r="E163" i="15"/>
  <c r="I143" i="15"/>
  <c r="I151" i="15"/>
  <c r="G163" i="15"/>
  <c r="C163" i="15"/>
  <c r="I155" i="15"/>
  <c r="D116" i="16"/>
  <c r="D111" i="16"/>
  <c r="H91" i="16"/>
  <c r="G111" i="16"/>
  <c r="H92" i="16"/>
  <c r="G117" i="16"/>
  <c r="H117" i="16" s="1"/>
  <c r="E111" i="16"/>
  <c r="H94" i="16"/>
  <c r="H96" i="16"/>
  <c r="C111" i="16"/>
  <c r="C123" i="16"/>
  <c r="H98" i="16"/>
  <c r="C125" i="16"/>
  <c r="H100" i="16"/>
  <c r="C127" i="16"/>
  <c r="H102" i="16"/>
  <c r="E135" i="16"/>
  <c r="H110" i="16"/>
  <c r="E163" i="16"/>
  <c r="I144" i="16"/>
  <c r="I147" i="16"/>
  <c r="H163" i="16"/>
  <c r="I158" i="16"/>
  <c r="G163" i="16"/>
  <c r="C163" i="16"/>
  <c r="I160" i="16"/>
  <c r="G118" i="17"/>
  <c r="G111" i="17"/>
  <c r="H93" i="17"/>
  <c r="E120" i="17"/>
  <c r="E111" i="17"/>
  <c r="H95" i="17"/>
  <c r="D126" i="17"/>
  <c r="H101" i="17"/>
  <c r="E128" i="17"/>
  <c r="H103" i="17"/>
  <c r="E130" i="17"/>
  <c r="H105" i="17"/>
  <c r="E132" i="17"/>
  <c r="H132" i="17" s="1"/>
  <c r="H107" i="17"/>
  <c r="E134" i="17"/>
  <c r="H134" i="17" s="1"/>
  <c r="H109" i="17"/>
  <c r="I143" i="17"/>
  <c r="G163" i="17"/>
  <c r="E163" i="17"/>
  <c r="I147" i="17"/>
  <c r="I152" i="17"/>
  <c r="D163" i="17"/>
  <c r="C163" i="17"/>
  <c r="I158" i="17"/>
  <c r="F111" i="18"/>
  <c r="H91" i="18"/>
  <c r="E123" i="18"/>
  <c r="E111" i="18"/>
  <c r="H133" i="17"/>
  <c r="C122" i="11"/>
  <c r="D132" i="11"/>
  <c r="D111" i="19"/>
  <c r="F163" i="20"/>
  <c r="F111" i="21"/>
  <c r="H95" i="22"/>
  <c r="H99" i="22"/>
  <c r="H103" i="22"/>
  <c r="H107" i="22"/>
  <c r="C111" i="22"/>
  <c r="I145" i="22"/>
  <c r="I149" i="22"/>
  <c r="D133" i="24"/>
  <c r="E163" i="24"/>
  <c r="H110" i="29"/>
  <c r="E163" i="29"/>
  <c r="I149" i="31"/>
  <c r="H163" i="33"/>
  <c r="F124" i="41"/>
  <c r="C69" i="44"/>
  <c r="H92" i="10"/>
  <c r="H99" i="10"/>
  <c r="D128" i="62"/>
  <c r="H103" i="62"/>
  <c r="D163" i="28"/>
  <c r="I150" i="28"/>
  <c r="F163" i="28"/>
  <c r="I148" i="28"/>
  <c r="I145" i="28"/>
  <c r="E163" i="28"/>
  <c r="G163" i="28"/>
  <c r="I143" i="28"/>
  <c r="C163" i="28"/>
  <c r="I147" i="28"/>
  <c r="I161" i="22"/>
  <c r="C163" i="22"/>
  <c r="I162" i="22"/>
  <c r="E163" i="22"/>
  <c r="G111" i="23"/>
  <c r="H91" i="23"/>
  <c r="E118" i="23"/>
  <c r="H93" i="23"/>
  <c r="E111" i="23"/>
  <c r="C111" i="23"/>
  <c r="H95" i="23"/>
  <c r="H98" i="23"/>
  <c r="F123" i="23"/>
  <c r="F111" i="23"/>
  <c r="F125" i="23"/>
  <c r="H100" i="23"/>
  <c r="C132" i="23"/>
  <c r="H107" i="23"/>
  <c r="E163" i="23"/>
  <c r="I143" i="23"/>
  <c r="D163" i="23"/>
  <c r="I145" i="23"/>
  <c r="I146" i="23"/>
  <c r="H163" i="23"/>
  <c r="I151" i="23"/>
  <c r="G163" i="23"/>
  <c r="C163" i="23"/>
  <c r="I155" i="23"/>
  <c r="D111" i="24"/>
  <c r="H91" i="24"/>
  <c r="G117" i="24"/>
  <c r="G111" i="24"/>
  <c r="H92" i="24"/>
  <c r="H96" i="24"/>
  <c r="C111" i="24"/>
  <c r="C125" i="24"/>
  <c r="H100" i="24"/>
  <c r="H104" i="24"/>
  <c r="D129" i="24"/>
  <c r="H129" i="24" s="1"/>
  <c r="I147" i="24"/>
  <c r="H163" i="24"/>
  <c r="I149" i="24"/>
  <c r="F163" i="24"/>
  <c r="D163" i="24"/>
  <c r="I151" i="24"/>
  <c r="I158" i="24"/>
  <c r="G163" i="24"/>
  <c r="H92" i="25"/>
  <c r="D111" i="25"/>
  <c r="G118" i="25"/>
  <c r="H118" i="25" s="1"/>
  <c r="E170" i="25" s="1"/>
  <c r="G111" i="25"/>
  <c r="H93" i="25"/>
  <c r="E120" i="25"/>
  <c r="H120" i="25" s="1"/>
  <c r="E111" i="25"/>
  <c r="H95" i="25"/>
  <c r="D122" i="25"/>
  <c r="H122" i="25" s="1"/>
  <c r="H97" i="25"/>
  <c r="H99" i="25"/>
  <c r="D124" i="25"/>
  <c r="H101" i="25"/>
  <c r="D126" i="25"/>
  <c r="H103" i="25"/>
  <c r="E128" i="25"/>
  <c r="E130" i="25"/>
  <c r="H105" i="25"/>
  <c r="E132" i="25"/>
  <c r="H107" i="25"/>
  <c r="E134" i="25"/>
  <c r="H109" i="25"/>
  <c r="G163" i="25"/>
  <c r="I143" i="25"/>
  <c r="E163" i="25"/>
  <c r="I147" i="25"/>
  <c r="H163" i="25"/>
  <c r="I148" i="25"/>
  <c r="F111" i="26"/>
  <c r="F116" i="26"/>
  <c r="H91" i="26"/>
  <c r="H93" i="26"/>
  <c r="D111" i="26"/>
  <c r="D118" i="26"/>
  <c r="H94" i="26"/>
  <c r="G119" i="26"/>
  <c r="G111" i="26"/>
  <c r="F121" i="26"/>
  <c r="H121" i="26" s="1"/>
  <c r="H96" i="26"/>
  <c r="H98" i="26"/>
  <c r="E111" i="26"/>
  <c r="E123" i="26"/>
  <c r="H100" i="26"/>
  <c r="E125" i="26"/>
  <c r="H125" i="26" s="1"/>
  <c r="H102" i="26"/>
  <c r="E127" i="26"/>
  <c r="H127" i="26" s="1"/>
  <c r="F129" i="26"/>
  <c r="H104" i="26"/>
  <c r="F131" i="26"/>
  <c r="H106" i="26"/>
  <c r="F133" i="26"/>
  <c r="H108" i="26"/>
  <c r="D163" i="26"/>
  <c r="I143" i="26"/>
  <c r="I144" i="26"/>
  <c r="G163" i="26"/>
  <c r="E163" i="26"/>
  <c r="I148" i="26"/>
  <c r="H163" i="26"/>
  <c r="I149" i="26"/>
  <c r="C116" i="27"/>
  <c r="C111" i="27"/>
  <c r="H91" i="27"/>
  <c r="F111" i="27"/>
  <c r="H92" i="27"/>
  <c r="F117" i="27"/>
  <c r="D111" i="27"/>
  <c r="H94" i="27"/>
  <c r="D119" i="27"/>
  <c r="G120" i="27"/>
  <c r="H95" i="27"/>
  <c r="C129" i="27"/>
  <c r="H104" i="27"/>
  <c r="I144" i="27"/>
  <c r="D163" i="27"/>
  <c r="H163" i="27"/>
  <c r="I145" i="27"/>
  <c r="I149" i="27"/>
  <c r="E163" i="27"/>
  <c r="C111" i="28"/>
  <c r="C117" i="28"/>
  <c r="H92" i="28"/>
  <c r="H93" i="28"/>
  <c r="F111" i="28"/>
  <c r="H95" i="28"/>
  <c r="D120" i="28"/>
  <c r="H120" i="28" s="1"/>
  <c r="C172" i="28" s="1"/>
  <c r="H103" i="28"/>
  <c r="D128" i="28"/>
  <c r="H105" i="28"/>
  <c r="D130" i="28"/>
  <c r="D134" i="28"/>
  <c r="H109" i="28"/>
  <c r="E111" i="29"/>
  <c r="E116" i="29"/>
  <c r="H116" i="29" s="1"/>
  <c r="H91" i="29"/>
  <c r="H93" i="29"/>
  <c r="C111" i="29"/>
  <c r="C118" i="29"/>
  <c r="C136" i="29" s="1"/>
  <c r="F119" i="29"/>
  <c r="F111" i="29"/>
  <c r="D121" i="29"/>
  <c r="H121" i="29" s="1"/>
  <c r="H96" i="29"/>
  <c r="D111" i="29"/>
  <c r="H100" i="29"/>
  <c r="D125" i="29"/>
  <c r="E129" i="29"/>
  <c r="H129" i="29" s="1"/>
  <c r="H104" i="29"/>
  <c r="H108" i="29"/>
  <c r="E133" i="29"/>
  <c r="G163" i="29"/>
  <c r="I149" i="29"/>
  <c r="I158" i="29"/>
  <c r="H163" i="29"/>
  <c r="F163" i="31"/>
  <c r="I144" i="31"/>
  <c r="I148" i="31"/>
  <c r="D163" i="31"/>
  <c r="E111" i="32"/>
  <c r="H92" i="32"/>
  <c r="C119" i="32"/>
  <c r="C111" i="32"/>
  <c r="H94" i="32"/>
  <c r="F111" i="32"/>
  <c r="H95" i="32"/>
  <c r="F120" i="32"/>
  <c r="E124" i="32"/>
  <c r="H99" i="32"/>
  <c r="E126" i="32"/>
  <c r="H101" i="32"/>
  <c r="F128" i="32"/>
  <c r="H128" i="32" s="1"/>
  <c r="H103" i="32"/>
  <c r="H105" i="32"/>
  <c r="F130" i="32"/>
  <c r="F132" i="32"/>
  <c r="H107" i="32"/>
  <c r="H109" i="32"/>
  <c r="F134" i="32"/>
  <c r="H134" i="32" s="1"/>
  <c r="I143" i="32"/>
  <c r="H163" i="32"/>
  <c r="I147" i="32"/>
  <c r="F163" i="32"/>
  <c r="I162" i="32"/>
  <c r="E163" i="32"/>
  <c r="G111" i="33"/>
  <c r="G116" i="33"/>
  <c r="C111" i="33"/>
  <c r="C120" i="33"/>
  <c r="H98" i="33"/>
  <c r="F111" i="33"/>
  <c r="H109" i="33"/>
  <c r="C134" i="33"/>
  <c r="E163" i="33"/>
  <c r="I143" i="33"/>
  <c r="I145" i="33"/>
  <c r="D163" i="33"/>
  <c r="G163" i="33"/>
  <c r="I151" i="33"/>
  <c r="G116" i="35"/>
  <c r="H91" i="35"/>
  <c r="F123" i="35"/>
  <c r="H98" i="35"/>
  <c r="H100" i="35"/>
  <c r="F125" i="35"/>
  <c r="H125" i="35" s="1"/>
  <c r="D111" i="38"/>
  <c r="D116" i="38"/>
  <c r="H92" i="38"/>
  <c r="G117" i="38"/>
  <c r="H117" i="38" s="1"/>
  <c r="E135" i="38"/>
  <c r="H110" i="38"/>
  <c r="G163" i="38"/>
  <c r="I158" i="38"/>
  <c r="H93" i="39"/>
  <c r="G118" i="39"/>
  <c r="E128" i="39"/>
  <c r="H103" i="39"/>
  <c r="H107" i="39"/>
  <c r="E132" i="39"/>
  <c r="F116" i="40"/>
  <c r="H116" i="40" s="1"/>
  <c r="H91" i="40"/>
  <c r="H93" i="40"/>
  <c r="D118" i="40"/>
  <c r="G119" i="40"/>
  <c r="G111" i="40"/>
  <c r="H94" i="40"/>
  <c r="E125" i="40"/>
  <c r="H125" i="40" s="1"/>
  <c r="H100" i="40"/>
  <c r="H102" i="40"/>
  <c r="E127" i="40"/>
  <c r="F129" i="40"/>
  <c r="H129" i="40" s="1"/>
  <c r="H104" i="40"/>
  <c r="H106" i="40"/>
  <c r="F131" i="40"/>
  <c r="D111" i="41"/>
  <c r="D119" i="41"/>
  <c r="G120" i="41"/>
  <c r="H95" i="41"/>
  <c r="F122" i="41"/>
  <c r="H122" i="41" s="1"/>
  <c r="H97" i="41"/>
  <c r="H101" i="41"/>
  <c r="F126" i="41"/>
  <c r="G163" i="41"/>
  <c r="I147" i="41"/>
  <c r="H93" i="59"/>
  <c r="C118" i="59"/>
  <c r="I150" i="41"/>
  <c r="C163" i="40"/>
  <c r="I152" i="38"/>
  <c r="I148" i="33"/>
  <c r="C163" i="33"/>
  <c r="G111" i="32"/>
  <c r="H100" i="32"/>
  <c r="G125" i="32"/>
  <c r="H125" i="32" s="1"/>
  <c r="C163" i="32"/>
  <c r="I145" i="32"/>
  <c r="I152" i="32"/>
  <c r="I158" i="31"/>
  <c r="G111" i="29"/>
  <c r="H101" i="29"/>
  <c r="C163" i="29"/>
  <c r="I146" i="29"/>
  <c r="E121" i="27"/>
  <c r="E111" i="27"/>
  <c r="H96" i="27"/>
  <c r="H103" i="27"/>
  <c r="G128" i="27"/>
  <c r="H128" i="27" s="1"/>
  <c r="F163" i="27"/>
  <c r="G134" i="26"/>
  <c r="H109" i="26"/>
  <c r="I146" i="26"/>
  <c r="C163" i="26"/>
  <c r="I153" i="26"/>
  <c r="H100" i="25"/>
  <c r="G125" i="25"/>
  <c r="I145" i="25"/>
  <c r="C163" i="25"/>
  <c r="I152" i="25"/>
  <c r="C163" i="24"/>
  <c r="E121" i="23"/>
  <c r="H96" i="23"/>
  <c r="C163" i="31"/>
  <c r="I143" i="31"/>
  <c r="I151" i="31"/>
  <c r="H107" i="34"/>
  <c r="F132" i="34"/>
  <c r="H132" i="34" s="1"/>
  <c r="H102" i="34"/>
  <c r="G127" i="34"/>
  <c r="H127" i="34" s="1"/>
  <c r="C111" i="34"/>
  <c r="C123" i="34"/>
  <c r="H123" i="34" s="1"/>
  <c r="C175" i="34" s="1"/>
  <c r="F116" i="34"/>
  <c r="H91" i="34"/>
  <c r="G126" i="28"/>
  <c r="G111" i="28"/>
  <c r="H163" i="20"/>
  <c r="D163" i="21"/>
  <c r="H92" i="22"/>
  <c r="H106" i="24"/>
  <c r="C163" i="27"/>
  <c r="H102" i="29"/>
  <c r="I148" i="29"/>
  <c r="F163" i="34"/>
  <c r="H92" i="41"/>
  <c r="E119" i="24"/>
  <c r="F129" i="18"/>
  <c r="H97" i="19"/>
  <c r="G111" i="19"/>
  <c r="I162" i="20"/>
  <c r="E131" i="21"/>
  <c r="H94" i="21"/>
  <c r="H110" i="21"/>
  <c r="I144" i="21"/>
  <c r="F111" i="22"/>
  <c r="F163" i="26"/>
  <c r="I147" i="27"/>
  <c r="I144" i="29"/>
  <c r="F123" i="33"/>
  <c r="H123" i="33" s="1"/>
  <c r="F125" i="33"/>
  <c r="E122" i="32"/>
  <c r="H122" i="32" s="1"/>
  <c r="H131" i="10"/>
  <c r="D183" i="10" s="1"/>
  <c r="D163" i="19"/>
  <c r="F111" i="20"/>
  <c r="H120" i="21"/>
  <c r="H101" i="22"/>
  <c r="H105" i="22"/>
  <c r="H109" i="22"/>
  <c r="I143" i="22"/>
  <c r="I147" i="22"/>
  <c r="F163" i="23"/>
  <c r="F118" i="28"/>
  <c r="H98" i="29"/>
  <c r="E118" i="33"/>
  <c r="H118" i="33" s="1"/>
  <c r="H96" i="35"/>
  <c r="H100" i="18"/>
  <c r="H106" i="19"/>
  <c r="H93" i="20"/>
  <c r="I147" i="20"/>
  <c r="I149" i="21"/>
  <c r="G111" i="27"/>
  <c r="D111" i="28"/>
  <c r="H94" i="29"/>
  <c r="H119" i="30"/>
  <c r="E171" i="30" s="1"/>
  <c r="E117" i="32"/>
  <c r="E111" i="39"/>
  <c r="H108" i="40"/>
  <c r="H94" i="24"/>
  <c r="H101" i="27"/>
  <c r="H105" i="39"/>
  <c r="F132" i="10"/>
  <c r="H94" i="57"/>
  <c r="H163" i="11"/>
  <c r="C81" i="44"/>
  <c r="H92" i="36"/>
  <c r="C117" i="36"/>
  <c r="H117" i="36" s="1"/>
  <c r="C133" i="36"/>
  <c r="H108" i="36"/>
  <c r="H124" i="31"/>
  <c r="H129" i="31"/>
  <c r="H130" i="33"/>
  <c r="C85" i="44"/>
  <c r="G70" i="44"/>
  <c r="G94" i="44" s="1"/>
  <c r="E72" i="44"/>
  <c r="C74" i="44"/>
  <c r="C98" i="44" s="1"/>
  <c r="E78" i="44"/>
  <c r="D81" i="44"/>
  <c r="D87" i="44"/>
  <c r="D163" i="18"/>
  <c r="G163" i="18"/>
  <c r="H93" i="33"/>
  <c r="H105" i="33"/>
  <c r="G163" i="34"/>
  <c r="I145" i="34"/>
  <c r="I156" i="34"/>
  <c r="I157" i="34"/>
  <c r="I159" i="34"/>
  <c r="I161" i="34"/>
  <c r="I162" i="34"/>
  <c r="H97" i="35"/>
  <c r="H99" i="35"/>
  <c r="H101" i="35"/>
  <c r="I147" i="35"/>
  <c r="H163" i="35"/>
  <c r="D163" i="35"/>
  <c r="I153" i="35"/>
  <c r="I155" i="35"/>
  <c r="I158" i="35"/>
  <c r="I159" i="35"/>
  <c r="I162" i="35"/>
  <c r="H100" i="38"/>
  <c r="I144" i="38"/>
  <c r="I146" i="38"/>
  <c r="H163" i="38"/>
  <c r="I154" i="38"/>
  <c r="I156" i="38"/>
  <c r="I159" i="38"/>
  <c r="I160" i="38"/>
  <c r="H104" i="39"/>
  <c r="H106" i="39"/>
  <c r="H108" i="39"/>
  <c r="I150" i="39"/>
  <c r="I152" i="39"/>
  <c r="I154" i="39"/>
  <c r="I155" i="39"/>
  <c r="I157" i="39"/>
  <c r="I158" i="39"/>
  <c r="I159" i="39"/>
  <c r="I161" i="39"/>
  <c r="I162" i="39"/>
  <c r="F163" i="40"/>
  <c r="D163" i="40"/>
  <c r="G163" i="40"/>
  <c r="I150" i="40"/>
  <c r="H163" i="40"/>
  <c r="I153" i="40"/>
  <c r="I156" i="40"/>
  <c r="I157" i="40"/>
  <c r="I160" i="40"/>
  <c r="I162" i="40"/>
  <c r="H100" i="41"/>
  <c r="H106" i="41"/>
  <c r="F163" i="41"/>
  <c r="I146" i="41"/>
  <c r="I154" i="41"/>
  <c r="I156" i="41"/>
  <c r="I160" i="41"/>
  <c r="I162" i="41"/>
  <c r="D125" i="62"/>
  <c r="E128" i="62"/>
  <c r="F131" i="62"/>
  <c r="D133" i="62"/>
  <c r="H106" i="33"/>
  <c r="H108" i="33"/>
  <c r="H110" i="33"/>
  <c r="H103" i="57"/>
  <c r="E128" i="37"/>
  <c r="D133" i="36"/>
  <c r="F126" i="36"/>
  <c r="D125" i="36"/>
  <c r="F163" i="36"/>
  <c r="H163" i="36"/>
  <c r="I162" i="36"/>
  <c r="I160" i="62"/>
  <c r="H96" i="37"/>
  <c r="G130" i="37"/>
  <c r="I151" i="34"/>
  <c r="H106" i="34"/>
  <c r="H101" i="34"/>
  <c r="H104" i="36"/>
  <c r="E163" i="36"/>
  <c r="G163" i="36"/>
  <c r="I147" i="36"/>
  <c r="I151" i="36"/>
  <c r="I153" i="36"/>
  <c r="I155" i="36"/>
  <c r="I159" i="36"/>
  <c r="D234" i="41"/>
  <c r="G226" i="41"/>
  <c r="G222" i="41"/>
  <c r="C234" i="41"/>
  <c r="D226" i="41"/>
  <c r="C236" i="41"/>
  <c r="D228" i="41"/>
  <c r="D232" i="41"/>
  <c r="G227" i="41"/>
  <c r="C228" i="41"/>
  <c r="D233" i="41"/>
  <c r="G221" i="41"/>
  <c r="G225" i="41"/>
  <c r="D237" i="41"/>
  <c r="C231" i="41"/>
  <c r="D225" i="41"/>
  <c r="G224" i="41"/>
  <c r="G231" i="41"/>
  <c r="D218" i="41"/>
  <c r="G233" i="41"/>
  <c r="C229" i="41"/>
  <c r="D219" i="41"/>
  <c r="G234" i="41"/>
  <c r="D224" i="41"/>
  <c r="G230" i="41"/>
  <c r="D235" i="41"/>
  <c r="G229" i="41"/>
  <c r="D229" i="41"/>
  <c r="C235" i="41"/>
  <c r="C232" i="41"/>
  <c r="C222" i="41"/>
  <c r="G223" i="41"/>
  <c r="C237" i="41"/>
  <c r="G232" i="41"/>
  <c r="G228" i="41"/>
  <c r="D221" i="41"/>
  <c r="D230" i="41"/>
  <c r="C218" i="41"/>
  <c r="X42" i="49" s="1"/>
  <c r="C226" i="41"/>
  <c r="G235" i="41"/>
  <c r="C220" i="41"/>
  <c r="C233" i="41"/>
  <c r="G219" i="41"/>
  <c r="C224" i="41"/>
  <c r="C227" i="41"/>
  <c r="C223" i="41"/>
  <c r="C230" i="41"/>
  <c r="G236" i="41"/>
  <c r="D223" i="41"/>
  <c r="D222" i="41"/>
  <c r="G237" i="41"/>
  <c r="C221" i="41"/>
  <c r="C225" i="41"/>
  <c r="D227" i="41"/>
  <c r="D231" i="41"/>
  <c r="D236" i="41"/>
  <c r="G220" i="41"/>
  <c r="G262" i="40"/>
  <c r="G249" i="40"/>
  <c r="G253" i="40"/>
  <c r="G250" i="40"/>
  <c r="G255" i="40"/>
  <c r="C259" i="40"/>
  <c r="C230" i="38"/>
  <c r="D229" i="38"/>
  <c r="C228" i="38"/>
  <c r="C231" i="38"/>
  <c r="C232" i="38"/>
  <c r="G218" i="38"/>
  <c r="H15" i="39"/>
  <c r="D232" i="38"/>
  <c r="C219" i="38"/>
  <c r="G224" i="38"/>
  <c r="G219" i="38"/>
  <c r="D220" i="38"/>
  <c r="G232" i="38"/>
  <c r="D221" i="38"/>
  <c r="D233" i="38"/>
  <c r="D234" i="38"/>
  <c r="D224" i="38"/>
  <c r="D231" i="38"/>
  <c r="C236" i="38"/>
  <c r="C226" i="38"/>
  <c r="D237" i="38"/>
  <c r="D228" i="38"/>
  <c r="D223" i="38"/>
  <c r="D219" i="38"/>
  <c r="G233" i="38"/>
  <c r="C221" i="38"/>
  <c r="D225" i="38"/>
  <c r="C218" i="38"/>
  <c r="G227" i="38"/>
  <c r="D222" i="38"/>
  <c r="G218" i="41"/>
  <c r="C223" i="38"/>
  <c r="G236" i="38"/>
  <c r="G231" i="38"/>
  <c r="D227" i="38"/>
  <c r="C227" i="38"/>
  <c r="G237" i="38"/>
  <c r="F18" i="38"/>
  <c r="C220" i="38"/>
  <c r="C225" i="38"/>
  <c r="G226" i="38"/>
  <c r="G230" i="38"/>
  <c r="D230" i="38"/>
  <c r="G229" i="38"/>
  <c r="D226" i="38"/>
  <c r="G235" i="38"/>
  <c r="C233" i="38"/>
  <c r="G225" i="38"/>
  <c r="D218" i="38"/>
  <c r="G228" i="38"/>
  <c r="H86" i="35"/>
  <c r="D227" i="34"/>
  <c r="C218" i="34"/>
  <c r="D230" i="34"/>
  <c r="C233" i="34"/>
  <c r="C232" i="34"/>
  <c r="G232" i="34"/>
  <c r="G228" i="34"/>
  <c r="D231" i="34"/>
  <c r="C222" i="34"/>
  <c r="D234" i="34"/>
  <c r="G230" i="34"/>
  <c r="G229" i="34"/>
  <c r="G226" i="34"/>
  <c r="D235" i="34"/>
  <c r="C226" i="34"/>
  <c r="C224" i="34"/>
  <c r="C227" i="34"/>
  <c r="G227" i="34"/>
  <c r="G222" i="34"/>
  <c r="D220" i="34"/>
  <c r="C230" i="34"/>
  <c r="D221" i="34"/>
  <c r="C229" i="34"/>
  <c r="G231" i="34"/>
  <c r="D224" i="34"/>
  <c r="C234" i="34"/>
  <c r="D229" i="34"/>
  <c r="C223" i="34"/>
  <c r="C228" i="34"/>
  <c r="G223" i="34"/>
  <c r="G220" i="34"/>
  <c r="G221" i="34"/>
  <c r="D228" i="34"/>
  <c r="D218" i="34"/>
  <c r="D237" i="34"/>
  <c r="G218" i="34"/>
  <c r="C225" i="34"/>
  <c r="G233" i="34"/>
  <c r="G237" i="34"/>
  <c r="C252" i="31"/>
  <c r="D248" i="31"/>
  <c r="G259" i="31"/>
  <c r="D254" i="31"/>
  <c r="G251" i="31"/>
  <c r="G256" i="31"/>
  <c r="F249" i="31"/>
  <c r="F247" i="31"/>
  <c r="F251" i="28"/>
  <c r="D257" i="28"/>
  <c r="D243" i="28"/>
  <c r="F258" i="28"/>
  <c r="G261" i="28"/>
  <c r="D258" i="28"/>
  <c r="C250" i="28"/>
  <c r="G243" i="28"/>
  <c r="C257" i="28"/>
  <c r="C255" i="28"/>
  <c r="G255" i="28"/>
  <c r="G259" i="28"/>
  <c r="C252" i="28"/>
  <c r="C244" i="28"/>
  <c r="D244" i="28"/>
  <c r="D262" i="28"/>
  <c r="D253" i="28"/>
  <c r="F252" i="28"/>
  <c r="F246" i="28"/>
  <c r="D256" i="28"/>
  <c r="C249" i="28"/>
  <c r="G256" i="28"/>
  <c r="D248" i="28"/>
  <c r="C243" i="28"/>
  <c r="AE28" i="49" s="1"/>
  <c r="C247" i="28"/>
  <c r="D254" i="28"/>
  <c r="G254" i="28"/>
  <c r="D249" i="28"/>
  <c r="F259" i="28"/>
  <c r="E251" i="28"/>
  <c r="D246" i="28"/>
  <c r="C256" i="28"/>
  <c r="G244" i="28"/>
  <c r="C262" i="28"/>
  <c r="C259" i="28"/>
  <c r="G251" i="28"/>
  <c r="C251" i="28"/>
  <c r="F243" i="28"/>
  <c r="G250" i="28"/>
  <c r="D245" i="28"/>
  <c r="F248" i="28"/>
  <c r="D252" i="28"/>
  <c r="C248" i="28"/>
  <c r="F247" i="28"/>
  <c r="D251" i="28"/>
  <c r="G246" i="28"/>
  <c r="C260" i="28"/>
  <c r="G258" i="28"/>
  <c r="G262" i="28"/>
  <c r="G253" i="28"/>
  <c r="C261" i="28"/>
  <c r="F262" i="28"/>
  <c r="C258" i="28"/>
  <c r="D261" i="28"/>
  <c r="G245" i="28"/>
  <c r="C246" i="28"/>
  <c r="G247" i="28"/>
  <c r="D255" i="28"/>
  <c r="G249" i="28"/>
  <c r="G257" i="28"/>
  <c r="G260" i="28"/>
  <c r="D247" i="28"/>
  <c r="C254" i="28"/>
  <c r="C245" i="28"/>
  <c r="F261" i="28"/>
  <c r="G248" i="28"/>
  <c r="D259" i="28"/>
  <c r="D260" i="28"/>
  <c r="C253" i="28"/>
  <c r="G252" i="28"/>
  <c r="G227" i="29"/>
  <c r="D234" i="29"/>
  <c r="C234" i="29"/>
  <c r="C220" i="29"/>
  <c r="E228" i="28"/>
  <c r="D234" i="28"/>
  <c r="F225" i="28"/>
  <c r="C226" i="28"/>
  <c r="C221" i="28"/>
  <c r="G234" i="28"/>
  <c r="F220" i="28"/>
  <c r="G224" i="28"/>
  <c r="G232" i="28"/>
  <c r="G220" i="28"/>
  <c r="F227" i="28"/>
  <c r="D223" i="28"/>
  <c r="G233" i="28"/>
  <c r="C220" i="28"/>
  <c r="C235" i="28"/>
  <c r="G221" i="28"/>
  <c r="C222" i="28"/>
  <c r="C234" i="28"/>
  <c r="G235" i="28"/>
  <c r="F228" i="28"/>
  <c r="G219" i="28"/>
  <c r="G237" i="28"/>
  <c r="D232" i="28"/>
  <c r="C223" i="28"/>
  <c r="G222" i="28"/>
  <c r="F235" i="28"/>
  <c r="C218" i="28"/>
  <c r="X28" i="49" s="1"/>
  <c r="C236" i="28"/>
  <c r="E219" i="28"/>
  <c r="G236" i="28"/>
  <c r="F236" i="28"/>
  <c r="C228" i="28"/>
  <c r="D229" i="28"/>
  <c r="E232" i="28"/>
  <c r="D230" i="28"/>
  <c r="F226" i="28"/>
  <c r="D225" i="28"/>
  <c r="G229" i="28"/>
  <c r="G226" i="28"/>
  <c r="F219" i="28"/>
  <c r="F234" i="28"/>
  <c r="D221" i="28"/>
  <c r="C230" i="28"/>
  <c r="E231" i="28"/>
  <c r="D222" i="28"/>
  <c r="D237" i="28"/>
  <c r="D226" i="28"/>
  <c r="C233" i="28"/>
  <c r="G228" i="28"/>
  <c r="D227" i="28"/>
  <c r="C225" i="28"/>
  <c r="D224" i="28"/>
  <c r="F223" i="28"/>
  <c r="C219" i="28"/>
  <c r="G227" i="28"/>
  <c r="E224" i="28"/>
  <c r="D220" i="28"/>
  <c r="D233" i="28"/>
  <c r="C231" i="28"/>
  <c r="C232" i="28"/>
  <c r="G223" i="28"/>
  <c r="F222" i="28"/>
  <c r="F233" i="28"/>
  <c r="C237" i="28"/>
  <c r="D231" i="28"/>
  <c r="D219" i="28"/>
  <c r="D235" i="28"/>
  <c r="D228" i="28"/>
  <c r="C229" i="28"/>
  <c r="D218" i="28"/>
  <c r="G231" i="28"/>
  <c r="G230" i="28"/>
  <c r="F221" i="28"/>
  <c r="C224" i="28"/>
  <c r="G225" i="28"/>
  <c r="D236" i="28"/>
  <c r="C227" i="28"/>
  <c r="G226" i="30"/>
  <c r="G233" i="30"/>
  <c r="G220" i="30"/>
  <c r="F222" i="30"/>
  <c r="G224" i="30"/>
  <c r="F228" i="30"/>
  <c r="G227" i="30"/>
  <c r="H16" i="29"/>
  <c r="H18" i="29" s="1"/>
  <c r="H86" i="27"/>
  <c r="G252" i="27"/>
  <c r="C255" i="27"/>
  <c r="D244" i="27"/>
  <c r="D256" i="27"/>
  <c r="G253" i="27"/>
  <c r="C245" i="27"/>
  <c r="F254" i="27"/>
  <c r="F250" i="27"/>
  <c r="H15" i="28"/>
  <c r="H190" i="28" s="1"/>
  <c r="C260" i="27"/>
  <c r="D251" i="27"/>
  <c r="D246" i="27"/>
  <c r="D252" i="27"/>
  <c r="C247" i="27"/>
  <c r="D255" i="27"/>
  <c r="F257" i="27"/>
  <c r="F261" i="27"/>
  <c r="D257" i="27"/>
  <c r="C244" i="27"/>
  <c r="F249" i="27"/>
  <c r="G218" i="28"/>
  <c r="AB28" i="49" s="1"/>
  <c r="F256" i="27"/>
  <c r="F253" i="27"/>
  <c r="C254" i="27"/>
  <c r="C253" i="27"/>
  <c r="D245" i="27"/>
  <c r="D260" i="27"/>
  <c r="C261" i="27"/>
  <c r="F262" i="27"/>
  <c r="F248" i="27"/>
  <c r="F245" i="27"/>
  <c r="D261" i="27"/>
  <c r="C246" i="27"/>
  <c r="C252" i="27"/>
  <c r="F247" i="27"/>
  <c r="D224" i="25"/>
  <c r="G222" i="25"/>
  <c r="D228" i="25"/>
  <c r="G225" i="25"/>
  <c r="G229" i="25"/>
  <c r="D229" i="25"/>
  <c r="C236" i="25"/>
  <c r="D221" i="25"/>
  <c r="D237" i="25"/>
  <c r="D225" i="25"/>
  <c r="G231" i="25"/>
  <c r="G224" i="25"/>
  <c r="D219" i="25"/>
  <c r="C225" i="25"/>
  <c r="D234" i="25"/>
  <c r="G219" i="25"/>
  <c r="G228" i="25"/>
  <c r="D218" i="25"/>
  <c r="G223" i="25"/>
  <c r="C229" i="25"/>
  <c r="C223" i="25"/>
  <c r="C219" i="25"/>
  <c r="D232" i="25"/>
  <c r="C226" i="25"/>
  <c r="G237" i="25"/>
  <c r="C233" i="25"/>
  <c r="D236" i="25"/>
  <c r="C222" i="25"/>
  <c r="G218" i="25"/>
  <c r="AB20" i="49" s="1"/>
  <c r="D235" i="25"/>
  <c r="G232" i="25"/>
  <c r="C221" i="25"/>
  <c r="G233" i="25"/>
  <c r="D223" i="25"/>
  <c r="D220" i="25"/>
  <c r="G227" i="25"/>
  <c r="G235" i="25"/>
  <c r="D230" i="25"/>
  <c r="G236" i="25"/>
  <c r="G220" i="25"/>
  <c r="D222" i="25"/>
  <c r="G234" i="25"/>
  <c r="C235" i="25"/>
  <c r="C232" i="25"/>
  <c r="G226" i="25"/>
  <c r="D233" i="25"/>
  <c r="D226" i="25"/>
  <c r="G230" i="25"/>
  <c r="D231" i="25"/>
  <c r="C230" i="25"/>
  <c r="G221" i="25"/>
  <c r="D227" i="25"/>
  <c r="H86" i="26"/>
  <c r="F226" i="25"/>
  <c r="F9" i="44"/>
  <c r="H9" i="44" s="1"/>
  <c r="H139" i="44" s="1"/>
  <c r="H86" i="62"/>
  <c r="H86" i="22"/>
  <c r="F7" i="44"/>
  <c r="H7" i="44" s="1"/>
  <c r="D221" i="14"/>
  <c r="D230" i="14"/>
  <c r="D232" i="14"/>
  <c r="D237" i="14"/>
  <c r="D225" i="14"/>
  <c r="D220" i="14"/>
  <c r="C228" i="14"/>
  <c r="D218" i="14"/>
  <c r="Y12" i="49" s="1"/>
  <c r="C235" i="14"/>
  <c r="C222" i="14"/>
  <c r="C232" i="14"/>
  <c r="G218" i="14"/>
  <c r="D235" i="14"/>
  <c r="C223" i="14"/>
  <c r="H86" i="17"/>
  <c r="G223" i="16"/>
  <c r="F18" i="11"/>
  <c r="H13" i="10"/>
  <c r="H18" i="16"/>
  <c r="G228" i="16"/>
  <c r="G218" i="16"/>
  <c r="F226" i="16"/>
  <c r="H18" i="15"/>
  <c r="D230" i="16"/>
  <c r="H15" i="6"/>
  <c r="H190" i="6" s="1"/>
  <c r="F224" i="16"/>
  <c r="D252" i="12"/>
  <c r="G250" i="12"/>
  <c r="C249" i="12"/>
  <c r="F258" i="12"/>
  <c r="D256" i="12"/>
  <c r="D260" i="12"/>
  <c r="D259" i="12"/>
  <c r="D251" i="12"/>
  <c r="D243" i="12"/>
  <c r="G245" i="12"/>
  <c r="G249" i="12"/>
  <c r="G257" i="12"/>
  <c r="D246" i="12"/>
  <c r="G244" i="12"/>
  <c r="D245" i="12"/>
  <c r="G247" i="12"/>
  <c r="G246" i="12"/>
  <c r="G228" i="12"/>
  <c r="D261" i="12"/>
  <c r="D262" i="12"/>
  <c r="C244" i="12"/>
  <c r="C248" i="12"/>
  <c r="G254" i="12"/>
  <c r="D247" i="12"/>
  <c r="F254" i="12"/>
  <c r="G255" i="12"/>
  <c r="G259" i="12"/>
  <c r="D255" i="12"/>
  <c r="G243" i="12"/>
  <c r="AI11" i="49" s="1"/>
  <c r="G251" i="12"/>
  <c r="D257" i="12"/>
  <c r="C227" i="14"/>
  <c r="C237" i="14"/>
  <c r="D256" i="14"/>
  <c r="C247" i="14"/>
  <c r="G257" i="14"/>
  <c r="C229" i="14"/>
  <c r="D247" i="14"/>
  <c r="C262" i="14"/>
  <c r="D227" i="14"/>
  <c r="D224" i="14"/>
  <c r="C251" i="14"/>
  <c r="D257" i="14"/>
  <c r="C218" i="14"/>
  <c r="X12" i="49" s="1"/>
  <c r="C224" i="14"/>
  <c r="D226" i="14"/>
  <c r="D254" i="14"/>
  <c r="D259" i="14"/>
  <c r="D233" i="14"/>
  <c r="C221" i="14"/>
  <c r="C258" i="14"/>
  <c r="C230" i="14"/>
  <c r="C261" i="14"/>
  <c r="D245" i="14"/>
  <c r="C225" i="14"/>
  <c r="C250" i="14"/>
  <c r="D261" i="14"/>
  <c r="C246" i="14"/>
  <c r="D219" i="14"/>
  <c r="D234" i="14"/>
  <c r="D248" i="14"/>
  <c r="C257" i="14"/>
  <c r="D229" i="14"/>
  <c r="D231" i="14"/>
  <c r="G254" i="14"/>
  <c r="D243" i="14"/>
  <c r="C219" i="14"/>
  <c r="C236" i="14"/>
  <c r="D246" i="14"/>
  <c r="D251" i="14"/>
  <c r="C226" i="14"/>
  <c r="D223" i="14"/>
  <c r="D253" i="14"/>
  <c r="D250" i="14"/>
  <c r="C233" i="17"/>
  <c r="C261" i="17"/>
  <c r="C237" i="17"/>
  <c r="C243" i="17"/>
  <c r="C231" i="17"/>
  <c r="C223" i="17"/>
  <c r="C249" i="17"/>
  <c r="C255" i="17"/>
  <c r="C245" i="17"/>
  <c r="C260" i="17"/>
  <c r="C252" i="17"/>
  <c r="C226" i="17"/>
  <c r="C248" i="17"/>
  <c r="C228" i="17"/>
  <c r="C222" i="18"/>
  <c r="C228" i="18"/>
  <c r="C223" i="19"/>
  <c r="C231" i="19"/>
  <c r="D230" i="19"/>
  <c r="D218" i="19"/>
  <c r="D225" i="19"/>
  <c r="G256" i="19"/>
  <c r="G255" i="19"/>
  <c r="C243" i="19"/>
  <c r="AE17" i="49" s="1"/>
  <c r="C224" i="19"/>
  <c r="C259" i="19"/>
  <c r="C234" i="19"/>
  <c r="G218" i="19"/>
  <c r="AB17" i="49" s="1"/>
  <c r="G222" i="19"/>
  <c r="C230" i="19"/>
  <c r="C245" i="19"/>
  <c r="G260" i="19"/>
  <c r="C248" i="19"/>
  <c r="G228" i="19"/>
  <c r="C220" i="19"/>
  <c r="C228" i="19"/>
  <c r="G229" i="19"/>
  <c r="C233" i="19"/>
  <c r="D245" i="19"/>
  <c r="C261" i="19"/>
  <c r="D237" i="19"/>
  <c r="C232" i="19"/>
  <c r="G236" i="19"/>
  <c r="C260" i="19"/>
  <c r="C249" i="19"/>
  <c r="G254" i="19"/>
  <c r="G250" i="19"/>
  <c r="C229" i="19"/>
  <c r="G235" i="19"/>
  <c r="G220" i="19"/>
  <c r="G245" i="19"/>
  <c r="C254" i="19"/>
  <c r="G257" i="19"/>
  <c r="G225" i="19"/>
  <c r="F224" i="23"/>
  <c r="D226" i="23"/>
  <c r="F235" i="23"/>
  <c r="G224" i="23"/>
  <c r="G244" i="23"/>
  <c r="D254" i="23"/>
  <c r="C262" i="23"/>
  <c r="F247" i="23"/>
  <c r="G219" i="23"/>
  <c r="D229" i="23"/>
  <c r="D232" i="23"/>
  <c r="F258" i="23"/>
  <c r="G247" i="23"/>
  <c r="F255" i="23"/>
  <c r="F230" i="23"/>
  <c r="D247" i="23"/>
  <c r="F233" i="23"/>
  <c r="G222" i="23"/>
  <c r="G225" i="23"/>
  <c r="D252" i="23"/>
  <c r="F261" i="23"/>
  <c r="D249" i="23"/>
  <c r="D223" i="23"/>
  <c r="F252" i="23"/>
  <c r="D227" i="23"/>
  <c r="F236" i="23"/>
  <c r="F256" i="23"/>
  <c r="G245" i="23"/>
  <c r="D255" i="23"/>
  <c r="C261" i="23"/>
  <c r="F228" i="23"/>
  <c r="D245" i="23"/>
  <c r="F231" i="23"/>
  <c r="G220" i="23"/>
  <c r="D230" i="23"/>
  <c r="D250" i="23"/>
  <c r="F259" i="23"/>
  <c r="G248" i="23"/>
  <c r="F262" i="23"/>
  <c r="F226" i="23"/>
  <c r="D243" i="23"/>
  <c r="AF24" i="49" s="1"/>
  <c r="G218" i="23"/>
  <c r="D228" i="23"/>
  <c r="F237" i="23"/>
  <c r="F257" i="23"/>
  <c r="G246" i="23"/>
  <c r="F254" i="23"/>
  <c r="D219" i="23"/>
  <c r="F248" i="23"/>
  <c r="F232" i="23"/>
  <c r="G221" i="23"/>
  <c r="D231" i="23"/>
  <c r="D251" i="23"/>
  <c r="F260" i="23"/>
  <c r="D248" i="23"/>
  <c r="G229" i="24"/>
  <c r="C225" i="24"/>
  <c r="D234" i="24"/>
  <c r="G223" i="24"/>
  <c r="D218" i="24"/>
  <c r="G237" i="24"/>
  <c r="G227" i="24"/>
  <c r="D237" i="24"/>
  <c r="G225" i="24"/>
  <c r="G234" i="24"/>
  <c r="G230" i="24"/>
  <c r="C234" i="24"/>
  <c r="G222" i="24"/>
  <c r="C222" i="24"/>
  <c r="C218" i="24"/>
  <c r="D233" i="24"/>
  <c r="C233" i="24"/>
  <c r="C229" i="24"/>
  <c r="D219" i="24"/>
  <c r="D227" i="24"/>
  <c r="D223" i="24"/>
  <c r="C232" i="24"/>
  <c r="G220" i="24"/>
  <c r="D230" i="24"/>
  <c r="C224" i="29"/>
  <c r="F231" i="29"/>
  <c r="G221" i="29"/>
  <c r="C231" i="29"/>
  <c r="D227" i="29"/>
  <c r="G223" i="29"/>
  <c r="F236" i="29"/>
  <c r="E222" i="29"/>
  <c r="G232" i="29"/>
  <c r="E221" i="29"/>
  <c r="F221" i="29"/>
  <c r="G224" i="29"/>
  <c r="C221" i="29"/>
  <c r="F220" i="29"/>
  <c r="G230" i="29"/>
  <c r="E226" i="29"/>
  <c r="F230" i="29"/>
  <c r="D236" i="29"/>
  <c r="C237" i="29"/>
  <c r="G222" i="29"/>
  <c r="D225" i="29"/>
  <c r="C227" i="29"/>
  <c r="C233" i="29"/>
  <c r="D222" i="29"/>
  <c r="F237" i="29"/>
  <c r="G235" i="29"/>
  <c r="D223" i="29"/>
  <c r="E236" i="29"/>
  <c r="C226" i="29"/>
  <c r="D229" i="29"/>
  <c r="G220" i="29"/>
  <c r="C232" i="29"/>
  <c r="E220" i="29"/>
  <c r="C218" i="29"/>
  <c r="X29" i="49" s="1"/>
  <c r="D231" i="29"/>
  <c r="F225" i="29"/>
  <c r="G252" i="30"/>
  <c r="G237" i="30"/>
  <c r="G262" i="30"/>
  <c r="F248" i="30"/>
  <c r="F223" i="30"/>
  <c r="F235" i="30"/>
  <c r="G245" i="30"/>
  <c r="F251" i="30"/>
  <c r="G230" i="30"/>
  <c r="F225" i="30"/>
  <c r="F218" i="30"/>
  <c r="AA30" i="49" s="1"/>
  <c r="F255" i="30"/>
  <c r="F247" i="30"/>
  <c r="G218" i="30"/>
  <c r="G222" i="30"/>
  <c r="F256" i="30"/>
  <c r="G243" i="30"/>
  <c r="AI30" i="49" s="1"/>
  <c r="F227" i="30"/>
  <c r="F219" i="30"/>
  <c r="F243" i="30"/>
  <c r="F254" i="30"/>
  <c r="F232" i="30"/>
  <c r="F236" i="30"/>
  <c r="G254" i="30"/>
  <c r="F245" i="30"/>
  <c r="F260" i="30"/>
  <c r="F229" i="30"/>
  <c r="F220" i="30"/>
  <c r="F257" i="30"/>
  <c r="F261" i="30"/>
  <c r="G250" i="30"/>
  <c r="F224" i="30"/>
  <c r="G219" i="30"/>
  <c r="G223" i="30"/>
  <c r="G259" i="30"/>
  <c r="G247" i="30"/>
  <c r="F231" i="30"/>
  <c r="F221" i="30"/>
  <c r="G258" i="30"/>
  <c r="F252" i="30"/>
  <c r="F226" i="30"/>
  <c r="F233" i="30"/>
  <c r="F237" i="30"/>
  <c r="F249" i="30"/>
  <c r="F259" i="30"/>
  <c r="G231" i="30"/>
  <c r="G246" i="30"/>
  <c r="G232" i="30"/>
  <c r="G235" i="30"/>
  <c r="G244" i="30"/>
  <c r="F244" i="30"/>
  <c r="F246" i="30"/>
  <c r="G229" i="30"/>
  <c r="F230" i="30"/>
  <c r="F234" i="30"/>
  <c r="G225" i="30"/>
  <c r="G249" i="30"/>
  <c r="G251" i="30"/>
  <c r="G260" i="30"/>
  <c r="G228" i="30"/>
  <c r="G236" i="30"/>
  <c r="F258" i="30"/>
  <c r="G253" i="30"/>
  <c r="G234" i="30"/>
  <c r="G221" i="30"/>
  <c r="G255" i="30"/>
  <c r="G256" i="30"/>
  <c r="G257" i="30"/>
  <c r="D222" i="31"/>
  <c r="F243" i="31"/>
  <c r="C261" i="31"/>
  <c r="D262" i="31"/>
  <c r="F251" i="31"/>
  <c r="D258" i="31"/>
  <c r="D255" i="31"/>
  <c r="F229" i="31"/>
  <c r="G230" i="31"/>
  <c r="D227" i="31"/>
  <c r="G225" i="31"/>
  <c r="G247" i="31"/>
  <c r="G262" i="31"/>
  <c r="C259" i="31"/>
  <c r="C248" i="31"/>
  <c r="C233" i="31"/>
  <c r="D229" i="31"/>
  <c r="D228" i="31"/>
  <c r="C235" i="31"/>
  <c r="F246" i="31"/>
  <c r="D243" i="31"/>
  <c r="G244" i="31"/>
  <c r="F255" i="31"/>
  <c r="C254" i="31"/>
  <c r="D245" i="31"/>
  <c r="F234" i="31"/>
  <c r="C220" i="31"/>
  <c r="D237" i="31"/>
  <c r="F231" i="31"/>
  <c r="C253" i="31"/>
  <c r="F253" i="31"/>
  <c r="G252" i="31"/>
  <c r="G248" i="31"/>
  <c r="F227" i="31"/>
  <c r="G222" i="31"/>
  <c r="G234" i="31"/>
  <c r="C219" i="31"/>
  <c r="F256" i="31"/>
  <c r="D251" i="31"/>
  <c r="G254" i="31"/>
  <c r="F259" i="31"/>
  <c r="C247" i="31"/>
  <c r="D247" i="31"/>
  <c r="G243" i="31"/>
  <c r="D218" i="31"/>
  <c r="D224" i="31"/>
  <c r="F236" i="31"/>
  <c r="C223" i="31"/>
  <c r="D231" i="31"/>
  <c r="C226" i="31"/>
  <c r="G218" i="31"/>
  <c r="F261" i="31"/>
  <c r="C249" i="31"/>
  <c r="F248" i="31"/>
  <c r="G250" i="31"/>
  <c r="G224" i="31"/>
  <c r="G235" i="31"/>
  <c r="C222" i="31"/>
  <c r="D235" i="31"/>
  <c r="D249" i="31"/>
  <c r="F245" i="31"/>
  <c r="D253" i="31"/>
  <c r="D260" i="31"/>
  <c r="D261" i="31"/>
  <c r="G258" i="31"/>
  <c r="D230" i="31"/>
  <c r="C237" i="31"/>
  <c r="F219" i="31"/>
  <c r="C229" i="31"/>
  <c r="C256" i="31"/>
  <c r="G255" i="31"/>
  <c r="G261" i="31"/>
  <c r="C245" i="31"/>
  <c r="F226" i="31"/>
  <c r="C225" i="31"/>
  <c r="D234" i="31"/>
  <c r="G246" i="31"/>
  <c r="C257" i="31"/>
  <c r="F252" i="31"/>
  <c r="C258" i="31"/>
  <c r="D259" i="31"/>
  <c r="G245" i="31"/>
  <c r="G249" i="31"/>
  <c r="D236" i="31"/>
  <c r="G237" i="31"/>
  <c r="C230" i="31"/>
  <c r="G219" i="31"/>
  <c r="F222" i="31"/>
  <c r="F258" i="31"/>
  <c r="G260" i="31"/>
  <c r="C262" i="31"/>
  <c r="F257" i="31"/>
  <c r="G231" i="31"/>
  <c r="F232" i="31"/>
  <c r="G223" i="31"/>
  <c r="D252" i="31"/>
  <c r="C236" i="31"/>
  <c r="D250" i="31"/>
  <c r="D257" i="31"/>
  <c r="D244" i="31"/>
  <c r="C221" i="31"/>
  <c r="D220" i="31"/>
  <c r="F223" i="31"/>
  <c r="G221" i="31"/>
  <c r="C232" i="31"/>
  <c r="F221" i="31"/>
  <c r="F260" i="31"/>
  <c r="G253" i="31"/>
  <c r="G257" i="31"/>
  <c r="F250" i="31"/>
  <c r="C224" i="31"/>
  <c r="D223" i="31"/>
  <c r="F225" i="31"/>
  <c r="F237" i="31"/>
  <c r="F262" i="31"/>
  <c r="D246" i="31"/>
  <c r="C260" i="31"/>
  <c r="D233" i="31"/>
  <c r="D256" i="31"/>
  <c r="C251" i="31"/>
  <c r="F220" i="31"/>
  <c r="G228" i="31"/>
  <c r="D226" i="31"/>
  <c r="G220" i="31"/>
  <c r="C227" i="31"/>
  <c r="C246" i="31"/>
  <c r="F254" i="31"/>
  <c r="C243" i="31"/>
  <c r="C244" i="31"/>
  <c r="F228" i="31"/>
  <c r="F235" i="31"/>
  <c r="G233" i="31"/>
  <c r="C228" i="31"/>
  <c r="C221" i="39"/>
  <c r="D222" i="39"/>
  <c r="C237" i="39"/>
  <c r="D229" i="39"/>
  <c r="C230" i="39"/>
  <c r="D221" i="39"/>
  <c r="C223" i="39"/>
  <c r="D234" i="39"/>
  <c r="D236" i="39"/>
  <c r="D230" i="39"/>
  <c r="C222" i="39"/>
  <c r="D228" i="39"/>
  <c r="D223" i="39"/>
  <c r="C232" i="39"/>
  <c r="C235" i="39"/>
  <c r="C224" i="39"/>
  <c r="G261" i="40"/>
  <c r="G256" i="40"/>
  <c r="G245" i="40"/>
  <c r="C258" i="40"/>
  <c r="G257" i="40"/>
  <c r="C251" i="40"/>
  <c r="C244" i="40"/>
  <c r="G226" i="40"/>
  <c r="G225" i="40"/>
  <c r="G258" i="40"/>
  <c r="C229" i="40"/>
  <c r="G228" i="40"/>
  <c r="C254" i="40"/>
  <c r="C245" i="40"/>
  <c r="C250" i="40"/>
  <c r="G246" i="40"/>
  <c r="C224" i="40"/>
  <c r="G218" i="40"/>
  <c r="G259" i="40"/>
  <c r="C218" i="40"/>
  <c r="X41" i="49" s="1"/>
  <c r="G224" i="40"/>
  <c r="C252" i="40"/>
  <c r="G233" i="40"/>
  <c r="G221" i="40"/>
  <c r="G219" i="40"/>
  <c r="G243" i="40"/>
  <c r="C227" i="40"/>
  <c r="G252" i="40"/>
  <c r="C247" i="40"/>
  <c r="C231" i="40"/>
  <c r="C234" i="40"/>
  <c r="C232" i="40"/>
  <c r="G247" i="40"/>
  <c r="G244" i="40"/>
  <c r="G248" i="40"/>
  <c r="C230" i="40"/>
  <c r="C246" i="40"/>
  <c r="G237" i="40"/>
  <c r="G222" i="40"/>
  <c r="G220" i="40"/>
  <c r="G236" i="40"/>
  <c r="G232" i="40"/>
  <c r="G251" i="40"/>
  <c r="C255" i="40"/>
  <c r="G260" i="40"/>
  <c r="G230" i="40"/>
  <c r="G254" i="40"/>
  <c r="C235" i="40"/>
  <c r="C248" i="40"/>
  <c r="C234" i="31"/>
  <c r="D225" i="31"/>
  <c r="D244" i="30"/>
  <c r="G227" i="40"/>
  <c r="G229" i="31"/>
  <c r="F250" i="12"/>
  <c r="C252" i="12"/>
  <c r="F246" i="12"/>
  <c r="F249" i="12"/>
  <c r="F259" i="12"/>
  <c r="F245" i="12"/>
  <c r="F252" i="12"/>
  <c r="F253" i="12"/>
  <c r="G258" i="12"/>
  <c r="D250" i="12"/>
  <c r="G234" i="12"/>
  <c r="F260" i="12"/>
  <c r="F256" i="12"/>
  <c r="C262" i="12"/>
  <c r="F262" i="12"/>
  <c r="C258" i="12"/>
  <c r="F220" i="12"/>
  <c r="F244" i="12"/>
  <c r="F257" i="12"/>
  <c r="F248" i="12"/>
  <c r="G261" i="12"/>
  <c r="D253" i="12"/>
  <c r="D244" i="12"/>
  <c r="C233" i="14"/>
  <c r="C234" i="14"/>
  <c r="C245" i="14"/>
  <c r="D262" i="14"/>
  <c r="D222" i="14"/>
  <c r="D228" i="14"/>
  <c r="C220" i="14"/>
  <c r="C259" i="14"/>
  <c r="D260" i="14"/>
  <c r="C254" i="14"/>
  <c r="D236" i="14"/>
  <c r="C231" i="14"/>
  <c r="C243" i="14"/>
  <c r="AE12" i="49" s="1"/>
  <c r="C244" i="14"/>
  <c r="C248" i="14"/>
  <c r="C232" i="17"/>
  <c r="C236" i="17"/>
  <c r="C227" i="17"/>
  <c r="C230" i="17"/>
  <c r="C234" i="17"/>
  <c r="C246" i="17"/>
  <c r="C257" i="17"/>
  <c r="C229" i="17"/>
  <c r="C247" i="17"/>
  <c r="C221" i="17"/>
  <c r="C225" i="17"/>
  <c r="C220" i="17"/>
  <c r="E229" i="18"/>
  <c r="G236" i="18"/>
  <c r="G233" i="18"/>
  <c r="D236" i="18"/>
  <c r="D261" i="19"/>
  <c r="G248" i="19"/>
  <c r="D231" i="19"/>
  <c r="G253" i="19"/>
  <c r="C237" i="19"/>
  <c r="D259" i="19"/>
  <c r="G234" i="19"/>
  <c r="G221" i="19"/>
  <c r="G251" i="19"/>
  <c r="C257" i="19"/>
  <c r="G261" i="19"/>
  <c r="D262" i="19"/>
  <c r="G233" i="19"/>
  <c r="D226" i="19"/>
  <c r="G243" i="19"/>
  <c r="C236" i="19"/>
  <c r="D224" i="19"/>
  <c r="D222" i="19"/>
  <c r="C252" i="19"/>
  <c r="D228" i="19"/>
  <c r="G224" i="19"/>
  <c r="G231" i="19"/>
  <c r="G227" i="19"/>
  <c r="C250" i="19"/>
  <c r="C246" i="19"/>
  <c r="D221" i="19"/>
  <c r="D250" i="19"/>
  <c r="G223" i="19"/>
  <c r="C226" i="19"/>
  <c r="C222" i="19"/>
  <c r="C255" i="19"/>
  <c r="C251" i="19"/>
  <c r="D229" i="19"/>
  <c r="D252" i="19"/>
  <c r="G226" i="19"/>
  <c r="G232" i="19"/>
  <c r="C225" i="19"/>
  <c r="C244" i="19"/>
  <c r="C256" i="19"/>
  <c r="D247" i="19"/>
  <c r="D219" i="19"/>
  <c r="D257" i="19"/>
  <c r="C247" i="19"/>
  <c r="G230" i="19"/>
  <c r="C235" i="19"/>
  <c r="G247" i="19"/>
  <c r="G262" i="19"/>
  <c r="D233" i="19"/>
  <c r="D232" i="19"/>
  <c r="C253" i="19"/>
  <c r="D253" i="19"/>
  <c r="G237" i="19"/>
  <c r="C219" i="19"/>
  <c r="G252" i="19"/>
  <c r="G246" i="19"/>
  <c r="C260" i="23"/>
  <c r="D222" i="23"/>
  <c r="F253" i="23"/>
  <c r="C227" i="23"/>
  <c r="D260" i="23"/>
  <c r="G256" i="23"/>
  <c r="C218" i="23"/>
  <c r="F222" i="23"/>
  <c r="C237" i="23"/>
  <c r="C258" i="23"/>
  <c r="D224" i="23"/>
  <c r="D246" i="23"/>
  <c r="C228" i="23"/>
  <c r="D258" i="23"/>
  <c r="G254" i="23"/>
  <c r="C244" i="23"/>
  <c r="C236" i="23"/>
  <c r="C234" i="23"/>
  <c r="C235" i="23"/>
  <c r="C256" i="23"/>
  <c r="C245" i="23"/>
  <c r="C229" i="23"/>
  <c r="C222" i="23"/>
  <c r="F246" i="23"/>
  <c r="F251" i="23"/>
  <c r="G260" i="23"/>
  <c r="D237" i="23"/>
  <c r="G252" i="23"/>
  <c r="C221" i="23"/>
  <c r="F243" i="23"/>
  <c r="C257" i="23"/>
  <c r="C259" i="23"/>
  <c r="C233" i="23"/>
  <c r="G259" i="23"/>
  <c r="C224" i="23"/>
  <c r="F225" i="23"/>
  <c r="D244" i="23"/>
  <c r="C248" i="23"/>
  <c r="D235" i="23"/>
  <c r="G255" i="23"/>
  <c r="C219" i="23"/>
  <c r="F244" i="23"/>
  <c r="C231" i="23"/>
  <c r="C247" i="23"/>
  <c r="C250" i="23"/>
  <c r="F227" i="23"/>
  <c r="F249" i="23"/>
  <c r="C249" i="23"/>
  <c r="D236" i="23"/>
  <c r="D233" i="23"/>
  <c r="G253" i="23"/>
  <c r="C243" i="23"/>
  <c r="AE24" i="49" s="1"/>
  <c r="F218" i="23"/>
  <c r="AA24" i="49" s="1"/>
  <c r="F245" i="23"/>
  <c r="C232" i="23"/>
  <c r="C230" i="23"/>
  <c r="C251" i="23"/>
  <c r="F229" i="23"/>
  <c r="C223" i="23"/>
  <c r="D234" i="23"/>
  <c r="D256" i="23"/>
  <c r="G251" i="23"/>
  <c r="C254" i="23"/>
  <c r="C252" i="23"/>
  <c r="D218" i="23"/>
  <c r="C225" i="23"/>
  <c r="D257" i="23"/>
  <c r="D261" i="23"/>
  <c r="F220" i="23"/>
  <c r="C253" i="23"/>
  <c r="C246" i="23"/>
  <c r="D220" i="23"/>
  <c r="C226" i="23"/>
  <c r="D262" i="23"/>
  <c r="D259" i="23"/>
  <c r="C220" i="23"/>
  <c r="F221" i="23"/>
  <c r="C235" i="24"/>
  <c r="C230" i="24"/>
  <c r="C231" i="24"/>
  <c r="C227" i="24"/>
  <c r="G235" i="24"/>
  <c r="C223" i="24"/>
  <c r="D222" i="24"/>
  <c r="G228" i="24"/>
  <c r="C226" i="24"/>
  <c r="D225" i="24"/>
  <c r="D221" i="24"/>
  <c r="D229" i="24"/>
  <c r="G221" i="24"/>
  <c r="C219" i="24"/>
  <c r="G218" i="24"/>
  <c r="G226" i="24"/>
  <c r="D231" i="24"/>
  <c r="G231" i="24"/>
  <c r="D236" i="24"/>
  <c r="D232" i="24"/>
  <c r="G233" i="24"/>
  <c r="D224" i="24"/>
  <c r="G224" i="24"/>
  <c r="C221" i="24"/>
  <c r="D235" i="24"/>
  <c r="G236" i="24"/>
  <c r="G232" i="24"/>
  <c r="C228" i="24"/>
  <c r="G219" i="24"/>
  <c r="D228" i="24"/>
  <c r="C237" i="24"/>
  <c r="C224" i="24"/>
  <c r="C220" i="24"/>
  <c r="F219" i="29"/>
  <c r="F235" i="29"/>
  <c r="F226" i="29"/>
  <c r="G233" i="29"/>
  <c r="C229" i="29"/>
  <c r="D224" i="29"/>
  <c r="E232" i="29"/>
  <c r="C225" i="29"/>
  <c r="G237" i="29"/>
  <c r="F234" i="29"/>
  <c r="D219" i="29"/>
  <c r="E237" i="29"/>
  <c r="G234" i="29"/>
  <c r="E230" i="29"/>
  <c r="D218" i="29"/>
  <c r="C230" i="29"/>
  <c r="G236" i="29"/>
  <c r="E219" i="29"/>
  <c r="G226" i="29"/>
  <c r="F227" i="29"/>
  <c r="G228" i="29"/>
  <c r="C222" i="29"/>
  <c r="G225" i="29"/>
  <c r="E218" i="29"/>
  <c r="Z29" i="49" s="1"/>
  <c r="E223" i="29"/>
  <c r="F224" i="29"/>
  <c r="F222" i="29"/>
  <c r="G229" i="29"/>
  <c r="C235" i="29"/>
  <c r="F228" i="29"/>
  <c r="E228" i="29"/>
  <c r="E233" i="29"/>
  <c r="D235" i="29"/>
  <c r="F232" i="29"/>
  <c r="G219" i="29"/>
  <c r="D232" i="29"/>
  <c r="E224" i="29"/>
  <c r="E227" i="29"/>
  <c r="F223" i="29"/>
  <c r="C223" i="29"/>
  <c r="E229" i="29"/>
  <c r="E225" i="29"/>
  <c r="G218" i="29"/>
  <c r="F229" i="29"/>
  <c r="C236" i="29"/>
  <c r="E231" i="29"/>
  <c r="F233" i="29"/>
  <c r="D237" i="29"/>
  <c r="E234" i="29"/>
  <c r="C219" i="29"/>
  <c r="C231" i="39"/>
  <c r="C219" i="39"/>
  <c r="D218" i="39"/>
  <c r="C226" i="39"/>
  <c r="C229" i="39"/>
  <c r="D225" i="39"/>
  <c r="C218" i="39"/>
  <c r="X40" i="49" s="1"/>
  <c r="D233" i="39"/>
  <c r="D235" i="39"/>
  <c r="D232" i="39"/>
  <c r="D226" i="39"/>
  <c r="D227" i="39"/>
  <c r="D224" i="39"/>
  <c r="D219" i="39"/>
  <c r="C236" i="39"/>
  <c r="C225" i="39"/>
  <c r="C227" i="39"/>
  <c r="C228" i="39"/>
  <c r="C233" i="39"/>
  <c r="C234" i="39"/>
  <c r="C220" i="39"/>
  <c r="C221" i="19"/>
  <c r="F223" i="23"/>
  <c r="H25" i="59"/>
  <c r="C252" i="14"/>
  <c r="H25" i="15"/>
  <c r="H25" i="20"/>
  <c r="G229" i="20" s="1"/>
  <c r="H25" i="21"/>
  <c r="H25" i="32"/>
  <c r="C236" i="32" s="1"/>
  <c r="H25" i="33"/>
  <c r="H25" i="57"/>
  <c r="H25" i="36"/>
  <c r="D116" i="37"/>
  <c r="H91" i="37"/>
  <c r="G169" i="30"/>
  <c r="F169" i="30"/>
  <c r="C169" i="30"/>
  <c r="D169" i="30"/>
  <c r="G187" i="17"/>
  <c r="H129" i="25"/>
  <c r="G181" i="25" s="1"/>
  <c r="D179" i="35"/>
  <c r="G179" i="35"/>
  <c r="E179" i="35"/>
  <c r="C179" i="35"/>
  <c r="F179" i="35"/>
  <c r="M34" i="49"/>
  <c r="H125" i="28"/>
  <c r="F177" i="28" s="1"/>
  <c r="E168" i="30"/>
  <c r="D168" i="30"/>
  <c r="G168" i="30"/>
  <c r="C168" i="30"/>
  <c r="L30" i="49"/>
  <c r="L36" i="49"/>
  <c r="I140" i="16"/>
  <c r="H131" i="9"/>
  <c r="H119" i="11"/>
  <c r="H120" i="26"/>
  <c r="C174" i="24"/>
  <c r="G174" i="24"/>
  <c r="D174" i="24"/>
  <c r="E174" i="24"/>
  <c r="H132" i="33"/>
  <c r="H127" i="21"/>
  <c r="E179" i="21" s="1"/>
  <c r="H129" i="28"/>
  <c r="E181" i="28" s="1"/>
  <c r="H125" i="29"/>
  <c r="D177" i="29" s="1"/>
  <c r="G73" i="44"/>
  <c r="G120" i="17"/>
  <c r="I148" i="34"/>
  <c r="D163" i="34"/>
  <c r="E163" i="34"/>
  <c r="I154" i="34"/>
  <c r="H92" i="35"/>
  <c r="D117" i="35"/>
  <c r="D111" i="35"/>
  <c r="G111" i="35"/>
  <c r="H93" i="35"/>
  <c r="G118" i="35"/>
  <c r="E111" i="35"/>
  <c r="H95" i="35"/>
  <c r="E120" i="35"/>
  <c r="H103" i="35"/>
  <c r="E128" i="35"/>
  <c r="H128" i="35" s="1"/>
  <c r="E130" i="35"/>
  <c r="H105" i="35"/>
  <c r="E132" i="35"/>
  <c r="H132" i="35" s="1"/>
  <c r="H107" i="35"/>
  <c r="H109" i="35"/>
  <c r="E134" i="35"/>
  <c r="H134" i="35" s="1"/>
  <c r="I143" i="35"/>
  <c r="G163" i="35"/>
  <c r="I145" i="35"/>
  <c r="F163" i="35"/>
  <c r="H91" i="38"/>
  <c r="F116" i="38"/>
  <c r="F111" i="38"/>
  <c r="H93" i="38"/>
  <c r="D118" i="38"/>
  <c r="G119" i="38"/>
  <c r="H119" i="38" s="1"/>
  <c r="H94" i="38"/>
  <c r="G111" i="38"/>
  <c r="F121" i="38"/>
  <c r="H121" i="38" s="1"/>
  <c r="H96" i="38"/>
  <c r="H98" i="38"/>
  <c r="E123" i="38"/>
  <c r="H123" i="38" s="1"/>
  <c r="E111" i="38"/>
  <c r="H102" i="38"/>
  <c r="E127" i="38"/>
  <c r="H127" i="38" s="1"/>
  <c r="F129" i="38"/>
  <c r="H129" i="38" s="1"/>
  <c r="H104" i="38"/>
  <c r="H106" i="38"/>
  <c r="F131" i="38"/>
  <c r="H131" i="38" s="1"/>
  <c r="F133" i="38"/>
  <c r="H108" i="38"/>
  <c r="D163" i="38"/>
  <c r="I143" i="38"/>
  <c r="E163" i="38"/>
  <c r="I148" i="38"/>
  <c r="F163" i="38"/>
  <c r="I151" i="38"/>
  <c r="C111" i="39"/>
  <c r="H91" i="39"/>
  <c r="F111" i="39"/>
  <c r="H92" i="39"/>
  <c r="F117" i="39"/>
  <c r="H94" i="39"/>
  <c r="D119" i="39"/>
  <c r="H119" i="39" s="1"/>
  <c r="D111" i="39"/>
  <c r="G111" i="39"/>
  <c r="G120" i="39"/>
  <c r="H120" i="39" s="1"/>
  <c r="H95" i="39"/>
  <c r="H97" i="39"/>
  <c r="F122" i="39"/>
  <c r="F124" i="39"/>
  <c r="H99" i="39"/>
  <c r="H101" i="39"/>
  <c r="F126" i="39"/>
  <c r="H126" i="39" s="1"/>
  <c r="H110" i="39"/>
  <c r="D135" i="39"/>
  <c r="H135" i="39" s="1"/>
  <c r="I144" i="39"/>
  <c r="D163" i="39"/>
  <c r="H163" i="39"/>
  <c r="I145" i="39"/>
  <c r="I147" i="39"/>
  <c r="G163" i="39"/>
  <c r="E163" i="39"/>
  <c r="I149" i="39"/>
  <c r="H92" i="40"/>
  <c r="C111" i="40"/>
  <c r="F111" i="40"/>
  <c r="F118" i="40"/>
  <c r="D111" i="40"/>
  <c r="H95" i="40"/>
  <c r="D120" i="40"/>
  <c r="H99" i="40"/>
  <c r="C124" i="40"/>
  <c r="H103" i="40"/>
  <c r="D128" i="40"/>
  <c r="D132" i="40"/>
  <c r="H132" i="40" s="1"/>
  <c r="D184" i="40" s="1"/>
  <c r="H107" i="40"/>
  <c r="I145" i="40"/>
  <c r="E163" i="40"/>
  <c r="H91" i="41"/>
  <c r="E111" i="41"/>
  <c r="E116" i="41"/>
  <c r="C111" i="41"/>
  <c r="C118" i="41"/>
  <c r="H93" i="41"/>
  <c r="H94" i="41"/>
  <c r="F119" i="41"/>
  <c r="F111" i="41"/>
  <c r="D121" i="41"/>
  <c r="H121" i="41" s="1"/>
  <c r="H96" i="41"/>
  <c r="H98" i="41"/>
  <c r="D123" i="41"/>
  <c r="D127" i="41"/>
  <c r="H127" i="41" s="1"/>
  <c r="H102" i="41"/>
  <c r="E129" i="41"/>
  <c r="H129" i="41" s="1"/>
  <c r="H104" i="41"/>
  <c r="E133" i="41"/>
  <c r="H108" i="41"/>
  <c r="H110" i="41"/>
  <c r="F135" i="41"/>
  <c r="I148" i="41"/>
  <c r="D163" i="41"/>
  <c r="E163" i="41"/>
  <c r="I151" i="41"/>
  <c r="I158" i="41"/>
  <c r="H163" i="41"/>
  <c r="E129" i="59"/>
  <c r="H122" i="21"/>
  <c r="H127" i="9"/>
  <c r="H123" i="10"/>
  <c r="F175" i="10" s="1"/>
  <c r="H128" i="10"/>
  <c r="H135" i="10"/>
  <c r="F187" i="10" s="1"/>
  <c r="H91" i="59"/>
  <c r="E116" i="59"/>
  <c r="E111" i="59"/>
  <c r="H94" i="59"/>
  <c r="F119" i="59"/>
  <c r="F111" i="59"/>
  <c r="D123" i="59"/>
  <c r="H98" i="59"/>
  <c r="D125" i="59"/>
  <c r="H125" i="59" s="1"/>
  <c r="H100" i="59"/>
  <c r="H102" i="59"/>
  <c r="D127" i="59"/>
  <c r="E131" i="59"/>
  <c r="H106" i="59"/>
  <c r="I149" i="59"/>
  <c r="E163" i="59"/>
  <c r="G123" i="41"/>
  <c r="G111" i="41"/>
  <c r="H105" i="41"/>
  <c r="G130" i="41"/>
  <c r="I144" i="41"/>
  <c r="C163" i="41"/>
  <c r="E111" i="40"/>
  <c r="H96" i="40"/>
  <c r="E121" i="40"/>
  <c r="H121" i="40" s="1"/>
  <c r="I148" i="40"/>
  <c r="H102" i="39"/>
  <c r="F127" i="39"/>
  <c r="H109" i="39"/>
  <c r="G134" i="39"/>
  <c r="H134" i="39" s="1"/>
  <c r="C163" i="39"/>
  <c r="I153" i="39"/>
  <c r="H107" i="38"/>
  <c r="G132" i="38"/>
  <c r="C163" i="38"/>
  <c r="C163" i="35"/>
  <c r="I150" i="35"/>
  <c r="C163" i="34"/>
  <c r="I143" i="34"/>
  <c r="I150" i="34"/>
  <c r="H96" i="33"/>
  <c r="E121" i="33"/>
  <c r="G75" i="44"/>
  <c r="H163" i="34"/>
  <c r="E134" i="34"/>
  <c r="H134" i="34" s="1"/>
  <c r="H109" i="34"/>
  <c r="F129" i="34"/>
  <c r="H129" i="34" s="1"/>
  <c r="H104" i="34"/>
  <c r="H98" i="34"/>
  <c r="D111" i="34"/>
  <c r="F111" i="34"/>
  <c r="H96" i="34"/>
  <c r="H93" i="34"/>
  <c r="E111" i="34"/>
  <c r="G111" i="34"/>
  <c r="H109" i="37"/>
  <c r="C134" i="37"/>
  <c r="H134" i="37" s="1"/>
  <c r="C130" i="37"/>
  <c r="H105" i="37"/>
  <c r="H117" i="25"/>
  <c r="H120" i="34"/>
  <c r="H116" i="33"/>
  <c r="H132" i="24"/>
  <c r="D184" i="24" s="1"/>
  <c r="G136" i="9"/>
  <c r="N8" i="49" s="1"/>
  <c r="H134" i="33"/>
  <c r="D116" i="57"/>
  <c r="D111" i="57"/>
  <c r="H98" i="57"/>
  <c r="C123" i="57"/>
  <c r="D133" i="57"/>
  <c r="H108" i="57"/>
  <c r="C163" i="36"/>
  <c r="I143" i="36"/>
  <c r="H126" i="26"/>
  <c r="D178" i="26" s="1"/>
  <c r="H131" i="23"/>
  <c r="F183" i="23" s="1"/>
  <c r="H123" i="22"/>
  <c r="H127" i="17"/>
  <c r="H131" i="17"/>
  <c r="H121" i="23"/>
  <c r="H122" i="33"/>
  <c r="C75" i="44"/>
  <c r="C83" i="44"/>
  <c r="C107" i="44" s="1"/>
  <c r="D72" i="44"/>
  <c r="D80" i="44"/>
  <c r="D104" i="44" s="1"/>
  <c r="D88" i="44"/>
  <c r="D112" i="44" s="1"/>
  <c r="E85" i="44"/>
  <c r="E109" i="44" s="1"/>
  <c r="F82" i="44"/>
  <c r="E69" i="44"/>
  <c r="E116" i="9"/>
  <c r="F72" i="44"/>
  <c r="D74" i="44"/>
  <c r="D98" i="44" s="1"/>
  <c r="D78" i="44"/>
  <c r="D102" i="44" s="1"/>
  <c r="E84" i="44"/>
  <c r="F88" i="44"/>
  <c r="F112" i="44" s="1"/>
  <c r="F135" i="9"/>
  <c r="D118" i="62"/>
  <c r="H93" i="62"/>
  <c r="C131" i="62"/>
  <c r="H106" i="62"/>
  <c r="H123" i="25"/>
  <c r="H125" i="34"/>
  <c r="H131" i="26"/>
  <c r="H118" i="10"/>
  <c r="H127" i="29"/>
  <c r="H124" i="26"/>
  <c r="H117" i="26"/>
  <c r="H117" i="17"/>
  <c r="H122" i="10"/>
  <c r="G69" i="44"/>
  <c r="G93" i="44" s="1"/>
  <c r="H93" i="10"/>
  <c r="F76" i="44"/>
  <c r="F100" i="44" s="1"/>
  <c r="H103" i="10"/>
  <c r="H105" i="10"/>
  <c r="H109" i="10"/>
  <c r="E163" i="11"/>
  <c r="H163" i="18"/>
  <c r="F163" i="18"/>
  <c r="C116" i="12"/>
  <c r="H116" i="12" s="1"/>
  <c r="C116" i="18"/>
  <c r="C116" i="24"/>
  <c r="G111" i="57"/>
  <c r="H163" i="57"/>
  <c r="H101" i="62"/>
  <c r="H104" i="37"/>
  <c r="F124" i="37"/>
  <c r="H95" i="59"/>
  <c r="H99" i="59"/>
  <c r="I146" i="59"/>
  <c r="I159" i="59"/>
  <c r="G80" i="44"/>
  <c r="C88" i="44"/>
  <c r="I150" i="59"/>
  <c r="G121" i="37"/>
  <c r="I159" i="6"/>
  <c r="I156" i="6"/>
  <c r="I152" i="6"/>
  <c r="I157" i="6"/>
  <c r="I148" i="6"/>
  <c r="I153" i="9"/>
  <c r="K153" i="9" s="1"/>
  <c r="I152" i="62"/>
  <c r="H99" i="37"/>
  <c r="I147" i="9"/>
  <c r="K147" i="9" s="1"/>
  <c r="H91" i="10"/>
  <c r="C82" i="44"/>
  <c r="H108" i="10"/>
  <c r="F71" i="44"/>
  <c r="C77" i="44"/>
  <c r="G111" i="62"/>
  <c r="E111" i="62"/>
  <c r="G163" i="62"/>
  <c r="I145" i="62"/>
  <c r="I149" i="62"/>
  <c r="I153" i="62"/>
  <c r="I161" i="62"/>
  <c r="D71" i="44"/>
  <c r="H98" i="10"/>
  <c r="H102" i="10"/>
  <c r="D82" i="44"/>
  <c r="D106" i="44" s="1"/>
  <c r="D86" i="44"/>
  <c r="E88" i="44"/>
  <c r="E112" i="44" s="1"/>
  <c r="G163" i="11"/>
  <c r="G72" i="44"/>
  <c r="G96" i="44" s="1"/>
  <c r="F84" i="44"/>
  <c r="F108" i="44" s="1"/>
  <c r="H130" i="15"/>
  <c r="E163" i="18"/>
  <c r="H92" i="33"/>
  <c r="H97" i="33"/>
  <c r="H99" i="33"/>
  <c r="H101" i="33"/>
  <c r="H92" i="57"/>
  <c r="H95" i="57"/>
  <c r="F163" i="57"/>
  <c r="I150" i="57"/>
  <c r="I158" i="57"/>
  <c r="I145" i="59"/>
  <c r="F80" i="44"/>
  <c r="G87" i="44"/>
  <c r="H93" i="36"/>
  <c r="H98" i="36"/>
  <c r="I148" i="36"/>
  <c r="I149" i="36"/>
  <c r="I152" i="36"/>
  <c r="I156" i="36"/>
  <c r="I160" i="36"/>
  <c r="I161" i="36"/>
  <c r="F111" i="37"/>
  <c r="H303" i="30"/>
  <c r="L28" i="48" s="1"/>
  <c r="J310" i="9"/>
  <c r="F258" i="41"/>
  <c r="F255" i="41"/>
  <c r="F256" i="41"/>
  <c r="F244" i="41"/>
  <c r="F245" i="41"/>
  <c r="F253" i="41"/>
  <c r="F225" i="41"/>
  <c r="F259" i="41"/>
  <c r="F221" i="41"/>
  <c r="F230" i="41"/>
  <c r="F249" i="41"/>
  <c r="F232" i="41"/>
  <c r="F236" i="41"/>
  <c r="F229" i="41"/>
  <c r="F226" i="41"/>
  <c r="F252" i="41"/>
  <c r="F218" i="41"/>
  <c r="F223" i="41"/>
  <c r="F233" i="41"/>
  <c r="F254" i="41"/>
  <c r="F243" i="41"/>
  <c r="AH42" i="49" s="1"/>
  <c r="F237" i="41"/>
  <c r="F224" i="41"/>
  <c r="F246" i="41"/>
  <c r="F234" i="41"/>
  <c r="F247" i="41"/>
  <c r="F262" i="41"/>
  <c r="F251" i="41"/>
  <c r="F261" i="41"/>
  <c r="F235" i="41"/>
  <c r="F222" i="41"/>
  <c r="F250" i="41"/>
  <c r="F219" i="41"/>
  <c r="F260" i="41"/>
  <c r="F257" i="41"/>
  <c r="F227" i="41"/>
  <c r="D237" i="30"/>
  <c r="D253" i="30"/>
  <c r="D262" i="30"/>
  <c r="D235" i="30"/>
  <c r="D220" i="30"/>
  <c r="D254" i="30"/>
  <c r="D243" i="30"/>
  <c r="AF30" i="49" s="1"/>
  <c r="D246" i="30"/>
  <c r="D248" i="30"/>
  <c r="D222" i="30"/>
  <c r="D250" i="30"/>
  <c r="D218" i="30"/>
  <c r="Y30" i="49" s="1"/>
  <c r="D261" i="30"/>
  <c r="D229" i="30"/>
  <c r="D232" i="30"/>
  <c r="D245" i="30"/>
  <c r="D257" i="30"/>
  <c r="D223" i="30"/>
  <c r="D249" i="30"/>
  <c r="D224" i="30"/>
  <c r="D236" i="30"/>
  <c r="D227" i="30"/>
  <c r="D225" i="30"/>
  <c r="D233" i="30"/>
  <c r="D230" i="30"/>
  <c r="D255" i="30"/>
  <c r="D252" i="30"/>
  <c r="D219" i="30"/>
  <c r="D228" i="30"/>
  <c r="D259" i="30"/>
  <c r="D247" i="30"/>
  <c r="D231" i="30"/>
  <c r="D260" i="30"/>
  <c r="D251" i="30"/>
  <c r="H307" i="40"/>
  <c r="P39" i="48" s="1"/>
  <c r="D221" i="30"/>
  <c r="F248" i="41"/>
  <c r="F220" i="41"/>
  <c r="D258" i="30"/>
  <c r="D226" i="30"/>
  <c r="H45" i="36"/>
  <c r="F306" i="36"/>
  <c r="F356" i="36" s="1"/>
  <c r="C307" i="37"/>
  <c r="C357" i="37" s="1"/>
  <c r="H357" i="37"/>
  <c r="J41" i="49"/>
  <c r="H302" i="19"/>
  <c r="D234" i="30"/>
  <c r="F228" i="41"/>
  <c r="C231" i="25"/>
  <c r="C255" i="25"/>
  <c r="C237" i="25"/>
  <c r="C228" i="25"/>
  <c r="C245" i="25"/>
  <c r="C234" i="25"/>
  <c r="C227" i="25"/>
  <c r="C249" i="25"/>
  <c r="C257" i="25"/>
  <c r="C256" i="25"/>
  <c r="C244" i="25"/>
  <c r="C250" i="25"/>
  <c r="C258" i="25"/>
  <c r="C218" i="25"/>
  <c r="X20" i="49" s="1"/>
  <c r="C260" i="25"/>
  <c r="C262" i="25"/>
  <c r="C224" i="25"/>
  <c r="C220" i="25"/>
  <c r="H32" i="9"/>
  <c r="F52" i="9"/>
  <c r="H37" i="9"/>
  <c r="G52" i="9"/>
  <c r="H41" i="9"/>
  <c r="E52" i="9"/>
  <c r="D8" i="49" s="1"/>
  <c r="H8" i="49" s="1"/>
  <c r="C52" i="9"/>
  <c r="H43" i="9"/>
  <c r="C116" i="9"/>
  <c r="H61" i="9"/>
  <c r="H34" i="10"/>
  <c r="C52" i="10"/>
  <c r="H35" i="10"/>
  <c r="F52" i="10"/>
  <c r="E9" i="49" s="1"/>
  <c r="H38" i="10"/>
  <c r="G52" i="10"/>
  <c r="E52" i="10"/>
  <c r="H45" i="10"/>
  <c r="H32" i="11"/>
  <c r="F52" i="11"/>
  <c r="E10" i="49"/>
  <c r="H10" i="49" s="1"/>
  <c r="C230" i="11"/>
  <c r="C235" i="11"/>
  <c r="C218" i="11"/>
  <c r="C231" i="11"/>
  <c r="C227" i="11"/>
  <c r="C234" i="11"/>
  <c r="E173" i="11"/>
  <c r="D173" i="11"/>
  <c r="G173" i="11"/>
  <c r="C173" i="11"/>
  <c r="H353" i="11"/>
  <c r="H42" i="11"/>
  <c r="H303" i="11" s="1"/>
  <c r="L8" i="48" s="1"/>
  <c r="C257" i="32"/>
  <c r="C222" i="32"/>
  <c r="C258" i="32"/>
  <c r="C230" i="32"/>
  <c r="C253" i="32"/>
  <c r="C229" i="32"/>
  <c r="C237" i="32"/>
  <c r="C226" i="32"/>
  <c r="C219" i="32"/>
  <c r="G252" i="35"/>
  <c r="G251" i="35"/>
  <c r="F249" i="28"/>
  <c r="F229" i="28"/>
  <c r="F244" i="28"/>
  <c r="F237" i="28"/>
  <c r="F218" i="28"/>
  <c r="F245" i="28"/>
  <c r="F230" i="28"/>
  <c r="F257" i="28"/>
  <c r="F232" i="28"/>
  <c r="F254" i="28"/>
  <c r="F253" i="28"/>
  <c r="F255" i="28"/>
  <c r="D233" i="29"/>
  <c r="D221" i="29"/>
  <c r="D230" i="29"/>
  <c r="D226" i="29"/>
  <c r="C255" i="38"/>
  <c r="C235" i="38"/>
  <c r="C222" i="38"/>
  <c r="C248" i="38"/>
  <c r="C185" i="11"/>
  <c r="G185" i="11"/>
  <c r="F185" i="11"/>
  <c r="G245" i="20"/>
  <c r="G250" i="20"/>
  <c r="G260" i="20"/>
  <c r="G226" i="20"/>
  <c r="G246" i="20"/>
  <c r="G262" i="20"/>
  <c r="G251" i="20"/>
  <c r="G233" i="20"/>
  <c r="G243" i="20"/>
  <c r="G247" i="20"/>
  <c r="C251" i="12"/>
  <c r="C256" i="12"/>
  <c r="C246" i="12"/>
  <c r="C259" i="12"/>
  <c r="C253" i="12"/>
  <c r="C255" i="12"/>
  <c r="C223" i="12"/>
  <c r="C260" i="12"/>
  <c r="C261" i="12"/>
  <c r="C257" i="12"/>
  <c r="C236" i="40"/>
  <c r="C243" i="40"/>
  <c r="AE41" i="49" s="1"/>
  <c r="C256" i="40"/>
  <c r="C261" i="40"/>
  <c r="C262" i="40"/>
  <c r="C249" i="40"/>
  <c r="C221" i="40"/>
  <c r="C225" i="40"/>
  <c r="C260" i="40"/>
  <c r="C223" i="40"/>
  <c r="C222" i="40"/>
  <c r="C226" i="40"/>
  <c r="C233" i="40"/>
  <c r="C257" i="40"/>
  <c r="G220" i="11"/>
  <c r="G219" i="11"/>
  <c r="G222" i="11"/>
  <c r="G230" i="11"/>
  <c r="G234" i="11"/>
  <c r="G229" i="11"/>
  <c r="G236" i="11"/>
  <c r="G228" i="11"/>
  <c r="G227" i="11"/>
  <c r="G235" i="11"/>
  <c r="G221" i="11"/>
  <c r="G231" i="11"/>
  <c r="G237" i="11"/>
  <c r="C20" i="44"/>
  <c r="H37" i="12"/>
  <c r="C113" i="46"/>
  <c r="C89" i="46" s="1"/>
  <c r="C41" i="46" s="1"/>
  <c r="H45" i="12"/>
  <c r="H49" i="37"/>
  <c r="F301" i="57"/>
  <c r="F351" i="57" s="1"/>
  <c r="H40" i="57"/>
  <c r="D122" i="46"/>
  <c r="D98" i="46" s="1"/>
  <c r="C310" i="62"/>
  <c r="C360" i="62" s="1"/>
  <c r="H49" i="62"/>
  <c r="E115" i="46"/>
  <c r="E91" i="46" s="1"/>
  <c r="E43" i="46" s="1"/>
  <c r="F20" i="44"/>
  <c r="G296" i="57"/>
  <c r="G346" i="57" s="1"/>
  <c r="G52" i="57"/>
  <c r="G313" i="57" s="1"/>
  <c r="G363" i="57" s="1"/>
  <c r="H35" i="57"/>
  <c r="G254" i="34"/>
  <c r="H49" i="10"/>
  <c r="E52" i="11"/>
  <c r="H40" i="10"/>
  <c r="G115" i="46"/>
  <c r="G91" i="46" s="1"/>
  <c r="G43" i="46" s="1"/>
  <c r="F117" i="46"/>
  <c r="F93" i="46" s="1"/>
  <c r="H38" i="62"/>
  <c r="C299" i="62"/>
  <c r="C349" i="62" s="1"/>
  <c r="D301" i="59"/>
  <c r="D351" i="59" s="1"/>
  <c r="H40" i="59"/>
  <c r="G302" i="59"/>
  <c r="G352" i="59" s="1"/>
  <c r="H41" i="59"/>
  <c r="H43" i="59"/>
  <c r="H37" i="59"/>
  <c r="G116" i="46"/>
  <c r="G92" i="46" s="1"/>
  <c r="H351" i="62"/>
  <c r="H50" i="62"/>
  <c r="H41" i="37"/>
  <c r="D52" i="37"/>
  <c r="F52" i="37"/>
  <c r="H40" i="36"/>
  <c r="H357" i="62"/>
  <c r="C310" i="37"/>
  <c r="C360" i="37" s="1"/>
  <c r="H38" i="32"/>
  <c r="H45" i="33"/>
  <c r="H47" i="34"/>
  <c r="H37" i="35"/>
  <c r="H34" i="38"/>
  <c r="H45" i="35"/>
  <c r="H36" i="36"/>
  <c r="E52" i="62"/>
  <c r="E227" i="62" s="1"/>
  <c r="H51" i="37"/>
  <c r="H47" i="12"/>
  <c r="H50" i="12"/>
  <c r="F52" i="14"/>
  <c r="G109" i="46"/>
  <c r="G85" i="46" s="1"/>
  <c r="G37" i="46" s="1"/>
  <c r="E52" i="14"/>
  <c r="E52" i="15"/>
  <c r="E229" i="15" s="1"/>
  <c r="E29" i="44"/>
  <c r="H43" i="15"/>
  <c r="F52" i="15"/>
  <c r="H33" i="16"/>
  <c r="F107" i="46"/>
  <c r="F83" i="46" s="1"/>
  <c r="H40" i="16"/>
  <c r="E52" i="16"/>
  <c r="E246" i="16" s="1"/>
  <c r="F52" i="17"/>
  <c r="F261" i="17" s="1"/>
  <c r="G52" i="17"/>
  <c r="G237" i="17" s="1"/>
  <c r="D111" i="46"/>
  <c r="D87" i="46" s="1"/>
  <c r="H37" i="18"/>
  <c r="F52" i="18"/>
  <c r="F225" i="18" s="1"/>
  <c r="H47" i="18"/>
  <c r="H50" i="18"/>
  <c r="H37" i="19"/>
  <c r="H38" i="19"/>
  <c r="H47" i="19"/>
  <c r="G106" i="46"/>
  <c r="G82" i="46" s="1"/>
  <c r="H37" i="20"/>
  <c r="C27" i="44"/>
  <c r="H353" i="20"/>
  <c r="C24" i="44"/>
  <c r="D27" i="44"/>
  <c r="H41" i="21"/>
  <c r="F52" i="22"/>
  <c r="F244" i="22" s="1"/>
  <c r="E52" i="22"/>
  <c r="E252" i="22" s="1"/>
  <c r="G30" i="44"/>
  <c r="E52" i="23"/>
  <c r="H34" i="23"/>
  <c r="H37" i="23"/>
  <c r="H40" i="23"/>
  <c r="H353" i="23"/>
  <c r="H50" i="23"/>
  <c r="H37" i="24"/>
  <c r="H45" i="24"/>
  <c r="H47" i="24"/>
  <c r="H50" i="24"/>
  <c r="E52" i="26"/>
  <c r="E229" i="26" s="1"/>
  <c r="H353" i="26"/>
  <c r="H51" i="26"/>
  <c r="H34" i="27"/>
  <c r="E52" i="27"/>
  <c r="H38" i="27"/>
  <c r="H43" i="27"/>
  <c r="H46" i="27"/>
  <c r="H49" i="27"/>
  <c r="H40" i="28"/>
  <c r="H50" i="28"/>
  <c r="C52" i="30"/>
  <c r="C227" i="30" s="1"/>
  <c r="E52" i="30"/>
  <c r="E250" i="30" s="1"/>
  <c r="H38" i="31"/>
  <c r="H43" i="31"/>
  <c r="E52" i="31"/>
  <c r="E246" i="31" s="1"/>
  <c r="H49" i="31"/>
  <c r="E52" i="32"/>
  <c r="E254" i="32" s="1"/>
  <c r="H40" i="32"/>
  <c r="H36" i="33"/>
  <c r="H51" i="33"/>
  <c r="H48" i="34"/>
  <c r="E52" i="35"/>
  <c r="E221" i="35" s="1"/>
  <c r="H38" i="35"/>
  <c r="H49" i="35"/>
  <c r="F52" i="38"/>
  <c r="F254" i="38" s="1"/>
  <c r="H40" i="38"/>
  <c r="H50" i="38"/>
  <c r="G52" i="39"/>
  <c r="G231" i="39" s="1"/>
  <c r="E52" i="39"/>
  <c r="E258" i="39" s="1"/>
  <c r="H32" i="40"/>
  <c r="F52" i="40"/>
  <c r="F227" i="40" s="1"/>
  <c r="D52" i="57"/>
  <c r="H38" i="37"/>
  <c r="H34" i="59"/>
  <c r="H37" i="57"/>
  <c r="H354" i="57"/>
  <c r="G262" i="18"/>
  <c r="E249" i="18"/>
  <c r="G246" i="18"/>
  <c r="D249" i="18"/>
  <c r="G243" i="18"/>
  <c r="C259" i="18"/>
  <c r="G258" i="18"/>
  <c r="D254" i="18"/>
  <c r="G252" i="18"/>
  <c r="D260" i="18"/>
  <c r="D256" i="18"/>
  <c r="C250" i="18"/>
  <c r="G250" i="18"/>
  <c r="C257" i="18"/>
  <c r="E252" i="18"/>
  <c r="G247" i="18"/>
  <c r="E260" i="18"/>
  <c r="G245" i="18"/>
  <c r="G261" i="18"/>
  <c r="G253" i="18"/>
  <c r="G249" i="18"/>
  <c r="G255" i="18"/>
  <c r="G257" i="18"/>
  <c r="D244" i="18"/>
  <c r="C246" i="18"/>
  <c r="D261" i="18"/>
  <c r="D252" i="18"/>
  <c r="E246" i="18"/>
  <c r="C249" i="18"/>
  <c r="G260" i="18"/>
  <c r="G256" i="18"/>
  <c r="D259" i="18"/>
  <c r="C245" i="18"/>
  <c r="D251" i="18"/>
  <c r="E259" i="18"/>
  <c r="G254" i="18"/>
  <c r="E244" i="18"/>
  <c r="G248" i="18"/>
  <c r="E251" i="18"/>
  <c r="C256" i="18"/>
  <c r="C248" i="18"/>
  <c r="C244" i="18"/>
  <c r="C252" i="18"/>
  <c r="G244" i="18"/>
  <c r="C253" i="18"/>
  <c r="E248" i="18"/>
  <c r="E258" i="18"/>
  <c r="E247" i="18"/>
  <c r="D255" i="18"/>
  <c r="C261" i="18"/>
  <c r="D243" i="18"/>
  <c r="D262" i="18"/>
  <c r="C251" i="18"/>
  <c r="G259" i="18"/>
  <c r="D258" i="18"/>
  <c r="C260" i="18"/>
  <c r="E253" i="18"/>
  <c r="C243" i="18"/>
  <c r="AE16" i="49" s="1"/>
  <c r="E243" i="18"/>
  <c r="E254" i="18"/>
  <c r="D248" i="18"/>
  <c r="C254" i="18"/>
  <c r="D250" i="18"/>
  <c r="C255" i="18"/>
  <c r="C258" i="18"/>
  <c r="E255" i="18"/>
  <c r="D246" i="18"/>
  <c r="G251" i="18"/>
  <c r="D247" i="18"/>
  <c r="E250" i="18"/>
  <c r="E257" i="18"/>
  <c r="C247" i="18"/>
  <c r="E256" i="18"/>
  <c r="D257" i="18"/>
  <c r="C262" i="18"/>
  <c r="D245" i="18"/>
  <c r="E262" i="18"/>
  <c r="D253" i="18"/>
  <c r="E245" i="18"/>
  <c r="E261" i="18"/>
  <c r="C259" i="39"/>
  <c r="D244" i="39"/>
  <c r="C251" i="39"/>
  <c r="D252" i="39"/>
  <c r="D245" i="39"/>
  <c r="C249" i="39"/>
  <c r="D251" i="39"/>
  <c r="D261" i="39"/>
  <c r="D258" i="39"/>
  <c r="C253" i="39"/>
  <c r="C250" i="39"/>
  <c r="C254" i="39"/>
  <c r="C258" i="39"/>
  <c r="C257" i="39"/>
  <c r="C260" i="39"/>
  <c r="C256" i="39"/>
  <c r="C244" i="39"/>
  <c r="D247" i="39"/>
  <c r="D253" i="39"/>
  <c r="C252" i="39"/>
  <c r="D255" i="39"/>
  <c r="D243" i="39"/>
  <c r="D249" i="39"/>
  <c r="D254" i="39"/>
  <c r="E246" i="39"/>
  <c r="D256" i="39"/>
  <c r="C247" i="39"/>
  <c r="D262" i="39"/>
  <c r="D250" i="39"/>
  <c r="C255" i="39"/>
  <c r="C262" i="39"/>
  <c r="D246" i="39"/>
  <c r="C245" i="39"/>
  <c r="D260" i="39"/>
  <c r="D257" i="39"/>
  <c r="C243" i="39"/>
  <c r="C246" i="39"/>
  <c r="C261" i="39"/>
  <c r="L39" i="56"/>
  <c r="F18" i="36"/>
  <c r="H86" i="19"/>
  <c r="F18" i="34"/>
  <c r="F18" i="62"/>
  <c r="F8" i="44"/>
  <c r="H8" i="44" s="1"/>
  <c r="H86" i="29"/>
  <c r="F18" i="59"/>
  <c r="H14" i="57"/>
  <c r="H18" i="57" s="1"/>
  <c r="H86" i="9"/>
  <c r="F218" i="12"/>
  <c r="C222" i="12"/>
  <c r="D223" i="12"/>
  <c r="C231" i="12"/>
  <c r="D236" i="12"/>
  <c r="G235" i="12"/>
  <c r="F225" i="12"/>
  <c r="G231" i="12"/>
  <c r="G220" i="12"/>
  <c r="D230" i="12"/>
  <c r="D225" i="12"/>
  <c r="F223" i="12"/>
  <c r="F230" i="12"/>
  <c r="C229" i="12"/>
  <c r="C232" i="12"/>
  <c r="D219" i="12"/>
  <c r="C234" i="12"/>
  <c r="G230" i="12"/>
  <c r="D220" i="12"/>
  <c r="C219" i="12"/>
  <c r="F234" i="12"/>
  <c r="G223" i="12"/>
  <c r="G218" i="12"/>
  <c r="AB11" i="49" s="1"/>
  <c r="C230" i="12"/>
  <c r="F221" i="12"/>
  <c r="C228" i="12"/>
  <c r="C227" i="12"/>
  <c r="G232" i="12"/>
  <c r="C235" i="12"/>
  <c r="G233" i="12"/>
  <c r="D228" i="12"/>
  <c r="F237" i="12"/>
  <c r="F232" i="12"/>
  <c r="C218" i="12"/>
  <c r="X11" i="49" s="1"/>
  <c r="F219" i="12"/>
  <c r="C226" i="12"/>
  <c r="C225" i="12"/>
  <c r="D233" i="12"/>
  <c r="F229" i="12"/>
  <c r="C221" i="12"/>
  <c r="G221" i="12"/>
  <c r="D231" i="12"/>
  <c r="D226" i="12"/>
  <c r="F227" i="12"/>
  <c r="C220" i="12"/>
  <c r="C224" i="12"/>
  <c r="F222" i="12"/>
  <c r="F228" i="12"/>
  <c r="G227" i="12"/>
  <c r="D224" i="12"/>
  <c r="G226" i="12"/>
  <c r="F235" i="12"/>
  <c r="G224" i="12"/>
  <c r="G219" i="12"/>
  <c r="D218" i="12"/>
  <c r="C237" i="12"/>
  <c r="G236" i="12"/>
  <c r="D235" i="12"/>
  <c r="D234" i="12"/>
  <c r="D229" i="12"/>
  <c r="D232" i="12"/>
  <c r="D221" i="12"/>
  <c r="F226" i="12"/>
  <c r="C233" i="12"/>
  <c r="C236" i="12"/>
  <c r="D222" i="12"/>
  <c r="G237" i="12"/>
  <c r="C224" i="18"/>
  <c r="C221" i="18"/>
  <c r="G229" i="18"/>
  <c r="E235" i="18"/>
  <c r="E220" i="18"/>
  <c r="D237" i="18"/>
  <c r="D219" i="18"/>
  <c r="G224" i="18"/>
  <c r="C230" i="18"/>
  <c r="D233" i="18"/>
  <c r="C234" i="18"/>
  <c r="D229" i="18"/>
  <c r="D234" i="18"/>
  <c r="G230" i="18"/>
  <c r="C233" i="18"/>
  <c r="E234" i="18"/>
  <c r="G221" i="18"/>
  <c r="E231" i="18"/>
  <c r="G220" i="18"/>
  <c r="G218" i="18"/>
  <c r="D225" i="18"/>
  <c r="D221" i="18"/>
  <c r="G223" i="18"/>
  <c r="G227" i="18"/>
  <c r="E224" i="18"/>
  <c r="D220" i="18"/>
  <c r="E233" i="18"/>
  <c r="E226" i="18"/>
  <c r="G225" i="18"/>
  <c r="C227" i="18"/>
  <c r="D226" i="18"/>
  <c r="C231" i="18"/>
  <c r="C235" i="18"/>
  <c r="E230" i="18"/>
  <c r="E221" i="18"/>
  <c r="C218" i="18"/>
  <c r="E227" i="18"/>
  <c r="G235" i="18"/>
  <c r="C223" i="18"/>
  <c r="C229" i="18"/>
  <c r="D218" i="18"/>
  <c r="D222" i="18"/>
  <c r="G237" i="18"/>
  <c r="C236" i="18"/>
  <c r="G231" i="18"/>
  <c r="E222" i="18"/>
  <c r="D228" i="18"/>
  <c r="G226" i="18"/>
  <c r="E232" i="18"/>
  <c r="G222" i="18"/>
  <c r="G232" i="18"/>
  <c r="D235" i="18"/>
  <c r="C226" i="18"/>
  <c r="G234" i="18"/>
  <c r="C225" i="18"/>
  <c r="D223" i="18"/>
  <c r="E225" i="18"/>
  <c r="E219" i="18"/>
  <c r="E223" i="18"/>
  <c r="D231" i="18"/>
  <c r="E218" i="18"/>
  <c r="D230" i="18"/>
  <c r="C220" i="18"/>
  <c r="G228" i="18"/>
  <c r="D232" i="18"/>
  <c r="G219" i="18"/>
  <c r="E236" i="18"/>
  <c r="C237" i="18"/>
  <c r="C219" i="18"/>
  <c r="H18" i="38"/>
  <c r="H86" i="38"/>
  <c r="F225" i="40"/>
  <c r="F219" i="40"/>
  <c r="F231" i="40"/>
  <c r="F233" i="40"/>
  <c r="F229" i="40"/>
  <c r="F237" i="40"/>
  <c r="F218" i="40"/>
  <c r="AA41" i="49" s="1"/>
  <c r="F18" i="12"/>
  <c r="H13" i="12"/>
  <c r="H18" i="12" s="1"/>
  <c r="H14" i="14"/>
  <c r="F18" i="14"/>
  <c r="H15" i="20"/>
  <c r="H190" i="20" s="1"/>
  <c r="F18" i="20"/>
  <c r="H16" i="21"/>
  <c r="H240" i="21" s="1"/>
  <c r="C247" i="21" s="1"/>
  <c r="F18" i="21"/>
  <c r="H17" i="22"/>
  <c r="F18" i="22"/>
  <c r="H13" i="30"/>
  <c r="H18" i="30" s="1"/>
  <c r="F18" i="30"/>
  <c r="H14" i="31"/>
  <c r="F18" i="31"/>
  <c r="F18" i="32"/>
  <c r="H15" i="32"/>
  <c r="H190" i="32" s="1"/>
  <c r="F18" i="33"/>
  <c r="H16" i="33"/>
  <c r="H13" i="40"/>
  <c r="F18" i="40"/>
  <c r="F18" i="41"/>
  <c r="H14" i="41"/>
  <c r="H13" i="25"/>
  <c r="H18" i="25" s="1"/>
  <c r="F18" i="25"/>
  <c r="F18" i="24"/>
  <c r="H16" i="24"/>
  <c r="F18" i="23"/>
  <c r="H14" i="23"/>
  <c r="F18" i="9"/>
  <c r="H16" i="9"/>
  <c r="H240" i="9" s="1"/>
  <c r="E261" i="32"/>
  <c r="E250" i="32"/>
  <c r="F227" i="24"/>
  <c r="F222" i="24"/>
  <c r="F232" i="24"/>
  <c r="F233" i="24"/>
  <c r="G248" i="22"/>
  <c r="G259" i="22"/>
  <c r="G260" i="22"/>
  <c r="E244" i="22"/>
  <c r="G249" i="22"/>
  <c r="G244" i="22"/>
  <c r="G252" i="22"/>
  <c r="G250" i="22"/>
  <c r="G258" i="22"/>
  <c r="G254" i="22"/>
  <c r="G256" i="22"/>
  <c r="G255" i="22"/>
  <c r="G257" i="22"/>
  <c r="G247" i="22"/>
  <c r="G253" i="22"/>
  <c r="G243" i="22"/>
  <c r="F11" i="44"/>
  <c r="H11" i="44" s="1"/>
  <c r="H163" i="44" s="1"/>
  <c r="H17" i="6"/>
  <c r="F18" i="6"/>
  <c r="C255" i="23"/>
  <c r="E248" i="28"/>
  <c r="E243" i="28"/>
  <c r="E246" i="28"/>
  <c r="E260" i="28"/>
  <c r="E255" i="28"/>
  <c r="E244" i="28"/>
  <c r="E247" i="28"/>
  <c r="E257" i="28"/>
  <c r="F231" i="41"/>
  <c r="C219" i="41"/>
  <c r="H18" i="62"/>
  <c r="E237" i="18"/>
  <c r="E254" i="31"/>
  <c r="E257" i="31"/>
  <c r="C255" i="31"/>
  <c r="E251" i="31"/>
  <c r="E262" i="31"/>
  <c r="E256" i="31"/>
  <c r="E260" i="31"/>
  <c r="E255" i="31"/>
  <c r="E250" i="31"/>
  <c r="F244" i="31"/>
  <c r="E245" i="31"/>
  <c r="E248" i="31"/>
  <c r="C250" i="31"/>
  <c r="E244" i="30"/>
  <c r="E248" i="30"/>
  <c r="E257" i="30"/>
  <c r="F255" i="40"/>
  <c r="F256" i="40"/>
  <c r="F247" i="40"/>
  <c r="F243" i="40"/>
  <c r="AH41" i="49" s="1"/>
  <c r="F249" i="40"/>
  <c r="F259" i="40"/>
  <c r="F261" i="40"/>
  <c r="F244" i="40"/>
  <c r="F254" i="40"/>
  <c r="F251" i="40"/>
  <c r="F257" i="40"/>
  <c r="C256" i="17"/>
  <c r="C253" i="17"/>
  <c r="C250" i="17"/>
  <c r="C258" i="17"/>
  <c r="C244" i="17"/>
  <c r="C262" i="17"/>
  <c r="C251" i="17"/>
  <c r="H240" i="11"/>
  <c r="H18" i="11"/>
  <c r="E250" i="16"/>
  <c r="E254" i="16"/>
  <c r="E262" i="16"/>
  <c r="D262" i="16"/>
  <c r="F220" i="17"/>
  <c r="C224" i="17"/>
  <c r="F247" i="38"/>
  <c r="F249" i="38"/>
  <c r="F253" i="38"/>
  <c r="C262" i="38"/>
  <c r="E225" i="39"/>
  <c r="G224" i="39"/>
  <c r="E224" i="39"/>
  <c r="E232" i="39"/>
  <c r="C228" i="29"/>
  <c r="H86" i="57"/>
  <c r="C253" i="40"/>
  <c r="C246" i="32"/>
  <c r="D245" i="34"/>
  <c r="C218" i="17"/>
  <c r="X15" i="49" s="1"/>
  <c r="E235" i="16"/>
  <c r="F218" i="29"/>
  <c r="AA29" i="49" s="1"/>
  <c r="G235" i="20"/>
  <c r="E227" i="16"/>
  <c r="H18" i="34"/>
  <c r="E236" i="16"/>
  <c r="H86" i="12"/>
  <c r="H16" i="36"/>
  <c r="H240" i="36" s="1"/>
  <c r="D220" i="41"/>
  <c r="G246" i="32"/>
  <c r="D227" i="18"/>
  <c r="G254" i="16"/>
  <c r="E220" i="16"/>
  <c r="H18" i="59"/>
  <c r="F253" i="30"/>
  <c r="G231" i="29"/>
  <c r="F233" i="16"/>
  <c r="F10" i="44"/>
  <c r="C253" i="38"/>
  <c r="C256" i="34"/>
  <c r="D244" i="32"/>
  <c r="D256" i="30"/>
  <c r="E235" i="29"/>
  <c r="D250" i="28"/>
  <c r="D237" i="20"/>
  <c r="D218" i="20"/>
  <c r="D235" i="20"/>
  <c r="D223" i="20"/>
  <c r="D245" i="20"/>
  <c r="D234" i="20"/>
  <c r="D221" i="20"/>
  <c r="D259" i="20"/>
  <c r="D255" i="20"/>
  <c r="D219" i="20"/>
  <c r="D224" i="20"/>
  <c r="D249" i="20"/>
  <c r="D236" i="20"/>
  <c r="D250" i="20"/>
  <c r="D248" i="20"/>
  <c r="D251" i="20"/>
  <c r="D247" i="20"/>
  <c r="D262" i="20"/>
  <c r="D228" i="20"/>
  <c r="D243" i="20"/>
  <c r="D254" i="20"/>
  <c r="D226" i="20"/>
  <c r="D220" i="20"/>
  <c r="D258" i="20"/>
  <c r="D232" i="20"/>
  <c r="D229" i="20"/>
  <c r="D261" i="20"/>
  <c r="D233" i="20"/>
  <c r="D225" i="20"/>
  <c r="D230" i="20"/>
  <c r="H33" i="37"/>
  <c r="C52" i="37"/>
  <c r="J297" i="9"/>
  <c r="F6" i="48"/>
  <c r="AE39" i="49"/>
  <c r="F254" i="16"/>
  <c r="F226" i="33"/>
  <c r="F221" i="33"/>
  <c r="F230" i="33"/>
  <c r="F228" i="33"/>
  <c r="F229" i="25"/>
  <c r="F257" i="25"/>
  <c r="F253" i="25"/>
  <c r="F225" i="25"/>
  <c r="F228" i="25"/>
  <c r="F243" i="25"/>
  <c r="F255" i="25"/>
  <c r="F245" i="25"/>
  <c r="F233" i="25"/>
  <c r="F236" i="25"/>
  <c r="F258" i="25"/>
  <c r="F259" i="25"/>
  <c r="F218" i="25"/>
  <c r="F237" i="25"/>
  <c r="F256" i="25"/>
  <c r="F251" i="25"/>
  <c r="F250" i="25"/>
  <c r="F234" i="25"/>
  <c r="F223" i="25"/>
  <c r="F231" i="25"/>
  <c r="F230" i="25"/>
  <c r="F260" i="25"/>
  <c r="F224" i="25"/>
  <c r="F254" i="25"/>
  <c r="F221" i="25"/>
  <c r="F227" i="25"/>
  <c r="F248" i="25"/>
  <c r="F220" i="25"/>
  <c r="F244" i="25"/>
  <c r="F249" i="25"/>
  <c r="F218" i="16"/>
  <c r="F234" i="16"/>
  <c r="D181" i="40"/>
  <c r="F181" i="40"/>
  <c r="E181" i="40"/>
  <c r="G183" i="30"/>
  <c r="H303" i="19"/>
  <c r="F235" i="16"/>
  <c r="F261" i="16"/>
  <c r="F247" i="16"/>
  <c r="F219" i="16"/>
  <c r="F256" i="16"/>
  <c r="F245" i="16"/>
  <c r="F236" i="16"/>
  <c r="F262" i="16"/>
  <c r="F220" i="16"/>
  <c r="F229" i="16"/>
  <c r="F260" i="16"/>
  <c r="F232" i="16"/>
  <c r="G257" i="23"/>
  <c r="G235" i="23"/>
  <c r="G232" i="23"/>
  <c r="G233" i="23"/>
  <c r="G234" i="23"/>
  <c r="G258" i="23"/>
  <c r="G230" i="23"/>
  <c r="G231" i="23"/>
  <c r="G237" i="23"/>
  <c r="G228" i="23"/>
  <c r="G229" i="23"/>
  <c r="G236" i="23"/>
  <c r="G226" i="23"/>
  <c r="G227" i="23"/>
  <c r="G249" i="23"/>
  <c r="G250" i="23"/>
  <c r="G262" i="23"/>
  <c r="D243" i="22"/>
  <c r="D257" i="22"/>
  <c r="D250" i="22"/>
  <c r="D261" i="22"/>
  <c r="D252" i="22"/>
  <c r="D246" i="22"/>
  <c r="D251" i="22"/>
  <c r="D255" i="22"/>
  <c r="D248" i="22"/>
  <c r="D24" i="44"/>
  <c r="D22" i="49"/>
  <c r="H22" i="49" s="1"/>
  <c r="E255" i="22"/>
  <c r="E245" i="22"/>
  <c r="E260" i="22"/>
  <c r="C248" i="39"/>
  <c r="E26" i="49"/>
  <c r="F230" i="24"/>
  <c r="F229" i="24"/>
  <c r="F218" i="24"/>
  <c r="F235" i="24"/>
  <c r="D28" i="49"/>
  <c r="G28" i="49" s="1"/>
  <c r="E116" i="46"/>
  <c r="E92" i="46" s="1"/>
  <c r="H352" i="57"/>
  <c r="H41" i="57"/>
  <c r="H302" i="57" s="1"/>
  <c r="K17" i="48" s="1"/>
  <c r="C302" i="57"/>
  <c r="C352" i="57" s="1"/>
  <c r="G294" i="62"/>
  <c r="G344" i="62" s="1"/>
  <c r="G52" i="62"/>
  <c r="G232" i="62" s="1"/>
  <c r="F31" i="44"/>
  <c r="F248" i="44" s="1"/>
  <c r="F296" i="44" s="1"/>
  <c r="H43" i="6"/>
  <c r="H304" i="6" s="1"/>
  <c r="M5" i="48" s="1"/>
  <c r="F114" i="46"/>
  <c r="F90" i="46" s="1"/>
  <c r="F42" i="46" s="1"/>
  <c r="F122" i="46"/>
  <c r="F98" i="46" s="1"/>
  <c r="F39" i="44"/>
  <c r="G110" i="46"/>
  <c r="G86" i="46" s="1"/>
  <c r="G119" i="46"/>
  <c r="G95" i="46" s="1"/>
  <c r="G36" i="44"/>
  <c r="D30" i="44"/>
  <c r="D247" i="44" s="1"/>
  <c r="D295" i="44" s="1"/>
  <c r="E33" i="44"/>
  <c r="F38" i="44"/>
  <c r="C31" i="44"/>
  <c r="E34" i="44"/>
  <c r="E39" i="44"/>
  <c r="F104" i="46"/>
  <c r="F80" i="46" s="1"/>
  <c r="G117" i="46"/>
  <c r="G93" i="46" s="1"/>
  <c r="F119" i="46"/>
  <c r="F95" i="46" s="1"/>
  <c r="F47" i="46" s="1"/>
  <c r="D121" i="46"/>
  <c r="D97" i="46" s="1"/>
  <c r="G122" i="46"/>
  <c r="G98" i="46" s="1"/>
  <c r="G50" i="46" s="1"/>
  <c r="H34" i="57"/>
  <c r="G295" i="57"/>
  <c r="G345" i="57" s="1"/>
  <c r="E297" i="57"/>
  <c r="E347" i="57" s="1"/>
  <c r="H347" i="57"/>
  <c r="E52" i="57"/>
  <c r="E235" i="57" s="1"/>
  <c r="E40" i="49"/>
  <c r="C108" i="46"/>
  <c r="C25" i="44"/>
  <c r="H37" i="6"/>
  <c r="C116" i="46"/>
  <c r="C92" i="46" s="1"/>
  <c r="C33" i="44"/>
  <c r="H35" i="12"/>
  <c r="E52" i="12"/>
  <c r="D103" i="46"/>
  <c r="D79" i="46" s="1"/>
  <c r="D20" i="44"/>
  <c r="E12" i="49"/>
  <c r="E95" i="49" s="1"/>
  <c r="F228" i="14"/>
  <c r="H34" i="15"/>
  <c r="G52" i="15"/>
  <c r="G223" i="15" s="1"/>
  <c r="C106" i="46"/>
  <c r="C52" i="16"/>
  <c r="C23" i="44"/>
  <c r="D109" i="46"/>
  <c r="D85" i="46" s="1"/>
  <c r="H38" i="16"/>
  <c r="H50" i="16"/>
  <c r="C38" i="44"/>
  <c r="D52" i="17"/>
  <c r="D226" i="17" s="1"/>
  <c r="D23" i="44"/>
  <c r="E26" i="44"/>
  <c r="E52" i="17"/>
  <c r="F52" i="19"/>
  <c r="H35" i="19"/>
  <c r="E52" i="19"/>
  <c r="E259" i="19" s="1"/>
  <c r="H45" i="19"/>
  <c r="E52" i="20"/>
  <c r="D18" i="49"/>
  <c r="G18" i="49" s="1"/>
  <c r="H34" i="20"/>
  <c r="D105" i="46"/>
  <c r="D81" i="46" s="1"/>
  <c r="D37" i="44"/>
  <c r="H49" i="20"/>
  <c r="F52" i="21"/>
  <c r="H32" i="21"/>
  <c r="E52" i="21"/>
  <c r="H34" i="21"/>
  <c r="F108" i="46"/>
  <c r="F84" i="46" s="1"/>
  <c r="F25" i="44"/>
  <c r="H37" i="21"/>
  <c r="F30" i="44"/>
  <c r="F247" i="44" s="1"/>
  <c r="F295" i="44" s="1"/>
  <c r="F113" i="46"/>
  <c r="F89" i="46" s="1"/>
  <c r="F41" i="46" s="1"/>
  <c r="H353" i="21"/>
  <c r="C117" i="46"/>
  <c r="C34" i="44"/>
  <c r="G118" i="46"/>
  <c r="G94" i="46" s="1"/>
  <c r="G46" i="46" s="1"/>
  <c r="G35" i="44"/>
  <c r="G252" i="44" s="1"/>
  <c r="G300" i="44" s="1"/>
  <c r="E37" i="44"/>
  <c r="E254" i="44" s="1"/>
  <c r="E302" i="44" s="1"/>
  <c r="E120" i="46"/>
  <c r="E96" i="46" s="1"/>
  <c r="E48" i="46" s="1"/>
  <c r="E52" i="24"/>
  <c r="H35" i="24"/>
  <c r="H34" i="26"/>
  <c r="F52" i="26"/>
  <c r="F52" i="32"/>
  <c r="F259" i="32" s="1"/>
  <c r="H45" i="32"/>
  <c r="G219" i="39"/>
  <c r="E255" i="39"/>
  <c r="E250" i="39"/>
  <c r="F258" i="40"/>
  <c r="F224" i="40"/>
  <c r="F222" i="40"/>
  <c r="F226" i="40"/>
  <c r="C52" i="6"/>
  <c r="C180" i="10"/>
  <c r="F24" i="44"/>
  <c r="F19" i="49"/>
  <c r="F102" i="49" s="1"/>
  <c r="H35" i="20"/>
  <c r="H36" i="21"/>
  <c r="E20" i="44"/>
  <c r="H362" i="62"/>
  <c r="D312" i="62"/>
  <c r="D362" i="62" s="1"/>
  <c r="E27" i="44"/>
  <c r="E118" i="46"/>
  <c r="E94" i="46" s="1"/>
  <c r="E35" i="44"/>
  <c r="F106" i="46"/>
  <c r="F82" i="46" s="1"/>
  <c r="F23" i="44"/>
  <c r="F115" i="46"/>
  <c r="F91" i="46" s="1"/>
  <c r="F43" i="46" s="1"/>
  <c r="G20" i="44"/>
  <c r="G237" i="44" s="1"/>
  <c r="G285" i="44" s="1"/>
  <c r="G28" i="44"/>
  <c r="G245" i="44" s="1"/>
  <c r="G293" i="44" s="1"/>
  <c r="G120" i="46"/>
  <c r="G96" i="46" s="1"/>
  <c r="G48" i="46" s="1"/>
  <c r="G37" i="44"/>
  <c r="G254" i="44" s="1"/>
  <c r="G302" i="44" s="1"/>
  <c r="F294" i="57"/>
  <c r="F344" i="57" s="1"/>
  <c r="F52" i="57"/>
  <c r="F260" i="57" s="1"/>
  <c r="F309" i="57"/>
  <c r="F359" i="57" s="1"/>
  <c r="H359" i="57"/>
  <c r="H352" i="36"/>
  <c r="C302" i="36"/>
  <c r="C352" i="36" s="1"/>
  <c r="H39" i="36"/>
  <c r="H300" i="36" s="1"/>
  <c r="I35" i="48" s="1"/>
  <c r="G300" i="36"/>
  <c r="G350" i="36" s="1"/>
  <c r="H350" i="36"/>
  <c r="H38" i="36"/>
  <c r="H35" i="36"/>
  <c r="G52" i="36"/>
  <c r="H33" i="36"/>
  <c r="H32" i="36"/>
  <c r="D52" i="36"/>
  <c r="E23" i="49"/>
  <c r="E106" i="49" s="1"/>
  <c r="F313" i="62"/>
  <c r="F363" i="62" s="1"/>
  <c r="D23" i="49"/>
  <c r="H44" i="37"/>
  <c r="H305" i="37" s="1"/>
  <c r="N36" i="48" s="1"/>
  <c r="H355" i="37"/>
  <c r="C305" i="37"/>
  <c r="C355" i="37" s="1"/>
  <c r="D300" i="37"/>
  <c r="D350" i="37" s="1"/>
  <c r="H39" i="37"/>
  <c r="H300" i="37" s="1"/>
  <c r="I36" i="48" s="1"/>
  <c r="H37" i="37"/>
  <c r="H34" i="37"/>
  <c r="E52" i="37"/>
  <c r="G103" i="46"/>
  <c r="G79" i="46" s="1"/>
  <c r="G31" i="46" s="1"/>
  <c r="C119" i="46"/>
  <c r="C36" i="44"/>
  <c r="D107" i="46"/>
  <c r="D83" i="46" s="1"/>
  <c r="D32" i="44"/>
  <c r="E103" i="46"/>
  <c r="E79" i="46" s="1"/>
  <c r="E111" i="46"/>
  <c r="E87" i="46" s="1"/>
  <c r="E28" i="44"/>
  <c r="E36" i="44"/>
  <c r="E253" i="44" s="1"/>
  <c r="E301" i="44" s="1"/>
  <c r="F305" i="59"/>
  <c r="F355" i="59" s="1"/>
  <c r="H355" i="59"/>
  <c r="H48" i="36"/>
  <c r="H309" i="36" s="1"/>
  <c r="R35" i="48" s="1"/>
  <c r="C309" i="36"/>
  <c r="C359" i="36" s="1"/>
  <c r="H353" i="36"/>
  <c r="H42" i="36"/>
  <c r="H303" i="36" s="1"/>
  <c r="L35" i="48" s="1"/>
  <c r="H359" i="37"/>
  <c r="H47" i="37"/>
  <c r="E119" i="46"/>
  <c r="E95" i="46" s="1"/>
  <c r="E47" i="46" s="1"/>
  <c r="E110" i="46"/>
  <c r="E86" i="46" s="1"/>
  <c r="C103" i="46"/>
  <c r="C111" i="46"/>
  <c r="C28" i="44"/>
  <c r="C120" i="46"/>
  <c r="D108" i="46"/>
  <c r="D84" i="46" s="1"/>
  <c r="D116" i="46"/>
  <c r="D92" i="46" s="1"/>
  <c r="G105" i="46"/>
  <c r="G81" i="46" s="1"/>
  <c r="G33" i="46" s="1"/>
  <c r="C109" i="46"/>
  <c r="C85" i="46" s="1"/>
  <c r="D114" i="46"/>
  <c r="D90" i="46" s="1"/>
  <c r="F34" i="44"/>
  <c r="C121" i="46"/>
  <c r="C97" i="46" s="1"/>
  <c r="D22" i="44"/>
  <c r="G23" i="44"/>
  <c r="E108" i="46"/>
  <c r="E84" i="46" s="1"/>
  <c r="E301" i="59"/>
  <c r="E351" i="59" s="1"/>
  <c r="D304" i="59"/>
  <c r="D354" i="59" s="1"/>
  <c r="H46" i="59"/>
  <c r="H307" i="59" s="1"/>
  <c r="P31" i="48" s="1"/>
  <c r="H357" i="59"/>
  <c r="H47" i="59"/>
  <c r="F27" i="44"/>
  <c r="F110" i="46"/>
  <c r="F86" i="46" s="1"/>
  <c r="G308" i="36"/>
  <c r="G358" i="36" s="1"/>
  <c r="H47" i="36"/>
  <c r="H357" i="36"/>
  <c r="H46" i="36"/>
  <c r="H307" i="36" s="1"/>
  <c r="P35" i="48" s="1"/>
  <c r="F305" i="36"/>
  <c r="F355" i="36" s="1"/>
  <c r="H44" i="36"/>
  <c r="F307" i="62"/>
  <c r="F357" i="62" s="1"/>
  <c r="H45" i="37"/>
  <c r="D115" i="46"/>
  <c r="D91" i="46" s="1"/>
  <c r="C104" i="46"/>
  <c r="C80" i="46" s="1"/>
  <c r="C21" i="44"/>
  <c r="C112" i="46"/>
  <c r="C88" i="46" s="1"/>
  <c r="C29" i="44"/>
  <c r="H48" i="57"/>
  <c r="H309" i="57" s="1"/>
  <c r="R17" i="48" s="1"/>
  <c r="H44" i="57"/>
  <c r="H305" i="57" s="1"/>
  <c r="N17" i="48" s="1"/>
  <c r="F52" i="59"/>
  <c r="F260" i="59" s="1"/>
  <c r="H35" i="59"/>
  <c r="H36" i="59"/>
  <c r="C300" i="59"/>
  <c r="C350" i="59" s="1"/>
  <c r="H39" i="59"/>
  <c r="D312" i="59"/>
  <c r="D362" i="59" s="1"/>
  <c r="H362" i="59"/>
  <c r="H51" i="59"/>
  <c r="H312" i="59" s="1"/>
  <c r="U31" i="48" s="1"/>
  <c r="C118" i="46"/>
  <c r="C94" i="46" s="1"/>
  <c r="C35" i="44"/>
  <c r="H47" i="32"/>
  <c r="F300" i="57"/>
  <c r="F350" i="57" s="1"/>
  <c r="H350" i="57"/>
  <c r="H39" i="57"/>
  <c r="E21" i="44"/>
  <c r="E104" i="46"/>
  <c r="E80" i="46" s="1"/>
  <c r="H41" i="36"/>
  <c r="H302" i="36" s="1"/>
  <c r="K35" i="48" s="1"/>
  <c r="H49" i="36"/>
  <c r="C310" i="36"/>
  <c r="C360" i="36" s="1"/>
  <c r="F111" i="46"/>
  <c r="F87" i="46" s="1"/>
  <c r="F28" i="44"/>
  <c r="F36" i="44"/>
  <c r="F253" i="44" s="1"/>
  <c r="F301" i="44" s="1"/>
  <c r="G107" i="46"/>
  <c r="G83" i="46" s="1"/>
  <c r="G35" i="46" s="1"/>
  <c r="G32" i="44"/>
  <c r="G249" i="44" s="1"/>
  <c r="G297" i="44" s="1"/>
  <c r="H40" i="11"/>
  <c r="H305" i="59"/>
  <c r="N31" i="48" s="1"/>
  <c r="C303" i="57"/>
  <c r="C353" i="57" s="1"/>
  <c r="H42" i="57"/>
  <c r="H303" i="57" s="1"/>
  <c r="L17" i="48" s="1"/>
  <c r="H353" i="57"/>
  <c r="D305" i="57"/>
  <c r="D355" i="57" s="1"/>
  <c r="H355" i="57"/>
  <c r="H51" i="57"/>
  <c r="C52" i="59"/>
  <c r="C254" i="59" s="1"/>
  <c r="B33" i="49"/>
  <c r="G294" i="59"/>
  <c r="G344" i="59" s="1"/>
  <c r="G52" i="59"/>
  <c r="E52" i="40"/>
  <c r="E52" i="34"/>
  <c r="H43" i="36"/>
  <c r="H304" i="36" s="1"/>
  <c r="M35" i="48" s="1"/>
  <c r="H350" i="37"/>
  <c r="G312" i="37"/>
  <c r="G362" i="37" s="1"/>
  <c r="G111" i="46"/>
  <c r="G87" i="46" s="1"/>
  <c r="G39" i="46" s="1"/>
  <c r="F32" i="44"/>
  <c r="F249" i="44" s="1"/>
  <c r="F297" i="44" s="1"/>
  <c r="E107" i="46"/>
  <c r="E83" i="46" s="1"/>
  <c r="E24" i="44"/>
  <c r="E32" i="44"/>
  <c r="E249" i="44" s="1"/>
  <c r="E297" i="44" s="1"/>
  <c r="F103" i="46"/>
  <c r="F79" i="46" s="1"/>
  <c r="E106" i="46"/>
  <c r="E82" i="46" s="1"/>
  <c r="E23" i="44"/>
  <c r="D113" i="46"/>
  <c r="D89" i="46" s="1"/>
  <c r="D41" i="46" s="1"/>
  <c r="G114" i="46"/>
  <c r="G90" i="46" s="1"/>
  <c r="G42" i="46" s="1"/>
  <c r="G31" i="44"/>
  <c r="G248" i="44" s="1"/>
  <c r="G296" i="44" s="1"/>
  <c r="F121" i="46"/>
  <c r="F97" i="46" s="1"/>
  <c r="E112" i="46"/>
  <c r="E88" i="46" s="1"/>
  <c r="C114" i="46"/>
  <c r="E117" i="46"/>
  <c r="E93" i="46" s="1"/>
  <c r="D119" i="46"/>
  <c r="D95" i="46" s="1"/>
  <c r="D47" i="46" s="1"/>
  <c r="D36" i="44"/>
  <c r="D253" i="44" s="1"/>
  <c r="D301" i="44" s="1"/>
  <c r="E122" i="46"/>
  <c r="E98" i="46" s="1"/>
  <c r="F21" i="44"/>
  <c r="D106" i="46"/>
  <c r="D82" i="46" s="1"/>
  <c r="E109" i="46"/>
  <c r="E85" i="46" s="1"/>
  <c r="D28" i="44"/>
  <c r="E114" i="46"/>
  <c r="E90" i="46" s="1"/>
  <c r="E42" i="46" s="1"/>
  <c r="E31" i="44"/>
  <c r="E248" i="44" s="1"/>
  <c r="E296" i="44" s="1"/>
  <c r="G34" i="44"/>
  <c r="D38" i="44"/>
  <c r="G39" i="44"/>
  <c r="G256" i="44" s="1"/>
  <c r="G304" i="44" s="1"/>
  <c r="H40" i="12"/>
  <c r="H40" i="14"/>
  <c r="H36" i="57"/>
  <c r="H297" i="57" s="1"/>
  <c r="F17" i="48" s="1"/>
  <c r="D52" i="59"/>
  <c r="D252" i="59" s="1"/>
  <c r="C33" i="49"/>
  <c r="E52" i="59"/>
  <c r="E222" i="59" s="1"/>
  <c r="H50" i="59"/>
  <c r="H35" i="62"/>
  <c r="C52" i="62"/>
  <c r="F297" i="62"/>
  <c r="F347" i="62" s="1"/>
  <c r="H347" i="62"/>
  <c r="H36" i="62"/>
  <c r="H297" i="62" s="1"/>
  <c r="F21" i="48" s="1"/>
  <c r="H39" i="62"/>
  <c r="H300" i="62" s="1"/>
  <c r="I21" i="48" s="1"/>
  <c r="E300" i="62"/>
  <c r="E350" i="62" s="1"/>
  <c r="H353" i="62"/>
  <c r="H42" i="62"/>
  <c r="H303" i="62" s="1"/>
  <c r="L21" i="48" s="1"/>
  <c r="F309" i="37"/>
  <c r="F359" i="37" s="1"/>
  <c r="D29" i="44"/>
  <c r="D104" i="46"/>
  <c r="D80" i="46" s="1"/>
  <c r="D21" i="44"/>
  <c r="D112" i="46"/>
  <c r="D88" i="46" s="1"/>
  <c r="D120" i="46"/>
  <c r="D96" i="46" s="1"/>
  <c r="G26" i="44"/>
  <c r="G243" i="44" s="1"/>
  <c r="G291" i="44" s="1"/>
  <c r="F118" i="46"/>
  <c r="F94" i="46" s="1"/>
  <c r="D26" i="44"/>
  <c r="C30" i="44"/>
  <c r="C247" i="44" s="1"/>
  <c r="C295" i="44" s="1"/>
  <c r="F105" i="46"/>
  <c r="F81" i="46" s="1"/>
  <c r="F22" i="44"/>
  <c r="G108" i="46"/>
  <c r="G84" i="46" s="1"/>
  <c r="G36" i="46" s="1"/>
  <c r="G25" i="44"/>
  <c r="G242" i="44" s="1"/>
  <c r="G290" i="44" s="1"/>
  <c r="G113" i="46"/>
  <c r="G89" i="46" s="1"/>
  <c r="D117" i="46"/>
  <c r="D93" i="46" s="1"/>
  <c r="D34" i="44"/>
  <c r="F120" i="46"/>
  <c r="F96" i="46" s="1"/>
  <c r="F48" i="46" s="1"/>
  <c r="F37" i="44"/>
  <c r="F254" i="44" s="1"/>
  <c r="F302" i="44" s="1"/>
  <c r="D39" i="44"/>
  <c r="E52" i="25"/>
  <c r="H38" i="30"/>
  <c r="H35" i="31"/>
  <c r="H37" i="31"/>
  <c r="H353" i="31"/>
  <c r="H45" i="31"/>
  <c r="H47" i="31"/>
  <c r="H34" i="32"/>
  <c r="H35" i="32"/>
  <c r="H49" i="32"/>
  <c r="D185" i="32" s="1"/>
  <c r="H50" i="32"/>
  <c r="E52" i="33"/>
  <c r="D34" i="49"/>
  <c r="G34" i="49" s="1"/>
  <c r="H353" i="33"/>
  <c r="H49" i="33"/>
  <c r="F52" i="34"/>
  <c r="F231" i="34" s="1"/>
  <c r="H34" i="34"/>
  <c r="H37" i="34"/>
  <c r="H46" i="34"/>
  <c r="H34" i="35"/>
  <c r="F52" i="35"/>
  <c r="E52" i="38"/>
  <c r="E218" i="38" s="1"/>
  <c r="H38" i="38"/>
  <c r="H35" i="39"/>
  <c r="G171" i="39" s="1"/>
  <c r="H36" i="39"/>
  <c r="H38" i="39"/>
  <c r="H41" i="39"/>
  <c r="H50" i="39"/>
  <c r="D52" i="40"/>
  <c r="H38" i="40"/>
  <c r="C174" i="40" s="1"/>
  <c r="H40" i="40"/>
  <c r="E52" i="41"/>
  <c r="E226" i="41" s="1"/>
  <c r="C52" i="57"/>
  <c r="C310" i="59"/>
  <c r="C360" i="59" s="1"/>
  <c r="H49" i="59"/>
  <c r="F294" i="62"/>
  <c r="F344" i="62" s="1"/>
  <c r="H33" i="62"/>
  <c r="H353" i="37"/>
  <c r="E25" i="44"/>
  <c r="C105" i="46"/>
  <c r="C81" i="46" s="1"/>
  <c r="C116" i="59"/>
  <c r="G33" i="44"/>
  <c r="H48" i="62"/>
  <c r="H309" i="62" s="1"/>
  <c r="R21" i="48" s="1"/>
  <c r="H50" i="37"/>
  <c r="H46" i="57"/>
  <c r="H38" i="57"/>
  <c r="H38" i="59"/>
  <c r="E52" i="36"/>
  <c r="E259" i="36" s="1"/>
  <c r="H42" i="37"/>
  <c r="G22" i="44"/>
  <c r="G239" i="44" s="1"/>
  <c r="G287" i="44" s="1"/>
  <c r="C26" i="44"/>
  <c r="C44" i="44"/>
  <c r="H48" i="59"/>
  <c r="H309" i="59" s="1"/>
  <c r="R31" i="48" s="1"/>
  <c r="H32" i="37"/>
  <c r="F112" i="46"/>
  <c r="F88" i="46" s="1"/>
  <c r="D52" i="62"/>
  <c r="D243" i="62" s="1"/>
  <c r="C110" i="46"/>
  <c r="C86" i="46" s="1"/>
  <c r="D31" i="44"/>
  <c r="F228" i="27"/>
  <c r="E222" i="28"/>
  <c r="D111" i="37"/>
  <c r="D70" i="44"/>
  <c r="D94" i="44" s="1"/>
  <c r="G345" i="19"/>
  <c r="D359" i="25"/>
  <c r="C353" i="19"/>
  <c r="D136" i="27"/>
  <c r="K27" i="49" s="1"/>
  <c r="H116" i="27"/>
  <c r="F359" i="40"/>
  <c r="F181" i="32"/>
  <c r="D136" i="29"/>
  <c r="G347" i="19"/>
  <c r="E354" i="19"/>
  <c r="C350" i="19"/>
  <c r="G351" i="19"/>
  <c r="F360" i="19"/>
  <c r="G187" i="35"/>
  <c r="C187" i="35"/>
  <c r="E187" i="35"/>
  <c r="D187" i="35"/>
  <c r="F187" i="35"/>
  <c r="C136" i="35"/>
  <c r="H120" i="38"/>
  <c r="D184" i="26"/>
  <c r="E184" i="26"/>
  <c r="C184" i="26"/>
  <c r="F184" i="26"/>
  <c r="G184" i="26"/>
  <c r="F179" i="24"/>
  <c r="D179" i="24"/>
  <c r="G179" i="24"/>
  <c r="C179" i="24"/>
  <c r="E171" i="25"/>
  <c r="E178" i="35"/>
  <c r="D178" i="35"/>
  <c r="D132" i="37"/>
  <c r="H107" i="37"/>
  <c r="H117" i="12"/>
  <c r="G180" i="38"/>
  <c r="G136" i="32"/>
  <c r="N32" i="49"/>
  <c r="D136" i="31"/>
  <c r="G187" i="29"/>
  <c r="D187" i="29"/>
  <c r="F172" i="12"/>
  <c r="I140" i="27"/>
  <c r="C136" i="39"/>
  <c r="J40" i="49" s="1"/>
  <c r="F175" i="40"/>
  <c r="E175" i="40"/>
  <c r="C175" i="29"/>
  <c r="E175" i="29"/>
  <c r="C187" i="29"/>
  <c r="H117" i="32"/>
  <c r="C169" i="32" s="1"/>
  <c r="C72" i="44"/>
  <c r="C96" i="44" s="1"/>
  <c r="H94" i="6"/>
  <c r="C119" i="6"/>
  <c r="H119" i="6" s="1"/>
  <c r="C80" i="44"/>
  <c r="C104" i="44" s="1"/>
  <c r="C127" i="6"/>
  <c r="D69" i="44"/>
  <c r="D116" i="6"/>
  <c r="H116" i="6" s="1"/>
  <c r="H91" i="6"/>
  <c r="D77" i="44"/>
  <c r="D101" i="44" s="1"/>
  <c r="D124" i="6"/>
  <c r="H99" i="6"/>
  <c r="D85" i="44"/>
  <c r="H107" i="6"/>
  <c r="D132" i="6"/>
  <c r="H132" i="6" s="1"/>
  <c r="E73" i="44"/>
  <c r="E97" i="44" s="1"/>
  <c r="E120" i="6"/>
  <c r="H120" i="6" s="1"/>
  <c r="H95" i="6"/>
  <c r="H104" i="6"/>
  <c r="E129" i="6"/>
  <c r="H129" i="6" s="1"/>
  <c r="E82" i="44"/>
  <c r="F117" i="6"/>
  <c r="F70" i="44"/>
  <c r="F125" i="6"/>
  <c r="F78" i="44"/>
  <c r="F102" i="44" s="1"/>
  <c r="F87" i="44"/>
  <c r="F111" i="44" s="1"/>
  <c r="F134" i="6"/>
  <c r="H134" i="6" s="1"/>
  <c r="H109" i="6"/>
  <c r="I140" i="6"/>
  <c r="I162" i="6"/>
  <c r="C163" i="6"/>
  <c r="I151" i="6"/>
  <c r="D163" i="6"/>
  <c r="I147" i="6"/>
  <c r="E163" i="6"/>
  <c r="F163" i="6"/>
  <c r="I145" i="6"/>
  <c r="I149" i="6"/>
  <c r="G163" i="6"/>
  <c r="H163" i="6"/>
  <c r="E117" i="9"/>
  <c r="E70" i="44"/>
  <c r="E111" i="9"/>
  <c r="H92" i="9"/>
  <c r="H94" i="9"/>
  <c r="C119" i="9"/>
  <c r="C111" i="9"/>
  <c r="F120" i="9"/>
  <c r="F111" i="9"/>
  <c r="H95" i="9"/>
  <c r="E75" i="44"/>
  <c r="E122" i="9"/>
  <c r="H97" i="9"/>
  <c r="E124" i="9"/>
  <c r="H99" i="9"/>
  <c r="E79" i="44"/>
  <c r="E103" i="44" s="1"/>
  <c r="H101" i="9"/>
  <c r="E126" i="9"/>
  <c r="H126" i="9" s="1"/>
  <c r="F81" i="44"/>
  <c r="F128" i="9"/>
  <c r="H128" i="9" s="1"/>
  <c r="H105" i="9"/>
  <c r="F130" i="9"/>
  <c r="F83" i="44"/>
  <c r="F107" i="44" s="1"/>
  <c r="F85" i="44"/>
  <c r="F132" i="9"/>
  <c r="H109" i="9"/>
  <c r="F134" i="9"/>
  <c r="H134" i="9" s="1"/>
  <c r="J143" i="9"/>
  <c r="I143" i="9"/>
  <c r="K143" i="9" s="1"/>
  <c r="H163" i="9"/>
  <c r="G163" i="9"/>
  <c r="I145" i="9"/>
  <c r="K145" i="9" s="1"/>
  <c r="D163" i="9"/>
  <c r="I149" i="9"/>
  <c r="K149" i="9" s="1"/>
  <c r="I150" i="9"/>
  <c r="K150" i="9" s="1"/>
  <c r="F163" i="9"/>
  <c r="J151" i="9"/>
  <c r="I151" i="9"/>
  <c r="K151" i="9" s="1"/>
  <c r="C186" i="35"/>
  <c r="D136" i="35"/>
  <c r="H92" i="37"/>
  <c r="C117" i="37"/>
  <c r="G129" i="37"/>
  <c r="K31" i="49"/>
  <c r="H121" i="30"/>
  <c r="H120" i="29"/>
  <c r="H122" i="28"/>
  <c r="E77" i="44"/>
  <c r="E101" i="44" s="1"/>
  <c r="F73" i="44"/>
  <c r="F97" i="44" s="1"/>
  <c r="H130" i="30"/>
  <c r="H122" i="31"/>
  <c r="H117" i="35"/>
  <c r="H118" i="38"/>
  <c r="G82" i="44"/>
  <c r="G106" i="44" s="1"/>
  <c r="H123" i="30"/>
  <c r="H124" i="29"/>
  <c r="H134" i="11"/>
  <c r="H132" i="11"/>
  <c r="H111" i="26"/>
  <c r="H94" i="10"/>
  <c r="F75" i="44"/>
  <c r="F99" i="44" s="1"/>
  <c r="H97" i="10"/>
  <c r="H101" i="10"/>
  <c r="F79" i="44"/>
  <c r="C84" i="44"/>
  <c r="H106" i="10"/>
  <c r="F163" i="11"/>
  <c r="D163" i="11"/>
  <c r="H95" i="33"/>
  <c r="H103" i="33"/>
  <c r="H107" i="33"/>
  <c r="D120" i="59"/>
  <c r="H120" i="59" s="1"/>
  <c r="H94" i="62"/>
  <c r="F184" i="28"/>
  <c r="H118" i="26"/>
  <c r="H134" i="21"/>
  <c r="H135" i="14"/>
  <c r="F187" i="14" s="1"/>
  <c r="H131" i="14"/>
  <c r="H111" i="22"/>
  <c r="H138" i="22" s="1"/>
  <c r="E86" i="44"/>
  <c r="E110" i="44" s="1"/>
  <c r="E123" i="12"/>
  <c r="E76" i="44"/>
  <c r="H92" i="59"/>
  <c r="C117" i="59"/>
  <c r="H117" i="59" s="1"/>
  <c r="G169" i="59" s="1"/>
  <c r="C111" i="59"/>
  <c r="C122" i="59"/>
  <c r="H97" i="59"/>
  <c r="C126" i="59"/>
  <c r="H126" i="59" s="1"/>
  <c r="F178" i="59" s="1"/>
  <c r="H101" i="59"/>
  <c r="D130" i="59"/>
  <c r="H105" i="59"/>
  <c r="D132" i="59"/>
  <c r="H107" i="59"/>
  <c r="D134" i="59"/>
  <c r="H134" i="59" s="1"/>
  <c r="H109" i="59"/>
  <c r="D163" i="59"/>
  <c r="I143" i="59"/>
  <c r="G163" i="59"/>
  <c r="I151" i="59"/>
  <c r="I153" i="59"/>
  <c r="I156" i="59"/>
  <c r="I160" i="59"/>
  <c r="G127" i="59"/>
  <c r="G111" i="59"/>
  <c r="C135" i="59"/>
  <c r="H110" i="59"/>
  <c r="C163" i="59"/>
  <c r="I154" i="59"/>
  <c r="I151" i="57"/>
  <c r="C163" i="18"/>
  <c r="G79" i="44"/>
  <c r="G103" i="44" s="1"/>
  <c r="G126" i="14"/>
  <c r="G86" i="44"/>
  <c r="G110" i="44" s="1"/>
  <c r="G84" i="44"/>
  <c r="C163" i="11"/>
  <c r="H110" i="10"/>
  <c r="G77" i="44"/>
  <c r="C163" i="62"/>
  <c r="H127" i="22"/>
  <c r="H127" i="19"/>
  <c r="H111" i="12"/>
  <c r="E87" i="44"/>
  <c r="E111" i="44" s="1"/>
  <c r="D73" i="44"/>
  <c r="D97" i="44" s="1"/>
  <c r="F74" i="44"/>
  <c r="F98" i="44" s="1"/>
  <c r="H129" i="26"/>
  <c r="H135" i="23"/>
  <c r="H121" i="14"/>
  <c r="H122" i="12"/>
  <c r="H135" i="11"/>
  <c r="H111" i="31"/>
  <c r="C87" i="44"/>
  <c r="C76" i="44"/>
  <c r="H102" i="62"/>
  <c r="H130" i="27"/>
  <c r="F182" i="27" s="1"/>
  <c r="H126" i="27"/>
  <c r="D178" i="27" s="1"/>
  <c r="H126" i="22"/>
  <c r="H121" i="20"/>
  <c r="H130" i="19"/>
  <c r="H95" i="10"/>
  <c r="C73" i="44"/>
  <c r="H91" i="33"/>
  <c r="G117" i="62"/>
  <c r="H96" i="62"/>
  <c r="H91" i="62"/>
  <c r="H135" i="16"/>
  <c r="H123" i="6"/>
  <c r="H104" i="10"/>
  <c r="C71" i="44"/>
  <c r="C79" i="44"/>
  <c r="D76" i="44"/>
  <c r="D100" i="44" s="1"/>
  <c r="D84" i="44"/>
  <c r="E81" i="44"/>
  <c r="F69" i="44"/>
  <c r="F77" i="44"/>
  <c r="F101" i="44" s="1"/>
  <c r="F86" i="44"/>
  <c r="F110" i="44" s="1"/>
  <c r="G74" i="44"/>
  <c r="G98" i="44" s="1"/>
  <c r="G71" i="44"/>
  <c r="G95" i="44" s="1"/>
  <c r="D79" i="44"/>
  <c r="D103" i="44" s="1"/>
  <c r="E83" i="44"/>
  <c r="D111" i="62"/>
  <c r="D116" i="62"/>
  <c r="D136" i="62" s="1"/>
  <c r="K23" i="49" s="1"/>
  <c r="C129" i="62"/>
  <c r="H104" i="62"/>
  <c r="F130" i="62"/>
  <c r="H105" i="62"/>
  <c r="E163" i="62"/>
  <c r="I146" i="62"/>
  <c r="H97" i="57"/>
  <c r="H99" i="57"/>
  <c r="I143" i="57"/>
  <c r="I144" i="57"/>
  <c r="I153" i="57"/>
  <c r="I156" i="57"/>
  <c r="I159" i="57"/>
  <c r="I160" i="57"/>
  <c r="G120" i="37"/>
  <c r="H120" i="37" s="1"/>
  <c r="G111" i="37"/>
  <c r="C116" i="62"/>
  <c r="C111" i="62"/>
  <c r="F111" i="62"/>
  <c r="F117" i="62"/>
  <c r="H92" i="62"/>
  <c r="E122" i="62"/>
  <c r="H122" i="62" s="1"/>
  <c r="H97" i="62"/>
  <c r="C124" i="62"/>
  <c r="H99" i="62"/>
  <c r="H127" i="62"/>
  <c r="H107" i="62"/>
  <c r="C132" i="62"/>
  <c r="H108" i="62"/>
  <c r="F163" i="62"/>
  <c r="I143" i="62"/>
  <c r="H163" i="62"/>
  <c r="I144" i="62"/>
  <c r="D163" i="62"/>
  <c r="I147" i="62"/>
  <c r="I150" i="62"/>
  <c r="I151" i="62"/>
  <c r="I154" i="62"/>
  <c r="I155" i="62"/>
  <c r="I158" i="62"/>
  <c r="I159" i="62"/>
  <c r="I162" i="62"/>
  <c r="C125" i="37"/>
  <c r="H100" i="37"/>
  <c r="C116" i="57"/>
  <c r="C111" i="57"/>
  <c r="H91" i="57"/>
  <c r="F111" i="57"/>
  <c r="F117" i="57"/>
  <c r="H101" i="57"/>
  <c r="F126" i="57"/>
  <c r="C129" i="57"/>
  <c r="H104" i="57"/>
  <c r="C131" i="57"/>
  <c r="H106" i="57"/>
  <c r="G163" i="57"/>
  <c r="I147" i="57"/>
  <c r="E163" i="57"/>
  <c r="D111" i="59"/>
  <c r="F163" i="59"/>
  <c r="E74" i="44"/>
  <c r="G81" i="44"/>
  <c r="G105" i="44" s="1"/>
  <c r="I145" i="57"/>
  <c r="C163" i="57"/>
  <c r="I152" i="57"/>
  <c r="G76" i="44"/>
  <c r="G100" i="44" s="1"/>
  <c r="G83" i="44"/>
  <c r="G107" i="44" s="1"/>
  <c r="D118" i="36"/>
  <c r="I155" i="57"/>
  <c r="I155" i="59"/>
  <c r="E119" i="57"/>
  <c r="E111" i="57"/>
  <c r="H96" i="57"/>
  <c r="C121" i="57"/>
  <c r="H100" i="57"/>
  <c r="C125" i="57"/>
  <c r="C127" i="57"/>
  <c r="H127" i="57" s="1"/>
  <c r="D179" i="57" s="1"/>
  <c r="H102" i="57"/>
  <c r="I154" i="57"/>
  <c r="H96" i="36"/>
  <c r="E121" i="36"/>
  <c r="C131" i="36"/>
  <c r="H106" i="36"/>
  <c r="H107" i="36"/>
  <c r="F132" i="36"/>
  <c r="H109" i="36"/>
  <c r="D134" i="36"/>
  <c r="H134" i="36" s="1"/>
  <c r="D163" i="36"/>
  <c r="I144" i="36"/>
  <c r="G163" i="37"/>
  <c r="H102" i="37"/>
  <c r="E127" i="37"/>
  <c r="H110" i="57"/>
  <c r="I148" i="59"/>
  <c r="C128" i="36"/>
  <c r="H103" i="36"/>
  <c r="H95" i="62"/>
  <c r="H100" i="62"/>
  <c r="F163" i="37"/>
  <c r="D163" i="37"/>
  <c r="H107" i="57"/>
  <c r="H96" i="59"/>
  <c r="H132" i="57"/>
  <c r="D126" i="36"/>
  <c r="H126" i="36" s="1"/>
  <c r="F125" i="37"/>
  <c r="D163" i="57"/>
  <c r="H105" i="57"/>
  <c r="I152" i="59"/>
  <c r="H108" i="59"/>
  <c r="H110" i="37"/>
  <c r="C116" i="37"/>
  <c r="H121" i="62"/>
  <c r="I148" i="62"/>
  <c r="I156" i="62"/>
  <c r="I157" i="62"/>
  <c r="G119" i="37"/>
  <c r="D117" i="37"/>
  <c r="I148" i="57"/>
  <c r="D111" i="36"/>
  <c r="G111" i="36"/>
  <c r="E111" i="36"/>
  <c r="H99" i="36"/>
  <c r="I145" i="36"/>
  <c r="I154" i="36"/>
  <c r="I157" i="36"/>
  <c r="I158" i="36"/>
  <c r="H110" i="62"/>
  <c r="G128" i="37"/>
  <c r="M9" i="48"/>
  <c r="F350" i="19"/>
  <c r="F357" i="19"/>
  <c r="P9" i="48"/>
  <c r="G354" i="40"/>
  <c r="F236" i="15"/>
  <c r="F235" i="21"/>
  <c r="E254" i="22"/>
  <c r="G262" i="22"/>
  <c r="E243" i="22"/>
  <c r="G245" i="22"/>
  <c r="G251" i="22"/>
  <c r="E256" i="22"/>
  <c r="E257" i="22"/>
  <c r="E258" i="22"/>
  <c r="F246" i="25"/>
  <c r="F262" i="32"/>
  <c r="F248" i="32"/>
  <c r="E234" i="35"/>
  <c r="F246" i="38"/>
  <c r="G219" i="57"/>
  <c r="E219" i="57"/>
  <c r="G237" i="57"/>
  <c r="E223" i="57"/>
  <c r="E224" i="23"/>
  <c r="E225" i="23"/>
  <c r="E250" i="19"/>
  <c r="E257" i="19"/>
  <c r="F261" i="19"/>
  <c r="F251" i="19"/>
  <c r="E251" i="19"/>
  <c r="G255" i="59"/>
  <c r="G248" i="59"/>
  <c r="G257" i="59"/>
  <c r="G234" i="59"/>
  <c r="G227" i="59"/>
  <c r="G233" i="59"/>
  <c r="F223" i="59"/>
  <c r="G259" i="59"/>
  <c r="G252" i="59"/>
  <c r="G228" i="59"/>
  <c r="G231" i="59"/>
  <c r="G245" i="59"/>
  <c r="G251" i="59"/>
  <c r="G244" i="59"/>
  <c r="G235" i="59"/>
  <c r="E261" i="30"/>
  <c r="E252" i="30"/>
  <c r="H25" i="9"/>
  <c r="E16" i="44"/>
  <c r="F16" i="44"/>
  <c r="H25" i="10"/>
  <c r="F228" i="62"/>
  <c r="C244" i="62"/>
  <c r="G231" i="62"/>
  <c r="F256" i="62"/>
  <c r="F224" i="62"/>
  <c r="G243" i="62"/>
  <c r="G220" i="62"/>
  <c r="C247" i="62"/>
  <c r="G234" i="62"/>
  <c r="G246" i="62"/>
  <c r="G261" i="62"/>
  <c r="C222" i="62"/>
  <c r="G256" i="62"/>
  <c r="F251" i="62"/>
  <c r="F223" i="62"/>
  <c r="G260" i="62"/>
  <c r="G262" i="62"/>
  <c r="G251" i="62"/>
  <c r="E245" i="28"/>
  <c r="C16" i="44"/>
  <c r="D16" i="44"/>
  <c r="H25" i="37"/>
  <c r="G16" i="44"/>
  <c r="H25" i="6"/>
  <c r="H243" i="46"/>
  <c r="H171" i="46"/>
  <c r="B1" i="18"/>
  <c r="B1" i="17"/>
  <c r="B1" i="16"/>
  <c r="B1" i="15"/>
  <c r="B1" i="14"/>
  <c r="B1" i="12"/>
  <c r="B1" i="11"/>
  <c r="B1" i="10"/>
  <c r="B1" i="9"/>
  <c r="B1" i="62"/>
  <c r="B1" i="36"/>
  <c r="AK115" i="60"/>
  <c r="Z116" i="60"/>
  <c r="W114" i="60"/>
  <c r="AF114" i="60"/>
  <c r="Z115" i="60"/>
  <c r="AH115" i="60"/>
  <c r="AB114" i="60"/>
  <c r="AE114" i="60"/>
  <c r="AH114" i="60"/>
  <c r="W116" i="60"/>
  <c r="AG114" i="60"/>
  <c r="AA114" i="60"/>
  <c r="Z114" i="60"/>
  <c r="AB115" i="60"/>
  <c r="AJ115" i="60"/>
  <c r="AD116" i="60"/>
  <c r="AC115" i="60"/>
  <c r="AC116" i="60"/>
  <c r="AA115" i="60"/>
  <c r="AF116" i="60"/>
  <c r="AE116" i="60"/>
  <c r="Y116" i="60"/>
  <c r="AF115" i="60"/>
  <c r="AE115" i="60"/>
  <c r="AH116" i="60"/>
  <c r="AA116" i="60"/>
  <c r="AB116" i="60"/>
  <c r="X115" i="60"/>
  <c r="X116" i="60"/>
  <c r="Y115" i="60"/>
  <c r="AD115" i="60"/>
  <c r="AI115" i="60"/>
  <c r="AK114" i="60"/>
  <c r="AI114" i="60"/>
  <c r="H29" i="49"/>
  <c r="G39" i="49"/>
  <c r="G29" i="49"/>
  <c r="H31" i="49"/>
  <c r="H39" i="49"/>
  <c r="I9" i="48"/>
  <c r="L18" i="48"/>
  <c r="R29" i="48"/>
  <c r="C359" i="9"/>
  <c r="R22" i="48"/>
  <c r="C347" i="26"/>
  <c r="R23" i="48"/>
  <c r="C354" i="25"/>
  <c r="C350" i="40"/>
  <c r="C357" i="23"/>
  <c r="I16" i="48"/>
  <c r="U34" i="48"/>
  <c r="I23" i="48"/>
  <c r="E353" i="9"/>
  <c r="E359" i="19"/>
  <c r="F354" i="19"/>
  <c r="G360" i="38"/>
  <c r="F46" i="44"/>
  <c r="F81" i="6"/>
  <c r="F118" i="6"/>
  <c r="H63" i="6"/>
  <c r="G59" i="44"/>
  <c r="G131" i="6"/>
  <c r="G81" i="6"/>
  <c r="H76" i="6"/>
  <c r="H92" i="6"/>
  <c r="C117" i="6"/>
  <c r="C70" i="44"/>
  <c r="C111" i="6"/>
  <c r="C78" i="44"/>
  <c r="H100" i="6"/>
  <c r="C125" i="6"/>
  <c r="H108" i="6"/>
  <c r="C86" i="44"/>
  <c r="C133" i="6"/>
  <c r="H133" i="6" s="1"/>
  <c r="D75" i="44"/>
  <c r="D111" i="6"/>
  <c r="H97" i="6"/>
  <c r="D122" i="6"/>
  <c r="D83" i="44"/>
  <c r="H105" i="6"/>
  <c r="D130" i="6"/>
  <c r="H130" i="6" s="1"/>
  <c r="E111" i="6"/>
  <c r="H93" i="6"/>
  <c r="E118" i="6"/>
  <c r="E71" i="44"/>
  <c r="E127" i="6"/>
  <c r="H102" i="6"/>
  <c r="E80" i="44"/>
  <c r="C263" i="34"/>
  <c r="H247" i="28"/>
  <c r="E186" i="10"/>
  <c r="F186" i="10"/>
  <c r="C186" i="10"/>
  <c r="K26" i="49"/>
  <c r="C173" i="12"/>
  <c r="G173" i="12"/>
  <c r="F173" i="12"/>
  <c r="H118" i="15"/>
  <c r="E173" i="35"/>
  <c r="G173" i="35"/>
  <c r="C173" i="35"/>
  <c r="F183" i="34"/>
  <c r="H116" i="34"/>
  <c r="E179" i="33"/>
  <c r="C179" i="33"/>
  <c r="F179" i="33"/>
  <c r="D179" i="33"/>
  <c r="G179" i="33"/>
  <c r="E187" i="31"/>
  <c r="F187" i="31"/>
  <c r="D187" i="31"/>
  <c r="G187" i="31"/>
  <c r="H135" i="30"/>
  <c r="E184" i="30"/>
  <c r="F184" i="30"/>
  <c r="F179" i="29"/>
  <c r="C179" i="29"/>
  <c r="E179" i="29"/>
  <c r="G179" i="29"/>
  <c r="D179" i="29"/>
  <c r="H52" i="27"/>
  <c r="G224" i="27"/>
  <c r="G250" i="27"/>
  <c r="G231" i="27"/>
  <c r="G259" i="27"/>
  <c r="G262" i="27"/>
  <c r="G229" i="27"/>
  <c r="G230" i="27"/>
  <c r="G254" i="27"/>
  <c r="G248" i="27"/>
  <c r="G257" i="27"/>
  <c r="G247" i="27"/>
  <c r="G225" i="27"/>
  <c r="G220" i="27"/>
  <c r="G246" i="27"/>
  <c r="G237" i="27"/>
  <c r="G228" i="27"/>
  <c r="G236" i="27"/>
  <c r="G221" i="27"/>
  <c r="G233" i="27"/>
  <c r="G226" i="27"/>
  <c r="G234" i="27"/>
  <c r="G255" i="27"/>
  <c r="G260" i="27"/>
  <c r="G223" i="27"/>
  <c r="G251" i="27"/>
  <c r="G244" i="27"/>
  <c r="G245" i="27"/>
  <c r="G256" i="27"/>
  <c r="G227" i="27"/>
  <c r="G222" i="27"/>
  <c r="D172" i="24"/>
  <c r="E172" i="24"/>
  <c r="F172" i="24"/>
  <c r="G172" i="24"/>
  <c r="F178" i="23"/>
  <c r="E178" i="23"/>
  <c r="D178" i="23"/>
  <c r="C178" i="23"/>
  <c r="G178" i="23"/>
  <c r="C182" i="23"/>
  <c r="G182" i="23"/>
  <c r="E174" i="40"/>
  <c r="D259" i="35"/>
  <c r="H116" i="21"/>
  <c r="C226" i="15"/>
  <c r="C253" i="15"/>
  <c r="C262" i="15"/>
  <c r="C235" i="15"/>
  <c r="C187" i="28"/>
  <c r="D259" i="39"/>
  <c r="D248" i="39"/>
  <c r="D237" i="39"/>
  <c r="F250" i="28"/>
  <c r="F224" i="28"/>
  <c r="F260" i="28"/>
  <c r="F256" i="28"/>
  <c r="F231" i="28"/>
  <c r="E178" i="26"/>
  <c r="G178" i="26"/>
  <c r="C248" i="22"/>
  <c r="C254" i="22"/>
  <c r="C256" i="22"/>
  <c r="C243" i="22"/>
  <c r="D258" i="19"/>
  <c r="D243" i="19"/>
  <c r="D227" i="19"/>
  <c r="D248" i="19"/>
  <c r="D246" i="19"/>
  <c r="I140" i="23"/>
  <c r="F228" i="26"/>
  <c r="F235" i="26"/>
  <c r="F219" i="26"/>
  <c r="F234" i="26"/>
  <c r="F236" i="26"/>
  <c r="F224" i="26"/>
  <c r="F221" i="26"/>
  <c r="F233" i="26"/>
  <c r="F225" i="26"/>
  <c r="G224" i="26"/>
  <c r="F229" i="26"/>
  <c r="F218" i="26"/>
  <c r="F226" i="26"/>
  <c r="F230" i="26"/>
  <c r="F220" i="26"/>
  <c r="F231" i="26"/>
  <c r="F232" i="26"/>
  <c r="F220" i="38"/>
  <c r="E221" i="38"/>
  <c r="E224" i="38"/>
  <c r="F231" i="38"/>
  <c r="F236" i="38"/>
  <c r="F222" i="38"/>
  <c r="F232" i="38"/>
  <c r="E223" i="38"/>
  <c r="F221" i="38"/>
  <c r="F223" i="38"/>
  <c r="F219" i="38"/>
  <c r="E228" i="38"/>
  <c r="E229" i="38"/>
  <c r="F235" i="38"/>
  <c r="G234" i="38"/>
  <c r="F230" i="38"/>
  <c r="F229" i="38"/>
  <c r="F237" i="38"/>
  <c r="F218" i="38"/>
  <c r="E231" i="38"/>
  <c r="F227" i="38"/>
  <c r="G223" i="38"/>
  <c r="F234" i="38"/>
  <c r="F224" i="38"/>
  <c r="F233" i="38"/>
  <c r="C234" i="38"/>
  <c r="H118" i="41"/>
  <c r="F226" i="15"/>
  <c r="E13" i="49"/>
  <c r="F222" i="15"/>
  <c r="F260" i="15"/>
  <c r="F237" i="15"/>
  <c r="F220" i="15"/>
  <c r="F259" i="15"/>
  <c r="F228" i="15"/>
  <c r="F248" i="15"/>
  <c r="F225" i="15"/>
  <c r="F218" i="15"/>
  <c r="F256" i="21"/>
  <c r="F262" i="21"/>
  <c r="C258" i="21"/>
  <c r="F251" i="21"/>
  <c r="G261" i="21"/>
  <c r="D248" i="21"/>
  <c r="E236" i="33"/>
  <c r="E225" i="33"/>
  <c r="C219" i="33"/>
  <c r="E237" i="33"/>
  <c r="E233" i="33"/>
  <c r="F236" i="33"/>
  <c r="C231" i="33"/>
  <c r="C218" i="33"/>
  <c r="E230" i="33"/>
  <c r="E222" i="33"/>
  <c r="C221" i="33"/>
  <c r="C222" i="33"/>
  <c r="C220" i="33"/>
  <c r="E228" i="33"/>
  <c r="E220" i="33"/>
  <c r="C225" i="33"/>
  <c r="C224" i="33"/>
  <c r="C223" i="33"/>
  <c r="F229" i="33"/>
  <c r="E223" i="33"/>
  <c r="E227" i="33"/>
  <c r="C235" i="33"/>
  <c r="C232" i="33"/>
  <c r="E219" i="33"/>
  <c r="E231" i="33"/>
  <c r="E226" i="33"/>
  <c r="E218" i="33"/>
  <c r="E224" i="33"/>
  <c r="E235" i="33"/>
  <c r="C230" i="33"/>
  <c r="C237" i="33"/>
  <c r="E229" i="33"/>
  <c r="E232" i="33"/>
  <c r="C228" i="33"/>
  <c r="D220" i="29"/>
  <c r="D228" i="29"/>
  <c r="G176" i="26"/>
  <c r="E176" i="26"/>
  <c r="C237" i="30"/>
  <c r="B30" i="49"/>
  <c r="C247" i="30"/>
  <c r="D252" i="35"/>
  <c r="G171" i="35"/>
  <c r="E171" i="35"/>
  <c r="D182" i="27"/>
  <c r="F218" i="32"/>
  <c r="E225" i="32"/>
  <c r="F236" i="32"/>
  <c r="E251" i="16"/>
  <c r="E258" i="16"/>
  <c r="E260" i="16"/>
  <c r="E253" i="16"/>
  <c r="D14" i="49"/>
  <c r="G14" i="49" s="1"/>
  <c r="E221" i="17"/>
  <c r="E232" i="17"/>
  <c r="H36" i="6"/>
  <c r="C107" i="46"/>
  <c r="C115" i="46"/>
  <c r="C32" i="44"/>
  <c r="H44" i="6"/>
  <c r="E230" i="34"/>
  <c r="E229" i="34"/>
  <c r="F218" i="34"/>
  <c r="E220" i="34"/>
  <c r="E223" i="34"/>
  <c r="E237" i="34"/>
  <c r="E226" i="34"/>
  <c r="E228" i="34"/>
  <c r="E231" i="34"/>
  <c r="E236" i="34"/>
  <c r="E221" i="34"/>
  <c r="E245" i="23"/>
  <c r="E248" i="23"/>
  <c r="E246" i="23"/>
  <c r="E247" i="23"/>
  <c r="E250" i="23"/>
  <c r="E249" i="23"/>
  <c r="D24" i="49"/>
  <c r="G24" i="49" s="1"/>
  <c r="E244" i="23"/>
  <c r="E243" i="23"/>
  <c r="F219" i="24"/>
  <c r="E229" i="24"/>
  <c r="F223" i="24"/>
  <c r="F237" i="24"/>
  <c r="E236" i="24"/>
  <c r="E225" i="24"/>
  <c r="E218" i="24"/>
  <c r="E222" i="24"/>
  <c r="F234" i="24"/>
  <c r="E245" i="30"/>
  <c r="D30" i="49"/>
  <c r="E224" i="31"/>
  <c r="E222" i="31"/>
  <c r="E225" i="31"/>
  <c r="E219" i="31"/>
  <c r="F252" i="25"/>
  <c r="E243" i="25"/>
  <c r="F247" i="25"/>
  <c r="F262" i="25"/>
  <c r="F261" i="25"/>
  <c r="E249" i="25"/>
  <c r="E255" i="25"/>
  <c r="E259" i="15"/>
  <c r="G248" i="15"/>
  <c r="F247" i="15"/>
  <c r="G256" i="15"/>
  <c r="E257" i="15"/>
  <c r="F256" i="15"/>
  <c r="F255" i="15"/>
  <c r="F244" i="15"/>
  <c r="F245" i="15"/>
  <c r="F254" i="15"/>
  <c r="F253" i="15"/>
  <c r="C223" i="16"/>
  <c r="E226" i="16"/>
  <c r="E228" i="16"/>
  <c r="E227" i="35"/>
  <c r="E236" i="35"/>
  <c r="E249" i="14"/>
  <c r="G259" i="14"/>
  <c r="E245" i="14"/>
  <c r="F257" i="14"/>
  <c r="F244" i="14"/>
  <c r="F262" i="14"/>
  <c r="F243" i="14"/>
  <c r="F248" i="14"/>
  <c r="E262" i="14"/>
  <c r="E257" i="14"/>
  <c r="F259" i="14"/>
  <c r="E244" i="14"/>
  <c r="F256" i="14"/>
  <c r="F250" i="14"/>
  <c r="E250" i="14"/>
  <c r="F261" i="14"/>
  <c r="F247" i="14"/>
  <c r="E261" i="14"/>
  <c r="E255" i="14"/>
  <c r="F253" i="14"/>
  <c r="F254" i="14"/>
  <c r="E252" i="14"/>
  <c r="E246" i="14"/>
  <c r="F258" i="14"/>
  <c r="E243" i="14"/>
  <c r="F245" i="14"/>
  <c r="E260" i="14"/>
  <c r="E254" i="14"/>
  <c r="F251" i="14"/>
  <c r="E259" i="14"/>
  <c r="E251" i="14"/>
  <c r="F255" i="26"/>
  <c r="F259" i="26"/>
  <c r="F262" i="26"/>
  <c r="G230" i="39"/>
  <c r="E220" i="39"/>
  <c r="F232" i="39"/>
  <c r="E223" i="39"/>
  <c r="G226" i="39"/>
  <c r="G228" i="39"/>
  <c r="G223" i="39"/>
  <c r="G236" i="39"/>
  <c r="G225" i="39"/>
  <c r="G220" i="39"/>
  <c r="E21" i="49"/>
  <c r="G21" i="49" s="1"/>
  <c r="F232" i="19"/>
  <c r="F219" i="19"/>
  <c r="F230" i="19"/>
  <c r="F237" i="19"/>
  <c r="E220" i="19"/>
  <c r="E234" i="19"/>
  <c r="E224" i="19"/>
  <c r="E227" i="25"/>
  <c r="F232" i="25"/>
  <c r="F222" i="25"/>
  <c r="F235" i="25"/>
  <c r="E234" i="25"/>
  <c r="E221" i="25"/>
  <c r="F219" i="25"/>
  <c r="E236" i="30"/>
  <c r="E227" i="30"/>
  <c r="E221" i="30"/>
  <c r="E223" i="30"/>
  <c r="H126" i="11"/>
  <c r="E232" i="12"/>
  <c r="E224" i="12"/>
  <c r="E229" i="12"/>
  <c r="E231" i="12"/>
  <c r="E223" i="12"/>
  <c r="E219" i="12"/>
  <c r="E221" i="12"/>
  <c r="E237" i="12"/>
  <c r="E236" i="12"/>
  <c r="E235" i="12"/>
  <c r="E220" i="12"/>
  <c r="F224" i="12"/>
  <c r="E218" i="12"/>
  <c r="E227" i="12"/>
  <c r="E233" i="12"/>
  <c r="E225" i="12"/>
  <c r="F248" i="38"/>
  <c r="F251" i="38"/>
  <c r="E259" i="38"/>
  <c r="F260" i="38"/>
  <c r="E254" i="38"/>
  <c r="F252" i="38"/>
  <c r="F225" i="11"/>
  <c r="F227" i="11"/>
  <c r="F232" i="11"/>
  <c r="E229" i="11"/>
  <c r="E225" i="11"/>
  <c r="F235" i="11"/>
  <c r="F226" i="11"/>
  <c r="C226" i="11"/>
  <c r="E228" i="11"/>
  <c r="E227" i="11"/>
  <c r="E232" i="11"/>
  <c r="F221" i="11"/>
  <c r="E237" i="11"/>
  <c r="E226" i="11"/>
  <c r="E222" i="11"/>
  <c r="E223" i="11"/>
  <c r="F237" i="11"/>
  <c r="E231" i="11"/>
  <c r="F220" i="11"/>
  <c r="E218" i="11"/>
  <c r="E236" i="11"/>
  <c r="F236" i="11"/>
  <c r="F219" i="11"/>
  <c r="E230" i="11"/>
  <c r="E220" i="11"/>
  <c r="E223" i="23"/>
  <c r="E227" i="23"/>
  <c r="E220" i="23"/>
  <c r="E221" i="23"/>
  <c r="E222" i="23"/>
  <c r="H222" i="23" s="1"/>
  <c r="E226" i="23"/>
  <c r="E243" i="27"/>
  <c r="E260" i="27"/>
  <c r="F244" i="27"/>
  <c r="F246" i="27"/>
  <c r="E253" i="27"/>
  <c r="F219" i="18"/>
  <c r="F260" i="18"/>
  <c r="F258" i="18"/>
  <c r="F243" i="18"/>
  <c r="E16" i="49"/>
  <c r="G16" i="49" s="1"/>
  <c r="F233" i="18"/>
  <c r="F237" i="27"/>
  <c r="F221" i="27"/>
  <c r="F231" i="27"/>
  <c r="E237" i="27"/>
  <c r="F218" i="27"/>
  <c r="E222" i="27"/>
  <c r="G252" i="39"/>
  <c r="G253" i="39"/>
  <c r="G254" i="39"/>
  <c r="F40" i="49"/>
  <c r="H45" i="6"/>
  <c r="F116" i="46"/>
  <c r="F33" i="44"/>
  <c r="G52" i="6"/>
  <c r="G21" i="44"/>
  <c r="H33" i="6"/>
  <c r="G104" i="46"/>
  <c r="G112" i="46"/>
  <c r="G29" i="44"/>
  <c r="G246" i="44" s="1"/>
  <c r="G294" i="44" s="1"/>
  <c r="G38" i="44"/>
  <c r="G255" i="44" s="1"/>
  <c r="G303" i="44" s="1"/>
  <c r="G121" i="46"/>
  <c r="G97" i="46" s="1"/>
  <c r="G49" i="46" s="1"/>
  <c r="H121" i="6"/>
  <c r="E253" i="12"/>
  <c r="E245" i="12"/>
  <c r="E250" i="12"/>
  <c r="E248" i="12"/>
  <c r="D249" i="12"/>
  <c r="E259" i="12"/>
  <c r="E257" i="12"/>
  <c r="E251" i="12"/>
  <c r="E255" i="12"/>
  <c r="E254" i="12"/>
  <c r="E256" i="12"/>
  <c r="E247" i="12"/>
  <c r="E249" i="12"/>
  <c r="E260" i="12"/>
  <c r="E252" i="12"/>
  <c r="E262" i="20"/>
  <c r="E246" i="41"/>
  <c r="E244" i="11"/>
  <c r="F247" i="11"/>
  <c r="E253" i="11"/>
  <c r="E250" i="11"/>
  <c r="E260" i="11"/>
  <c r="F255" i="11"/>
  <c r="E255" i="11"/>
  <c r="E243" i="11"/>
  <c r="G244" i="11"/>
  <c r="F252" i="11"/>
  <c r="E251" i="11"/>
  <c r="E261" i="11"/>
  <c r="F257" i="11"/>
  <c r="E258" i="11"/>
  <c r="E249" i="11"/>
  <c r="F246" i="11"/>
  <c r="E254" i="11"/>
  <c r="F253" i="11"/>
  <c r="E252" i="11"/>
  <c r="E245" i="11"/>
  <c r="E262" i="11"/>
  <c r="F262" i="11"/>
  <c r="E256" i="11"/>
  <c r="F243" i="11"/>
  <c r="F251" i="11"/>
  <c r="D244" i="11"/>
  <c r="E243" i="32"/>
  <c r="E248" i="32"/>
  <c r="E252" i="32"/>
  <c r="E256" i="32"/>
  <c r="C122" i="46"/>
  <c r="C39" i="44"/>
  <c r="H51" i="6"/>
  <c r="D110" i="46"/>
  <c r="H39" i="6"/>
  <c r="D118" i="46"/>
  <c r="H47" i="6"/>
  <c r="D35" i="44"/>
  <c r="E52" i="6"/>
  <c r="H34" i="6"/>
  <c r="E105" i="46"/>
  <c r="E22" i="44"/>
  <c r="H42" i="6"/>
  <c r="E113" i="46"/>
  <c r="E30" i="44"/>
  <c r="E121" i="46"/>
  <c r="H50" i="6"/>
  <c r="E38" i="44"/>
  <c r="F109" i="46"/>
  <c r="F26" i="44"/>
  <c r="H38" i="6"/>
  <c r="F52" i="6"/>
  <c r="F29" i="44"/>
  <c r="D33" i="44"/>
  <c r="C37" i="44"/>
  <c r="G27" i="44"/>
  <c r="D25" i="44"/>
  <c r="B2" i="38"/>
  <c r="B2" i="29"/>
  <c r="B2" i="21"/>
  <c r="B2" i="14"/>
  <c r="E249" i="57"/>
  <c r="B2" i="34"/>
  <c r="B2" i="27"/>
  <c r="B2" i="20"/>
  <c r="B2" i="11"/>
  <c r="C253" i="57"/>
  <c r="E255" i="59"/>
  <c r="G261" i="59"/>
  <c r="E248" i="59"/>
  <c r="G254" i="59"/>
  <c r="F245" i="59"/>
  <c r="E258" i="59"/>
  <c r="E243" i="59"/>
  <c r="G249" i="59"/>
  <c r="C250" i="59"/>
  <c r="E256" i="59"/>
  <c r="G247" i="59"/>
  <c r="E259" i="59"/>
  <c r="C246" i="59"/>
  <c r="E252" i="59"/>
  <c r="G258" i="59"/>
  <c r="G243" i="59"/>
  <c r="E262" i="59"/>
  <c r="G262" i="59"/>
  <c r="E247" i="59"/>
  <c r="G253" i="59"/>
  <c r="G246" i="59"/>
  <c r="E257" i="59"/>
  <c r="E250" i="59"/>
  <c r="G256" i="59"/>
  <c r="B2" i="33"/>
  <c r="B2" i="26"/>
  <c r="B2" i="19"/>
  <c r="B2" i="10"/>
  <c r="H86" i="59"/>
  <c r="C225" i="57"/>
  <c r="C221" i="57"/>
  <c r="C230" i="57"/>
  <c r="E218" i="59"/>
  <c r="G224" i="59"/>
  <c r="F218" i="59"/>
  <c r="E231" i="59"/>
  <c r="G237" i="59"/>
  <c r="G222" i="59"/>
  <c r="E226" i="59"/>
  <c r="G232" i="59"/>
  <c r="E219" i="59"/>
  <c r="G225" i="59"/>
  <c r="G220" i="59"/>
  <c r="E224" i="59"/>
  <c r="G230" i="59"/>
  <c r="G223" i="59"/>
  <c r="E235" i="59"/>
  <c r="E220" i="59"/>
  <c r="G226" i="59"/>
  <c r="G219" i="59"/>
  <c r="E230" i="59"/>
  <c r="G236" i="59"/>
  <c r="E223" i="59"/>
  <c r="G229" i="59"/>
  <c r="F220" i="59"/>
  <c r="E233" i="59"/>
  <c r="B2" i="6"/>
  <c r="B2" i="59"/>
  <c r="B2" i="25"/>
  <c r="B2" i="18"/>
  <c r="B2" i="9"/>
  <c r="B2" i="62"/>
  <c r="G261" i="57"/>
  <c r="B2" i="41"/>
  <c r="B2" i="32"/>
  <c r="B2" i="24"/>
  <c r="B2" i="17"/>
  <c r="B2" i="36"/>
  <c r="B2" i="40"/>
  <c r="B2" i="31"/>
  <c r="B2" i="23"/>
  <c r="B2" i="16"/>
  <c r="H135" i="57"/>
  <c r="H118" i="57"/>
  <c r="B2" i="39"/>
  <c r="B2" i="30"/>
  <c r="B2" i="22"/>
  <c r="B2" i="15"/>
  <c r="G253" i="57"/>
  <c r="C244" i="57"/>
  <c r="C254" i="57"/>
  <c r="D222" i="36"/>
  <c r="H116" i="36"/>
  <c r="F129" i="36"/>
  <c r="H74" i="36"/>
  <c r="D128" i="36"/>
  <c r="H73" i="36"/>
  <c r="H72" i="36"/>
  <c r="C127" i="36"/>
  <c r="G81" i="36"/>
  <c r="H70" i="36"/>
  <c r="H68" i="36"/>
  <c r="D123" i="36"/>
  <c r="D122" i="36"/>
  <c r="H122" i="36" s="1"/>
  <c r="H67" i="36"/>
  <c r="F118" i="36"/>
  <c r="F81" i="36"/>
  <c r="D243" i="36"/>
  <c r="D178" i="36"/>
  <c r="F178" i="36"/>
  <c r="G178" i="36"/>
  <c r="D247" i="36"/>
  <c r="E249" i="36"/>
  <c r="D255" i="36"/>
  <c r="D248" i="36"/>
  <c r="D253" i="36"/>
  <c r="D251" i="36"/>
  <c r="D261" i="36"/>
  <c r="D254" i="36"/>
  <c r="D257" i="36"/>
  <c r="E261" i="36"/>
  <c r="D260" i="36"/>
  <c r="D262" i="36"/>
  <c r="D256" i="36"/>
  <c r="D250" i="36"/>
  <c r="E251" i="36"/>
  <c r="D258" i="36"/>
  <c r="G249" i="36"/>
  <c r="D246" i="36"/>
  <c r="D249" i="36"/>
  <c r="D252" i="36"/>
  <c r="H135" i="36"/>
  <c r="D244" i="36"/>
  <c r="D232" i="36"/>
  <c r="D218" i="36"/>
  <c r="D231" i="36"/>
  <c r="D229" i="36"/>
  <c r="D228" i="36"/>
  <c r="D224" i="36"/>
  <c r="D235" i="36"/>
  <c r="D234" i="36"/>
  <c r="D219" i="36"/>
  <c r="D225" i="36"/>
  <c r="D237" i="36"/>
  <c r="D226" i="36"/>
  <c r="D223" i="36"/>
  <c r="H34" i="36"/>
  <c r="C52" i="36"/>
  <c r="C246" i="36" s="1"/>
  <c r="D220" i="36"/>
  <c r="G125" i="36"/>
  <c r="E220" i="36"/>
  <c r="D120" i="36"/>
  <c r="H120" i="36" s="1"/>
  <c r="F52" i="36"/>
  <c r="F254" i="36" s="1"/>
  <c r="F111" i="36"/>
  <c r="G227" i="36"/>
  <c r="C81" i="36"/>
  <c r="H18" i="36"/>
  <c r="E119" i="36"/>
  <c r="C111" i="36"/>
  <c r="H66" i="36"/>
  <c r="J23" i="49"/>
  <c r="D223" i="62"/>
  <c r="D245" i="62"/>
  <c r="D227" i="62"/>
  <c r="D251" i="62"/>
  <c r="C23" i="49"/>
  <c r="H37" i="62"/>
  <c r="E173" i="62" s="1"/>
  <c r="G116" i="62"/>
  <c r="H61" i="62"/>
  <c r="E123" i="62"/>
  <c r="H98" i="62"/>
  <c r="F134" i="62"/>
  <c r="H109" i="62"/>
  <c r="G233" i="62"/>
  <c r="G228" i="62"/>
  <c r="G249" i="62"/>
  <c r="G226" i="62"/>
  <c r="C218" i="62"/>
  <c r="C251" i="62"/>
  <c r="C230" i="62"/>
  <c r="C232" i="62"/>
  <c r="C246" i="62"/>
  <c r="C231" i="62"/>
  <c r="G247" i="62"/>
  <c r="H46" i="62"/>
  <c r="H51" i="62"/>
  <c r="H312" i="62" s="1"/>
  <c r="U21" i="48" s="1"/>
  <c r="AK116" i="60"/>
  <c r="G219" i="62"/>
  <c r="G259" i="62"/>
  <c r="G255" i="62"/>
  <c r="G236" i="62"/>
  <c r="C236" i="62"/>
  <c r="G227" i="62"/>
  <c r="H41" i="62"/>
  <c r="H302" i="62" s="1"/>
  <c r="K21" i="48" s="1"/>
  <c r="C261" i="62"/>
  <c r="C219" i="62"/>
  <c r="C228" i="62"/>
  <c r="G225" i="62"/>
  <c r="G221" i="62"/>
  <c r="G257" i="62"/>
  <c r="G250" i="62"/>
  <c r="G253" i="62"/>
  <c r="G235" i="62"/>
  <c r="G229" i="62"/>
  <c r="H147" i="46"/>
  <c r="AI116" i="60"/>
  <c r="AJ116" i="60"/>
  <c r="G244" i="62"/>
  <c r="C252" i="62"/>
  <c r="G222" i="62"/>
  <c r="C259" i="62"/>
  <c r="G224" i="62"/>
  <c r="G237" i="62"/>
  <c r="G258" i="62"/>
  <c r="F305" i="62"/>
  <c r="F355" i="62" s="1"/>
  <c r="H44" i="62"/>
  <c r="H47" i="62"/>
  <c r="F247" i="37"/>
  <c r="D232" i="37"/>
  <c r="D235" i="37"/>
  <c r="D227" i="37"/>
  <c r="D228" i="37"/>
  <c r="D230" i="37"/>
  <c r="D237" i="37"/>
  <c r="D220" i="37"/>
  <c r="D223" i="37"/>
  <c r="H303" i="37"/>
  <c r="L36" i="48" s="1"/>
  <c r="C254" i="37"/>
  <c r="C258" i="37"/>
  <c r="C255" i="37"/>
  <c r="D253" i="37"/>
  <c r="D256" i="37"/>
  <c r="C249" i="37"/>
  <c r="C248" i="37"/>
  <c r="E259" i="37"/>
  <c r="D261" i="37"/>
  <c r="D257" i="37"/>
  <c r="D254" i="37"/>
  <c r="C260" i="37"/>
  <c r="C247" i="37"/>
  <c r="D244" i="37"/>
  <c r="C259" i="37"/>
  <c r="D247" i="37"/>
  <c r="D250" i="37"/>
  <c r="D249" i="37"/>
  <c r="E251" i="37"/>
  <c r="F244" i="37"/>
  <c r="D252" i="37"/>
  <c r="D255" i="37"/>
  <c r="C257" i="37"/>
  <c r="C245" i="37"/>
  <c r="E255" i="37"/>
  <c r="C244" i="37"/>
  <c r="D248" i="37"/>
  <c r="D243" i="37"/>
  <c r="D262" i="37"/>
  <c r="E249" i="37"/>
  <c r="F245" i="37"/>
  <c r="C253" i="37"/>
  <c r="C250" i="37"/>
  <c r="C256" i="37"/>
  <c r="F251" i="37"/>
  <c r="H106" i="37"/>
  <c r="G131" i="37"/>
  <c r="H131" i="37" s="1"/>
  <c r="F135" i="37"/>
  <c r="H80" i="37"/>
  <c r="H62" i="37"/>
  <c r="H46" i="37"/>
  <c r="H307" i="37" s="1"/>
  <c r="P36" i="48" s="1"/>
  <c r="H354" i="37"/>
  <c r="D218" i="37"/>
  <c r="D221" i="37"/>
  <c r="D224" i="37"/>
  <c r="C233" i="37"/>
  <c r="D236" i="37"/>
  <c r="D226" i="37"/>
  <c r="C227" i="37"/>
  <c r="D231" i="37"/>
  <c r="D219" i="37"/>
  <c r="C224" i="37"/>
  <c r="C220" i="37"/>
  <c r="H163" i="37"/>
  <c r="E130" i="37"/>
  <c r="H128" i="37"/>
  <c r="F121" i="37"/>
  <c r="H95" i="37"/>
  <c r="H94" i="37"/>
  <c r="H79" i="37"/>
  <c r="H40" i="37"/>
  <c r="H103" i="37"/>
  <c r="F81" i="37"/>
  <c r="G81" i="37"/>
  <c r="E163" i="37"/>
  <c r="H68" i="37"/>
  <c r="C123" i="37"/>
  <c r="H123" i="37" s="1"/>
  <c r="H64" i="37"/>
  <c r="C111" i="37"/>
  <c r="H98" i="37"/>
  <c r="H97" i="37"/>
  <c r="H77" i="37"/>
  <c r="H70" i="37"/>
  <c r="G295" i="37"/>
  <c r="G345" i="37" s="1"/>
  <c r="G52" i="37"/>
  <c r="C163" i="37"/>
  <c r="H108" i="37"/>
  <c r="C133" i="37"/>
  <c r="H133" i="37" s="1"/>
  <c r="H101" i="37"/>
  <c r="H48" i="37"/>
  <c r="H309" i="37" s="1"/>
  <c r="R36" i="48" s="1"/>
  <c r="H36" i="37"/>
  <c r="E111" i="37"/>
  <c r="H74" i="37"/>
  <c r="H18" i="37"/>
  <c r="F18" i="37"/>
  <c r="H93" i="37"/>
  <c r="H42" i="49"/>
  <c r="G42" i="49"/>
  <c r="G31" i="49"/>
  <c r="G41" i="49"/>
  <c r="H41" i="49"/>
  <c r="F101" i="49"/>
  <c r="F117" i="49"/>
  <c r="G35" i="49"/>
  <c r="H35" i="49"/>
  <c r="H17" i="49"/>
  <c r="G17" i="49"/>
  <c r="H134" i="27" l="1"/>
  <c r="H120" i="27"/>
  <c r="H131" i="27"/>
  <c r="E228" i="35"/>
  <c r="E222" i="35"/>
  <c r="E250" i="35"/>
  <c r="E232" i="35"/>
  <c r="E219" i="35"/>
  <c r="E253" i="35"/>
  <c r="E218" i="35"/>
  <c r="E220" i="35"/>
  <c r="H220" i="35" s="1"/>
  <c r="E229" i="35"/>
  <c r="E237" i="35"/>
  <c r="E230" i="35"/>
  <c r="E231" i="35"/>
  <c r="E248" i="35"/>
  <c r="E226" i="35"/>
  <c r="E223" i="35"/>
  <c r="E260" i="35"/>
  <c r="E225" i="35"/>
  <c r="E224" i="35"/>
  <c r="E233" i="35"/>
  <c r="L6" i="48"/>
  <c r="H132" i="18"/>
  <c r="E184" i="18" s="1"/>
  <c r="H134" i="18"/>
  <c r="H131" i="18"/>
  <c r="H120" i="18"/>
  <c r="H126" i="18"/>
  <c r="H127" i="18"/>
  <c r="H118" i="18"/>
  <c r="H119" i="18"/>
  <c r="H111" i="18"/>
  <c r="H138" i="18" s="1"/>
  <c r="H125" i="18"/>
  <c r="G177" i="18" s="1"/>
  <c r="H117" i="18"/>
  <c r="C169" i="18" s="1"/>
  <c r="D136" i="18"/>
  <c r="H128" i="18"/>
  <c r="H133" i="18"/>
  <c r="E185" i="18" s="1"/>
  <c r="D136" i="14"/>
  <c r="K12" i="49" s="1"/>
  <c r="H133" i="14"/>
  <c r="G185" i="14" s="1"/>
  <c r="H122" i="14"/>
  <c r="H119" i="14"/>
  <c r="H120" i="14"/>
  <c r="D172" i="14" s="1"/>
  <c r="H130" i="14"/>
  <c r="D182" i="14" s="1"/>
  <c r="C185" i="23"/>
  <c r="D185" i="23"/>
  <c r="G185" i="23"/>
  <c r="E185" i="23"/>
  <c r="H185" i="23" s="1"/>
  <c r="F185" i="23"/>
  <c r="H123" i="23"/>
  <c r="D178" i="62"/>
  <c r="G178" i="62"/>
  <c r="E178" i="62"/>
  <c r="C178" i="62"/>
  <c r="F178" i="62"/>
  <c r="H118" i="62"/>
  <c r="H122" i="20"/>
  <c r="H124" i="20"/>
  <c r="G176" i="20" s="1"/>
  <c r="H131" i="16"/>
  <c r="C182" i="16"/>
  <c r="F182" i="16"/>
  <c r="D182" i="16"/>
  <c r="G182" i="16"/>
  <c r="E182" i="16"/>
  <c r="H120" i="16"/>
  <c r="F172" i="16" s="1"/>
  <c r="H123" i="16"/>
  <c r="G175" i="16" s="1"/>
  <c r="H116" i="16"/>
  <c r="F168" i="16" s="1"/>
  <c r="H132" i="16"/>
  <c r="H124" i="16"/>
  <c r="H129" i="16"/>
  <c r="C181" i="16" s="1"/>
  <c r="D136" i="16"/>
  <c r="K14" i="49" s="1"/>
  <c r="H131" i="59"/>
  <c r="H119" i="59"/>
  <c r="C175" i="11"/>
  <c r="D175" i="11"/>
  <c r="G175" i="11"/>
  <c r="E175" i="11"/>
  <c r="F175" i="11"/>
  <c r="H120" i="11"/>
  <c r="C173" i="9"/>
  <c r="H118" i="9"/>
  <c r="H123" i="9"/>
  <c r="H130" i="9"/>
  <c r="H124" i="9"/>
  <c r="H122" i="9"/>
  <c r="D173" i="12"/>
  <c r="I163" i="12"/>
  <c r="H116" i="25"/>
  <c r="D168" i="25" s="1"/>
  <c r="D181" i="25"/>
  <c r="F181" i="25"/>
  <c r="E173" i="25"/>
  <c r="C173" i="25"/>
  <c r="H173" i="25" s="1"/>
  <c r="G173" i="25"/>
  <c r="D173" i="25"/>
  <c r="F173" i="25"/>
  <c r="C171" i="25"/>
  <c r="C136" i="25"/>
  <c r="J20" i="49" s="1"/>
  <c r="H132" i="25"/>
  <c r="C184" i="25" s="1"/>
  <c r="H130" i="25"/>
  <c r="H116" i="37"/>
  <c r="H126" i="17"/>
  <c r="H122" i="17"/>
  <c r="C136" i="17"/>
  <c r="H123" i="17"/>
  <c r="E175" i="17" s="1"/>
  <c r="G136" i="22"/>
  <c r="H128" i="22"/>
  <c r="D179" i="28"/>
  <c r="G179" i="28"/>
  <c r="C179" i="28"/>
  <c r="E179" i="28"/>
  <c r="F179" i="28"/>
  <c r="F175" i="28"/>
  <c r="D175" i="28"/>
  <c r="E175" i="28"/>
  <c r="H175" i="28" s="1"/>
  <c r="C175" i="28"/>
  <c r="G175" i="28"/>
  <c r="C136" i="28"/>
  <c r="H124" i="28"/>
  <c r="H133" i="19"/>
  <c r="C185" i="19" s="1"/>
  <c r="H117" i="21"/>
  <c r="D179" i="21"/>
  <c r="C184" i="21"/>
  <c r="H128" i="21"/>
  <c r="H124" i="6"/>
  <c r="D136" i="33"/>
  <c r="H120" i="33"/>
  <c r="H128" i="16"/>
  <c r="H119" i="16"/>
  <c r="C171" i="16" s="1"/>
  <c r="H133" i="16"/>
  <c r="C185" i="16" s="1"/>
  <c r="H124" i="34"/>
  <c r="C176" i="34" s="1"/>
  <c r="H120" i="41"/>
  <c r="H124" i="41"/>
  <c r="H133" i="41"/>
  <c r="E185" i="41" s="1"/>
  <c r="H126" i="41"/>
  <c r="H116" i="20"/>
  <c r="D168" i="20" s="1"/>
  <c r="C136" i="20"/>
  <c r="H127" i="20"/>
  <c r="F179" i="20" s="1"/>
  <c r="F136" i="20"/>
  <c r="H134" i="20"/>
  <c r="H132" i="20"/>
  <c r="C184" i="20" s="1"/>
  <c r="H125" i="20"/>
  <c r="D177" i="20" s="1"/>
  <c r="E136" i="20"/>
  <c r="H129" i="20"/>
  <c r="C181" i="20" s="1"/>
  <c r="F176" i="20"/>
  <c r="H120" i="20"/>
  <c r="G172" i="20" s="1"/>
  <c r="H117" i="27"/>
  <c r="H122" i="27"/>
  <c r="F136" i="15"/>
  <c r="M13" i="49" s="1"/>
  <c r="H129" i="15"/>
  <c r="H132" i="15"/>
  <c r="D184" i="15" s="1"/>
  <c r="H127" i="15"/>
  <c r="F179" i="15" s="1"/>
  <c r="D180" i="15"/>
  <c r="E180" i="15"/>
  <c r="C180" i="15"/>
  <c r="G180" i="15"/>
  <c r="H125" i="15"/>
  <c r="H131" i="15"/>
  <c r="D183" i="15" s="1"/>
  <c r="H121" i="15"/>
  <c r="H132" i="32"/>
  <c r="H124" i="32"/>
  <c r="H130" i="32"/>
  <c r="H118" i="32"/>
  <c r="F173" i="31"/>
  <c r="G173" i="31"/>
  <c r="E173" i="31"/>
  <c r="H130" i="31"/>
  <c r="F182" i="39"/>
  <c r="D182" i="39"/>
  <c r="G182" i="39"/>
  <c r="E182" i="39"/>
  <c r="C182" i="39"/>
  <c r="H124" i="39"/>
  <c r="H133" i="39"/>
  <c r="F185" i="39" s="1"/>
  <c r="G185" i="39"/>
  <c r="H117" i="39"/>
  <c r="H125" i="39"/>
  <c r="H132" i="39"/>
  <c r="H116" i="39"/>
  <c r="H122" i="39"/>
  <c r="D173" i="39"/>
  <c r="F173" i="39"/>
  <c r="E173" i="39"/>
  <c r="G173" i="39"/>
  <c r="F180" i="38"/>
  <c r="H135" i="38"/>
  <c r="E181" i="38"/>
  <c r="F181" i="38"/>
  <c r="D136" i="38"/>
  <c r="K39" i="49" s="1"/>
  <c r="H122" i="38"/>
  <c r="D181" i="38"/>
  <c r="H133" i="38"/>
  <c r="C185" i="38" s="1"/>
  <c r="C180" i="38"/>
  <c r="D180" i="38"/>
  <c r="E180" i="38"/>
  <c r="G178" i="29"/>
  <c r="D178" i="29"/>
  <c r="F178" i="29"/>
  <c r="C178" i="29"/>
  <c r="E178" i="29"/>
  <c r="E234" i="38"/>
  <c r="E222" i="38"/>
  <c r="E237" i="39"/>
  <c r="H237" i="39" s="1"/>
  <c r="F250" i="38"/>
  <c r="F257" i="38"/>
  <c r="E255" i="16"/>
  <c r="E243" i="16"/>
  <c r="E245" i="32"/>
  <c r="C244" i="38"/>
  <c r="G246" i="41"/>
  <c r="E228" i="59"/>
  <c r="E232" i="59"/>
  <c r="E231" i="39"/>
  <c r="F258" i="38"/>
  <c r="F256" i="38"/>
  <c r="E256" i="16"/>
  <c r="E257" i="16"/>
  <c r="E251" i="32"/>
  <c r="E224" i="16"/>
  <c r="E232" i="16"/>
  <c r="E231" i="16"/>
  <c r="F243" i="38"/>
  <c r="F262" i="38"/>
  <c r="E244" i="16"/>
  <c r="E247" i="16"/>
  <c r="E257" i="32"/>
  <c r="I163" i="30"/>
  <c r="H122" i="18"/>
  <c r="G174" i="18" s="1"/>
  <c r="E232" i="38"/>
  <c r="E225" i="38"/>
  <c r="G174" i="40"/>
  <c r="E244" i="59"/>
  <c r="E257" i="39"/>
  <c r="E221" i="16"/>
  <c r="E233" i="16"/>
  <c r="E229" i="16"/>
  <c r="E236" i="39"/>
  <c r="F245" i="38"/>
  <c r="F255" i="38"/>
  <c r="E249" i="16"/>
  <c r="E248" i="16"/>
  <c r="E244" i="32"/>
  <c r="E230" i="38"/>
  <c r="E236" i="38"/>
  <c r="E234" i="59"/>
  <c r="E261" i="39"/>
  <c r="E237" i="16"/>
  <c r="E223" i="16"/>
  <c r="E233" i="39"/>
  <c r="F244" i="38"/>
  <c r="F259" i="38"/>
  <c r="F263" i="38" s="1"/>
  <c r="AH39" i="49" s="1"/>
  <c r="E245" i="16"/>
  <c r="E259" i="16"/>
  <c r="E255" i="32"/>
  <c r="H122" i="57"/>
  <c r="E237" i="38"/>
  <c r="E251" i="59"/>
  <c r="E219" i="16"/>
  <c r="E229" i="39"/>
  <c r="E252" i="16"/>
  <c r="E249" i="32"/>
  <c r="C136" i="30"/>
  <c r="H120" i="30"/>
  <c r="H118" i="30"/>
  <c r="F183" i="30"/>
  <c r="H125" i="30"/>
  <c r="C182" i="31"/>
  <c r="E182" i="31"/>
  <c r="F182" i="31"/>
  <c r="D182" i="31"/>
  <c r="G182" i="31"/>
  <c r="H111" i="35"/>
  <c r="H138" i="35" s="1"/>
  <c r="I163" i="19"/>
  <c r="I163" i="11"/>
  <c r="D136" i="26"/>
  <c r="E170" i="10"/>
  <c r="H222" i="29"/>
  <c r="H123" i="27"/>
  <c r="G175" i="27" s="1"/>
  <c r="H130" i="36"/>
  <c r="D223" i="34"/>
  <c r="D244" i="34"/>
  <c r="D233" i="34"/>
  <c r="H135" i="62"/>
  <c r="H119" i="15"/>
  <c r="C171" i="15" s="1"/>
  <c r="H122" i="29"/>
  <c r="G174" i="29" s="1"/>
  <c r="H135" i="24"/>
  <c r="H111" i="15"/>
  <c r="D248" i="26"/>
  <c r="G246" i="16"/>
  <c r="H134" i="57"/>
  <c r="E186" i="57" s="1"/>
  <c r="E181" i="31"/>
  <c r="H118" i="12"/>
  <c r="D252" i="41"/>
  <c r="H131" i="29"/>
  <c r="C171" i="10"/>
  <c r="D171" i="10"/>
  <c r="F171" i="10"/>
  <c r="E171" i="10"/>
  <c r="H134" i="26"/>
  <c r="H133" i="26"/>
  <c r="D185" i="26" s="1"/>
  <c r="H123" i="26"/>
  <c r="C175" i="26" s="1"/>
  <c r="H130" i="26"/>
  <c r="D182" i="26" s="1"/>
  <c r="G186" i="57"/>
  <c r="H116" i="57"/>
  <c r="G168" i="57" s="1"/>
  <c r="H125" i="57"/>
  <c r="G177" i="57" s="1"/>
  <c r="H129" i="57"/>
  <c r="E181" i="57" s="1"/>
  <c r="H123" i="57"/>
  <c r="F175" i="57" s="1"/>
  <c r="H130" i="57"/>
  <c r="H130" i="40"/>
  <c r="H84" i="44"/>
  <c r="H129" i="36"/>
  <c r="G181" i="35"/>
  <c r="F181" i="35"/>
  <c r="E106" i="44"/>
  <c r="H120" i="57"/>
  <c r="D172" i="57" s="1"/>
  <c r="H124" i="36"/>
  <c r="C184" i="28"/>
  <c r="E136" i="14"/>
  <c r="H111" i="10"/>
  <c r="G184" i="28"/>
  <c r="H129" i="39"/>
  <c r="H129" i="59"/>
  <c r="E184" i="28"/>
  <c r="H128" i="24"/>
  <c r="G180" i="24" s="1"/>
  <c r="H118" i="31"/>
  <c r="H119" i="17"/>
  <c r="H126" i="38"/>
  <c r="D178" i="38" s="1"/>
  <c r="H134" i="29"/>
  <c r="E136" i="16"/>
  <c r="L14" i="49" s="1"/>
  <c r="F136" i="16"/>
  <c r="M14" i="49" s="1"/>
  <c r="H123" i="14"/>
  <c r="D175" i="14" s="1"/>
  <c r="H130" i="21"/>
  <c r="C182" i="21" s="1"/>
  <c r="H125" i="12"/>
  <c r="H179" i="35"/>
  <c r="H123" i="15"/>
  <c r="F175" i="15" s="1"/>
  <c r="H132" i="10"/>
  <c r="D184" i="10" s="1"/>
  <c r="H118" i="29"/>
  <c r="C170" i="29" s="1"/>
  <c r="F136" i="27"/>
  <c r="M27" i="49" s="1"/>
  <c r="H127" i="25"/>
  <c r="G179" i="25" s="1"/>
  <c r="G136" i="57"/>
  <c r="N19" i="49" s="1"/>
  <c r="H124" i="15"/>
  <c r="G136" i="18"/>
  <c r="N16" i="49" s="1"/>
  <c r="H124" i="14"/>
  <c r="E176" i="14" s="1"/>
  <c r="D136" i="15"/>
  <c r="C136" i="14"/>
  <c r="J12" i="49" s="1"/>
  <c r="H122" i="16"/>
  <c r="G174" i="16" s="1"/>
  <c r="D136" i="23"/>
  <c r="F136" i="22"/>
  <c r="M22" i="49" s="1"/>
  <c r="H120" i="22"/>
  <c r="H126" i="34"/>
  <c r="G182" i="21"/>
  <c r="F182" i="21"/>
  <c r="F180" i="12"/>
  <c r="E180" i="12"/>
  <c r="G180" i="12"/>
  <c r="D180" i="12"/>
  <c r="C180" i="12"/>
  <c r="H129" i="37"/>
  <c r="C181" i="37" s="1"/>
  <c r="H130" i="41"/>
  <c r="G172" i="28"/>
  <c r="H121" i="27"/>
  <c r="D173" i="27" s="1"/>
  <c r="H119" i="36"/>
  <c r="C136" i="22"/>
  <c r="E100" i="44"/>
  <c r="E136" i="26"/>
  <c r="L25" i="49" s="1"/>
  <c r="F136" i="32"/>
  <c r="E176" i="12"/>
  <c r="F172" i="28"/>
  <c r="H128" i="62"/>
  <c r="C180" i="62" s="1"/>
  <c r="H117" i="15"/>
  <c r="G169" i="15" s="1"/>
  <c r="H134" i="31"/>
  <c r="F186" i="31" s="1"/>
  <c r="H135" i="37"/>
  <c r="E187" i="37" s="1"/>
  <c r="F181" i="31"/>
  <c r="H121" i="36"/>
  <c r="H118" i="22"/>
  <c r="C170" i="22" s="1"/>
  <c r="G136" i="35"/>
  <c r="D172" i="28"/>
  <c r="H172" i="28" s="1"/>
  <c r="H126" i="28"/>
  <c r="G181" i="31"/>
  <c r="C173" i="23"/>
  <c r="H116" i="41"/>
  <c r="E172" i="28"/>
  <c r="H130" i="62"/>
  <c r="H122" i="59"/>
  <c r="D185" i="28"/>
  <c r="H130" i="35"/>
  <c r="D182" i="35" s="1"/>
  <c r="H122" i="37"/>
  <c r="C174" i="37" s="1"/>
  <c r="E136" i="28"/>
  <c r="E176" i="27"/>
  <c r="H121" i="16"/>
  <c r="D173" i="16" s="1"/>
  <c r="H134" i="16"/>
  <c r="C186" i="16" s="1"/>
  <c r="E136" i="29"/>
  <c r="L29" i="49" s="1"/>
  <c r="H129" i="18"/>
  <c r="E181" i="18" s="1"/>
  <c r="H61" i="44"/>
  <c r="H124" i="10"/>
  <c r="E99" i="44"/>
  <c r="C101" i="44"/>
  <c r="E108" i="44"/>
  <c r="E94" i="44"/>
  <c r="G101" i="44"/>
  <c r="F103" i="44"/>
  <c r="F179" i="10"/>
  <c r="D93" i="44"/>
  <c r="D110" i="44"/>
  <c r="E107" i="44"/>
  <c r="E96" i="44"/>
  <c r="C109" i="44"/>
  <c r="H20" i="49"/>
  <c r="H13" i="49"/>
  <c r="C178" i="40"/>
  <c r="E178" i="40"/>
  <c r="D178" i="40"/>
  <c r="F178" i="40"/>
  <c r="G178" i="40"/>
  <c r="E187" i="18"/>
  <c r="C187" i="18"/>
  <c r="G187" i="18"/>
  <c r="F187" i="18"/>
  <c r="D187" i="18"/>
  <c r="G174" i="27"/>
  <c r="E174" i="27"/>
  <c r="D179" i="23"/>
  <c r="C179" i="23"/>
  <c r="E179" i="23"/>
  <c r="G179" i="23"/>
  <c r="F179" i="23"/>
  <c r="C182" i="20"/>
  <c r="G182" i="20"/>
  <c r="D182" i="20"/>
  <c r="F260" i="40"/>
  <c r="F245" i="40"/>
  <c r="E243" i="31"/>
  <c r="AG31" i="49" s="1"/>
  <c r="E253" i="31"/>
  <c r="F221" i="40"/>
  <c r="D177" i="59"/>
  <c r="G222" i="26"/>
  <c r="D237" i="26"/>
  <c r="D254" i="26"/>
  <c r="C222" i="26"/>
  <c r="D250" i="26"/>
  <c r="D220" i="26"/>
  <c r="C229" i="35"/>
  <c r="H134" i="40"/>
  <c r="G235" i="35"/>
  <c r="H125" i="37"/>
  <c r="F232" i="21"/>
  <c r="G238" i="30"/>
  <c r="AB30" i="49" s="1"/>
  <c r="D105" i="44"/>
  <c r="F235" i="40"/>
  <c r="E262" i="39"/>
  <c r="E102" i="44"/>
  <c r="H119" i="62"/>
  <c r="C171" i="62" s="1"/>
  <c r="C136" i="21"/>
  <c r="H136" i="21" s="1"/>
  <c r="H116" i="22"/>
  <c r="F168" i="22" s="1"/>
  <c r="D136" i="19"/>
  <c r="D261" i="26"/>
  <c r="G221" i="26"/>
  <c r="D252" i="26"/>
  <c r="E136" i="30"/>
  <c r="C259" i="35"/>
  <c r="C219" i="35"/>
  <c r="G235" i="40"/>
  <c r="C227" i="35"/>
  <c r="C247" i="35"/>
  <c r="C254" i="35"/>
  <c r="H128" i="41"/>
  <c r="C180" i="41" s="1"/>
  <c r="H81" i="17"/>
  <c r="C246" i="35"/>
  <c r="C250" i="41"/>
  <c r="G219" i="26"/>
  <c r="G231" i="40"/>
  <c r="E260" i="37"/>
  <c r="F252" i="40"/>
  <c r="F248" i="40"/>
  <c r="E249" i="31"/>
  <c r="F220" i="40"/>
  <c r="F232" i="40"/>
  <c r="E245" i="39"/>
  <c r="E254" i="39"/>
  <c r="D221" i="26"/>
  <c r="D224" i="26"/>
  <c r="D258" i="26"/>
  <c r="G231" i="26"/>
  <c r="D218" i="26"/>
  <c r="Y25" i="49" s="1"/>
  <c r="C228" i="26"/>
  <c r="C255" i="35"/>
  <c r="C255" i="41"/>
  <c r="H134" i="38"/>
  <c r="F186" i="38" s="1"/>
  <c r="D176" i="38"/>
  <c r="E136" i="31"/>
  <c r="H129" i="12"/>
  <c r="H50" i="44"/>
  <c r="C232" i="26"/>
  <c r="C221" i="26"/>
  <c r="C253" i="35"/>
  <c r="C256" i="35"/>
  <c r="C220" i="40"/>
  <c r="C225" i="35"/>
  <c r="G261" i="41"/>
  <c r="C219" i="40"/>
  <c r="F178" i="31"/>
  <c r="G178" i="31"/>
  <c r="E168" i="39"/>
  <c r="G168" i="39"/>
  <c r="C168" i="39"/>
  <c r="D168" i="39"/>
  <c r="F168" i="39"/>
  <c r="C178" i="10"/>
  <c r="E178" i="10"/>
  <c r="G171" i="18"/>
  <c r="C171" i="18"/>
  <c r="D171" i="18"/>
  <c r="E171" i="18"/>
  <c r="F171" i="18"/>
  <c r="E182" i="22"/>
  <c r="D182" i="22"/>
  <c r="C180" i="19"/>
  <c r="G180" i="19"/>
  <c r="D180" i="19"/>
  <c r="E180" i="19"/>
  <c r="F180" i="19"/>
  <c r="F186" i="37"/>
  <c r="D186" i="37"/>
  <c r="G186" i="37"/>
  <c r="E186" i="37"/>
  <c r="C186" i="37"/>
  <c r="G170" i="33"/>
  <c r="F170" i="33"/>
  <c r="D183" i="24"/>
  <c r="G183" i="24"/>
  <c r="C183" i="24"/>
  <c r="C182" i="26"/>
  <c r="E223" i="37"/>
  <c r="D253" i="62"/>
  <c r="E237" i="36"/>
  <c r="F253" i="59"/>
  <c r="E235" i="37"/>
  <c r="E261" i="37"/>
  <c r="D246" i="62"/>
  <c r="D247" i="62"/>
  <c r="D222" i="62"/>
  <c r="D225" i="62"/>
  <c r="D231" i="62"/>
  <c r="E233" i="36"/>
  <c r="E256" i="36"/>
  <c r="E219" i="36"/>
  <c r="C224" i="59"/>
  <c r="F229" i="59"/>
  <c r="D260" i="59"/>
  <c r="C249" i="59"/>
  <c r="H72" i="44"/>
  <c r="E245" i="15"/>
  <c r="E258" i="15"/>
  <c r="F221" i="34"/>
  <c r="C255" i="21"/>
  <c r="C253" i="21"/>
  <c r="G250" i="21"/>
  <c r="D250" i="21"/>
  <c r="F261" i="21"/>
  <c r="G254" i="21"/>
  <c r="G136" i="16"/>
  <c r="N14" i="49" s="1"/>
  <c r="E176" i="20"/>
  <c r="E224" i="15"/>
  <c r="H129" i="62"/>
  <c r="F181" i="62" s="1"/>
  <c r="H135" i="59"/>
  <c r="D187" i="59" s="1"/>
  <c r="F181" i="59"/>
  <c r="F218" i="17"/>
  <c r="F257" i="17"/>
  <c r="F252" i="17"/>
  <c r="F185" i="10"/>
  <c r="F184" i="24"/>
  <c r="C99" i="44"/>
  <c r="G99" i="44"/>
  <c r="G176" i="27"/>
  <c r="G219" i="16"/>
  <c r="D218" i="16"/>
  <c r="Y14" i="49" s="1"/>
  <c r="G221" i="16"/>
  <c r="D226" i="16"/>
  <c r="I163" i="15"/>
  <c r="I163" i="14"/>
  <c r="G136" i="20"/>
  <c r="N18" i="49" s="1"/>
  <c r="H128" i="14"/>
  <c r="E168" i="28"/>
  <c r="G258" i="16"/>
  <c r="F244" i="16"/>
  <c r="C221" i="27"/>
  <c r="E252" i="37"/>
  <c r="D235" i="62"/>
  <c r="D258" i="62"/>
  <c r="E231" i="36"/>
  <c r="E257" i="36"/>
  <c r="F244" i="59"/>
  <c r="E220" i="37"/>
  <c r="E257" i="37"/>
  <c r="E244" i="37"/>
  <c r="E256" i="37"/>
  <c r="G136" i="62"/>
  <c r="N23" i="49" s="1"/>
  <c r="D224" i="62"/>
  <c r="D257" i="62"/>
  <c r="D244" i="62"/>
  <c r="D236" i="62"/>
  <c r="E236" i="36"/>
  <c r="E243" i="36"/>
  <c r="E247" i="36"/>
  <c r="E244" i="36"/>
  <c r="C227" i="59"/>
  <c r="F232" i="59"/>
  <c r="C252" i="59"/>
  <c r="C262" i="59"/>
  <c r="E248" i="41"/>
  <c r="F221" i="21"/>
  <c r="E244" i="15"/>
  <c r="E256" i="15"/>
  <c r="F232" i="34"/>
  <c r="D261" i="21"/>
  <c r="G243" i="21"/>
  <c r="C243" i="21"/>
  <c r="D251" i="21"/>
  <c r="E255" i="21"/>
  <c r="C257" i="21"/>
  <c r="C176" i="20"/>
  <c r="E260" i="41"/>
  <c r="C181" i="59"/>
  <c r="F136" i="30"/>
  <c r="M30" i="49" s="1"/>
  <c r="C179" i="21"/>
  <c r="H18" i="21"/>
  <c r="F248" i="17"/>
  <c r="F228" i="40"/>
  <c r="F230" i="40"/>
  <c r="E93" i="44"/>
  <c r="H111" i="41"/>
  <c r="C136" i="41"/>
  <c r="C136" i="26"/>
  <c r="J25" i="49" s="1"/>
  <c r="F136" i="33"/>
  <c r="C172" i="11"/>
  <c r="G220" i="16"/>
  <c r="D233" i="16"/>
  <c r="F228" i="16"/>
  <c r="D232" i="16"/>
  <c r="D237" i="16"/>
  <c r="H125" i="33"/>
  <c r="H127" i="40"/>
  <c r="E179" i="40" s="1"/>
  <c r="F168" i="28"/>
  <c r="G248" i="16"/>
  <c r="F246" i="16"/>
  <c r="G232" i="27"/>
  <c r="D248" i="41"/>
  <c r="D263" i="41" s="1"/>
  <c r="G258" i="41"/>
  <c r="E225" i="37"/>
  <c r="E254" i="37"/>
  <c r="D219" i="62"/>
  <c r="D250" i="62"/>
  <c r="D252" i="62"/>
  <c r="F227" i="59"/>
  <c r="C232" i="59"/>
  <c r="F243" i="59"/>
  <c r="F252" i="59"/>
  <c r="E243" i="41"/>
  <c r="F218" i="21"/>
  <c r="C250" i="21"/>
  <c r="F247" i="21"/>
  <c r="G257" i="21"/>
  <c r="C246" i="21"/>
  <c r="F244" i="21"/>
  <c r="F257" i="21"/>
  <c r="D176" i="20"/>
  <c r="C230" i="59"/>
  <c r="C258" i="59"/>
  <c r="H225" i="23"/>
  <c r="G179" i="21"/>
  <c r="F219" i="17"/>
  <c r="F245" i="17"/>
  <c r="E225" i="16"/>
  <c r="G172" i="11"/>
  <c r="G231" i="16"/>
  <c r="D234" i="16"/>
  <c r="D220" i="16"/>
  <c r="F222" i="16"/>
  <c r="D229" i="16"/>
  <c r="H130" i="28"/>
  <c r="F182" i="28" s="1"/>
  <c r="F181" i="22"/>
  <c r="G251" i="16"/>
  <c r="F252" i="16"/>
  <c r="D262" i="38"/>
  <c r="G248" i="41"/>
  <c r="G259" i="41"/>
  <c r="G251" i="41"/>
  <c r="C244" i="41"/>
  <c r="E224" i="37"/>
  <c r="E253" i="37"/>
  <c r="E248" i="37"/>
  <c r="D221" i="62"/>
  <c r="E229" i="36"/>
  <c r="E219" i="37"/>
  <c r="D233" i="62"/>
  <c r="D237" i="62"/>
  <c r="D229" i="62"/>
  <c r="D260" i="62"/>
  <c r="D228" i="62"/>
  <c r="E232" i="36"/>
  <c r="E245" i="36"/>
  <c r="E250" i="36"/>
  <c r="C233" i="59"/>
  <c r="C220" i="59"/>
  <c r="F225" i="59"/>
  <c r="C253" i="59"/>
  <c r="F250" i="59"/>
  <c r="F228" i="21"/>
  <c r="F226" i="34"/>
  <c r="F233" i="34"/>
  <c r="F222" i="17"/>
  <c r="C261" i="21"/>
  <c r="F248" i="21"/>
  <c r="F254" i="21"/>
  <c r="F249" i="21"/>
  <c r="C244" i="21"/>
  <c r="F259" i="21"/>
  <c r="C228" i="59"/>
  <c r="E223" i="15"/>
  <c r="H119" i="37"/>
  <c r="H132" i="36"/>
  <c r="F232" i="17"/>
  <c r="F254" i="17"/>
  <c r="F223" i="40"/>
  <c r="F257" i="39"/>
  <c r="H257" i="39" s="1"/>
  <c r="D172" i="11"/>
  <c r="G229" i="16"/>
  <c r="D228" i="16"/>
  <c r="G226" i="16"/>
  <c r="D235" i="16"/>
  <c r="F230" i="16"/>
  <c r="H124" i="59"/>
  <c r="C176" i="59" s="1"/>
  <c r="G136" i="23"/>
  <c r="G233" i="16"/>
  <c r="H133" i="12"/>
  <c r="F185" i="12" s="1"/>
  <c r="H119" i="20"/>
  <c r="G257" i="16"/>
  <c r="F255" i="16"/>
  <c r="G245" i="41"/>
  <c r="C262" i="41"/>
  <c r="C263" i="41" s="1"/>
  <c r="G257" i="41"/>
  <c r="E258" i="37"/>
  <c r="D226" i="62"/>
  <c r="D230" i="62"/>
  <c r="D248" i="62"/>
  <c r="D232" i="62"/>
  <c r="E228" i="36"/>
  <c r="E234" i="36"/>
  <c r="E254" i="36"/>
  <c r="F226" i="59"/>
  <c r="C235" i="59"/>
  <c r="F230" i="59"/>
  <c r="C251" i="59"/>
  <c r="C256" i="59"/>
  <c r="C260" i="59"/>
  <c r="F262" i="59"/>
  <c r="F225" i="21"/>
  <c r="E252" i="15"/>
  <c r="F223" i="34"/>
  <c r="F224" i="34"/>
  <c r="G246" i="21"/>
  <c r="F253" i="21"/>
  <c r="F255" i="21"/>
  <c r="F258" i="21"/>
  <c r="H258" i="21" s="1"/>
  <c r="D258" i="21"/>
  <c r="F257" i="59"/>
  <c r="F219" i="59"/>
  <c r="E231" i="15"/>
  <c r="E98" i="44"/>
  <c r="H98" i="44" s="1"/>
  <c r="D181" i="59"/>
  <c r="H138" i="26"/>
  <c r="H86" i="25"/>
  <c r="F236" i="17"/>
  <c r="G237" i="16"/>
  <c r="F231" i="16"/>
  <c r="D227" i="16"/>
  <c r="G235" i="16"/>
  <c r="D223" i="16"/>
  <c r="F227" i="16"/>
  <c r="H131" i="40"/>
  <c r="G183" i="40" s="1"/>
  <c r="H128" i="25"/>
  <c r="G180" i="25" s="1"/>
  <c r="D168" i="28"/>
  <c r="G183" i="35"/>
  <c r="C136" i="19"/>
  <c r="G236" i="16"/>
  <c r="F257" i="16"/>
  <c r="D254" i="41"/>
  <c r="C252" i="41"/>
  <c r="G252" i="41"/>
  <c r="D249" i="62"/>
  <c r="F222" i="59"/>
  <c r="F233" i="59"/>
  <c r="F228" i="59"/>
  <c r="F237" i="59"/>
  <c r="F256" i="59"/>
  <c r="E246" i="15"/>
  <c r="E253" i="15"/>
  <c r="F235" i="17"/>
  <c r="F245" i="21"/>
  <c r="F250" i="21"/>
  <c r="F260" i="21"/>
  <c r="C251" i="21"/>
  <c r="D245" i="21"/>
  <c r="F248" i="59"/>
  <c r="E243" i="15"/>
  <c r="E171" i="62"/>
  <c r="F183" i="24"/>
  <c r="C184" i="24"/>
  <c r="D96" i="44"/>
  <c r="D224" i="16"/>
  <c r="F221" i="16"/>
  <c r="F237" i="16"/>
  <c r="G227" i="16"/>
  <c r="G224" i="16"/>
  <c r="G230" i="16"/>
  <c r="D219" i="16"/>
  <c r="D176" i="27"/>
  <c r="C168" i="28"/>
  <c r="G256" i="16"/>
  <c r="F258" i="16"/>
  <c r="C251" i="25"/>
  <c r="C257" i="41"/>
  <c r="G256" i="41"/>
  <c r="D220" i="62"/>
  <c r="H52" i="37"/>
  <c r="E228" i="37"/>
  <c r="E250" i="37"/>
  <c r="E243" i="37"/>
  <c r="E245" i="37"/>
  <c r="D259" i="62"/>
  <c r="D256" i="62"/>
  <c r="D218" i="62"/>
  <c r="D255" i="62"/>
  <c r="E227" i="36"/>
  <c r="E258" i="36"/>
  <c r="E262" i="36"/>
  <c r="C236" i="59"/>
  <c r="D231" i="59"/>
  <c r="E247" i="15"/>
  <c r="F246" i="21"/>
  <c r="G253" i="21"/>
  <c r="D256" i="21"/>
  <c r="G260" i="21"/>
  <c r="E230" i="15"/>
  <c r="H131" i="36"/>
  <c r="D174" i="62"/>
  <c r="F252" i="18"/>
  <c r="G184" i="24"/>
  <c r="E186" i="35"/>
  <c r="F176" i="27"/>
  <c r="H176" i="27" s="1"/>
  <c r="G222" i="16"/>
  <c r="D222" i="16"/>
  <c r="G234" i="16"/>
  <c r="D231" i="16"/>
  <c r="G225" i="16"/>
  <c r="F225" i="16"/>
  <c r="H125" i="62"/>
  <c r="G136" i="34"/>
  <c r="N35" i="49" s="1"/>
  <c r="E136" i="19"/>
  <c r="F250" i="16"/>
  <c r="C254" i="41"/>
  <c r="C259" i="41"/>
  <c r="C178" i="30"/>
  <c r="F178" i="30"/>
  <c r="D178" i="30"/>
  <c r="E178" i="30"/>
  <c r="G178" i="30"/>
  <c r="G174" i="26"/>
  <c r="F174" i="26"/>
  <c r="C174" i="26"/>
  <c r="E174" i="26"/>
  <c r="D174" i="26"/>
  <c r="D169" i="34"/>
  <c r="E169" i="34"/>
  <c r="C169" i="34"/>
  <c r="F169" i="34"/>
  <c r="G169" i="34"/>
  <c r="E247" i="32"/>
  <c r="E260" i="32"/>
  <c r="E185" i="22"/>
  <c r="D136" i="30"/>
  <c r="G249" i="16"/>
  <c r="G243" i="16"/>
  <c r="F253" i="16"/>
  <c r="F243" i="16"/>
  <c r="C235" i="27"/>
  <c r="C223" i="27"/>
  <c r="C258" i="27"/>
  <c r="D250" i="27"/>
  <c r="C236" i="27"/>
  <c r="C243" i="27"/>
  <c r="AE27" i="49" s="1"/>
  <c r="C233" i="27"/>
  <c r="C232" i="27"/>
  <c r="C259" i="27"/>
  <c r="C257" i="27"/>
  <c r="C220" i="27"/>
  <c r="C234" i="27"/>
  <c r="D236" i="27"/>
  <c r="C226" i="27"/>
  <c r="C225" i="27"/>
  <c r="G249" i="27"/>
  <c r="C227" i="27"/>
  <c r="C222" i="27"/>
  <c r="D258" i="27"/>
  <c r="D228" i="27"/>
  <c r="C230" i="27"/>
  <c r="D229" i="27"/>
  <c r="C229" i="27"/>
  <c r="C250" i="27"/>
  <c r="C237" i="27"/>
  <c r="D231" i="27"/>
  <c r="C224" i="27"/>
  <c r="C219" i="27"/>
  <c r="C249" i="27"/>
  <c r="C228" i="27"/>
  <c r="C231" i="27"/>
  <c r="C218" i="27"/>
  <c r="C262" i="27"/>
  <c r="C248" i="27"/>
  <c r="C251" i="27"/>
  <c r="G218" i="27"/>
  <c r="G238" i="27" s="1"/>
  <c r="AB27" i="49" s="1"/>
  <c r="C256" i="27"/>
  <c r="G258" i="27"/>
  <c r="G263" i="27" s="1"/>
  <c r="AI27" i="49" s="1"/>
  <c r="D234" i="35"/>
  <c r="G255" i="41"/>
  <c r="G247" i="41"/>
  <c r="C248" i="41"/>
  <c r="H81" i="16"/>
  <c r="G259" i="16"/>
  <c r="G245" i="16"/>
  <c r="F223" i="16"/>
  <c r="F248" i="16"/>
  <c r="G259" i="38"/>
  <c r="H259" i="38" s="1"/>
  <c r="G253" i="38"/>
  <c r="D248" i="38"/>
  <c r="G246" i="38"/>
  <c r="G262" i="38"/>
  <c r="G243" i="38"/>
  <c r="C250" i="38"/>
  <c r="C263" i="38" s="1"/>
  <c r="G249" i="38"/>
  <c r="D257" i="38"/>
  <c r="D256" i="38"/>
  <c r="D254" i="38"/>
  <c r="D246" i="38"/>
  <c r="D244" i="38"/>
  <c r="D260" i="38"/>
  <c r="D252" i="38"/>
  <c r="D243" i="38"/>
  <c r="AF39" i="49" s="1"/>
  <c r="D261" i="38"/>
  <c r="D251" i="38"/>
  <c r="D250" i="38"/>
  <c r="C247" i="38"/>
  <c r="D247" i="38"/>
  <c r="D253" i="38"/>
  <c r="C220" i="35"/>
  <c r="C238" i="35" s="1"/>
  <c r="D246" i="35"/>
  <c r="C231" i="35"/>
  <c r="D231" i="35"/>
  <c r="D256" i="35"/>
  <c r="D250" i="35"/>
  <c r="D218" i="35"/>
  <c r="D228" i="35"/>
  <c r="D247" i="35"/>
  <c r="D232" i="35"/>
  <c r="C236" i="35"/>
  <c r="G219" i="35"/>
  <c r="D229" i="35"/>
  <c r="D258" i="35"/>
  <c r="D236" i="35"/>
  <c r="D225" i="35"/>
  <c r="G258" i="35"/>
  <c r="D257" i="35"/>
  <c r="C223" i="35"/>
  <c r="D244" i="35"/>
  <c r="D227" i="35"/>
  <c r="C251" i="35"/>
  <c r="D262" i="35"/>
  <c r="D237" i="35"/>
  <c r="D224" i="35"/>
  <c r="D233" i="35"/>
  <c r="E258" i="32"/>
  <c r="E246" i="32"/>
  <c r="E247" i="39"/>
  <c r="E248" i="39"/>
  <c r="H134" i="28"/>
  <c r="G186" i="28" s="1"/>
  <c r="D136" i="10"/>
  <c r="H118" i="21"/>
  <c r="E170" i="21" s="1"/>
  <c r="G252" i="16"/>
  <c r="G313" i="16"/>
  <c r="G363" i="16" s="1"/>
  <c r="F249" i="16"/>
  <c r="G245" i="25"/>
  <c r="G261" i="25"/>
  <c r="C243" i="25"/>
  <c r="AE20" i="49" s="1"/>
  <c r="D257" i="25"/>
  <c r="C254" i="25"/>
  <c r="C263" i="25" s="1"/>
  <c r="G250" i="25"/>
  <c r="D246" i="25"/>
  <c r="G258" i="25"/>
  <c r="D258" i="25"/>
  <c r="D247" i="25"/>
  <c r="G256" i="25"/>
  <c r="D249" i="25"/>
  <c r="D244" i="25"/>
  <c r="G253" i="25"/>
  <c r="D259" i="25"/>
  <c r="G247" i="25"/>
  <c r="D252" i="25"/>
  <c r="G259" i="25"/>
  <c r="D254" i="25"/>
  <c r="G249" i="25"/>
  <c r="G251" i="25"/>
  <c r="G254" i="25"/>
  <c r="C252" i="25"/>
  <c r="D255" i="25"/>
  <c r="G257" i="25"/>
  <c r="G248" i="25"/>
  <c r="D250" i="25"/>
  <c r="D256" i="25"/>
  <c r="G262" i="25"/>
  <c r="G243" i="25"/>
  <c r="G244" i="25"/>
  <c r="D245" i="25"/>
  <c r="G246" i="25"/>
  <c r="C247" i="25"/>
  <c r="G255" i="25"/>
  <c r="G252" i="25"/>
  <c r="D262" i="25"/>
  <c r="G260" i="25"/>
  <c r="C260" i="41"/>
  <c r="E253" i="32"/>
  <c r="G247" i="16"/>
  <c r="G232" i="16"/>
  <c r="C185" i="33"/>
  <c r="D182" i="21"/>
  <c r="F184" i="14"/>
  <c r="C184" i="14"/>
  <c r="D184" i="14"/>
  <c r="E184" i="14"/>
  <c r="G184" i="14"/>
  <c r="G178" i="20"/>
  <c r="F178" i="20"/>
  <c r="E178" i="20"/>
  <c r="C178" i="20"/>
  <c r="D178" i="20"/>
  <c r="D175" i="20"/>
  <c r="E175" i="20"/>
  <c r="G175" i="20"/>
  <c r="F175" i="20"/>
  <c r="C175" i="20"/>
  <c r="D181" i="39"/>
  <c r="G181" i="39"/>
  <c r="C181" i="39"/>
  <c r="E181" i="39"/>
  <c r="E187" i="33"/>
  <c r="F187" i="33"/>
  <c r="E176" i="18"/>
  <c r="D176" i="18"/>
  <c r="F176" i="18"/>
  <c r="C176" i="18"/>
  <c r="G176" i="18"/>
  <c r="C183" i="33"/>
  <c r="F183" i="33"/>
  <c r="G182" i="38"/>
  <c r="D182" i="38"/>
  <c r="F182" i="38"/>
  <c r="C182" i="38"/>
  <c r="E182" i="38"/>
  <c r="D136" i="32"/>
  <c r="D246" i="16"/>
  <c r="D244" i="16"/>
  <c r="D255" i="16"/>
  <c r="D254" i="16"/>
  <c r="D253" i="16"/>
  <c r="H253" i="16" s="1"/>
  <c r="D250" i="16"/>
  <c r="D256" i="16"/>
  <c r="D257" i="16"/>
  <c r="D252" i="16"/>
  <c r="D247" i="16"/>
  <c r="D259" i="16"/>
  <c r="D249" i="16"/>
  <c r="D260" i="16"/>
  <c r="H260" i="16" s="1"/>
  <c r="D261" i="16"/>
  <c r="D221" i="16"/>
  <c r="D243" i="16"/>
  <c r="D225" i="16"/>
  <c r="D236" i="16"/>
  <c r="D245" i="16"/>
  <c r="D258" i="16"/>
  <c r="D251" i="16"/>
  <c r="H251" i="16" s="1"/>
  <c r="D248" i="16"/>
  <c r="F234" i="34"/>
  <c r="E174" i="59"/>
  <c r="E228" i="39"/>
  <c r="E235" i="39"/>
  <c r="F256" i="17"/>
  <c r="E253" i="39"/>
  <c r="E170" i="33"/>
  <c r="C228" i="32"/>
  <c r="C221" i="32"/>
  <c r="H118" i="24"/>
  <c r="F170" i="24" s="1"/>
  <c r="F136" i="21"/>
  <c r="M21" i="49" s="1"/>
  <c r="E228" i="18"/>
  <c r="D224" i="18"/>
  <c r="F180" i="15"/>
  <c r="F171" i="6"/>
  <c r="E226" i="39"/>
  <c r="E238" i="39" s="1"/>
  <c r="Z40" i="49" s="1"/>
  <c r="E222" i="39"/>
  <c r="F224" i="17"/>
  <c r="E251" i="39"/>
  <c r="D170" i="33"/>
  <c r="C234" i="32"/>
  <c r="C247" i="32"/>
  <c r="F181" i="39"/>
  <c r="E136" i="24"/>
  <c r="H122" i="23"/>
  <c r="E174" i="23" s="1"/>
  <c r="F136" i="18"/>
  <c r="F219" i="23"/>
  <c r="F234" i="23"/>
  <c r="F250" i="23"/>
  <c r="H81" i="37"/>
  <c r="D171" i="62"/>
  <c r="E219" i="39"/>
  <c r="E227" i="39"/>
  <c r="F229" i="17"/>
  <c r="F251" i="17"/>
  <c r="E243" i="39"/>
  <c r="AG40" i="49" s="1"/>
  <c r="E256" i="39"/>
  <c r="E244" i="39"/>
  <c r="C170" i="33"/>
  <c r="C263" i="23"/>
  <c r="H111" i="14"/>
  <c r="D64" i="44"/>
  <c r="C136" i="34"/>
  <c r="C170" i="19"/>
  <c r="E170" i="19"/>
  <c r="G170" i="19"/>
  <c r="D170" i="19"/>
  <c r="F170" i="19"/>
  <c r="E260" i="39"/>
  <c r="E252" i="39"/>
  <c r="H126" i="37"/>
  <c r="D180" i="33"/>
  <c r="H134" i="25"/>
  <c r="D186" i="25" s="1"/>
  <c r="D136" i="57"/>
  <c r="K19" i="49" s="1"/>
  <c r="H118" i="16"/>
  <c r="D170" i="16" s="1"/>
  <c r="G253" i="16"/>
  <c r="G255" i="16"/>
  <c r="G258" i="19"/>
  <c r="D220" i="19"/>
  <c r="D254" i="19"/>
  <c r="D256" i="19"/>
  <c r="G259" i="19"/>
  <c r="G263" i="19" s="1"/>
  <c r="AI17" i="49" s="1"/>
  <c r="D251" i="19"/>
  <c r="G249" i="19"/>
  <c r="D235" i="19"/>
  <c r="D260" i="19"/>
  <c r="D223" i="19"/>
  <c r="D244" i="19"/>
  <c r="D234" i="19"/>
  <c r="D255" i="19"/>
  <c r="G219" i="19"/>
  <c r="G238" i="19" s="1"/>
  <c r="G244" i="19"/>
  <c r="D236" i="19"/>
  <c r="D249" i="19"/>
  <c r="D253" i="23"/>
  <c r="C232" i="18"/>
  <c r="G223" i="23"/>
  <c r="C170" i="26"/>
  <c r="C186" i="19"/>
  <c r="H111" i="30"/>
  <c r="C243" i="26"/>
  <c r="C262" i="26"/>
  <c r="G260" i="26"/>
  <c r="C256" i="26"/>
  <c r="G262" i="26"/>
  <c r="G255" i="26"/>
  <c r="G235" i="26"/>
  <c r="C251" i="26"/>
  <c r="C252" i="26"/>
  <c r="C249" i="26"/>
  <c r="G246" i="26"/>
  <c r="G250" i="26"/>
  <c r="G225" i="26"/>
  <c r="C254" i="26"/>
  <c r="C259" i="26"/>
  <c r="C257" i="26"/>
  <c r="G253" i="26"/>
  <c r="D235" i="26"/>
  <c r="G257" i="26"/>
  <c r="G229" i="26"/>
  <c r="C261" i="26"/>
  <c r="D253" i="26"/>
  <c r="C250" i="26"/>
  <c r="G249" i="26"/>
  <c r="G244" i="26"/>
  <c r="G247" i="26"/>
  <c r="G252" i="26"/>
  <c r="C248" i="26"/>
  <c r="C253" i="26"/>
  <c r="C245" i="26"/>
  <c r="G251" i="26"/>
  <c r="G243" i="26"/>
  <c r="G259" i="26"/>
  <c r="C255" i="26"/>
  <c r="C246" i="26"/>
  <c r="G254" i="26"/>
  <c r="C247" i="26"/>
  <c r="C260" i="26"/>
  <c r="G228" i="26"/>
  <c r="D249" i="26"/>
  <c r="G220" i="26"/>
  <c r="G261" i="26"/>
  <c r="G256" i="26"/>
  <c r="C258" i="26"/>
  <c r="G258" i="26"/>
  <c r="G248" i="26"/>
  <c r="C244" i="26"/>
  <c r="G245" i="26"/>
  <c r="C228" i="40"/>
  <c r="G229" i="40"/>
  <c r="C262" i="19"/>
  <c r="E222" i="41"/>
  <c r="E230" i="39"/>
  <c r="E234" i="39"/>
  <c r="H234" i="39" s="1"/>
  <c r="E221" i="39"/>
  <c r="F227" i="17"/>
  <c r="F258" i="17"/>
  <c r="H111" i="23"/>
  <c r="I163" i="37"/>
  <c r="G136" i="27"/>
  <c r="N27" i="49" s="1"/>
  <c r="G136" i="17"/>
  <c r="D136" i="22"/>
  <c r="D136" i="17"/>
  <c r="K15" i="49" s="1"/>
  <c r="I163" i="21"/>
  <c r="E136" i="21"/>
  <c r="H128" i="20"/>
  <c r="G180" i="20" s="1"/>
  <c r="G262" i="16"/>
  <c r="G244" i="16"/>
  <c r="G250" i="16"/>
  <c r="C246" i="22"/>
  <c r="D259" i="22"/>
  <c r="C244" i="22"/>
  <c r="C258" i="22"/>
  <c r="C257" i="22"/>
  <c r="C261" i="22"/>
  <c r="D253" i="22"/>
  <c r="C250" i="22"/>
  <c r="D260" i="22"/>
  <c r="H260" i="22" s="1"/>
  <c r="D256" i="22"/>
  <c r="D244" i="22"/>
  <c r="C252" i="22"/>
  <c r="D258" i="22"/>
  <c r="C260" i="22"/>
  <c r="C259" i="22"/>
  <c r="C251" i="22"/>
  <c r="D262" i="22"/>
  <c r="C249" i="22"/>
  <c r="D247" i="22"/>
  <c r="C262" i="22"/>
  <c r="C255" i="22"/>
  <c r="D245" i="22"/>
  <c r="C245" i="22"/>
  <c r="C247" i="22"/>
  <c r="C253" i="22"/>
  <c r="D254" i="22"/>
  <c r="D249" i="22"/>
  <c r="F233" i="31"/>
  <c r="D221" i="31"/>
  <c r="G227" i="31"/>
  <c r="G226" i="31"/>
  <c r="F224" i="31"/>
  <c r="G232" i="31"/>
  <c r="D232" i="31"/>
  <c r="G236" i="31"/>
  <c r="D219" i="31"/>
  <c r="F218" i="31"/>
  <c r="AA31" i="49" s="1"/>
  <c r="F230" i="31"/>
  <c r="C236" i="24"/>
  <c r="C237" i="40"/>
  <c r="D256" i="26"/>
  <c r="D183" i="33"/>
  <c r="G223" i="40"/>
  <c r="G261" i="16"/>
  <c r="F250" i="30"/>
  <c r="F262" i="30"/>
  <c r="C254" i="12"/>
  <c r="G222" i="12"/>
  <c r="G262" i="12"/>
  <c r="G248" i="12"/>
  <c r="G182" i="12"/>
  <c r="C182" i="12"/>
  <c r="D182" i="12"/>
  <c r="F182" i="12"/>
  <c r="E182" i="12"/>
  <c r="C177" i="39"/>
  <c r="E177" i="39"/>
  <c r="E262" i="21"/>
  <c r="E257" i="21"/>
  <c r="E247" i="21"/>
  <c r="E256" i="21"/>
  <c r="E227" i="21"/>
  <c r="E245" i="21"/>
  <c r="E254" i="21"/>
  <c r="E248" i="21"/>
  <c r="E244" i="21"/>
  <c r="E253" i="21"/>
  <c r="H52" i="20"/>
  <c r="E237" i="20"/>
  <c r="E236" i="20"/>
  <c r="E258" i="20"/>
  <c r="E248" i="20"/>
  <c r="C187" i="22"/>
  <c r="E187" i="22"/>
  <c r="D187" i="22"/>
  <c r="F187" i="22"/>
  <c r="G187" i="22"/>
  <c r="G187" i="26"/>
  <c r="F187" i="26"/>
  <c r="F168" i="31"/>
  <c r="E168" i="31"/>
  <c r="G168" i="31"/>
  <c r="D168" i="31"/>
  <c r="C168" i="31"/>
  <c r="G136" i="36"/>
  <c r="N37" i="49" s="1"/>
  <c r="E252" i="20"/>
  <c r="E251" i="21"/>
  <c r="H123" i="21"/>
  <c r="E175" i="21" s="1"/>
  <c r="F173" i="35"/>
  <c r="D173" i="35"/>
  <c r="D169" i="18"/>
  <c r="E169" i="18"/>
  <c r="F169" i="18"/>
  <c r="G176" i="19"/>
  <c r="D176" i="19"/>
  <c r="C176" i="19"/>
  <c r="C172" i="12"/>
  <c r="E172" i="12"/>
  <c r="G172" i="12"/>
  <c r="D172" i="12"/>
  <c r="G179" i="30"/>
  <c r="D179" i="30"/>
  <c r="F179" i="30"/>
  <c r="E179" i="30"/>
  <c r="G222" i="15"/>
  <c r="G238" i="41"/>
  <c r="AB42" i="49" s="1"/>
  <c r="E180" i="29"/>
  <c r="F180" i="29"/>
  <c r="C180" i="29"/>
  <c r="D180" i="29"/>
  <c r="G180" i="29"/>
  <c r="F247" i="39"/>
  <c r="H247" i="39" s="1"/>
  <c r="F219" i="39"/>
  <c r="F229" i="39"/>
  <c r="F262" i="39"/>
  <c r="F235" i="39"/>
  <c r="F221" i="39"/>
  <c r="F246" i="39"/>
  <c r="F258" i="39"/>
  <c r="F256" i="39"/>
  <c r="F230" i="39"/>
  <c r="F220" i="39"/>
  <c r="H220" i="39" s="1"/>
  <c r="F251" i="39"/>
  <c r="F254" i="39"/>
  <c r="F223" i="39"/>
  <c r="F260" i="39"/>
  <c r="F253" i="39"/>
  <c r="F233" i="39"/>
  <c r="F248" i="39"/>
  <c r="F261" i="39"/>
  <c r="F259" i="39"/>
  <c r="F249" i="39"/>
  <c r="F228" i="39"/>
  <c r="H228" i="39" s="1"/>
  <c r="F236" i="39"/>
  <c r="F252" i="39"/>
  <c r="F245" i="39"/>
  <c r="F243" i="39"/>
  <c r="AH40" i="49" s="1"/>
  <c r="F226" i="39"/>
  <c r="F227" i="39"/>
  <c r="F231" i="39"/>
  <c r="F218" i="39"/>
  <c r="F250" i="39"/>
  <c r="F224" i="39"/>
  <c r="F234" i="39"/>
  <c r="F225" i="39"/>
  <c r="H225" i="39" s="1"/>
  <c r="F244" i="39"/>
  <c r="F237" i="39"/>
  <c r="F255" i="39"/>
  <c r="H125" i="31"/>
  <c r="F136" i="31"/>
  <c r="H173" i="17"/>
  <c r="E136" i="22"/>
  <c r="L22" i="49" s="1"/>
  <c r="D184" i="30"/>
  <c r="G184" i="30"/>
  <c r="C184" i="30"/>
  <c r="G187" i="34"/>
  <c r="C187" i="34"/>
  <c r="E187" i="34"/>
  <c r="F187" i="34"/>
  <c r="D187" i="34"/>
  <c r="D181" i="23"/>
  <c r="G181" i="23"/>
  <c r="E181" i="23"/>
  <c r="F181" i="23"/>
  <c r="C181" i="23"/>
  <c r="E244" i="20"/>
  <c r="G243" i="15"/>
  <c r="E252" i="21"/>
  <c r="F218" i="62"/>
  <c r="F253" i="62"/>
  <c r="F261" i="62"/>
  <c r="F237" i="62"/>
  <c r="F243" i="62"/>
  <c r="F226" i="62"/>
  <c r="F244" i="62"/>
  <c r="F249" i="62"/>
  <c r="F248" i="62"/>
  <c r="F236" i="62"/>
  <c r="F234" i="62"/>
  <c r="F258" i="62"/>
  <c r="F254" i="62"/>
  <c r="F246" i="62"/>
  <c r="F255" i="62"/>
  <c r="F260" i="62"/>
  <c r="F233" i="62"/>
  <c r="F225" i="62"/>
  <c r="F262" i="62"/>
  <c r="D181" i="20"/>
  <c r="H130" i="18"/>
  <c r="D182" i="18" s="1"/>
  <c r="E254" i="20"/>
  <c r="G257" i="15"/>
  <c r="E247" i="20"/>
  <c r="G254" i="15"/>
  <c r="G262" i="15"/>
  <c r="E259" i="21"/>
  <c r="E187" i="26"/>
  <c r="H120" i="15"/>
  <c r="E172" i="15" s="1"/>
  <c r="C136" i="15"/>
  <c r="H127" i="12"/>
  <c r="E179" i="12" s="1"/>
  <c r="D136" i="12"/>
  <c r="H119" i="12"/>
  <c r="G136" i="12"/>
  <c r="N11" i="49" s="1"/>
  <c r="C180" i="21"/>
  <c r="G246" i="15"/>
  <c r="D231" i="17"/>
  <c r="D187" i="26"/>
  <c r="H302" i="59"/>
  <c r="K31" i="48" s="1"/>
  <c r="E177" i="59"/>
  <c r="F177" i="59"/>
  <c r="G177" i="59"/>
  <c r="C177" i="59"/>
  <c r="H132" i="38"/>
  <c r="G136" i="38"/>
  <c r="N39" i="49" s="1"/>
  <c r="H111" i="32"/>
  <c r="H138" i="32" s="1"/>
  <c r="H119" i="29"/>
  <c r="F136" i="29"/>
  <c r="M29" i="49" s="1"/>
  <c r="G136" i="25"/>
  <c r="N20" i="49" s="1"/>
  <c r="E181" i="32"/>
  <c r="G181" i="32"/>
  <c r="D181" i="32"/>
  <c r="F170" i="30"/>
  <c r="E170" i="30"/>
  <c r="G170" i="30"/>
  <c r="E176" i="24"/>
  <c r="C176" i="24"/>
  <c r="D176" i="24"/>
  <c r="G176" i="24"/>
  <c r="F176" i="24"/>
  <c r="H134" i="30"/>
  <c r="C186" i="30" s="1"/>
  <c r="H123" i="36"/>
  <c r="G255" i="15"/>
  <c r="E249" i="21"/>
  <c r="E250" i="21"/>
  <c r="E246" i="21"/>
  <c r="F237" i="35"/>
  <c r="H237" i="35" s="1"/>
  <c r="F230" i="35"/>
  <c r="F221" i="35"/>
  <c r="H221" i="35" s="1"/>
  <c r="C262" i="62"/>
  <c r="C233" i="62"/>
  <c r="C257" i="62"/>
  <c r="C224" i="62"/>
  <c r="F136" i="41"/>
  <c r="M42" i="49" s="1"/>
  <c r="H125" i="41"/>
  <c r="D177" i="41" s="1"/>
  <c r="F171" i="33"/>
  <c r="H171" i="33" s="1"/>
  <c r="E171" i="33"/>
  <c r="G171" i="33"/>
  <c r="C171" i="33"/>
  <c r="D171" i="33"/>
  <c r="F170" i="16"/>
  <c r="G170" i="31"/>
  <c r="D170" i="31"/>
  <c r="C170" i="31"/>
  <c r="F170" i="31"/>
  <c r="E170" i="31"/>
  <c r="F185" i="25"/>
  <c r="E185" i="25"/>
  <c r="C185" i="25"/>
  <c r="G185" i="25"/>
  <c r="E258" i="21"/>
  <c r="G245" i="15"/>
  <c r="E228" i="15"/>
  <c r="E222" i="15"/>
  <c r="G226" i="15"/>
  <c r="G231" i="15"/>
  <c r="E219" i="15"/>
  <c r="C257" i="15"/>
  <c r="F223" i="15"/>
  <c r="F230" i="15"/>
  <c r="F229" i="15"/>
  <c r="G253" i="15"/>
  <c r="E248" i="15"/>
  <c r="E262" i="15"/>
  <c r="F261" i="15"/>
  <c r="G260" i="15"/>
  <c r="E260" i="15"/>
  <c r="G258" i="15"/>
  <c r="D262" i="15"/>
  <c r="E237" i="15"/>
  <c r="G221" i="15"/>
  <c r="F227" i="15"/>
  <c r="E218" i="15"/>
  <c r="E221" i="15"/>
  <c r="E233" i="15"/>
  <c r="G235" i="15"/>
  <c r="G234" i="15"/>
  <c r="F221" i="15"/>
  <c r="F232" i="15"/>
  <c r="F235" i="15"/>
  <c r="F243" i="15"/>
  <c r="F257" i="15"/>
  <c r="F251" i="15"/>
  <c r="F250" i="15"/>
  <c r="G249" i="15"/>
  <c r="E249" i="15"/>
  <c r="G247" i="15"/>
  <c r="E254" i="15"/>
  <c r="E236" i="15"/>
  <c r="G228" i="15"/>
  <c r="E227" i="15"/>
  <c r="E232" i="15"/>
  <c r="E226" i="15"/>
  <c r="E255" i="15"/>
  <c r="C258" i="15"/>
  <c r="F234" i="15"/>
  <c r="F224" i="15"/>
  <c r="F231" i="15"/>
  <c r="G252" i="15"/>
  <c r="F246" i="15"/>
  <c r="F262" i="15"/>
  <c r="G261" i="15"/>
  <c r="E261" i="15"/>
  <c r="G259" i="15"/>
  <c r="E250" i="15"/>
  <c r="E225" i="15"/>
  <c r="G244" i="15"/>
  <c r="G236" i="15"/>
  <c r="G219" i="15"/>
  <c r="G232" i="15"/>
  <c r="C245" i="15"/>
  <c r="F233" i="15"/>
  <c r="F219" i="15"/>
  <c r="F258" i="15"/>
  <c r="F252" i="15"/>
  <c r="G251" i="15"/>
  <c r="E251" i="15"/>
  <c r="G250" i="15"/>
  <c r="F249" i="15"/>
  <c r="H118" i="28"/>
  <c r="D170" i="28" s="1"/>
  <c r="F136" i="28"/>
  <c r="M28" i="49" s="1"/>
  <c r="C136" i="31"/>
  <c r="H120" i="31"/>
  <c r="H130" i="34"/>
  <c r="F136" i="34"/>
  <c r="M35" i="49" s="1"/>
  <c r="G223" i="62"/>
  <c r="G248" i="62"/>
  <c r="G218" i="62"/>
  <c r="G230" i="62"/>
  <c r="H126" i="57"/>
  <c r="E178" i="57" s="1"/>
  <c r="E136" i="12"/>
  <c r="L11" i="49" s="1"/>
  <c r="H132" i="37"/>
  <c r="F184" i="37" s="1"/>
  <c r="E186" i="39"/>
  <c r="F228" i="17"/>
  <c r="F230" i="17"/>
  <c r="F260" i="17"/>
  <c r="F247" i="17"/>
  <c r="E248" i="22"/>
  <c r="H118" i="40"/>
  <c r="H125" i="25"/>
  <c r="E177" i="25" s="1"/>
  <c r="H119" i="41"/>
  <c r="I163" i="33"/>
  <c r="H127" i="16"/>
  <c r="E179" i="16" s="1"/>
  <c r="H120" i="10"/>
  <c r="D172" i="10" s="1"/>
  <c r="G183" i="33"/>
  <c r="G238" i="35"/>
  <c r="AB36" i="49" s="1"/>
  <c r="G136" i="11"/>
  <c r="N10" i="49" s="1"/>
  <c r="H124" i="23"/>
  <c r="D176" i="23" s="1"/>
  <c r="H243" i="28"/>
  <c r="F176" i="10"/>
  <c r="F104" i="44"/>
  <c r="H125" i="9"/>
  <c r="H81" i="15"/>
  <c r="H126" i="12"/>
  <c r="C178" i="12" s="1"/>
  <c r="G254" i="62"/>
  <c r="H132" i="59"/>
  <c r="D184" i="59" s="1"/>
  <c r="H18" i="32"/>
  <c r="F221" i="17"/>
  <c r="F249" i="17"/>
  <c r="F255" i="17"/>
  <c r="F250" i="17"/>
  <c r="E251" i="30"/>
  <c r="H251" i="30" s="1"/>
  <c r="G171" i="10"/>
  <c r="H111" i="27"/>
  <c r="H138" i="27" s="1"/>
  <c r="D181" i="24"/>
  <c r="I163" i="23"/>
  <c r="E136" i="18"/>
  <c r="L16" i="49" s="1"/>
  <c r="D184" i="31"/>
  <c r="G184" i="31"/>
  <c r="E184" i="31"/>
  <c r="F184" i="31"/>
  <c r="F187" i="29"/>
  <c r="E187" i="29"/>
  <c r="G170" i="26"/>
  <c r="H116" i="59"/>
  <c r="D168" i="59" s="1"/>
  <c r="H124" i="40"/>
  <c r="D176" i="40" s="1"/>
  <c r="H120" i="17"/>
  <c r="H169" i="30"/>
  <c r="F136" i="26"/>
  <c r="H124" i="57"/>
  <c r="G176" i="57" s="1"/>
  <c r="H169" i="40"/>
  <c r="H120" i="62"/>
  <c r="G172" i="62" s="1"/>
  <c r="F169" i="14"/>
  <c r="E185" i="9"/>
  <c r="D136" i="20"/>
  <c r="K18" i="49" s="1"/>
  <c r="H125" i="14"/>
  <c r="G177" i="14" s="1"/>
  <c r="D254" i="12"/>
  <c r="E255" i="19"/>
  <c r="F105" i="44"/>
  <c r="C181" i="32"/>
  <c r="F233" i="17"/>
  <c r="F231" i="17"/>
  <c r="F253" i="17"/>
  <c r="F259" i="17"/>
  <c r="E260" i="30"/>
  <c r="G258" i="39"/>
  <c r="H258" i="39" s="1"/>
  <c r="D111" i="44"/>
  <c r="E187" i="21"/>
  <c r="G109" i="44"/>
  <c r="H127" i="11"/>
  <c r="G179" i="11" s="1"/>
  <c r="C256" i="14"/>
  <c r="F169" i="41"/>
  <c r="C169" i="41"/>
  <c r="D169" i="41"/>
  <c r="G169" i="41"/>
  <c r="H121" i="57"/>
  <c r="E173" i="57" s="1"/>
  <c r="D263" i="34"/>
  <c r="AF35" i="49" s="1"/>
  <c r="C187" i="26"/>
  <c r="E179" i="9"/>
  <c r="H119" i="27"/>
  <c r="D171" i="27" s="1"/>
  <c r="H125" i="24"/>
  <c r="H111" i="16"/>
  <c r="H138" i="16" s="1"/>
  <c r="H187" i="27"/>
  <c r="H121" i="22"/>
  <c r="F173" i="22" s="1"/>
  <c r="E136" i="15"/>
  <c r="L13" i="49" s="1"/>
  <c r="H131" i="21"/>
  <c r="C183" i="21" s="1"/>
  <c r="I163" i="18"/>
  <c r="H119" i="22"/>
  <c r="D171" i="22" s="1"/>
  <c r="H111" i="17"/>
  <c r="H138" i="17" s="1"/>
  <c r="D108" i="44"/>
  <c r="G136" i="59"/>
  <c r="N33" i="49" s="1"/>
  <c r="H132" i="9"/>
  <c r="F184" i="9" s="1"/>
  <c r="F237" i="17"/>
  <c r="F225" i="17"/>
  <c r="F246" i="17"/>
  <c r="I163" i="35"/>
  <c r="H111" i="24"/>
  <c r="H138" i="24" s="1"/>
  <c r="H111" i="21"/>
  <c r="H111" i="11"/>
  <c r="C187" i="21"/>
  <c r="F180" i="57"/>
  <c r="H135" i="25"/>
  <c r="C187" i="25" s="1"/>
  <c r="H51" i="44"/>
  <c r="C184" i="15"/>
  <c r="G184" i="15"/>
  <c r="E184" i="15"/>
  <c r="E184" i="19"/>
  <c r="F184" i="19"/>
  <c r="C184" i="19"/>
  <c r="G184" i="19"/>
  <c r="D184" i="19"/>
  <c r="E236" i="62"/>
  <c r="C250" i="30"/>
  <c r="H250" i="30" s="1"/>
  <c r="C246" i="30"/>
  <c r="C251" i="30"/>
  <c r="E226" i="62"/>
  <c r="E225" i="62"/>
  <c r="F184" i="15"/>
  <c r="E223" i="62"/>
  <c r="H118" i="11"/>
  <c r="D170" i="11" s="1"/>
  <c r="E256" i="62"/>
  <c r="C183" i="35"/>
  <c r="C226" i="30"/>
  <c r="C244" i="30"/>
  <c r="H244" i="30" s="1"/>
  <c r="E218" i="62"/>
  <c r="E229" i="62"/>
  <c r="D177" i="57"/>
  <c r="F177" i="57"/>
  <c r="C235" i="30"/>
  <c r="C236" i="30"/>
  <c r="C219" i="30"/>
  <c r="C255" i="30"/>
  <c r="C230" i="30"/>
  <c r="C224" i="30"/>
  <c r="C261" i="30"/>
  <c r="E224" i="62"/>
  <c r="E221" i="62"/>
  <c r="E247" i="62"/>
  <c r="C231" i="30"/>
  <c r="C254" i="30"/>
  <c r="C233" i="30"/>
  <c r="E235" i="62"/>
  <c r="F250" i="22"/>
  <c r="F243" i="22"/>
  <c r="H243" i="22" s="1"/>
  <c r="F181" i="20"/>
  <c r="H127" i="39"/>
  <c r="E179" i="39" s="1"/>
  <c r="F136" i="39"/>
  <c r="M40" i="49" s="1"/>
  <c r="E246" i="62"/>
  <c r="C234" i="30"/>
  <c r="C245" i="30"/>
  <c r="C248" i="30"/>
  <c r="H248" i="30" s="1"/>
  <c r="E233" i="62"/>
  <c r="C183" i="36"/>
  <c r="G183" i="36"/>
  <c r="F224" i="11"/>
  <c r="F231" i="11"/>
  <c r="F245" i="11"/>
  <c r="F256" i="11"/>
  <c r="F248" i="11"/>
  <c r="F223" i="11"/>
  <c r="F259" i="11"/>
  <c r="F249" i="11"/>
  <c r="F260" i="11"/>
  <c r="G259" i="17"/>
  <c r="G256" i="17"/>
  <c r="G246" i="17"/>
  <c r="G244" i="17"/>
  <c r="G230" i="17"/>
  <c r="G253" i="17"/>
  <c r="G255" i="17"/>
  <c r="G225" i="17"/>
  <c r="G235" i="17"/>
  <c r="G219" i="17"/>
  <c r="G232" i="17"/>
  <c r="G231" i="17"/>
  <c r="G254" i="17"/>
  <c r="G243" i="17"/>
  <c r="G226" i="17"/>
  <c r="G228" i="17"/>
  <c r="G252" i="17"/>
  <c r="G223" i="17"/>
  <c r="G261" i="17"/>
  <c r="G247" i="17"/>
  <c r="G224" i="17"/>
  <c r="G221" i="17"/>
  <c r="G262" i="17"/>
  <c r="G227" i="17"/>
  <c r="G220" i="17"/>
  <c r="G250" i="17"/>
  <c r="G229" i="17"/>
  <c r="G234" i="17"/>
  <c r="G222" i="17"/>
  <c r="G185" i="10"/>
  <c r="C185" i="10"/>
  <c r="F172" i="37"/>
  <c r="E262" i="62"/>
  <c r="E245" i="62"/>
  <c r="H52" i="62"/>
  <c r="C229" i="30"/>
  <c r="C262" i="30"/>
  <c r="D229" i="37"/>
  <c r="D251" i="37"/>
  <c r="E247" i="37"/>
  <c r="E263" i="37" s="1"/>
  <c r="AG38" i="49" s="1"/>
  <c r="D245" i="37"/>
  <c r="D260" i="37"/>
  <c r="C243" i="37"/>
  <c r="C261" i="37"/>
  <c r="F259" i="37"/>
  <c r="D258" i="37"/>
  <c r="C231" i="37"/>
  <c r="D225" i="37"/>
  <c r="D233" i="37"/>
  <c r="E262" i="37"/>
  <c r="E246" i="37"/>
  <c r="C262" i="37"/>
  <c r="F262" i="37"/>
  <c r="D259" i="37"/>
  <c r="D246" i="37"/>
  <c r="C252" i="37"/>
  <c r="C251" i="37"/>
  <c r="D222" i="37"/>
  <c r="C218" i="37"/>
  <c r="D234" i="37"/>
  <c r="C226" i="59"/>
  <c r="C221" i="59"/>
  <c r="C261" i="59"/>
  <c r="C219" i="59"/>
  <c r="C244" i="59"/>
  <c r="C237" i="59"/>
  <c r="C234" i="59"/>
  <c r="C231" i="59"/>
  <c r="C222" i="59"/>
  <c r="C247" i="59"/>
  <c r="C223" i="59"/>
  <c r="C243" i="59"/>
  <c r="C245" i="59"/>
  <c r="C259" i="59"/>
  <c r="C257" i="59"/>
  <c r="C225" i="59"/>
  <c r="C218" i="59"/>
  <c r="C229" i="59"/>
  <c r="F221" i="59"/>
  <c r="F261" i="59"/>
  <c r="F234" i="59"/>
  <c r="F254" i="59"/>
  <c r="F258" i="59"/>
  <c r="F235" i="59"/>
  <c r="F236" i="59"/>
  <c r="F251" i="59"/>
  <c r="F255" i="59"/>
  <c r="F247" i="59"/>
  <c r="F246" i="59"/>
  <c r="F249" i="59"/>
  <c r="F259" i="59"/>
  <c r="F183" i="20"/>
  <c r="G183" i="20"/>
  <c r="D183" i="20"/>
  <c r="C183" i="20"/>
  <c r="E183" i="20"/>
  <c r="F136" i="19"/>
  <c r="H125" i="19"/>
  <c r="H303" i="10"/>
  <c r="L7" i="48" s="1"/>
  <c r="F178" i="10"/>
  <c r="F169" i="29"/>
  <c r="C169" i="29"/>
  <c r="F249" i="22"/>
  <c r="F254" i="22"/>
  <c r="H254" i="22" s="1"/>
  <c r="F261" i="22"/>
  <c r="F262" i="22"/>
  <c r="F255" i="22"/>
  <c r="F245" i="22"/>
  <c r="H245" i="22" s="1"/>
  <c r="F248" i="22"/>
  <c r="F253" i="22"/>
  <c r="F251" i="22"/>
  <c r="F259" i="22"/>
  <c r="H259" i="22" s="1"/>
  <c r="F260" i="22"/>
  <c r="F257" i="22"/>
  <c r="H257" i="22" s="1"/>
  <c r="F247" i="22"/>
  <c r="E258" i="62"/>
  <c r="E234" i="62"/>
  <c r="E250" i="62"/>
  <c r="E249" i="62"/>
  <c r="E259" i="62"/>
  <c r="H259" i="62" s="1"/>
  <c r="E231" i="62"/>
  <c r="E253" i="62"/>
  <c r="E220" i="62"/>
  <c r="E257" i="62"/>
  <c r="E252" i="62"/>
  <c r="E230" i="62"/>
  <c r="E243" i="62"/>
  <c r="E228" i="62"/>
  <c r="H228" i="62" s="1"/>
  <c r="E244" i="62"/>
  <c r="E219" i="62"/>
  <c r="E232" i="62"/>
  <c r="E261" i="62"/>
  <c r="E248" i="62"/>
  <c r="E260" i="62"/>
  <c r="E254" i="62"/>
  <c r="E237" i="62"/>
  <c r="E183" i="35"/>
  <c r="F183" i="35"/>
  <c r="D183" i="35"/>
  <c r="H128" i="36"/>
  <c r="F180" i="36" s="1"/>
  <c r="C259" i="30"/>
  <c r="C243" i="30"/>
  <c r="C258" i="30"/>
  <c r="E222" i="62"/>
  <c r="H222" i="62" s="1"/>
  <c r="E251" i="62"/>
  <c r="E255" i="62"/>
  <c r="F258" i="22"/>
  <c r="D169" i="32"/>
  <c r="E169" i="32"/>
  <c r="D174" i="40"/>
  <c r="F174" i="40"/>
  <c r="E261" i="38"/>
  <c r="E227" i="38"/>
  <c r="E220" i="38"/>
  <c r="H220" i="38" s="1"/>
  <c r="E219" i="38"/>
  <c r="E258" i="38"/>
  <c r="H258" i="38" s="1"/>
  <c r="E226" i="38"/>
  <c r="E235" i="38"/>
  <c r="E244" i="38"/>
  <c r="H52" i="22"/>
  <c r="H128" i="30"/>
  <c r="F180" i="30" s="1"/>
  <c r="G136" i="30"/>
  <c r="N30" i="49" s="1"/>
  <c r="F187" i="40"/>
  <c r="G187" i="40"/>
  <c r="D187" i="40"/>
  <c r="C187" i="40"/>
  <c r="E187" i="40"/>
  <c r="D175" i="39"/>
  <c r="G175" i="39"/>
  <c r="C175" i="39"/>
  <c r="E175" i="39"/>
  <c r="F175" i="39"/>
  <c r="H127" i="14"/>
  <c r="G179" i="14" s="1"/>
  <c r="G313" i="14"/>
  <c r="G363" i="14" s="1"/>
  <c r="G251" i="14"/>
  <c r="G255" i="14"/>
  <c r="G224" i="14"/>
  <c r="G235" i="14"/>
  <c r="G219" i="14"/>
  <c r="G233" i="14"/>
  <c r="G261" i="14"/>
  <c r="G237" i="14"/>
  <c r="G231" i="14"/>
  <c r="G227" i="14"/>
  <c r="G247" i="14"/>
  <c r="G223" i="14"/>
  <c r="G234" i="14"/>
  <c r="G221" i="14"/>
  <c r="G243" i="14"/>
  <c r="G222" i="14"/>
  <c r="G245" i="14"/>
  <c r="G252" i="14"/>
  <c r="G263" i="14" s="1"/>
  <c r="AI12" i="49" s="1"/>
  <c r="G220" i="14"/>
  <c r="G249" i="14"/>
  <c r="G225" i="14"/>
  <c r="G248" i="14"/>
  <c r="G256" i="14"/>
  <c r="G230" i="14"/>
  <c r="G229" i="14"/>
  <c r="G262" i="14"/>
  <c r="H262" i="14" s="1"/>
  <c r="G232" i="14"/>
  <c r="G253" i="14"/>
  <c r="H81" i="36"/>
  <c r="F235" i="62"/>
  <c r="F232" i="62"/>
  <c r="F227" i="62"/>
  <c r="F245" i="62"/>
  <c r="G184" i="57"/>
  <c r="C108" i="44"/>
  <c r="F219" i="62"/>
  <c r="G259" i="39"/>
  <c r="E253" i="22"/>
  <c r="E225" i="30"/>
  <c r="G222" i="39"/>
  <c r="E258" i="30"/>
  <c r="G260" i="14"/>
  <c r="G258" i="14"/>
  <c r="C182" i="40"/>
  <c r="G182" i="40"/>
  <c r="F183" i="29"/>
  <c r="D183" i="29"/>
  <c r="E237" i="28"/>
  <c r="H237" i="28" s="1"/>
  <c r="E261" i="28"/>
  <c r="H261" i="28" s="1"/>
  <c r="E259" i="28"/>
  <c r="H259" i="28" s="1"/>
  <c r="E226" i="28"/>
  <c r="H226" i="28" s="1"/>
  <c r="E223" i="28"/>
  <c r="H223" i="28" s="1"/>
  <c r="E227" i="28"/>
  <c r="E234" i="28"/>
  <c r="H234" i="28" s="1"/>
  <c r="E258" i="28"/>
  <c r="E236" i="28"/>
  <c r="E225" i="28"/>
  <c r="H225" i="28" s="1"/>
  <c r="E233" i="28"/>
  <c r="E262" i="28"/>
  <c r="H262" i="28" s="1"/>
  <c r="E254" i="28"/>
  <c r="H254" i="28" s="1"/>
  <c r="E221" i="28"/>
  <c r="E235" i="28"/>
  <c r="E253" i="28"/>
  <c r="H253" i="28" s="1"/>
  <c r="E252" i="28"/>
  <c r="H52" i="28"/>
  <c r="E230" i="28"/>
  <c r="E250" i="28"/>
  <c r="E220" i="28"/>
  <c r="H220" i="28" s="1"/>
  <c r="E229" i="28"/>
  <c r="E218" i="28"/>
  <c r="Z28" i="49" s="1"/>
  <c r="E256" i="28"/>
  <c r="E249" i="28"/>
  <c r="H249" i="28" s="1"/>
  <c r="F228" i="24"/>
  <c r="F236" i="24"/>
  <c r="F224" i="24"/>
  <c r="F225" i="24"/>
  <c r="H225" i="24" s="1"/>
  <c r="F220" i="24"/>
  <c r="F231" i="24"/>
  <c r="F226" i="24"/>
  <c r="F221" i="24"/>
  <c r="E172" i="19"/>
  <c r="G172" i="19"/>
  <c r="F172" i="19"/>
  <c r="C172" i="19"/>
  <c r="D172" i="19"/>
  <c r="D187" i="17"/>
  <c r="F187" i="17"/>
  <c r="C187" i="17"/>
  <c r="E187" i="17"/>
  <c r="I163" i="24"/>
  <c r="G171" i="25"/>
  <c r="D171" i="25"/>
  <c r="F136" i="24"/>
  <c r="G185" i="28"/>
  <c r="C185" i="28"/>
  <c r="E185" i="28"/>
  <c r="H117" i="57"/>
  <c r="G169" i="57" s="1"/>
  <c r="H128" i="23"/>
  <c r="G180" i="23" s="1"/>
  <c r="G136" i="14"/>
  <c r="F252" i="62"/>
  <c r="D185" i="31"/>
  <c r="F170" i="38"/>
  <c r="F258" i="37"/>
  <c r="D184" i="20"/>
  <c r="E136" i="33"/>
  <c r="L34" i="49" s="1"/>
  <c r="H121" i="33"/>
  <c r="F222" i="33"/>
  <c r="F225" i="33"/>
  <c r="F220" i="33"/>
  <c r="F232" i="33"/>
  <c r="G250" i="14"/>
  <c r="G170" i="24"/>
  <c r="E170" i="24"/>
  <c r="D170" i="24"/>
  <c r="C170" i="24"/>
  <c r="G175" i="40"/>
  <c r="D175" i="40"/>
  <c r="F220" i="62"/>
  <c r="G244" i="14"/>
  <c r="G226" i="14"/>
  <c r="C183" i="25"/>
  <c r="G183" i="25"/>
  <c r="D183" i="25"/>
  <c r="D180" i="24"/>
  <c r="F136" i="11"/>
  <c r="M10" i="49" s="1"/>
  <c r="G185" i="18"/>
  <c r="C185" i="18"/>
  <c r="F185" i="18"/>
  <c r="F136" i="17"/>
  <c r="H128" i="17"/>
  <c r="I163" i="17"/>
  <c r="F183" i="39"/>
  <c r="E183" i="39"/>
  <c r="C183" i="39"/>
  <c r="G183" i="39"/>
  <c r="D183" i="39"/>
  <c r="F109" i="44"/>
  <c r="C173" i="34"/>
  <c r="D187" i="25"/>
  <c r="G245" i="39"/>
  <c r="E258" i="23"/>
  <c r="E256" i="23"/>
  <c r="H256" i="23" s="1"/>
  <c r="F246" i="18"/>
  <c r="H246" i="18" s="1"/>
  <c r="F236" i="18"/>
  <c r="F255" i="18"/>
  <c r="H255" i="18" s="1"/>
  <c r="F221" i="18"/>
  <c r="F232" i="18"/>
  <c r="H232" i="18" s="1"/>
  <c r="G228" i="14"/>
  <c r="I163" i="39"/>
  <c r="H133" i="59"/>
  <c r="F136" i="25"/>
  <c r="F175" i="17"/>
  <c r="D175" i="17"/>
  <c r="C175" i="17"/>
  <c r="G175" i="17"/>
  <c r="H116" i="14"/>
  <c r="F168" i="14" s="1"/>
  <c r="F247" i="62"/>
  <c r="F229" i="62"/>
  <c r="F231" i="62"/>
  <c r="F257" i="62"/>
  <c r="H124" i="62"/>
  <c r="E176" i="62" s="1"/>
  <c r="E254" i="23"/>
  <c r="F257" i="18"/>
  <c r="C181" i="38"/>
  <c r="G181" i="38"/>
  <c r="H126" i="6"/>
  <c r="E178" i="6" s="1"/>
  <c r="G182" i="26"/>
  <c r="E182" i="26"/>
  <c r="F182" i="26"/>
  <c r="D185" i="18"/>
  <c r="E169" i="22"/>
  <c r="G169" i="22"/>
  <c r="C169" i="22"/>
  <c r="D181" i="22"/>
  <c r="F169" i="22"/>
  <c r="G181" i="22"/>
  <c r="C181" i="22"/>
  <c r="F222" i="62"/>
  <c r="F259" i="62"/>
  <c r="F250" i="62"/>
  <c r="F230" i="62"/>
  <c r="F221" i="62"/>
  <c r="H127" i="37"/>
  <c r="E179" i="37" s="1"/>
  <c r="G186" i="59"/>
  <c r="C136" i="33"/>
  <c r="G246" i="39"/>
  <c r="G237" i="39"/>
  <c r="G227" i="39"/>
  <c r="H227" i="39" s="1"/>
  <c r="G257" i="39"/>
  <c r="G229" i="39"/>
  <c r="G218" i="39"/>
  <c r="G233" i="39"/>
  <c r="G260" i="39"/>
  <c r="H260" i="39" s="1"/>
  <c r="G235" i="39"/>
  <c r="E256" i="30"/>
  <c r="E247" i="30"/>
  <c r="H247" i="30" s="1"/>
  <c r="E259" i="30"/>
  <c r="E255" i="30"/>
  <c r="E253" i="30"/>
  <c r="E249" i="30"/>
  <c r="E262" i="30"/>
  <c r="H262" i="30" s="1"/>
  <c r="E246" i="30"/>
  <c r="E259" i="22"/>
  <c r="E247" i="22"/>
  <c r="H247" i="22" s="1"/>
  <c r="E246" i="22"/>
  <c r="E250" i="22"/>
  <c r="H250" i="22" s="1"/>
  <c r="E261" i="22"/>
  <c r="E251" i="22"/>
  <c r="E249" i="22"/>
  <c r="H249" i="22" s="1"/>
  <c r="E262" i="22"/>
  <c r="G236" i="14"/>
  <c r="H111" i="20"/>
  <c r="H138" i="20" s="1"/>
  <c r="H111" i="33"/>
  <c r="H138" i="33" s="1"/>
  <c r="I163" i="27"/>
  <c r="C136" i="23"/>
  <c r="H132" i="23"/>
  <c r="H111" i="19"/>
  <c r="H138" i="19" s="1"/>
  <c r="H128" i="59"/>
  <c r="D180" i="59" s="1"/>
  <c r="H118" i="34"/>
  <c r="D170" i="34" s="1"/>
  <c r="D136" i="34"/>
  <c r="K35" i="49" s="1"/>
  <c r="F183" i="25"/>
  <c r="C178" i="35"/>
  <c r="F178" i="35"/>
  <c r="G178" i="35"/>
  <c r="AE42" i="49"/>
  <c r="F179" i="21"/>
  <c r="D252" i="20"/>
  <c r="D244" i="20"/>
  <c r="D222" i="20"/>
  <c r="D253" i="20"/>
  <c r="D256" i="20"/>
  <c r="H243" i="31"/>
  <c r="G181" i="33"/>
  <c r="C218" i="20"/>
  <c r="X18" i="49" s="1"/>
  <c r="G236" i="20"/>
  <c r="G255" i="20"/>
  <c r="C106" i="44"/>
  <c r="H138" i="15"/>
  <c r="H135" i="9"/>
  <c r="F187" i="9" s="1"/>
  <c r="H118" i="35"/>
  <c r="D170" i="35" s="1"/>
  <c r="H174" i="24"/>
  <c r="G136" i="33"/>
  <c r="N34" i="49" s="1"/>
  <c r="H57" i="44"/>
  <c r="G112" i="44"/>
  <c r="D169" i="19"/>
  <c r="C169" i="19"/>
  <c r="F169" i="19"/>
  <c r="G169" i="19"/>
  <c r="H116" i="19"/>
  <c r="K17" i="49"/>
  <c r="O17" i="49" s="1"/>
  <c r="D185" i="19"/>
  <c r="F185" i="19"/>
  <c r="G185" i="19"/>
  <c r="E185" i="19"/>
  <c r="C249" i="14"/>
  <c r="H119" i="24"/>
  <c r="E171" i="24" s="1"/>
  <c r="F136" i="12"/>
  <c r="H128" i="26"/>
  <c r="E180" i="26" s="1"/>
  <c r="F177" i="20"/>
  <c r="C177" i="20"/>
  <c r="E177" i="20"/>
  <c r="G177" i="20"/>
  <c r="D237" i="12"/>
  <c r="D238" i="12" s="1"/>
  <c r="C253" i="14"/>
  <c r="H245" i="31"/>
  <c r="H262" i="31"/>
  <c r="G230" i="20"/>
  <c r="G228" i="20"/>
  <c r="F174" i="19"/>
  <c r="G97" i="44"/>
  <c r="D238" i="25"/>
  <c r="G238" i="28"/>
  <c r="E136" i="39"/>
  <c r="H126" i="25"/>
  <c r="C178" i="25" s="1"/>
  <c r="F136" i="10"/>
  <c r="M9" i="49" s="1"/>
  <c r="D136" i="9"/>
  <c r="F174" i="30"/>
  <c r="H58" i="44"/>
  <c r="E64" i="44"/>
  <c r="H124" i="11"/>
  <c r="F187" i="19"/>
  <c r="C187" i="19"/>
  <c r="E187" i="19"/>
  <c r="D187" i="19"/>
  <c r="D248" i="12"/>
  <c r="H248" i="12" s="1"/>
  <c r="C255" i="14"/>
  <c r="D231" i="20"/>
  <c r="D227" i="20"/>
  <c r="D246" i="20"/>
  <c r="D257" i="20"/>
  <c r="G258" i="20"/>
  <c r="G227" i="20"/>
  <c r="D95" i="44"/>
  <c r="H133" i="57"/>
  <c r="H223" i="29"/>
  <c r="H225" i="29"/>
  <c r="C263" i="19"/>
  <c r="H118" i="39"/>
  <c r="G170" i="39" s="1"/>
  <c r="H120" i="32"/>
  <c r="D172" i="32" s="1"/>
  <c r="H122" i="11"/>
  <c r="C136" i="16"/>
  <c r="D187" i="21"/>
  <c r="D183" i="41"/>
  <c r="H52" i="44"/>
  <c r="H62" i="44"/>
  <c r="D258" i="12"/>
  <c r="H230" i="28"/>
  <c r="H131" i="62"/>
  <c r="D183" i="62" s="1"/>
  <c r="F96" i="44"/>
  <c r="I163" i="40"/>
  <c r="I163" i="32"/>
  <c r="I163" i="31"/>
  <c r="I163" i="26"/>
  <c r="I163" i="25"/>
  <c r="H111" i="25"/>
  <c r="I163" i="22"/>
  <c r="H133" i="24"/>
  <c r="D185" i="24" s="1"/>
  <c r="H138" i="21"/>
  <c r="I163" i="16"/>
  <c r="H133" i="62"/>
  <c r="G136" i="29"/>
  <c r="N29" i="49" s="1"/>
  <c r="H48" i="44"/>
  <c r="G169" i="21"/>
  <c r="C169" i="21"/>
  <c r="H129" i="14"/>
  <c r="G181" i="14" s="1"/>
  <c r="H81" i="12"/>
  <c r="H138" i="12" s="1"/>
  <c r="H118" i="14"/>
  <c r="G170" i="14" s="1"/>
  <c r="H66" i="44"/>
  <c r="G254" i="20"/>
  <c r="G232" i="20"/>
  <c r="H221" i="29"/>
  <c r="G111" i="44"/>
  <c r="E136" i="34"/>
  <c r="I163" i="41"/>
  <c r="I163" i="29"/>
  <c r="I163" i="20"/>
  <c r="G187" i="21"/>
  <c r="H54" i="44"/>
  <c r="H45" i="44"/>
  <c r="H131" i="22"/>
  <c r="H81" i="14"/>
  <c r="E169" i="19"/>
  <c r="H9" i="49"/>
  <c r="G27" i="49"/>
  <c r="H179" i="28"/>
  <c r="H182" i="29"/>
  <c r="H168" i="30"/>
  <c r="I140" i="14"/>
  <c r="G169" i="14"/>
  <c r="E169" i="14"/>
  <c r="D169" i="14"/>
  <c r="I140" i="22"/>
  <c r="D180" i="22"/>
  <c r="E181" i="22"/>
  <c r="F185" i="22"/>
  <c r="G180" i="22"/>
  <c r="D185" i="22"/>
  <c r="E180" i="22"/>
  <c r="G185" i="22"/>
  <c r="C180" i="22"/>
  <c r="C185" i="22"/>
  <c r="F180" i="22"/>
  <c r="C169" i="14"/>
  <c r="D169" i="22"/>
  <c r="G10" i="49"/>
  <c r="D225" i="57"/>
  <c r="D227" i="57"/>
  <c r="E136" i="17"/>
  <c r="L15" i="49" s="1"/>
  <c r="H130" i="17"/>
  <c r="E182" i="17" s="1"/>
  <c r="D180" i="30"/>
  <c r="F185" i="15"/>
  <c r="G185" i="15"/>
  <c r="E185" i="15"/>
  <c r="D185" i="15"/>
  <c r="E179" i="32"/>
  <c r="G179" i="32"/>
  <c r="C179" i="32"/>
  <c r="D179" i="32"/>
  <c r="F179" i="32"/>
  <c r="G263" i="34"/>
  <c r="AI35" i="49" s="1"/>
  <c r="C136" i="37"/>
  <c r="F220" i="37"/>
  <c r="F256" i="37"/>
  <c r="F255" i="37"/>
  <c r="G253" i="37"/>
  <c r="F252" i="37"/>
  <c r="D244" i="57"/>
  <c r="E224" i="26"/>
  <c r="H224" i="26" s="1"/>
  <c r="E225" i="26"/>
  <c r="H225" i="26" s="1"/>
  <c r="C185" i="15"/>
  <c r="H125" i="16"/>
  <c r="F231" i="57"/>
  <c r="F228" i="57"/>
  <c r="D169" i="17"/>
  <c r="G169" i="17"/>
  <c r="D183" i="31"/>
  <c r="G183" i="31"/>
  <c r="D177" i="30"/>
  <c r="E177" i="30"/>
  <c r="G177" i="30"/>
  <c r="C177" i="30"/>
  <c r="F177" i="30"/>
  <c r="F175" i="24"/>
  <c r="D175" i="24"/>
  <c r="G175" i="24"/>
  <c r="E175" i="24"/>
  <c r="C175" i="24"/>
  <c r="E222" i="26"/>
  <c r="E234" i="26"/>
  <c r="E235" i="26"/>
  <c r="E233" i="26"/>
  <c r="H233" i="26" s="1"/>
  <c r="E227" i="26"/>
  <c r="E231" i="26"/>
  <c r="H231" i="26" s="1"/>
  <c r="F136" i="57"/>
  <c r="M19" i="49" s="1"/>
  <c r="E237" i="26"/>
  <c r="F260" i="37"/>
  <c r="F230" i="37"/>
  <c r="F235" i="37"/>
  <c r="E236" i="26"/>
  <c r="E230" i="26"/>
  <c r="E221" i="26"/>
  <c r="C185" i="31"/>
  <c r="E225" i="59"/>
  <c r="E221" i="59"/>
  <c r="E236" i="59"/>
  <c r="E229" i="59"/>
  <c r="E253" i="59"/>
  <c r="E227" i="59"/>
  <c r="E245" i="59"/>
  <c r="H245" i="59" s="1"/>
  <c r="E261" i="59"/>
  <c r="E246" i="59"/>
  <c r="E254" i="59"/>
  <c r="E249" i="59"/>
  <c r="E260" i="59"/>
  <c r="E175" i="57"/>
  <c r="F180" i="33"/>
  <c r="C180" i="33"/>
  <c r="G180" i="33"/>
  <c r="E180" i="33"/>
  <c r="F183" i="40"/>
  <c r="E183" i="40"/>
  <c r="F136" i="35"/>
  <c r="M36" i="49" s="1"/>
  <c r="H123" i="35"/>
  <c r="E175" i="35" s="1"/>
  <c r="H126" i="32"/>
  <c r="E136" i="32"/>
  <c r="C136" i="32"/>
  <c r="H119" i="32"/>
  <c r="D171" i="32" s="1"/>
  <c r="H128" i="28"/>
  <c r="D136" i="28"/>
  <c r="K28" i="49" s="1"/>
  <c r="H129" i="27"/>
  <c r="C136" i="27"/>
  <c r="H117" i="24"/>
  <c r="C169" i="24" s="1"/>
  <c r="G136" i="24"/>
  <c r="N26" i="49" s="1"/>
  <c r="F136" i="23"/>
  <c r="M24" i="49" s="1"/>
  <c r="H125" i="23"/>
  <c r="H118" i="23"/>
  <c r="E136" i="23"/>
  <c r="H117" i="10"/>
  <c r="D169" i="10" s="1"/>
  <c r="F177" i="38"/>
  <c r="D177" i="38"/>
  <c r="E177" i="38"/>
  <c r="G177" i="38"/>
  <c r="C177" i="38"/>
  <c r="F232" i="37"/>
  <c r="F227" i="37"/>
  <c r="F248" i="37"/>
  <c r="H123" i="18"/>
  <c r="F175" i="18" s="1"/>
  <c r="G170" i="38"/>
  <c r="E223" i="26"/>
  <c r="E179" i="62"/>
  <c r="G179" i="62"/>
  <c r="D254" i="62"/>
  <c r="D262" i="62"/>
  <c r="H262" i="62" s="1"/>
  <c r="D234" i="62"/>
  <c r="D261" i="62"/>
  <c r="H52" i="57"/>
  <c r="C232" i="57"/>
  <c r="C218" i="57"/>
  <c r="C236" i="57"/>
  <c r="C223" i="57"/>
  <c r="E244" i="25"/>
  <c r="E230" i="25"/>
  <c r="C172" i="26"/>
  <c r="E172" i="26"/>
  <c r="D172" i="26"/>
  <c r="F172" i="26"/>
  <c r="G172" i="26"/>
  <c r="G180" i="34"/>
  <c r="F180" i="34"/>
  <c r="C180" i="34"/>
  <c r="E180" i="34"/>
  <c r="D180" i="34"/>
  <c r="G183" i="10"/>
  <c r="E183" i="10"/>
  <c r="C183" i="10"/>
  <c r="F183" i="10"/>
  <c r="G183" i="34"/>
  <c r="E183" i="34"/>
  <c r="C183" i="34"/>
  <c r="D183" i="34"/>
  <c r="D176" i="57"/>
  <c r="H135" i="41"/>
  <c r="G136" i="41"/>
  <c r="F179" i="18"/>
  <c r="C179" i="18"/>
  <c r="G179" i="18"/>
  <c r="E179" i="18"/>
  <c r="D179" i="18"/>
  <c r="H56" i="44"/>
  <c r="C105" i="44"/>
  <c r="R6" i="48"/>
  <c r="J309" i="9"/>
  <c r="D181" i="10"/>
  <c r="G183" i="15"/>
  <c r="C171" i="35"/>
  <c r="D171" i="35"/>
  <c r="F171" i="35"/>
  <c r="D181" i="30"/>
  <c r="C181" i="30"/>
  <c r="G181" i="30"/>
  <c r="E181" i="30"/>
  <c r="F222" i="37"/>
  <c r="F249" i="37"/>
  <c r="G249" i="37"/>
  <c r="D259" i="57"/>
  <c r="E232" i="26"/>
  <c r="E220" i="26"/>
  <c r="H220" i="26" s="1"/>
  <c r="G180" i="30"/>
  <c r="D177" i="34"/>
  <c r="G177" i="34"/>
  <c r="G238" i="25"/>
  <c r="H221" i="28"/>
  <c r="G136" i="31"/>
  <c r="N31" i="49" s="1"/>
  <c r="H123" i="31"/>
  <c r="H123" i="59"/>
  <c r="G175" i="59" s="1"/>
  <c r="E136" i="59"/>
  <c r="L33" i="49" s="1"/>
  <c r="G136" i="15"/>
  <c r="N13" i="49" s="1"/>
  <c r="H134" i="15"/>
  <c r="C186" i="15" s="1"/>
  <c r="E181" i="11"/>
  <c r="F181" i="11"/>
  <c r="D181" i="11"/>
  <c r="C181" i="11"/>
  <c r="F236" i="37"/>
  <c r="F237" i="37"/>
  <c r="F243" i="37"/>
  <c r="F246" i="37"/>
  <c r="E218" i="26"/>
  <c r="D174" i="38"/>
  <c r="F174" i="38"/>
  <c r="D185" i="33"/>
  <c r="F185" i="33"/>
  <c r="E185" i="33"/>
  <c r="H127" i="59"/>
  <c r="K38" i="49"/>
  <c r="D136" i="37"/>
  <c r="H254" i="23"/>
  <c r="H133" i="29"/>
  <c r="D185" i="29" s="1"/>
  <c r="F257" i="37"/>
  <c r="F233" i="37"/>
  <c r="G136" i="37"/>
  <c r="N38" i="49" s="1"/>
  <c r="F229" i="37"/>
  <c r="F261" i="37"/>
  <c r="F254" i="37"/>
  <c r="F250" i="37"/>
  <c r="E219" i="26"/>
  <c r="H219" i="26" s="1"/>
  <c r="E226" i="26"/>
  <c r="E170" i="38"/>
  <c r="E180" i="31"/>
  <c r="G180" i="31"/>
  <c r="C180" i="31"/>
  <c r="F180" i="31"/>
  <c r="D180" i="31"/>
  <c r="G184" i="21"/>
  <c r="F184" i="21"/>
  <c r="E184" i="21"/>
  <c r="E182" i="23"/>
  <c r="F182" i="23"/>
  <c r="D182" i="23"/>
  <c r="E172" i="23"/>
  <c r="D172" i="23"/>
  <c r="F172" i="23"/>
  <c r="G172" i="23"/>
  <c r="C172" i="23"/>
  <c r="C136" i="62"/>
  <c r="H130" i="59"/>
  <c r="E182" i="59" s="1"/>
  <c r="E255" i="23"/>
  <c r="F230" i="18"/>
  <c r="F220" i="18"/>
  <c r="H220" i="18" s="1"/>
  <c r="E249" i="39"/>
  <c r="E259" i="39"/>
  <c r="F253" i="18"/>
  <c r="H253" i="18" s="1"/>
  <c r="H123" i="41"/>
  <c r="E175" i="41" s="1"/>
  <c r="H256" i="31"/>
  <c r="G238" i="34"/>
  <c r="AB35" i="49" s="1"/>
  <c r="C238" i="34"/>
  <c r="D238" i="34"/>
  <c r="Y35" i="49" s="1"/>
  <c r="H135" i="12"/>
  <c r="C187" i="12" s="1"/>
  <c r="E183" i="33"/>
  <c r="H183" i="33" s="1"/>
  <c r="C173" i="32"/>
  <c r="G173" i="32"/>
  <c r="F173" i="32"/>
  <c r="D173" i="32"/>
  <c r="E173" i="32"/>
  <c r="G177" i="11"/>
  <c r="C177" i="11"/>
  <c r="D177" i="11"/>
  <c r="E177" i="11"/>
  <c r="F177" i="11"/>
  <c r="F187" i="25"/>
  <c r="G187" i="25"/>
  <c r="E187" i="25"/>
  <c r="G186" i="10"/>
  <c r="D186" i="10"/>
  <c r="H53" i="44"/>
  <c r="F177" i="17"/>
  <c r="G177" i="17"/>
  <c r="E177" i="17"/>
  <c r="C177" i="17"/>
  <c r="D177" i="17"/>
  <c r="H63" i="44"/>
  <c r="E183" i="41"/>
  <c r="F183" i="41"/>
  <c r="F169" i="31"/>
  <c r="E169" i="31"/>
  <c r="G169" i="31"/>
  <c r="D169" i="31"/>
  <c r="C169" i="31"/>
  <c r="H178" i="29"/>
  <c r="F106" i="44"/>
  <c r="H128" i="40"/>
  <c r="C180" i="40" s="1"/>
  <c r="E229" i="57"/>
  <c r="H260" i="31"/>
  <c r="D238" i="23"/>
  <c r="D238" i="28"/>
  <c r="Y28" i="49" s="1"/>
  <c r="C238" i="28"/>
  <c r="D263" i="28"/>
  <c r="G263" i="28"/>
  <c r="AI28" i="49" s="1"/>
  <c r="G136" i="40"/>
  <c r="N41" i="49" s="1"/>
  <c r="H128" i="39"/>
  <c r="C180" i="39" s="1"/>
  <c r="G183" i="41"/>
  <c r="D175" i="9"/>
  <c r="G175" i="9"/>
  <c r="F175" i="9"/>
  <c r="E175" i="9"/>
  <c r="C175" i="9"/>
  <c r="C171" i="23"/>
  <c r="F171" i="23"/>
  <c r="E171" i="23"/>
  <c r="D171" i="23"/>
  <c r="G171" i="23"/>
  <c r="F186" i="19"/>
  <c r="G218" i="11"/>
  <c r="G224" i="11"/>
  <c r="G226" i="11"/>
  <c r="G233" i="11"/>
  <c r="G232" i="11"/>
  <c r="G225" i="11"/>
  <c r="G223" i="11"/>
  <c r="H81" i="10"/>
  <c r="H127" i="6"/>
  <c r="C179" i="6" s="1"/>
  <c r="H81" i="6"/>
  <c r="H52" i="23"/>
  <c r="H255" i="28"/>
  <c r="H248" i="28"/>
  <c r="E260" i="23"/>
  <c r="F227" i="18"/>
  <c r="H227" i="18" s="1"/>
  <c r="F226" i="18"/>
  <c r="H226" i="18" s="1"/>
  <c r="F248" i="18"/>
  <c r="H248" i="18" s="1"/>
  <c r="F254" i="18"/>
  <c r="H236" i="29"/>
  <c r="H234" i="29"/>
  <c r="G238" i="40"/>
  <c r="D238" i="38"/>
  <c r="Y39" i="49" s="1"/>
  <c r="D136" i="11"/>
  <c r="K10" i="49" s="1"/>
  <c r="C183" i="41"/>
  <c r="G179" i="10"/>
  <c r="H304" i="10"/>
  <c r="M7" i="48" s="1"/>
  <c r="C179" i="10"/>
  <c r="D179" i="10"/>
  <c r="E179" i="10"/>
  <c r="F182" i="20"/>
  <c r="E182" i="20"/>
  <c r="G187" i="28"/>
  <c r="E187" i="28"/>
  <c r="D187" i="28"/>
  <c r="D178" i="18"/>
  <c r="C178" i="18"/>
  <c r="E178" i="18"/>
  <c r="F178" i="18"/>
  <c r="G178" i="18"/>
  <c r="H126" i="19"/>
  <c r="G186" i="19"/>
  <c r="H81" i="11"/>
  <c r="E136" i="57"/>
  <c r="L19" i="49" s="1"/>
  <c r="F93" i="44"/>
  <c r="H44" i="44"/>
  <c r="E261" i="23"/>
  <c r="H261" i="23" s="1"/>
  <c r="E257" i="23"/>
  <c r="F222" i="18"/>
  <c r="F237" i="18"/>
  <c r="F250" i="18"/>
  <c r="H250" i="18" s="1"/>
  <c r="F262" i="18"/>
  <c r="E171" i="39"/>
  <c r="H227" i="28"/>
  <c r="H233" i="28"/>
  <c r="H219" i="28"/>
  <c r="H235" i="28"/>
  <c r="H251" i="28"/>
  <c r="H244" i="28"/>
  <c r="H118" i="59"/>
  <c r="C170" i="59" s="1"/>
  <c r="G136" i="26"/>
  <c r="N25" i="49" s="1"/>
  <c r="D136" i="25"/>
  <c r="H81" i="62"/>
  <c r="H121" i="59"/>
  <c r="G173" i="59" s="1"/>
  <c r="H81" i="59"/>
  <c r="E178" i="24"/>
  <c r="C178" i="24"/>
  <c r="F178" i="24"/>
  <c r="G178" i="24"/>
  <c r="D178" i="24"/>
  <c r="E180" i="18"/>
  <c r="C180" i="18"/>
  <c r="F180" i="18"/>
  <c r="D180" i="18"/>
  <c r="G180" i="18"/>
  <c r="D183" i="30"/>
  <c r="C183" i="30"/>
  <c r="D169" i="33"/>
  <c r="G169" i="33"/>
  <c r="C169" i="33"/>
  <c r="F169" i="33"/>
  <c r="E169" i="33"/>
  <c r="H117" i="37"/>
  <c r="E178" i="37"/>
  <c r="H255" i="31"/>
  <c r="E252" i="23"/>
  <c r="E259" i="23"/>
  <c r="H259" i="23" s="1"/>
  <c r="F224" i="18"/>
  <c r="F228" i="18"/>
  <c r="H228" i="18" s="1"/>
  <c r="F218" i="18"/>
  <c r="H218" i="18" s="1"/>
  <c r="G249" i="39"/>
  <c r="G262" i="39"/>
  <c r="H262" i="39" s="1"/>
  <c r="F259" i="18"/>
  <c r="F251" i="18"/>
  <c r="H251" i="18" s="1"/>
  <c r="F247" i="18"/>
  <c r="H247" i="18" s="1"/>
  <c r="E184" i="24"/>
  <c r="G136" i="39"/>
  <c r="N40" i="49" s="1"/>
  <c r="D181" i="9"/>
  <c r="G181" i="9"/>
  <c r="C181" i="9"/>
  <c r="F181" i="9"/>
  <c r="E181" i="9"/>
  <c r="D234" i="11"/>
  <c r="D225" i="11"/>
  <c r="D229" i="11"/>
  <c r="D221" i="11"/>
  <c r="D230" i="11"/>
  <c r="D226" i="11"/>
  <c r="H226" i="11" s="1"/>
  <c r="D235" i="11"/>
  <c r="D224" i="11"/>
  <c r="D218" i="11"/>
  <c r="D233" i="11"/>
  <c r="D219" i="11"/>
  <c r="D220" i="11"/>
  <c r="D232" i="11"/>
  <c r="D231" i="11"/>
  <c r="H231" i="11" s="1"/>
  <c r="D223" i="11"/>
  <c r="D228" i="11"/>
  <c r="D222" i="11"/>
  <c r="D227" i="11"/>
  <c r="D236" i="11"/>
  <c r="D237" i="11"/>
  <c r="G176" i="33"/>
  <c r="F176" i="33"/>
  <c r="E176" i="33"/>
  <c r="D176" i="33"/>
  <c r="C176" i="33"/>
  <c r="F232" i="27"/>
  <c r="F220" i="27"/>
  <c r="F255" i="27"/>
  <c r="F225" i="27"/>
  <c r="F236" i="27"/>
  <c r="F252" i="27"/>
  <c r="F260" i="27"/>
  <c r="F233" i="27"/>
  <c r="F229" i="27"/>
  <c r="F226" i="27"/>
  <c r="F219" i="27"/>
  <c r="F223" i="27"/>
  <c r="F235" i="27"/>
  <c r="F258" i="27"/>
  <c r="F222" i="27"/>
  <c r="F243" i="27"/>
  <c r="F224" i="27"/>
  <c r="F227" i="27"/>
  <c r="F230" i="27"/>
  <c r="F234" i="27"/>
  <c r="F251" i="27"/>
  <c r="H49" i="44"/>
  <c r="H81" i="9"/>
  <c r="H132" i="62"/>
  <c r="H120" i="9"/>
  <c r="G172" i="9" s="1"/>
  <c r="H258" i="23"/>
  <c r="E253" i="23"/>
  <c r="H253" i="23" s="1"/>
  <c r="E235" i="35"/>
  <c r="F223" i="18"/>
  <c r="F234" i="18"/>
  <c r="H234" i="18" s="1"/>
  <c r="F244" i="18"/>
  <c r="F261" i="18"/>
  <c r="F245" i="18"/>
  <c r="H245" i="18" s="1"/>
  <c r="G104" i="44"/>
  <c r="D169" i="36"/>
  <c r="D172" i="30"/>
  <c r="G172" i="30"/>
  <c r="F172" i="30"/>
  <c r="E172" i="30"/>
  <c r="C172" i="30"/>
  <c r="D186" i="19"/>
  <c r="E186" i="19"/>
  <c r="H81" i="57"/>
  <c r="E169" i="29"/>
  <c r="G169" i="29"/>
  <c r="D185" i="40"/>
  <c r="C185" i="40"/>
  <c r="G185" i="40"/>
  <c r="F185" i="40"/>
  <c r="E185" i="40"/>
  <c r="H47" i="44"/>
  <c r="E226" i="37"/>
  <c r="H131" i="57"/>
  <c r="D183" i="57" s="1"/>
  <c r="F94" i="44"/>
  <c r="D174" i="30"/>
  <c r="H254" i="31"/>
  <c r="F229" i="18"/>
  <c r="H229" i="18" s="1"/>
  <c r="F235" i="18"/>
  <c r="F249" i="18"/>
  <c r="G263" i="35"/>
  <c r="AI36" i="49" s="1"/>
  <c r="E136" i="35"/>
  <c r="F186" i="40"/>
  <c r="D186" i="40"/>
  <c r="E186" i="40"/>
  <c r="G186" i="40"/>
  <c r="C186" i="40"/>
  <c r="F176" i="19"/>
  <c r="E176" i="19"/>
  <c r="C220" i="11"/>
  <c r="C224" i="11"/>
  <c r="C229" i="11"/>
  <c r="C228" i="11"/>
  <c r="C225" i="11"/>
  <c r="C222" i="11"/>
  <c r="C221" i="11"/>
  <c r="C233" i="11"/>
  <c r="C236" i="11"/>
  <c r="C223" i="11"/>
  <c r="C232" i="11"/>
  <c r="C219" i="11"/>
  <c r="C237" i="11"/>
  <c r="H60" i="44"/>
  <c r="H81" i="34"/>
  <c r="F173" i="11"/>
  <c r="H55" i="44"/>
  <c r="G184" i="32"/>
  <c r="F184" i="32"/>
  <c r="C184" i="32"/>
  <c r="E184" i="32"/>
  <c r="D184" i="32"/>
  <c r="F179" i="26"/>
  <c r="D179" i="26"/>
  <c r="E179" i="26"/>
  <c r="G179" i="26"/>
  <c r="C179" i="26"/>
  <c r="E172" i="25"/>
  <c r="G172" i="25"/>
  <c r="D172" i="25"/>
  <c r="F172" i="25"/>
  <c r="C172" i="25"/>
  <c r="E177" i="33"/>
  <c r="F177" i="33"/>
  <c r="D177" i="33"/>
  <c r="C177" i="33"/>
  <c r="G177" i="33"/>
  <c r="D177" i="32"/>
  <c r="F177" i="32"/>
  <c r="G177" i="32"/>
  <c r="C177" i="32"/>
  <c r="E177" i="32"/>
  <c r="G174" i="41"/>
  <c r="F174" i="41"/>
  <c r="E174" i="41"/>
  <c r="D174" i="41"/>
  <c r="C174" i="41"/>
  <c r="D170" i="39"/>
  <c r="E182" i="32"/>
  <c r="D182" i="32"/>
  <c r="G182" i="32"/>
  <c r="C182" i="32"/>
  <c r="F182" i="32"/>
  <c r="E172" i="32"/>
  <c r="G173" i="29"/>
  <c r="D173" i="29"/>
  <c r="E173" i="29"/>
  <c r="F173" i="29"/>
  <c r="C173" i="29"/>
  <c r="D168" i="15"/>
  <c r="C168" i="15"/>
  <c r="G168" i="15"/>
  <c r="E168" i="15"/>
  <c r="F168" i="15"/>
  <c r="D178" i="28"/>
  <c r="G178" i="28"/>
  <c r="F178" i="28"/>
  <c r="C178" i="28"/>
  <c r="E178" i="28"/>
  <c r="D186" i="26"/>
  <c r="G186" i="26"/>
  <c r="C186" i="26"/>
  <c r="E186" i="26"/>
  <c r="F186" i="26"/>
  <c r="E186" i="17"/>
  <c r="G186" i="17"/>
  <c r="C186" i="17"/>
  <c r="F178" i="17"/>
  <c r="E178" i="17"/>
  <c r="G178" i="17"/>
  <c r="D178" i="17"/>
  <c r="C178" i="17"/>
  <c r="D172" i="41"/>
  <c r="E172" i="41"/>
  <c r="C172" i="41"/>
  <c r="G172" i="41"/>
  <c r="F172" i="41"/>
  <c r="C177" i="35"/>
  <c r="E177" i="35"/>
  <c r="D177" i="35"/>
  <c r="G177" i="35"/>
  <c r="F177" i="35"/>
  <c r="D180" i="27"/>
  <c r="G180" i="27"/>
  <c r="E180" i="27"/>
  <c r="F180" i="27"/>
  <c r="C180" i="27"/>
  <c r="G169" i="27"/>
  <c r="E169" i="27"/>
  <c r="F169" i="27"/>
  <c r="C169" i="27"/>
  <c r="D169" i="27"/>
  <c r="F178" i="39"/>
  <c r="E178" i="39"/>
  <c r="C178" i="39"/>
  <c r="D178" i="39"/>
  <c r="G178" i="39"/>
  <c r="G175" i="38"/>
  <c r="E175" i="38"/>
  <c r="D175" i="38"/>
  <c r="C175" i="38"/>
  <c r="F175" i="38"/>
  <c r="E177" i="40"/>
  <c r="F177" i="40"/>
  <c r="D177" i="40"/>
  <c r="C177" i="40"/>
  <c r="G177" i="40"/>
  <c r="G184" i="39"/>
  <c r="C184" i="39"/>
  <c r="D184" i="39"/>
  <c r="E184" i="39"/>
  <c r="F184" i="39"/>
  <c r="F178" i="41"/>
  <c r="C178" i="41"/>
  <c r="D178" i="41"/>
  <c r="G178" i="41"/>
  <c r="E178" i="41"/>
  <c r="E180" i="28"/>
  <c r="C180" i="28"/>
  <c r="G180" i="28"/>
  <c r="D180" i="28"/>
  <c r="F180" i="28"/>
  <c r="G176" i="31"/>
  <c r="F176" i="31"/>
  <c r="E176" i="31"/>
  <c r="C176" i="31"/>
  <c r="D176" i="31"/>
  <c r="F177" i="26"/>
  <c r="D177" i="26"/>
  <c r="E177" i="26"/>
  <c r="G177" i="26"/>
  <c r="C177" i="26"/>
  <c r="H116" i="10"/>
  <c r="C136" i="10"/>
  <c r="J9" i="49"/>
  <c r="D170" i="9"/>
  <c r="F170" i="9"/>
  <c r="G170" i="9"/>
  <c r="E170" i="9"/>
  <c r="E182" i="25"/>
  <c r="C182" i="25"/>
  <c r="G182" i="25"/>
  <c r="F182" i="25"/>
  <c r="D182" i="25"/>
  <c r="C174" i="25"/>
  <c r="E174" i="25"/>
  <c r="C178" i="37"/>
  <c r="E183" i="31"/>
  <c r="E169" i="17"/>
  <c r="D186" i="35"/>
  <c r="C187" i="32"/>
  <c r="F183" i="31"/>
  <c r="C170" i="9"/>
  <c r="H111" i="34"/>
  <c r="F136" i="40"/>
  <c r="M41" i="49" s="1"/>
  <c r="C169" i="23"/>
  <c r="D169" i="23"/>
  <c r="E169" i="23"/>
  <c r="F169" i="23"/>
  <c r="G169" i="23"/>
  <c r="F185" i="14"/>
  <c r="E185" i="14"/>
  <c r="C185" i="14"/>
  <c r="D185" i="14"/>
  <c r="G181" i="21"/>
  <c r="E181" i="21"/>
  <c r="D181" i="21"/>
  <c r="C181" i="21"/>
  <c r="F181" i="21"/>
  <c r="H117" i="11"/>
  <c r="C136" i="11"/>
  <c r="D136" i="24"/>
  <c r="F187" i="15"/>
  <c r="D187" i="15"/>
  <c r="G187" i="15"/>
  <c r="C187" i="15"/>
  <c r="E187" i="15"/>
  <c r="C169" i="17"/>
  <c r="F136" i="14"/>
  <c r="M12" i="49" s="1"/>
  <c r="H119" i="26"/>
  <c r="E171" i="26" s="1"/>
  <c r="C185" i="26"/>
  <c r="E136" i="38"/>
  <c r="L39" i="49" s="1"/>
  <c r="E136" i="40"/>
  <c r="D182" i="10"/>
  <c r="G182" i="10"/>
  <c r="C182" i="10"/>
  <c r="E182" i="10"/>
  <c r="F182" i="10"/>
  <c r="D174" i="11"/>
  <c r="G174" i="11"/>
  <c r="E174" i="11"/>
  <c r="F174" i="11"/>
  <c r="C174" i="11"/>
  <c r="I163" i="10"/>
  <c r="H117" i="28"/>
  <c r="F176" i="30"/>
  <c r="C176" i="30"/>
  <c r="E176" i="30"/>
  <c r="D176" i="30"/>
  <c r="G176" i="30"/>
  <c r="C168" i="25"/>
  <c r="F173" i="26"/>
  <c r="C173" i="26"/>
  <c r="D173" i="26"/>
  <c r="E173" i="26"/>
  <c r="G173" i="26"/>
  <c r="H124" i="25"/>
  <c r="C136" i="57"/>
  <c r="F178" i="37"/>
  <c r="G184" i="18"/>
  <c r="F169" i="17"/>
  <c r="C180" i="59"/>
  <c r="H117" i="62"/>
  <c r="G169" i="62" s="1"/>
  <c r="G177" i="28"/>
  <c r="F184" i="40"/>
  <c r="E185" i="26"/>
  <c r="G171" i="30"/>
  <c r="G136" i="28"/>
  <c r="N28" i="49" s="1"/>
  <c r="F186" i="41"/>
  <c r="E186" i="41"/>
  <c r="C186" i="41"/>
  <c r="G186" i="41"/>
  <c r="C177" i="10"/>
  <c r="F177" i="10"/>
  <c r="E177" i="10"/>
  <c r="G177" i="10"/>
  <c r="D177" i="10"/>
  <c r="H111" i="29"/>
  <c r="H138" i="29" s="1"/>
  <c r="F185" i="9"/>
  <c r="D185" i="9"/>
  <c r="C185" i="9"/>
  <c r="G185" i="9"/>
  <c r="F168" i="32"/>
  <c r="G168" i="32"/>
  <c r="E168" i="32"/>
  <c r="D168" i="32"/>
  <c r="C168" i="32"/>
  <c r="E136" i="25"/>
  <c r="F185" i="17"/>
  <c r="C185" i="17"/>
  <c r="E185" i="17"/>
  <c r="G185" i="17"/>
  <c r="D185" i="17"/>
  <c r="F174" i="37"/>
  <c r="E136" i="62"/>
  <c r="L23" i="49" s="1"/>
  <c r="D184" i="18"/>
  <c r="E180" i="59"/>
  <c r="H128" i="11"/>
  <c r="G180" i="11" s="1"/>
  <c r="D177" i="28"/>
  <c r="E184" i="40"/>
  <c r="F180" i="59"/>
  <c r="D174" i="32"/>
  <c r="G185" i="26"/>
  <c r="E175" i="34"/>
  <c r="D171" i="30"/>
  <c r="G178" i="34"/>
  <c r="E178" i="34"/>
  <c r="F178" i="34"/>
  <c r="C178" i="34"/>
  <c r="D178" i="34"/>
  <c r="H111" i="28"/>
  <c r="H138" i="28" s="1"/>
  <c r="F184" i="17"/>
  <c r="E184" i="17"/>
  <c r="G184" i="17"/>
  <c r="D184" i="17"/>
  <c r="C184" i="17"/>
  <c r="D177" i="15"/>
  <c r="E177" i="15"/>
  <c r="F177" i="15"/>
  <c r="C177" i="15"/>
  <c r="G177" i="15"/>
  <c r="H130" i="37"/>
  <c r="F182" i="37" s="1"/>
  <c r="H69" i="44"/>
  <c r="C180" i="23"/>
  <c r="G180" i="59"/>
  <c r="F185" i="26"/>
  <c r="D175" i="34"/>
  <c r="F171" i="30"/>
  <c r="F182" i="33"/>
  <c r="C182" i="33"/>
  <c r="E182" i="33"/>
  <c r="G182" i="33"/>
  <c r="D182" i="33"/>
  <c r="C169" i="38"/>
  <c r="E169" i="38"/>
  <c r="G169" i="38"/>
  <c r="D169" i="38"/>
  <c r="F169" i="38"/>
  <c r="I163" i="28"/>
  <c r="D175" i="19"/>
  <c r="F175" i="19"/>
  <c r="C175" i="19"/>
  <c r="E175" i="19"/>
  <c r="G175" i="19"/>
  <c r="E168" i="17"/>
  <c r="D168" i="17"/>
  <c r="G168" i="17"/>
  <c r="F168" i="17"/>
  <c r="C168" i="17"/>
  <c r="E169" i="20"/>
  <c r="F169" i="20"/>
  <c r="G169" i="20"/>
  <c r="D169" i="20"/>
  <c r="C169" i="20"/>
  <c r="F176" i="35"/>
  <c r="G176" i="35"/>
  <c r="D176" i="35"/>
  <c r="C176" i="35"/>
  <c r="E176" i="35"/>
  <c r="H119" i="57"/>
  <c r="D171" i="57" s="1"/>
  <c r="F89" i="44"/>
  <c r="D174" i="25"/>
  <c r="C183" i="31"/>
  <c r="G174" i="25"/>
  <c r="C171" i="30"/>
  <c r="G175" i="34"/>
  <c r="N36" i="49"/>
  <c r="H116" i="35"/>
  <c r="E168" i="29"/>
  <c r="C168" i="29"/>
  <c r="D168" i="29"/>
  <c r="G168" i="29"/>
  <c r="F168" i="29"/>
  <c r="H116" i="26"/>
  <c r="M25" i="49"/>
  <c r="G185" i="29"/>
  <c r="C186" i="14"/>
  <c r="E186" i="14"/>
  <c r="D186" i="14"/>
  <c r="F186" i="14"/>
  <c r="G186" i="14"/>
  <c r="F176" i="41"/>
  <c r="G176" i="41"/>
  <c r="F174" i="25"/>
  <c r="G174" i="20"/>
  <c r="E174" i="20"/>
  <c r="D174" i="20"/>
  <c r="C174" i="20"/>
  <c r="F174" i="20"/>
  <c r="H119" i="40"/>
  <c r="G175" i="32"/>
  <c r="E175" i="32"/>
  <c r="D175" i="32"/>
  <c r="C175" i="32"/>
  <c r="F175" i="34"/>
  <c r="D186" i="15"/>
  <c r="H133" i="36"/>
  <c r="C185" i="36" s="1"/>
  <c r="C181" i="40"/>
  <c r="G181" i="40"/>
  <c r="G177" i="24"/>
  <c r="D177" i="24"/>
  <c r="C177" i="24"/>
  <c r="F177" i="24"/>
  <c r="E177" i="24"/>
  <c r="D168" i="23"/>
  <c r="G168" i="23"/>
  <c r="C168" i="23"/>
  <c r="F168" i="23"/>
  <c r="E168" i="23"/>
  <c r="G174" i="17"/>
  <c r="E174" i="17"/>
  <c r="F174" i="17"/>
  <c r="C174" i="17"/>
  <c r="D174" i="17"/>
  <c r="D174" i="14"/>
  <c r="C174" i="14"/>
  <c r="F174" i="14"/>
  <c r="E174" i="14"/>
  <c r="G174" i="14"/>
  <c r="G22" i="49"/>
  <c r="F263" i="41"/>
  <c r="D238" i="41"/>
  <c r="Y42" i="49" s="1"/>
  <c r="C238" i="41"/>
  <c r="H190" i="39"/>
  <c r="H18" i="39"/>
  <c r="G263" i="40"/>
  <c r="C238" i="31"/>
  <c r="H249" i="31"/>
  <c r="H257" i="31"/>
  <c r="C263" i="31"/>
  <c r="D238" i="31"/>
  <c r="Y31" i="49" s="1"/>
  <c r="F238" i="31"/>
  <c r="D263" i="31"/>
  <c r="AF31" i="49" s="1"/>
  <c r="G263" i="31"/>
  <c r="AI31" i="49" s="1"/>
  <c r="H245" i="28"/>
  <c r="H246" i="28"/>
  <c r="H258" i="28"/>
  <c r="H18" i="28"/>
  <c r="H231" i="28"/>
  <c r="H252" i="28"/>
  <c r="H235" i="29"/>
  <c r="H236" i="28"/>
  <c r="H240" i="29"/>
  <c r="C263" i="28"/>
  <c r="H222" i="28"/>
  <c r="H229" i="28"/>
  <c r="H232" i="28"/>
  <c r="H231" i="29"/>
  <c r="C238" i="29"/>
  <c r="H230" i="29"/>
  <c r="G263" i="30"/>
  <c r="F238" i="30"/>
  <c r="H227" i="29"/>
  <c r="H228" i="28"/>
  <c r="H252" i="23"/>
  <c r="G238" i="24"/>
  <c r="AB26" i="49" s="1"/>
  <c r="C238" i="24"/>
  <c r="F263" i="23"/>
  <c r="AH24" i="49" s="1"/>
  <c r="H224" i="23"/>
  <c r="H230" i="25"/>
  <c r="G40" i="49"/>
  <c r="H233" i="18"/>
  <c r="C263" i="17"/>
  <c r="H236" i="18"/>
  <c r="F263" i="12"/>
  <c r="AH11" i="49" s="1"/>
  <c r="C263" i="12"/>
  <c r="C238" i="19"/>
  <c r="D263" i="14"/>
  <c r="D238" i="14"/>
  <c r="E263" i="18"/>
  <c r="H261" i="18"/>
  <c r="H249" i="18"/>
  <c r="H262" i="18"/>
  <c r="H232" i="12"/>
  <c r="H18" i="10"/>
  <c r="H86" i="10"/>
  <c r="G12" i="49"/>
  <c r="D254" i="57"/>
  <c r="E257" i="57"/>
  <c r="D237" i="57"/>
  <c r="C246" i="57"/>
  <c r="E228" i="57"/>
  <c r="C227" i="57"/>
  <c r="C235" i="57"/>
  <c r="D221" i="57"/>
  <c r="F263" i="30"/>
  <c r="AH30" i="49" s="1"/>
  <c r="G247" i="57"/>
  <c r="D251" i="57"/>
  <c r="F262" i="57"/>
  <c r="C251" i="57"/>
  <c r="G260" i="57"/>
  <c r="E246" i="57"/>
  <c r="D253" i="57"/>
  <c r="E237" i="57"/>
  <c r="D229" i="57"/>
  <c r="D233" i="57"/>
  <c r="E258" i="57"/>
  <c r="E256" i="57"/>
  <c r="H247" i="23"/>
  <c r="H228" i="29"/>
  <c r="C228" i="57"/>
  <c r="C238" i="14"/>
  <c r="C233" i="57"/>
  <c r="C261" i="57"/>
  <c r="F259" i="57"/>
  <c r="E218" i="57"/>
  <c r="E225" i="57"/>
  <c r="D220" i="57"/>
  <c r="G248" i="57"/>
  <c r="E252" i="57"/>
  <c r="D223" i="57"/>
  <c r="G231" i="57"/>
  <c r="D262" i="57"/>
  <c r="C238" i="39"/>
  <c r="H229" i="29"/>
  <c r="G238" i="29"/>
  <c r="AB29" i="49" s="1"/>
  <c r="H237" i="29"/>
  <c r="D238" i="24"/>
  <c r="Y26" i="49" s="1"/>
  <c r="D263" i="23"/>
  <c r="F257" i="57"/>
  <c r="F243" i="57"/>
  <c r="F218" i="57"/>
  <c r="E234" i="57"/>
  <c r="F254" i="57"/>
  <c r="H257" i="28"/>
  <c r="D261" i="57"/>
  <c r="G244" i="57"/>
  <c r="D256" i="57"/>
  <c r="F244" i="57"/>
  <c r="E254" i="57"/>
  <c r="G243" i="57"/>
  <c r="C231" i="57"/>
  <c r="G222" i="57"/>
  <c r="G226" i="57"/>
  <c r="E251" i="57"/>
  <c r="D246" i="57"/>
  <c r="F249" i="57"/>
  <c r="D243" i="57"/>
  <c r="D224" i="57"/>
  <c r="D255" i="57"/>
  <c r="C226" i="57"/>
  <c r="E231" i="57"/>
  <c r="G257" i="57"/>
  <c r="G251" i="57"/>
  <c r="G236" i="57"/>
  <c r="E232" i="57"/>
  <c r="D236" i="57"/>
  <c r="F220" i="57"/>
  <c r="E245" i="57"/>
  <c r="H260" i="41"/>
  <c r="H248" i="31"/>
  <c r="C238" i="40"/>
  <c r="C238" i="25"/>
  <c r="D238" i="30"/>
  <c r="G255" i="57"/>
  <c r="F226" i="57"/>
  <c r="G254" i="57"/>
  <c r="G259" i="57"/>
  <c r="G249" i="57"/>
  <c r="C258" i="57"/>
  <c r="C248" i="57"/>
  <c r="C255" i="57"/>
  <c r="G220" i="57"/>
  <c r="F224" i="57"/>
  <c r="F236" i="57"/>
  <c r="E220" i="57"/>
  <c r="F256" i="57"/>
  <c r="E262" i="57"/>
  <c r="H223" i="23"/>
  <c r="H223" i="12"/>
  <c r="H222" i="24"/>
  <c r="C219" i="57"/>
  <c r="G218" i="57"/>
  <c r="C243" i="57"/>
  <c r="D258" i="57"/>
  <c r="G232" i="57"/>
  <c r="G235" i="57"/>
  <c r="F222" i="57"/>
  <c r="C252" i="57"/>
  <c r="F255" i="57"/>
  <c r="E230" i="57"/>
  <c r="C222" i="57"/>
  <c r="C229" i="57"/>
  <c r="F246" i="57"/>
  <c r="C250" i="57"/>
  <c r="G246" i="57"/>
  <c r="Y16" i="49"/>
  <c r="G252" i="57"/>
  <c r="F245" i="57"/>
  <c r="H221" i="23"/>
  <c r="F229" i="57"/>
  <c r="E243" i="57"/>
  <c r="F234" i="57"/>
  <c r="D234" i="57"/>
  <c r="E255" i="57"/>
  <c r="H231" i="12"/>
  <c r="H218" i="24"/>
  <c r="G225" i="57"/>
  <c r="F221" i="57"/>
  <c r="C262" i="57"/>
  <c r="E226" i="57"/>
  <c r="D226" i="57"/>
  <c r="F252" i="57"/>
  <c r="F237" i="57"/>
  <c r="C234" i="57"/>
  <c r="C224" i="57"/>
  <c r="F232" i="57"/>
  <c r="G262" i="57"/>
  <c r="D235" i="57"/>
  <c r="G230" i="57"/>
  <c r="H246" i="31"/>
  <c r="E247" i="57"/>
  <c r="F225" i="57"/>
  <c r="D250" i="57"/>
  <c r="E253" i="57"/>
  <c r="F258" i="57"/>
  <c r="D218" i="57"/>
  <c r="D230" i="57"/>
  <c r="C257" i="57"/>
  <c r="C247" i="57"/>
  <c r="G256" i="57"/>
  <c r="D245" i="57"/>
  <c r="D252" i="57"/>
  <c r="C256" i="57"/>
  <c r="D228" i="57"/>
  <c r="F235" i="57"/>
  <c r="G223" i="57"/>
  <c r="G227" i="57"/>
  <c r="D247" i="57"/>
  <c r="D249" i="57"/>
  <c r="H229" i="12"/>
  <c r="E244" i="57"/>
  <c r="D219" i="57"/>
  <c r="E259" i="57"/>
  <c r="D257" i="57"/>
  <c r="D231" i="57"/>
  <c r="E224" i="57"/>
  <c r="C237" i="57"/>
  <c r="D222" i="57"/>
  <c r="F248" i="57"/>
  <c r="G228" i="57"/>
  <c r="F219" i="57"/>
  <c r="H226" i="29"/>
  <c r="F247" i="57"/>
  <c r="F223" i="57"/>
  <c r="C259" i="57"/>
  <c r="G233" i="57"/>
  <c r="C220" i="57"/>
  <c r="F230" i="57"/>
  <c r="C245" i="57"/>
  <c r="H253" i="31"/>
  <c r="E248" i="57"/>
  <c r="F251" i="57"/>
  <c r="F250" i="57"/>
  <c r="E260" i="57"/>
  <c r="E250" i="57"/>
  <c r="D260" i="57"/>
  <c r="G245" i="57"/>
  <c r="C249" i="57"/>
  <c r="G221" i="57"/>
  <c r="E227" i="57"/>
  <c r="E236" i="57"/>
  <c r="E221" i="57"/>
  <c r="C260" i="57"/>
  <c r="G258" i="57"/>
  <c r="H235" i="12"/>
  <c r="F233" i="57"/>
  <c r="F227" i="57"/>
  <c r="D232" i="57"/>
  <c r="F253" i="57"/>
  <c r="G234" i="57"/>
  <c r="G224" i="57"/>
  <c r="E233" i="57"/>
  <c r="G229" i="57"/>
  <c r="D248" i="57"/>
  <c r="G250" i="57"/>
  <c r="E222" i="57"/>
  <c r="H260" i="23"/>
  <c r="F238" i="23"/>
  <c r="G9" i="49"/>
  <c r="G8" i="49"/>
  <c r="D224" i="21"/>
  <c r="G230" i="21"/>
  <c r="D222" i="21"/>
  <c r="G222" i="21"/>
  <c r="C229" i="21"/>
  <c r="D235" i="21"/>
  <c r="C237" i="21"/>
  <c r="G234" i="21"/>
  <c r="G237" i="21"/>
  <c r="C230" i="21"/>
  <c r="C222" i="21"/>
  <c r="G220" i="21"/>
  <c r="G223" i="21"/>
  <c r="D227" i="21"/>
  <c r="C232" i="21"/>
  <c r="G233" i="21"/>
  <c r="C223" i="21"/>
  <c r="G227" i="21"/>
  <c r="D230" i="21"/>
  <c r="C225" i="21"/>
  <c r="G226" i="21"/>
  <c r="G224" i="21"/>
  <c r="D234" i="21"/>
  <c r="D233" i="21"/>
  <c r="C235" i="21"/>
  <c r="G219" i="21"/>
  <c r="G231" i="21"/>
  <c r="C233" i="21"/>
  <c r="D226" i="21"/>
  <c r="C228" i="21"/>
  <c r="D220" i="21"/>
  <c r="D228" i="21"/>
  <c r="G221" i="21"/>
  <c r="C236" i="21"/>
  <c r="D223" i="21"/>
  <c r="D219" i="21"/>
  <c r="C221" i="21"/>
  <c r="D231" i="21"/>
  <c r="G228" i="21"/>
  <c r="C218" i="21"/>
  <c r="D229" i="21"/>
  <c r="C226" i="21"/>
  <c r="G225" i="21"/>
  <c r="G236" i="21"/>
  <c r="C219" i="21"/>
  <c r="G232" i="21"/>
  <c r="C224" i="21"/>
  <c r="C220" i="21"/>
  <c r="C231" i="21"/>
  <c r="C227" i="21"/>
  <c r="D218" i="21"/>
  <c r="C234" i="21"/>
  <c r="D225" i="21"/>
  <c r="D221" i="21"/>
  <c r="G218" i="21"/>
  <c r="AB21" i="49" s="1"/>
  <c r="D236" i="21"/>
  <c r="D232" i="21"/>
  <c r="G229" i="21"/>
  <c r="F228" i="37"/>
  <c r="E234" i="21"/>
  <c r="G263" i="18"/>
  <c r="AI16" i="49" s="1"/>
  <c r="C263" i="39"/>
  <c r="C229" i="20"/>
  <c r="C262" i="20"/>
  <c r="F225" i="20"/>
  <c r="G249" i="20"/>
  <c r="C233" i="20"/>
  <c r="F258" i="20"/>
  <c r="F222" i="20"/>
  <c r="G234" i="20"/>
  <c r="G237" i="20"/>
  <c r="H237" i="20" s="1"/>
  <c r="F253" i="20"/>
  <c r="G259" i="20"/>
  <c r="C259" i="20"/>
  <c r="F244" i="20"/>
  <c r="C222" i="20"/>
  <c r="C225" i="20"/>
  <c r="F245" i="20"/>
  <c r="F249" i="20"/>
  <c r="C245" i="20"/>
  <c r="F246" i="20"/>
  <c r="C249" i="20"/>
  <c r="C226" i="20"/>
  <c r="F262" i="20"/>
  <c r="F223" i="20"/>
  <c r="C251" i="20"/>
  <c r="C255" i="20"/>
  <c r="F260" i="20"/>
  <c r="C248" i="20"/>
  <c r="C246" i="20"/>
  <c r="C260" i="20"/>
  <c r="C243" i="20"/>
  <c r="C227" i="20"/>
  <c r="F250" i="20"/>
  <c r="F230" i="20"/>
  <c r="C247" i="20"/>
  <c r="C231" i="20"/>
  <c r="F218" i="20"/>
  <c r="C252" i="20"/>
  <c r="C221" i="20"/>
  <c r="C256" i="20"/>
  <c r="C250" i="20"/>
  <c r="C228" i="20"/>
  <c r="F224" i="20"/>
  <c r="F228" i="20"/>
  <c r="C230" i="20"/>
  <c r="C236" i="20"/>
  <c r="C219" i="20"/>
  <c r="C257" i="20"/>
  <c r="C223" i="20"/>
  <c r="C224" i="20"/>
  <c r="F229" i="20"/>
  <c r="F226" i="20"/>
  <c r="G261" i="20"/>
  <c r="C237" i="20"/>
  <c r="C234" i="20"/>
  <c r="D260" i="20"/>
  <c r="F220" i="20"/>
  <c r="G231" i="20"/>
  <c r="C220" i="20"/>
  <c r="C254" i="20"/>
  <c r="C258" i="20"/>
  <c r="F227" i="20"/>
  <c r="G257" i="20"/>
  <c r="C235" i="20"/>
  <c r="C232" i="20"/>
  <c r="F254" i="20"/>
  <c r="F221" i="20"/>
  <c r="F256" i="20"/>
  <c r="F255" i="20"/>
  <c r="F261" i="20"/>
  <c r="F236" i="20"/>
  <c r="G219" i="20"/>
  <c r="F219" i="20"/>
  <c r="G256" i="20"/>
  <c r="G248" i="20"/>
  <c r="G223" i="20"/>
  <c r="F259" i="20"/>
  <c r="C244" i="20"/>
  <c r="F233" i="20"/>
  <c r="F237" i="20"/>
  <c r="F252" i="20"/>
  <c r="F243" i="20"/>
  <c r="G220" i="20"/>
  <c r="G224" i="20"/>
  <c r="F248" i="20"/>
  <c r="G253" i="20"/>
  <c r="F257" i="20"/>
  <c r="F234" i="20"/>
  <c r="G225" i="20"/>
  <c r="F251" i="20"/>
  <c r="G244" i="20"/>
  <c r="G221" i="20"/>
  <c r="F231" i="20"/>
  <c r="G252" i="20"/>
  <c r="C253" i="20"/>
  <c r="F235" i="20"/>
  <c r="G218" i="20"/>
  <c r="AB18" i="49" s="1"/>
  <c r="C261" i="20"/>
  <c r="F247" i="20"/>
  <c r="G222" i="20"/>
  <c r="F232" i="20"/>
  <c r="D263" i="18"/>
  <c r="AF16" i="49" s="1"/>
  <c r="E231" i="21"/>
  <c r="C263" i="18"/>
  <c r="D244" i="15"/>
  <c r="C246" i="15"/>
  <c r="D250" i="15"/>
  <c r="C244" i="15"/>
  <c r="C227" i="15"/>
  <c r="D225" i="15"/>
  <c r="D248" i="15"/>
  <c r="D249" i="15"/>
  <c r="D251" i="15"/>
  <c r="D247" i="15"/>
  <c r="C221" i="15"/>
  <c r="C249" i="15"/>
  <c r="C250" i="15"/>
  <c r="C252" i="15"/>
  <c r="C248" i="15"/>
  <c r="C231" i="15"/>
  <c r="C236" i="15"/>
  <c r="C237" i="15"/>
  <c r="D224" i="15"/>
  <c r="D253" i="15"/>
  <c r="H253" i="15" s="1"/>
  <c r="D252" i="15"/>
  <c r="D255" i="15"/>
  <c r="C251" i="15"/>
  <c r="C222" i="15"/>
  <c r="C219" i="15"/>
  <c r="C230" i="15"/>
  <c r="D232" i="15"/>
  <c r="C254" i="15"/>
  <c r="D256" i="15"/>
  <c r="C256" i="15"/>
  <c r="D254" i="15"/>
  <c r="C228" i="15"/>
  <c r="C232" i="15"/>
  <c r="D221" i="15"/>
  <c r="D257" i="15"/>
  <c r="D260" i="15"/>
  <c r="C243" i="15"/>
  <c r="D259" i="15"/>
  <c r="C255" i="15"/>
  <c r="C220" i="15"/>
  <c r="D261" i="15"/>
  <c r="C261" i="15"/>
  <c r="D246" i="15"/>
  <c r="C260" i="15"/>
  <c r="D258" i="15"/>
  <c r="D236" i="15"/>
  <c r="D226" i="15"/>
  <c r="D245" i="15"/>
  <c r="C247" i="15"/>
  <c r="D243" i="15"/>
  <c r="C259" i="15"/>
  <c r="C224" i="15"/>
  <c r="D229" i="15"/>
  <c r="D220" i="15"/>
  <c r="D222" i="15"/>
  <c r="C225" i="15"/>
  <c r="C218" i="15"/>
  <c r="D228" i="15"/>
  <c r="C229" i="15"/>
  <c r="D233" i="15"/>
  <c r="D231" i="15"/>
  <c r="C223" i="15"/>
  <c r="C233" i="15"/>
  <c r="D235" i="15"/>
  <c r="D237" i="15"/>
  <c r="D219" i="15"/>
  <c r="D234" i="15"/>
  <c r="D223" i="15"/>
  <c r="D230" i="15"/>
  <c r="D227" i="15"/>
  <c r="D218" i="15"/>
  <c r="C234" i="15"/>
  <c r="H219" i="29"/>
  <c r="C263" i="40"/>
  <c r="H12" i="49"/>
  <c r="H257" i="23"/>
  <c r="G235" i="21"/>
  <c r="C238" i="23"/>
  <c r="X24" i="49"/>
  <c r="H232" i="29"/>
  <c r="H16" i="44"/>
  <c r="H226" i="41"/>
  <c r="D237" i="21"/>
  <c r="H233" i="29"/>
  <c r="C227" i="33"/>
  <c r="D237" i="33"/>
  <c r="D218" i="33"/>
  <c r="F219" i="33"/>
  <c r="C229" i="33"/>
  <c r="C226" i="33"/>
  <c r="D222" i="33"/>
  <c r="F223" i="33"/>
  <c r="D221" i="33"/>
  <c r="D226" i="33"/>
  <c r="D236" i="33"/>
  <c r="G234" i="33"/>
  <c r="C236" i="33"/>
  <c r="D228" i="33"/>
  <c r="G221" i="33"/>
  <c r="G236" i="33"/>
  <c r="C233" i="33"/>
  <c r="D219" i="33"/>
  <c r="C234" i="33"/>
  <c r="D232" i="33"/>
  <c r="G235" i="33"/>
  <c r="G219" i="33"/>
  <c r="H219" i="33" s="1"/>
  <c r="G229" i="33"/>
  <c r="G223" i="33"/>
  <c r="D223" i="33"/>
  <c r="G228" i="33"/>
  <c r="D234" i="33"/>
  <c r="G227" i="33"/>
  <c r="F224" i="33"/>
  <c r="G226" i="33"/>
  <c r="D235" i="33"/>
  <c r="F237" i="33"/>
  <c r="G231" i="33"/>
  <c r="G225" i="33"/>
  <c r="G237" i="33"/>
  <c r="D231" i="33"/>
  <c r="F233" i="33"/>
  <c r="G230" i="33"/>
  <c r="F235" i="33"/>
  <c r="G224" i="33"/>
  <c r="D227" i="33"/>
  <c r="F227" i="33"/>
  <c r="D230" i="33"/>
  <c r="D229" i="33"/>
  <c r="D220" i="33"/>
  <c r="G220" i="33"/>
  <c r="G232" i="33"/>
  <c r="G222" i="33"/>
  <c r="F231" i="33"/>
  <c r="D224" i="33"/>
  <c r="G233" i="33"/>
  <c r="F234" i="33"/>
  <c r="D225" i="33"/>
  <c r="D233" i="33"/>
  <c r="F218" i="33"/>
  <c r="G218" i="33"/>
  <c r="H224" i="29"/>
  <c r="F238" i="41"/>
  <c r="AA42" i="49" s="1"/>
  <c r="G251" i="32"/>
  <c r="C256" i="32"/>
  <c r="G233" i="32"/>
  <c r="C260" i="32"/>
  <c r="G219" i="32"/>
  <c r="G252" i="32"/>
  <c r="G262" i="32"/>
  <c r="C249" i="32"/>
  <c r="G220" i="32"/>
  <c r="C254" i="32"/>
  <c r="C227" i="32"/>
  <c r="G248" i="32"/>
  <c r="C261" i="32"/>
  <c r="G232" i="32"/>
  <c r="G260" i="32"/>
  <c r="G250" i="32"/>
  <c r="D235" i="32"/>
  <c r="D227" i="32"/>
  <c r="D237" i="32"/>
  <c r="C220" i="32"/>
  <c r="G253" i="32"/>
  <c r="D222" i="32"/>
  <c r="D247" i="32"/>
  <c r="G254" i="32"/>
  <c r="C250" i="32"/>
  <c r="C218" i="32"/>
  <c r="D230" i="32"/>
  <c r="D232" i="32"/>
  <c r="G249" i="32"/>
  <c r="D257" i="32"/>
  <c r="D245" i="32"/>
  <c r="G229" i="32"/>
  <c r="G218" i="32"/>
  <c r="D226" i="32"/>
  <c r="G227" i="32"/>
  <c r="G237" i="32"/>
  <c r="D250" i="32"/>
  <c r="G259" i="32"/>
  <c r="D219" i="32"/>
  <c r="G222" i="32"/>
  <c r="C233" i="32"/>
  <c r="G236" i="32"/>
  <c r="G223" i="32"/>
  <c r="G258" i="32"/>
  <c r="G255" i="32"/>
  <c r="D262" i="32"/>
  <c r="C243" i="32"/>
  <c r="G235" i="32"/>
  <c r="G234" i="32"/>
  <c r="C244" i="32"/>
  <c r="D253" i="32"/>
  <c r="D251" i="32"/>
  <c r="D248" i="32"/>
  <c r="D256" i="32"/>
  <c r="C231" i="32"/>
  <c r="C235" i="32"/>
  <c r="G221" i="32"/>
  <c r="C262" i="32"/>
  <c r="G257" i="32"/>
  <c r="D260" i="32"/>
  <c r="D258" i="32"/>
  <c r="G228" i="32"/>
  <c r="D233" i="32"/>
  <c r="D236" i="32"/>
  <c r="G261" i="32"/>
  <c r="C251" i="32"/>
  <c r="G256" i="32"/>
  <c r="D231" i="32"/>
  <c r="G243" i="32"/>
  <c r="G226" i="32"/>
  <c r="D234" i="32"/>
  <c r="D228" i="32"/>
  <c r="D249" i="32"/>
  <c r="C245" i="32"/>
  <c r="C255" i="32"/>
  <c r="D218" i="32"/>
  <c r="D223" i="32"/>
  <c r="D225" i="32"/>
  <c r="C225" i="32"/>
  <c r="D220" i="32"/>
  <c r="C252" i="32"/>
  <c r="D259" i="32"/>
  <c r="D246" i="32"/>
  <c r="D224" i="32"/>
  <c r="C232" i="32"/>
  <c r="D221" i="32"/>
  <c r="C224" i="32"/>
  <c r="G231" i="32"/>
  <c r="G247" i="32"/>
  <c r="D252" i="32"/>
  <c r="D261" i="32"/>
  <c r="G224" i="32"/>
  <c r="C223" i="32"/>
  <c r="G225" i="32"/>
  <c r="C259" i="32"/>
  <c r="G244" i="32"/>
  <c r="C248" i="32"/>
  <c r="D243" i="32"/>
  <c r="G230" i="32"/>
  <c r="D229" i="32"/>
  <c r="D254" i="32"/>
  <c r="D255" i="32"/>
  <c r="G245" i="32"/>
  <c r="G179" i="41"/>
  <c r="E179" i="41"/>
  <c r="C179" i="41"/>
  <c r="F179" i="41"/>
  <c r="D179" i="41"/>
  <c r="G172" i="17"/>
  <c r="E172" i="17"/>
  <c r="C172" i="17"/>
  <c r="F172" i="17"/>
  <c r="D172" i="17"/>
  <c r="D180" i="35"/>
  <c r="F180" i="35"/>
  <c r="C180" i="35"/>
  <c r="E180" i="35"/>
  <c r="G180" i="35"/>
  <c r="E182" i="41"/>
  <c r="C182" i="41"/>
  <c r="G182" i="41"/>
  <c r="D182" i="41"/>
  <c r="F182" i="41"/>
  <c r="D183" i="38"/>
  <c r="E183" i="38"/>
  <c r="G183" i="38"/>
  <c r="C183" i="38"/>
  <c r="F183" i="38"/>
  <c r="D185" i="38"/>
  <c r="C112" i="44"/>
  <c r="H112" i="44" s="1"/>
  <c r="H88" i="44"/>
  <c r="E184" i="20"/>
  <c r="G184" i="20"/>
  <c r="G185" i="21"/>
  <c r="E185" i="21"/>
  <c r="D185" i="21"/>
  <c r="F185" i="21"/>
  <c r="C185" i="21"/>
  <c r="G180" i="17"/>
  <c r="D180" i="17"/>
  <c r="C180" i="17"/>
  <c r="F180" i="17"/>
  <c r="E180" i="17"/>
  <c r="E184" i="35"/>
  <c r="D184" i="35"/>
  <c r="F184" i="35"/>
  <c r="G184" i="35"/>
  <c r="C184" i="35"/>
  <c r="C186" i="33"/>
  <c r="F186" i="33"/>
  <c r="G186" i="33"/>
  <c r="E186" i="33"/>
  <c r="D186" i="33"/>
  <c r="F169" i="25"/>
  <c r="C169" i="25"/>
  <c r="G169" i="25"/>
  <c r="E169" i="25"/>
  <c r="D169" i="25"/>
  <c r="G178" i="10"/>
  <c r="D178" i="10"/>
  <c r="D185" i="39"/>
  <c r="C184" i="40"/>
  <c r="G184" i="40"/>
  <c r="E171" i="11"/>
  <c r="D171" i="11"/>
  <c r="F171" i="11"/>
  <c r="G171" i="11"/>
  <c r="C171" i="11"/>
  <c r="E177" i="28"/>
  <c r="C177" i="28"/>
  <c r="E181" i="25"/>
  <c r="C181" i="25"/>
  <c r="F186" i="34"/>
  <c r="E186" i="34"/>
  <c r="G186" i="34"/>
  <c r="D186" i="34"/>
  <c r="C186" i="34"/>
  <c r="D169" i="26"/>
  <c r="G169" i="26"/>
  <c r="E169" i="26"/>
  <c r="C169" i="26"/>
  <c r="F169" i="26"/>
  <c r="E183" i="21"/>
  <c r="F183" i="26"/>
  <c r="C183" i="26"/>
  <c r="E183" i="26"/>
  <c r="D183" i="26"/>
  <c r="G183" i="26"/>
  <c r="C182" i="24"/>
  <c r="G182" i="24"/>
  <c r="F182" i="24"/>
  <c r="E182" i="24"/>
  <c r="D182" i="24"/>
  <c r="C178" i="26"/>
  <c r="F178" i="26"/>
  <c r="D183" i="40"/>
  <c r="C183" i="40"/>
  <c r="C172" i="27"/>
  <c r="E172" i="27"/>
  <c r="D172" i="27"/>
  <c r="G172" i="27"/>
  <c r="F172" i="27"/>
  <c r="C175" i="10"/>
  <c r="E175" i="10"/>
  <c r="G175" i="10"/>
  <c r="D175" i="10"/>
  <c r="H120" i="35"/>
  <c r="H120" i="40"/>
  <c r="D136" i="40"/>
  <c r="G185" i="30"/>
  <c r="E185" i="30"/>
  <c r="D185" i="30"/>
  <c r="F185" i="30"/>
  <c r="C185" i="30"/>
  <c r="F183" i="57"/>
  <c r="G174" i="15"/>
  <c r="D174" i="15"/>
  <c r="E174" i="15"/>
  <c r="F174" i="15"/>
  <c r="C174" i="15"/>
  <c r="C176" i="26"/>
  <c r="D176" i="26"/>
  <c r="F176" i="26"/>
  <c r="F171" i="41"/>
  <c r="C171" i="41"/>
  <c r="E171" i="41"/>
  <c r="G171" i="41"/>
  <c r="D171" i="41"/>
  <c r="E168" i="41"/>
  <c r="F168" i="41"/>
  <c r="G168" i="41"/>
  <c r="C168" i="41"/>
  <c r="D168" i="41"/>
  <c r="E187" i="39"/>
  <c r="D187" i="39"/>
  <c r="C187" i="39"/>
  <c r="F187" i="39"/>
  <c r="G187" i="39"/>
  <c r="F185" i="41"/>
  <c r="G185" i="41"/>
  <c r="D185" i="41"/>
  <c r="C185" i="41"/>
  <c r="E168" i="33"/>
  <c r="F168" i="33"/>
  <c r="C168" i="33"/>
  <c r="D168" i="33"/>
  <c r="G168" i="33"/>
  <c r="C173" i="38"/>
  <c r="G173" i="38"/>
  <c r="F173" i="38"/>
  <c r="E173" i="38"/>
  <c r="D173" i="38"/>
  <c r="H111" i="39"/>
  <c r="H138" i="39" s="1"/>
  <c r="F186" i="35"/>
  <c r="G186" i="35"/>
  <c r="D184" i="29"/>
  <c r="F184" i="29"/>
  <c r="G184" i="29"/>
  <c r="C184" i="29"/>
  <c r="E184" i="29"/>
  <c r="C136" i="40"/>
  <c r="H123" i="62"/>
  <c r="G175" i="62" s="1"/>
  <c r="I163" i="59"/>
  <c r="I163" i="6"/>
  <c r="D184" i="12"/>
  <c r="F184" i="12"/>
  <c r="G184" i="12"/>
  <c r="E184" i="12"/>
  <c r="F182" i="22"/>
  <c r="G182" i="22"/>
  <c r="C182" i="22"/>
  <c r="G181" i="41"/>
  <c r="F181" i="41"/>
  <c r="E181" i="41"/>
  <c r="C181" i="41"/>
  <c r="D181" i="41"/>
  <c r="C172" i="34"/>
  <c r="E172" i="34"/>
  <c r="D172" i="34"/>
  <c r="G172" i="34"/>
  <c r="F172" i="34"/>
  <c r="G177" i="29"/>
  <c r="E177" i="29"/>
  <c r="F177" i="29"/>
  <c r="C177" i="29"/>
  <c r="D180" i="32"/>
  <c r="C180" i="32"/>
  <c r="F180" i="32"/>
  <c r="E180" i="32"/>
  <c r="G180" i="32"/>
  <c r="E170" i="40"/>
  <c r="D170" i="40"/>
  <c r="G170" i="40"/>
  <c r="F170" i="40"/>
  <c r="C170" i="40"/>
  <c r="F184" i="20"/>
  <c r="D182" i="15"/>
  <c r="G182" i="15"/>
  <c r="E182" i="15"/>
  <c r="C182" i="15"/>
  <c r="F182" i="15"/>
  <c r="C172" i="31"/>
  <c r="E172" i="31"/>
  <c r="G172" i="31"/>
  <c r="D172" i="31"/>
  <c r="F172" i="31"/>
  <c r="E187" i="9"/>
  <c r="F183" i="17"/>
  <c r="C183" i="17"/>
  <c r="E183" i="17"/>
  <c r="D183" i="17"/>
  <c r="G183" i="17"/>
  <c r="G171" i="28"/>
  <c r="E171" i="28"/>
  <c r="D171" i="28"/>
  <c r="F171" i="28"/>
  <c r="G176" i="39"/>
  <c r="C176" i="39"/>
  <c r="F176" i="39"/>
  <c r="D176" i="39"/>
  <c r="E176" i="39"/>
  <c r="D174" i="21"/>
  <c r="G174" i="21"/>
  <c r="E174" i="21"/>
  <c r="F174" i="21"/>
  <c r="C174" i="21"/>
  <c r="D136" i="39"/>
  <c r="F136" i="38"/>
  <c r="M39" i="49" s="1"/>
  <c r="H116" i="38"/>
  <c r="C181" i="28"/>
  <c r="D181" i="28"/>
  <c r="G181" i="28"/>
  <c r="F181" i="28"/>
  <c r="E184" i="33"/>
  <c r="C184" i="33"/>
  <c r="G184" i="33"/>
  <c r="F184" i="33"/>
  <c r="D184" i="33"/>
  <c r="E183" i="9"/>
  <c r="F183" i="9"/>
  <c r="G183" i="9"/>
  <c r="C183" i="9"/>
  <c r="D183" i="9"/>
  <c r="C171" i="29"/>
  <c r="E171" i="29"/>
  <c r="G181" i="37"/>
  <c r="E173" i="15"/>
  <c r="F173" i="15"/>
  <c r="C173" i="15"/>
  <c r="G173" i="15"/>
  <c r="D173" i="15"/>
  <c r="H116" i="24"/>
  <c r="C136" i="24"/>
  <c r="J26" i="49"/>
  <c r="C178" i="31"/>
  <c r="E178" i="31"/>
  <c r="D178" i="31"/>
  <c r="E182" i="14"/>
  <c r="G175" i="25"/>
  <c r="F175" i="25"/>
  <c r="E175" i="25"/>
  <c r="D175" i="25"/>
  <c r="C175" i="25"/>
  <c r="D178" i="33"/>
  <c r="G178" i="33"/>
  <c r="F178" i="33"/>
  <c r="E178" i="33"/>
  <c r="C181" i="17"/>
  <c r="E181" i="17"/>
  <c r="F181" i="17"/>
  <c r="D181" i="17"/>
  <c r="D175" i="22"/>
  <c r="G175" i="22"/>
  <c r="E175" i="22"/>
  <c r="C175" i="22"/>
  <c r="F175" i="22"/>
  <c r="D176" i="34"/>
  <c r="G176" i="34"/>
  <c r="E176" i="34"/>
  <c r="F176" i="34"/>
  <c r="I163" i="34"/>
  <c r="E184" i="27"/>
  <c r="G184" i="27"/>
  <c r="F184" i="27"/>
  <c r="D184" i="27"/>
  <c r="G174" i="34"/>
  <c r="F174" i="34"/>
  <c r="E174" i="34"/>
  <c r="C174" i="34"/>
  <c r="D174" i="34"/>
  <c r="H71" i="44"/>
  <c r="C136" i="18"/>
  <c r="J16" i="49" s="1"/>
  <c r="H116" i="18"/>
  <c r="G187" i="32"/>
  <c r="D187" i="32"/>
  <c r="E187" i="32"/>
  <c r="F174" i="22"/>
  <c r="G174" i="22"/>
  <c r="E174" i="22"/>
  <c r="C174" i="22"/>
  <c r="F184" i="18"/>
  <c r="C184" i="18"/>
  <c r="C174" i="33"/>
  <c r="E174" i="33"/>
  <c r="D174" i="33"/>
  <c r="G174" i="33"/>
  <c r="F174" i="33"/>
  <c r="E179" i="17"/>
  <c r="C179" i="17"/>
  <c r="F179" i="17"/>
  <c r="D179" i="17"/>
  <c r="G179" i="17"/>
  <c r="D185" i="34"/>
  <c r="F185" i="34"/>
  <c r="G185" i="34"/>
  <c r="C185" i="34"/>
  <c r="E185" i="34"/>
  <c r="F170" i="12"/>
  <c r="C170" i="12"/>
  <c r="D170" i="12"/>
  <c r="G170" i="12"/>
  <c r="E170" i="12"/>
  <c r="C173" i="41"/>
  <c r="F173" i="41"/>
  <c r="D173" i="41"/>
  <c r="G173" i="41"/>
  <c r="E173" i="41"/>
  <c r="C187" i="10"/>
  <c r="G187" i="10"/>
  <c r="D187" i="10"/>
  <c r="E187" i="10"/>
  <c r="C187" i="24"/>
  <c r="F187" i="24"/>
  <c r="E187" i="24"/>
  <c r="D187" i="24"/>
  <c r="G187" i="24"/>
  <c r="H111" i="40"/>
  <c r="C169" i="39"/>
  <c r="D169" i="39"/>
  <c r="G169" i="39"/>
  <c r="F169" i="39"/>
  <c r="E169" i="39"/>
  <c r="E181" i="34"/>
  <c r="C181" i="34"/>
  <c r="F181" i="34"/>
  <c r="G181" i="34"/>
  <c r="D181" i="34"/>
  <c r="H185" i="11"/>
  <c r="J11" i="49"/>
  <c r="C136" i="12"/>
  <c r="H136" i="12" s="1"/>
  <c r="E186" i="25"/>
  <c r="D173" i="33"/>
  <c r="F173" i="33"/>
  <c r="C173" i="33"/>
  <c r="E173" i="33"/>
  <c r="G173" i="33"/>
  <c r="D172" i="22"/>
  <c r="C172" i="22"/>
  <c r="F172" i="22"/>
  <c r="E172" i="22"/>
  <c r="G172" i="22"/>
  <c r="C177" i="34"/>
  <c r="E177" i="34"/>
  <c r="F177" i="34"/>
  <c r="C183" i="23"/>
  <c r="G183" i="23"/>
  <c r="E183" i="23"/>
  <c r="D183" i="23"/>
  <c r="E180" i="10"/>
  <c r="F180" i="10"/>
  <c r="G180" i="10"/>
  <c r="D180" i="10"/>
  <c r="F181" i="29"/>
  <c r="G181" i="29"/>
  <c r="E181" i="29"/>
  <c r="C181" i="29"/>
  <c r="D181" i="29"/>
  <c r="D136" i="41"/>
  <c r="I163" i="38"/>
  <c r="F179" i="38"/>
  <c r="C179" i="38"/>
  <c r="D179" i="38"/>
  <c r="G179" i="38"/>
  <c r="E179" i="38"/>
  <c r="H18" i="49"/>
  <c r="L15" i="48"/>
  <c r="G255" i="39"/>
  <c r="H255" i="39" s="1"/>
  <c r="E185" i="35"/>
  <c r="C185" i="35"/>
  <c r="D185" i="35"/>
  <c r="G185" i="35"/>
  <c r="F185" i="35"/>
  <c r="D185" i="27"/>
  <c r="G185" i="27"/>
  <c r="E185" i="27"/>
  <c r="C185" i="27"/>
  <c r="F185" i="27"/>
  <c r="D25" i="49"/>
  <c r="E255" i="26"/>
  <c r="E257" i="26"/>
  <c r="E248" i="26"/>
  <c r="E250" i="26"/>
  <c r="E245" i="26"/>
  <c r="E256" i="26"/>
  <c r="E243" i="26"/>
  <c r="E261" i="26"/>
  <c r="E253" i="26"/>
  <c r="E247" i="26"/>
  <c r="E254" i="26"/>
  <c r="E246" i="26"/>
  <c r="E249" i="26"/>
  <c r="E251" i="26"/>
  <c r="E259" i="26"/>
  <c r="E258" i="26"/>
  <c r="E244" i="26"/>
  <c r="E252" i="26"/>
  <c r="E262" i="26"/>
  <c r="H262" i="26" s="1"/>
  <c r="E260" i="26"/>
  <c r="E228" i="26"/>
  <c r="E173" i="23"/>
  <c r="G173" i="23"/>
  <c r="F173" i="23"/>
  <c r="D173" i="23"/>
  <c r="F176" i="16"/>
  <c r="D176" i="16"/>
  <c r="G176" i="16"/>
  <c r="E176" i="16"/>
  <c r="C176" i="16"/>
  <c r="H301" i="16"/>
  <c r="J12" i="48" s="1"/>
  <c r="C179" i="9"/>
  <c r="F179" i="9"/>
  <c r="G179" i="9"/>
  <c r="D179" i="9"/>
  <c r="H304" i="9"/>
  <c r="G256" i="39"/>
  <c r="F236" i="40"/>
  <c r="F262" i="40"/>
  <c r="F246" i="40"/>
  <c r="F253" i="40"/>
  <c r="F250" i="40"/>
  <c r="F234" i="40"/>
  <c r="D174" i="35"/>
  <c r="F174" i="35"/>
  <c r="G174" i="35"/>
  <c r="C174" i="35"/>
  <c r="E174" i="35"/>
  <c r="E228" i="31"/>
  <c r="H228" i="31" s="1"/>
  <c r="E229" i="31"/>
  <c r="H229" i="31" s="1"/>
  <c r="E237" i="31"/>
  <c r="H237" i="31" s="1"/>
  <c r="E261" i="31"/>
  <c r="H261" i="31" s="1"/>
  <c r="E223" i="31"/>
  <c r="H223" i="31" s="1"/>
  <c r="E218" i="31"/>
  <c r="H218" i="31" s="1"/>
  <c r="E259" i="31"/>
  <c r="H259" i="31" s="1"/>
  <c r="E221" i="31"/>
  <c r="H221" i="31" s="1"/>
  <c r="E227" i="31"/>
  <c r="H227" i="31" s="1"/>
  <c r="E252" i="31"/>
  <c r="H252" i="31" s="1"/>
  <c r="E230" i="31"/>
  <c r="H230" i="31" s="1"/>
  <c r="E220" i="31"/>
  <c r="H220" i="31" s="1"/>
  <c r="E247" i="31"/>
  <c r="H247" i="31" s="1"/>
  <c r="E233" i="31"/>
  <c r="H233" i="31" s="1"/>
  <c r="E226" i="31"/>
  <c r="H226" i="31" s="1"/>
  <c r="E244" i="31"/>
  <c r="H244" i="31" s="1"/>
  <c r="E234" i="31"/>
  <c r="H234" i="31" s="1"/>
  <c r="E258" i="31"/>
  <c r="H258" i="31" s="1"/>
  <c r="H52" i="31"/>
  <c r="E236" i="31"/>
  <c r="H236" i="31" s="1"/>
  <c r="E232" i="31"/>
  <c r="E231" i="31"/>
  <c r="H231" i="31" s="1"/>
  <c r="E235" i="31"/>
  <c r="H235" i="31" s="1"/>
  <c r="C186" i="24"/>
  <c r="G186" i="24"/>
  <c r="D186" i="24"/>
  <c r="F186" i="24"/>
  <c r="E186" i="24"/>
  <c r="G183" i="18"/>
  <c r="E183" i="18"/>
  <c r="C183" i="18"/>
  <c r="D183" i="18"/>
  <c r="F183" i="18"/>
  <c r="F249" i="14"/>
  <c r="F222" i="14"/>
  <c r="F223" i="14"/>
  <c r="F233" i="14"/>
  <c r="F237" i="14"/>
  <c r="F220" i="14"/>
  <c r="F230" i="14"/>
  <c r="F231" i="14"/>
  <c r="F260" i="14"/>
  <c r="H260" i="14" s="1"/>
  <c r="F224" i="14"/>
  <c r="F236" i="14"/>
  <c r="F226" i="14"/>
  <c r="F225" i="14"/>
  <c r="F246" i="14"/>
  <c r="F218" i="14"/>
  <c r="AA12" i="49" s="1"/>
  <c r="F219" i="14"/>
  <c r="F227" i="14"/>
  <c r="F252" i="14"/>
  <c r="F221" i="14"/>
  <c r="F232" i="14"/>
  <c r="F255" i="14"/>
  <c r="F234" i="14"/>
  <c r="F235" i="14"/>
  <c r="F229" i="14"/>
  <c r="F313" i="14"/>
  <c r="F363" i="14" s="1"/>
  <c r="H173" i="11"/>
  <c r="E174" i="10"/>
  <c r="D174" i="10"/>
  <c r="G174" i="10"/>
  <c r="F174" i="10"/>
  <c r="C174" i="10"/>
  <c r="H299" i="10"/>
  <c r="H7" i="48" s="1"/>
  <c r="H52" i="9"/>
  <c r="G244" i="39"/>
  <c r="G168" i="40"/>
  <c r="D168" i="40"/>
  <c r="F168" i="40"/>
  <c r="E168" i="40"/>
  <c r="C168" i="40"/>
  <c r="D36" i="49"/>
  <c r="E256" i="35"/>
  <c r="E254" i="35"/>
  <c r="E255" i="35"/>
  <c r="E258" i="35"/>
  <c r="E252" i="35"/>
  <c r="E249" i="35"/>
  <c r="E243" i="35"/>
  <c r="E262" i="35"/>
  <c r="E244" i="35"/>
  <c r="E259" i="35"/>
  <c r="E245" i="35"/>
  <c r="E246" i="35"/>
  <c r="E251" i="35"/>
  <c r="E247" i="35"/>
  <c r="E261" i="35"/>
  <c r="E257" i="35"/>
  <c r="F179" i="31"/>
  <c r="E179" i="31"/>
  <c r="D179" i="31"/>
  <c r="G179" i="31"/>
  <c r="C179" i="27"/>
  <c r="F179" i="27"/>
  <c r="D179" i="27"/>
  <c r="G179" i="27"/>
  <c r="E179" i="27"/>
  <c r="E218" i="23"/>
  <c r="H218" i="23" s="1"/>
  <c r="E237" i="23"/>
  <c r="H237" i="23" s="1"/>
  <c r="E234" i="23"/>
  <c r="H234" i="23" s="1"/>
  <c r="E233" i="23"/>
  <c r="H233" i="23" s="1"/>
  <c r="E232" i="23"/>
  <c r="H232" i="23" s="1"/>
  <c r="E231" i="23"/>
  <c r="H231" i="23" s="1"/>
  <c r="E251" i="23"/>
  <c r="H251" i="23" s="1"/>
  <c r="E230" i="23"/>
  <c r="E219" i="23"/>
  <c r="H219" i="23" s="1"/>
  <c r="E229" i="23"/>
  <c r="H229" i="23" s="1"/>
  <c r="E262" i="23"/>
  <c r="H262" i="23" s="1"/>
  <c r="E236" i="23"/>
  <c r="H236" i="23" s="1"/>
  <c r="E235" i="23"/>
  <c r="H235" i="23" s="1"/>
  <c r="E228" i="23"/>
  <c r="H228" i="23" s="1"/>
  <c r="F231" i="18"/>
  <c r="H231" i="18" s="1"/>
  <c r="H52" i="18"/>
  <c r="G186" i="12"/>
  <c r="F186" i="12"/>
  <c r="C186" i="12"/>
  <c r="E186" i="12"/>
  <c r="D186" i="12"/>
  <c r="E233" i="11"/>
  <c r="E224" i="11"/>
  <c r="E221" i="11"/>
  <c r="E234" i="11"/>
  <c r="E219" i="11"/>
  <c r="E235" i="11"/>
  <c r="H235" i="11" s="1"/>
  <c r="H52" i="11"/>
  <c r="G243" i="39"/>
  <c r="G247" i="39"/>
  <c r="G250" i="39"/>
  <c r="H250" i="39" s="1"/>
  <c r="H252" i="18"/>
  <c r="F256" i="18"/>
  <c r="H256" i="18" s="1"/>
  <c r="E218" i="39"/>
  <c r="H218" i="39" s="1"/>
  <c r="H52" i="39"/>
  <c r="G184" i="34"/>
  <c r="D184" i="34"/>
  <c r="F184" i="34"/>
  <c r="C184" i="34"/>
  <c r="H309" i="34"/>
  <c r="R33" i="48" s="1"/>
  <c r="F174" i="27"/>
  <c r="D174" i="27"/>
  <c r="C174" i="27"/>
  <c r="F181" i="24"/>
  <c r="G181" i="24"/>
  <c r="E181" i="24"/>
  <c r="C181" i="24"/>
  <c r="C181" i="33"/>
  <c r="E181" i="33"/>
  <c r="D181" i="33"/>
  <c r="F181" i="33"/>
  <c r="E184" i="34"/>
  <c r="E185" i="10"/>
  <c r="D185" i="10"/>
  <c r="K15" i="48"/>
  <c r="F186" i="39"/>
  <c r="G221" i="39"/>
  <c r="G232" i="39"/>
  <c r="H232" i="39" s="1"/>
  <c r="G234" i="39"/>
  <c r="G313" i="39"/>
  <c r="G363" i="39" s="1"/>
  <c r="C187" i="33"/>
  <c r="G187" i="33"/>
  <c r="D187" i="33"/>
  <c r="E232" i="30"/>
  <c r="E220" i="30"/>
  <c r="E254" i="30"/>
  <c r="E231" i="30"/>
  <c r="H231" i="30" s="1"/>
  <c r="E222" i="30"/>
  <c r="E243" i="30"/>
  <c r="H243" i="30" s="1"/>
  <c r="E230" i="30"/>
  <c r="E224" i="30"/>
  <c r="E219" i="30"/>
  <c r="E229" i="30"/>
  <c r="E226" i="30"/>
  <c r="E235" i="30"/>
  <c r="H235" i="30" s="1"/>
  <c r="E237" i="30"/>
  <c r="H237" i="30" s="1"/>
  <c r="E218" i="30"/>
  <c r="E228" i="30"/>
  <c r="E234" i="30"/>
  <c r="E233" i="30"/>
  <c r="H233" i="30" s="1"/>
  <c r="E234" i="27"/>
  <c r="E228" i="27"/>
  <c r="E235" i="27"/>
  <c r="E236" i="27"/>
  <c r="E230" i="27"/>
  <c r="H230" i="27" s="1"/>
  <c r="E248" i="27"/>
  <c r="E246" i="27"/>
  <c r="E244" i="27"/>
  <c r="H244" i="27" s="1"/>
  <c r="E256" i="27"/>
  <c r="H256" i="27" s="1"/>
  <c r="E245" i="27"/>
  <c r="H245" i="27" s="1"/>
  <c r="E262" i="27"/>
  <c r="H262" i="27" s="1"/>
  <c r="E249" i="27"/>
  <c r="H249" i="27" s="1"/>
  <c r="E250" i="27"/>
  <c r="E259" i="27"/>
  <c r="E232" i="27"/>
  <c r="E223" i="27"/>
  <c r="H223" i="27" s="1"/>
  <c r="E255" i="27"/>
  <c r="H255" i="27" s="1"/>
  <c r="E258" i="27"/>
  <c r="E261" i="27"/>
  <c r="H261" i="27" s="1"/>
  <c r="E221" i="27"/>
  <c r="H221" i="27" s="1"/>
  <c r="E231" i="27"/>
  <c r="H231" i="27" s="1"/>
  <c r="E225" i="27"/>
  <c r="H225" i="27" s="1"/>
  <c r="E229" i="27"/>
  <c r="E257" i="27"/>
  <c r="H257" i="27" s="1"/>
  <c r="E252" i="27"/>
  <c r="H252" i="27" s="1"/>
  <c r="E227" i="27"/>
  <c r="E218" i="27"/>
  <c r="E233" i="27"/>
  <c r="E224" i="27"/>
  <c r="H224" i="27" s="1"/>
  <c r="E251" i="27"/>
  <c r="E247" i="27"/>
  <c r="E254" i="27"/>
  <c r="H254" i="27" s="1"/>
  <c r="E220" i="27"/>
  <c r="H220" i="27" s="1"/>
  <c r="E226" i="27"/>
  <c r="E219" i="27"/>
  <c r="G173" i="24"/>
  <c r="E173" i="24"/>
  <c r="C173" i="24"/>
  <c r="F173" i="24"/>
  <c r="E174" i="32"/>
  <c r="C174" i="32"/>
  <c r="G174" i="32"/>
  <c r="F174" i="32"/>
  <c r="F230" i="11"/>
  <c r="H230" i="11" s="1"/>
  <c r="F229" i="11"/>
  <c r="F228" i="11"/>
  <c r="H228" i="11" s="1"/>
  <c r="F233" i="11"/>
  <c r="F222" i="11"/>
  <c r="H222" i="11" s="1"/>
  <c r="F234" i="11"/>
  <c r="F218" i="11"/>
  <c r="H52" i="10"/>
  <c r="D186" i="39"/>
  <c r="F172" i="33"/>
  <c r="C172" i="33"/>
  <c r="E172" i="33"/>
  <c r="G172" i="33"/>
  <c r="D172" i="33"/>
  <c r="C221" i="30"/>
  <c r="C257" i="30"/>
  <c r="H257" i="30" s="1"/>
  <c r="C249" i="30"/>
  <c r="C256" i="30"/>
  <c r="H256" i="30" s="1"/>
  <c r="C220" i="30"/>
  <c r="C252" i="30"/>
  <c r="H252" i="30" s="1"/>
  <c r="C218" i="30"/>
  <c r="C253" i="30"/>
  <c r="H253" i="30" s="1"/>
  <c r="C222" i="30"/>
  <c r="C223" i="30"/>
  <c r="C225" i="30"/>
  <c r="H225" i="30" s="1"/>
  <c r="C260" i="30"/>
  <c r="H260" i="30" s="1"/>
  <c r="H52" i="30"/>
  <c r="C232" i="30"/>
  <c r="C228" i="30"/>
  <c r="E186" i="23"/>
  <c r="F186" i="23"/>
  <c r="G186" i="23"/>
  <c r="C186" i="23"/>
  <c r="D186" i="23"/>
  <c r="F252" i="22"/>
  <c r="H252" i="22" s="1"/>
  <c r="F246" i="22"/>
  <c r="F256" i="22"/>
  <c r="G183" i="19"/>
  <c r="F183" i="19"/>
  <c r="D183" i="19"/>
  <c r="C183" i="19"/>
  <c r="E183" i="19"/>
  <c r="G218" i="17"/>
  <c r="G248" i="17"/>
  <c r="G236" i="17"/>
  <c r="G260" i="17"/>
  <c r="G233" i="17"/>
  <c r="G258" i="17"/>
  <c r="G249" i="17"/>
  <c r="G251" i="17"/>
  <c r="G257" i="17"/>
  <c r="G245" i="17"/>
  <c r="D173" i="24"/>
  <c r="F168" i="11"/>
  <c r="E168" i="11"/>
  <c r="G168" i="11"/>
  <c r="C168" i="11"/>
  <c r="D168" i="11"/>
  <c r="C170" i="10"/>
  <c r="G170" i="10"/>
  <c r="F170" i="10"/>
  <c r="D170" i="10"/>
  <c r="F173" i="9"/>
  <c r="D173" i="9"/>
  <c r="E173" i="9"/>
  <c r="G173" i="9"/>
  <c r="F244" i="36"/>
  <c r="G186" i="39"/>
  <c r="H230" i="23"/>
  <c r="G248" i="39"/>
  <c r="G261" i="39"/>
  <c r="E176" i="38"/>
  <c r="C176" i="38"/>
  <c r="F176" i="38"/>
  <c r="G176" i="38"/>
  <c r="F176" i="32"/>
  <c r="G176" i="32"/>
  <c r="E176" i="32"/>
  <c r="C176" i="32"/>
  <c r="D176" i="32"/>
  <c r="C186" i="28"/>
  <c r="F177" i="21"/>
  <c r="D177" i="21"/>
  <c r="E177" i="21"/>
  <c r="G177" i="21"/>
  <c r="C177" i="21"/>
  <c r="H302" i="21"/>
  <c r="K19" i="48" s="1"/>
  <c r="E174" i="19"/>
  <c r="D174" i="19"/>
  <c r="G174" i="19"/>
  <c r="C174" i="19"/>
  <c r="E15" i="49"/>
  <c r="F243" i="17"/>
  <c r="AH15" i="49" s="1"/>
  <c r="F226" i="17"/>
  <c r="F262" i="17"/>
  <c r="F223" i="17"/>
  <c r="F244" i="17"/>
  <c r="F234" i="17"/>
  <c r="E235" i="15"/>
  <c r="E220" i="15"/>
  <c r="E234" i="15"/>
  <c r="E183" i="24"/>
  <c r="G181" i="10"/>
  <c r="C181" i="10"/>
  <c r="E181" i="10"/>
  <c r="F181" i="10"/>
  <c r="C186" i="39"/>
  <c r="H225" i="18"/>
  <c r="G251" i="39"/>
  <c r="H251" i="39" s="1"/>
  <c r="F261" i="38"/>
  <c r="F226" i="38"/>
  <c r="H226" i="38" s="1"/>
  <c r="F228" i="38"/>
  <c r="F225" i="38"/>
  <c r="H225" i="38" s="1"/>
  <c r="E259" i="32"/>
  <c r="E263" i="32" s="1"/>
  <c r="E231" i="32"/>
  <c r="E228" i="32"/>
  <c r="E226" i="32"/>
  <c r="E229" i="32"/>
  <c r="E232" i="32"/>
  <c r="E230" i="32"/>
  <c r="E227" i="32"/>
  <c r="E219" i="32"/>
  <c r="E224" i="32"/>
  <c r="E235" i="32"/>
  <c r="E233" i="32"/>
  <c r="E221" i="32"/>
  <c r="E220" i="32"/>
  <c r="E218" i="32"/>
  <c r="E236" i="32"/>
  <c r="E234" i="32"/>
  <c r="E237" i="32"/>
  <c r="E223" i="32"/>
  <c r="E222" i="32"/>
  <c r="E262" i="32"/>
  <c r="F176" i="23"/>
  <c r="C176" i="23"/>
  <c r="E176" i="23"/>
  <c r="G176" i="23"/>
  <c r="G173" i="19"/>
  <c r="D173" i="19"/>
  <c r="F173" i="19"/>
  <c r="E173" i="19"/>
  <c r="C173" i="19"/>
  <c r="E261" i="16"/>
  <c r="E222" i="16"/>
  <c r="E230" i="16"/>
  <c r="E218" i="16"/>
  <c r="E234" i="16"/>
  <c r="E234" i="14"/>
  <c r="E222" i="14"/>
  <c r="E247" i="14"/>
  <c r="H247" i="14" s="1"/>
  <c r="E227" i="14"/>
  <c r="E228" i="14"/>
  <c r="E225" i="14"/>
  <c r="E248" i="14"/>
  <c r="E221" i="14"/>
  <c r="E233" i="14"/>
  <c r="E224" i="14"/>
  <c r="E256" i="14"/>
  <c r="H256" i="14" s="1"/>
  <c r="E235" i="14"/>
  <c r="E236" i="14"/>
  <c r="E218" i="14"/>
  <c r="E229" i="14"/>
  <c r="E231" i="14"/>
  <c r="E232" i="14"/>
  <c r="E258" i="14"/>
  <c r="E226" i="14"/>
  <c r="E237" i="14"/>
  <c r="E253" i="14"/>
  <c r="E219" i="14"/>
  <c r="E220" i="14"/>
  <c r="E230" i="14"/>
  <c r="E223" i="14"/>
  <c r="H52" i="14"/>
  <c r="E181" i="35"/>
  <c r="D181" i="35"/>
  <c r="C176" i="10"/>
  <c r="G176" i="10"/>
  <c r="E176" i="10"/>
  <c r="H301" i="10"/>
  <c r="J7" i="48" s="1"/>
  <c r="D176" i="10"/>
  <c r="C179" i="31"/>
  <c r="C181" i="35"/>
  <c r="H116" i="9"/>
  <c r="J8" i="49"/>
  <c r="H28" i="49"/>
  <c r="G263" i="23"/>
  <c r="AI24" i="49" s="1"/>
  <c r="H257" i="18"/>
  <c r="H227" i="11"/>
  <c r="H224" i="18"/>
  <c r="H230" i="18"/>
  <c r="H254" i="18"/>
  <c r="C238" i="18"/>
  <c r="H223" i="18"/>
  <c r="G238" i="18"/>
  <c r="AB16" i="49" s="1"/>
  <c r="D238" i="18"/>
  <c r="G238" i="12"/>
  <c r="C238" i="12"/>
  <c r="H246" i="39"/>
  <c r="H259" i="18"/>
  <c r="E238" i="18"/>
  <c r="Z16" i="49" s="1"/>
  <c r="H215" i="6"/>
  <c r="H18" i="6"/>
  <c r="H18" i="31"/>
  <c r="H86" i="31"/>
  <c r="H138" i="31" s="1"/>
  <c r="D263" i="30"/>
  <c r="H86" i="23"/>
  <c r="H18" i="23"/>
  <c r="H251" i="31"/>
  <c r="H235" i="18"/>
  <c r="H220" i="12"/>
  <c r="G238" i="23"/>
  <c r="AB24" i="49" s="1"/>
  <c r="H18" i="40"/>
  <c r="H86" i="40"/>
  <c r="H18" i="14"/>
  <c r="H86" i="14"/>
  <c r="H86" i="30"/>
  <c r="F244" i="11"/>
  <c r="E259" i="11"/>
  <c r="E247" i="11"/>
  <c r="F250" i="11"/>
  <c r="E248" i="11"/>
  <c r="F261" i="11"/>
  <c r="F258" i="11"/>
  <c r="E257" i="11"/>
  <c r="E246" i="11"/>
  <c r="G249" i="11"/>
  <c r="D248" i="11"/>
  <c r="C246" i="11"/>
  <c r="D243" i="11"/>
  <c r="C251" i="11"/>
  <c r="G252" i="11"/>
  <c r="G262" i="11"/>
  <c r="D251" i="11"/>
  <c r="D258" i="11"/>
  <c r="C250" i="11"/>
  <c r="F254" i="11"/>
  <c r="G247" i="11"/>
  <c r="G260" i="11"/>
  <c r="C262" i="11"/>
  <c r="G250" i="11"/>
  <c r="C260" i="11"/>
  <c r="C245" i="11"/>
  <c r="C259" i="11"/>
  <c r="G259" i="11"/>
  <c r="G254" i="11"/>
  <c r="C261" i="11"/>
  <c r="G253" i="11"/>
  <c r="D260" i="11"/>
  <c r="D254" i="11"/>
  <c r="C252" i="11"/>
  <c r="C254" i="11"/>
  <c r="G255" i="11"/>
  <c r="C258" i="11"/>
  <c r="G245" i="11"/>
  <c r="C247" i="11"/>
  <c r="D249" i="11"/>
  <c r="D247" i="11"/>
  <c r="D250" i="11"/>
  <c r="C255" i="11"/>
  <c r="G251" i="11"/>
  <c r="G243" i="11"/>
  <c r="C256" i="11"/>
  <c r="G246" i="11"/>
  <c r="C253" i="11"/>
  <c r="D255" i="11"/>
  <c r="C249" i="11"/>
  <c r="D253" i="11"/>
  <c r="D262" i="11"/>
  <c r="G248" i="11"/>
  <c r="G256" i="11"/>
  <c r="C244" i="11"/>
  <c r="G257" i="11"/>
  <c r="D257" i="11"/>
  <c r="D261" i="11"/>
  <c r="G261" i="11"/>
  <c r="G258" i="11"/>
  <c r="D259" i="11"/>
  <c r="C248" i="11"/>
  <c r="C243" i="11"/>
  <c r="D245" i="11"/>
  <c r="D256" i="11"/>
  <c r="C257" i="11"/>
  <c r="D246" i="11"/>
  <c r="D252" i="11"/>
  <c r="H244" i="22"/>
  <c r="H240" i="24"/>
  <c r="E252" i="24" s="1"/>
  <c r="H18" i="24"/>
  <c r="H240" i="33"/>
  <c r="E258" i="33" s="1"/>
  <c r="H18" i="33"/>
  <c r="H237" i="18"/>
  <c r="H18" i="9"/>
  <c r="H138" i="23"/>
  <c r="F238" i="29"/>
  <c r="H235" i="39"/>
  <c r="H250" i="31"/>
  <c r="H255" i="23"/>
  <c r="C238" i="17"/>
  <c r="H215" i="22"/>
  <c r="H18" i="22"/>
  <c r="H225" i="12"/>
  <c r="H10" i="44"/>
  <c r="F12" i="44"/>
  <c r="H218" i="29"/>
  <c r="H222" i="18"/>
  <c r="H221" i="18"/>
  <c r="E238" i="29"/>
  <c r="H224" i="39"/>
  <c r="H18" i="20"/>
  <c r="G249" i="21"/>
  <c r="D257" i="21"/>
  <c r="C249" i="21"/>
  <c r="G252" i="21"/>
  <c r="G247" i="21"/>
  <c r="D255" i="21"/>
  <c r="H255" i="21" s="1"/>
  <c r="G259" i="21"/>
  <c r="G262" i="21"/>
  <c r="C254" i="21"/>
  <c r="D262" i="21"/>
  <c r="G248" i="21"/>
  <c r="G256" i="21"/>
  <c r="C259" i="21"/>
  <c r="D246" i="21"/>
  <c r="G255" i="21"/>
  <c r="C248" i="21"/>
  <c r="D249" i="21"/>
  <c r="G245" i="21"/>
  <c r="C262" i="21"/>
  <c r="D243" i="21"/>
  <c r="D254" i="21"/>
  <c r="C256" i="21"/>
  <c r="G244" i="21"/>
  <c r="D247" i="21"/>
  <c r="H247" i="21" s="1"/>
  <c r="C260" i="21"/>
  <c r="D252" i="21"/>
  <c r="D253" i="21"/>
  <c r="C245" i="21"/>
  <c r="G251" i="21"/>
  <c r="C252" i="21"/>
  <c r="G258" i="21"/>
  <c r="D259" i="21"/>
  <c r="D260" i="21"/>
  <c r="D244" i="21"/>
  <c r="H227" i="12"/>
  <c r="F263" i="31"/>
  <c r="AH31" i="49" s="1"/>
  <c r="H231" i="39"/>
  <c r="H18" i="41"/>
  <c r="H86" i="41"/>
  <c r="D182" i="57"/>
  <c r="H307" i="57"/>
  <c r="P17" i="48" s="1"/>
  <c r="E182" i="57"/>
  <c r="E36" i="49"/>
  <c r="F259" i="35"/>
  <c r="F261" i="35"/>
  <c r="F247" i="35"/>
  <c r="F253" i="35"/>
  <c r="H253" i="35" s="1"/>
  <c r="F249" i="35"/>
  <c r="F244" i="35"/>
  <c r="H244" i="35" s="1"/>
  <c r="F254" i="35"/>
  <c r="F252" i="35"/>
  <c r="F243" i="35"/>
  <c r="F251" i="35"/>
  <c r="F257" i="35"/>
  <c r="H257" i="35" s="1"/>
  <c r="F256" i="35"/>
  <c r="F248" i="35"/>
  <c r="H248" i="35" s="1"/>
  <c r="F260" i="35"/>
  <c r="F227" i="35"/>
  <c r="H227" i="35" s="1"/>
  <c r="F246" i="35"/>
  <c r="H52" i="35"/>
  <c r="F262" i="35"/>
  <c r="F258" i="35"/>
  <c r="F255" i="35"/>
  <c r="F250" i="35"/>
  <c r="H250" i="35" s="1"/>
  <c r="G226" i="36"/>
  <c r="G251" i="36"/>
  <c r="G220" i="36"/>
  <c r="G221" i="36"/>
  <c r="G260" i="36"/>
  <c r="G222" i="36"/>
  <c r="G225" i="36"/>
  <c r="G261" i="36"/>
  <c r="G224" i="36"/>
  <c r="G229" i="36"/>
  <c r="G245" i="36"/>
  <c r="G228" i="36"/>
  <c r="G231" i="36"/>
  <c r="G262" i="36"/>
  <c r="G232" i="36"/>
  <c r="G233" i="36"/>
  <c r="G255" i="36"/>
  <c r="G234" i="36"/>
  <c r="G235" i="36"/>
  <c r="G219" i="36"/>
  <c r="G237" i="36"/>
  <c r="G248" i="36"/>
  <c r="G243" i="36"/>
  <c r="G218" i="36"/>
  <c r="G236" i="36"/>
  <c r="G181" i="19"/>
  <c r="D181" i="19"/>
  <c r="C181" i="19"/>
  <c r="F181" i="19"/>
  <c r="E181" i="19"/>
  <c r="G256" i="37"/>
  <c r="H256" i="37" s="1"/>
  <c r="G252" i="36"/>
  <c r="G244" i="36"/>
  <c r="D221" i="59"/>
  <c r="D226" i="59"/>
  <c r="D232" i="59"/>
  <c r="D222" i="59"/>
  <c r="H222" i="59" s="1"/>
  <c r="D250" i="59"/>
  <c r="F231" i="35"/>
  <c r="H231" i="35" s="1"/>
  <c r="E174" i="30"/>
  <c r="H187" i="31"/>
  <c r="C227" i="62"/>
  <c r="H227" i="62" s="1"/>
  <c r="C250" i="62"/>
  <c r="C226" i="62"/>
  <c r="C223" i="62"/>
  <c r="H223" i="62" s="1"/>
  <c r="C245" i="62"/>
  <c r="F228" i="35"/>
  <c r="H258" i="22"/>
  <c r="G185" i="33"/>
  <c r="E234" i="33"/>
  <c r="E221" i="33"/>
  <c r="E250" i="33"/>
  <c r="H52" i="33"/>
  <c r="D173" i="31"/>
  <c r="C173" i="31"/>
  <c r="C90" i="46"/>
  <c r="H90" i="46" s="1"/>
  <c r="H114" i="46"/>
  <c r="F33" i="49"/>
  <c r="G218" i="59"/>
  <c r="G221" i="59"/>
  <c r="G250" i="59"/>
  <c r="G260" i="59"/>
  <c r="H36" i="44"/>
  <c r="C253" i="44"/>
  <c r="C301" i="44" s="1"/>
  <c r="D26" i="49"/>
  <c r="E232" i="24"/>
  <c r="H232" i="24" s="1"/>
  <c r="E226" i="24"/>
  <c r="H226" i="24" s="1"/>
  <c r="E220" i="24"/>
  <c r="H220" i="24" s="1"/>
  <c r="E237" i="24"/>
  <c r="E227" i="24"/>
  <c r="H227" i="24" s="1"/>
  <c r="E219" i="24"/>
  <c r="E230" i="24"/>
  <c r="H230" i="24" s="1"/>
  <c r="E234" i="24"/>
  <c r="H234" i="24" s="1"/>
  <c r="E228" i="24"/>
  <c r="E235" i="24"/>
  <c r="H235" i="24" s="1"/>
  <c r="E221" i="24"/>
  <c r="H221" i="24" s="1"/>
  <c r="E231" i="24"/>
  <c r="H231" i="24" s="1"/>
  <c r="E224" i="24"/>
  <c r="H52" i="24"/>
  <c r="E223" i="24"/>
  <c r="H223" i="24" s="1"/>
  <c r="E233" i="24"/>
  <c r="H233" i="24" s="1"/>
  <c r="F231" i="21"/>
  <c r="F236" i="21"/>
  <c r="F233" i="21"/>
  <c r="F224" i="21"/>
  <c r="F222" i="21"/>
  <c r="F223" i="21"/>
  <c r="F227" i="21"/>
  <c r="F229" i="21"/>
  <c r="F230" i="21"/>
  <c r="F243" i="21"/>
  <c r="F237" i="21"/>
  <c r="F226" i="21"/>
  <c r="F219" i="21"/>
  <c r="F252" i="21"/>
  <c r="F220" i="21"/>
  <c r="F234" i="21"/>
  <c r="E261" i="19"/>
  <c r="H261" i="19" s="1"/>
  <c r="E262" i="19"/>
  <c r="E231" i="19"/>
  <c r="E227" i="19"/>
  <c r="E237" i="19"/>
  <c r="E235" i="19"/>
  <c r="E248" i="19"/>
  <c r="E253" i="19"/>
  <c r="E249" i="19"/>
  <c r="E226" i="19"/>
  <c r="E222" i="19"/>
  <c r="E218" i="19"/>
  <c r="E243" i="19"/>
  <c r="E252" i="19"/>
  <c r="E256" i="19"/>
  <c r="E254" i="19"/>
  <c r="E223" i="19"/>
  <c r="E228" i="19"/>
  <c r="E219" i="19"/>
  <c r="H219" i="19" s="1"/>
  <c r="E246" i="19"/>
  <c r="E229" i="19"/>
  <c r="E230" i="19"/>
  <c r="E260" i="19"/>
  <c r="E233" i="19"/>
  <c r="E221" i="19"/>
  <c r="E245" i="19"/>
  <c r="E236" i="19"/>
  <c r="E244" i="19"/>
  <c r="H52" i="19"/>
  <c r="E258" i="19"/>
  <c r="E225" i="19"/>
  <c r="E247" i="19"/>
  <c r="E232" i="19"/>
  <c r="H232" i="19" s="1"/>
  <c r="D19" i="49"/>
  <c r="E261" i="57"/>
  <c r="F23" i="49"/>
  <c r="F106" i="49" s="1"/>
  <c r="G313" i="62"/>
  <c r="G363" i="62" s="1"/>
  <c r="G252" i="62"/>
  <c r="G245" i="62"/>
  <c r="H261" i="22"/>
  <c r="D222" i="40"/>
  <c r="D237" i="40"/>
  <c r="D256" i="40"/>
  <c r="D228" i="40"/>
  <c r="D234" i="40"/>
  <c r="D258" i="40"/>
  <c r="D245" i="40"/>
  <c r="D223" i="40"/>
  <c r="D229" i="40"/>
  <c r="D221" i="40"/>
  <c r="D257" i="40"/>
  <c r="D253" i="40"/>
  <c r="D248" i="40"/>
  <c r="D246" i="40"/>
  <c r="D232" i="40"/>
  <c r="D225" i="40"/>
  <c r="D233" i="40"/>
  <c r="D254" i="40"/>
  <c r="D244" i="40"/>
  <c r="D250" i="40"/>
  <c r="D261" i="40"/>
  <c r="D262" i="40"/>
  <c r="D219" i="40"/>
  <c r="D231" i="40"/>
  <c r="D259" i="40"/>
  <c r="D260" i="40"/>
  <c r="D230" i="40"/>
  <c r="D252" i="40"/>
  <c r="D235" i="40"/>
  <c r="D218" i="40"/>
  <c r="D243" i="40"/>
  <c r="D226" i="40"/>
  <c r="D236" i="40"/>
  <c r="D251" i="40"/>
  <c r="D247" i="40"/>
  <c r="D255" i="40"/>
  <c r="D249" i="40"/>
  <c r="D220" i="40"/>
  <c r="D224" i="40"/>
  <c r="D227" i="40"/>
  <c r="H52" i="40"/>
  <c r="G171" i="24"/>
  <c r="F246" i="36"/>
  <c r="G257" i="36"/>
  <c r="G256" i="36"/>
  <c r="D236" i="59"/>
  <c r="H236" i="59" s="1"/>
  <c r="F233" i="35"/>
  <c r="F236" i="35"/>
  <c r="F224" i="35"/>
  <c r="C225" i="62"/>
  <c r="H225" i="62" s="1"/>
  <c r="D259" i="59"/>
  <c r="D245" i="59"/>
  <c r="F223" i="35"/>
  <c r="H223" i="35" s="1"/>
  <c r="E182" i="62"/>
  <c r="D177" i="39"/>
  <c r="G177" i="39"/>
  <c r="F182" i="34"/>
  <c r="G182" i="34"/>
  <c r="C182" i="34"/>
  <c r="D182" i="34"/>
  <c r="C171" i="31"/>
  <c r="E171" i="31"/>
  <c r="D171" i="31"/>
  <c r="F171" i="31"/>
  <c r="G171" i="31"/>
  <c r="H300" i="57"/>
  <c r="I17" i="48" s="1"/>
  <c r="C95" i="46"/>
  <c r="H119" i="46"/>
  <c r="F261" i="57"/>
  <c r="F313" i="57"/>
  <c r="F363" i="57" s="1"/>
  <c r="E185" i="20"/>
  <c r="F185" i="20"/>
  <c r="G185" i="20"/>
  <c r="D185" i="20"/>
  <c r="C185" i="20"/>
  <c r="H24" i="44"/>
  <c r="G259" i="36"/>
  <c r="F220" i="35"/>
  <c r="D218" i="59"/>
  <c r="D251" i="59"/>
  <c r="D228" i="59"/>
  <c r="D174" i="39"/>
  <c r="E174" i="39"/>
  <c r="F174" i="39"/>
  <c r="C174" i="39"/>
  <c r="G174" i="39"/>
  <c r="D173" i="34"/>
  <c r="F173" i="34"/>
  <c r="E173" i="34"/>
  <c r="G173" i="34"/>
  <c r="E185" i="32"/>
  <c r="G185" i="32"/>
  <c r="C237" i="62"/>
  <c r="C256" i="62"/>
  <c r="C258" i="62"/>
  <c r="C248" i="62"/>
  <c r="C254" i="62"/>
  <c r="H254" i="62" s="1"/>
  <c r="C176" i="12"/>
  <c r="D176" i="12"/>
  <c r="G176" i="12"/>
  <c r="G173" i="21"/>
  <c r="D173" i="21"/>
  <c r="E173" i="21"/>
  <c r="C173" i="21"/>
  <c r="F173" i="21"/>
  <c r="F255" i="19"/>
  <c r="F243" i="19"/>
  <c r="F259" i="19"/>
  <c r="F221" i="19"/>
  <c r="F220" i="19"/>
  <c r="F223" i="19"/>
  <c r="F224" i="19"/>
  <c r="H224" i="19" s="1"/>
  <c r="F257" i="19"/>
  <c r="H257" i="19" s="1"/>
  <c r="F244" i="19"/>
  <c r="F258" i="19"/>
  <c r="H258" i="19" s="1"/>
  <c r="F236" i="19"/>
  <c r="F218" i="19"/>
  <c r="F246" i="19"/>
  <c r="F252" i="19"/>
  <c r="F225" i="19"/>
  <c r="F226" i="19"/>
  <c r="F250" i="19"/>
  <c r="F254" i="19"/>
  <c r="F260" i="19"/>
  <c r="F233" i="19"/>
  <c r="F234" i="19"/>
  <c r="F227" i="19"/>
  <c r="F245" i="19"/>
  <c r="F256" i="19"/>
  <c r="F249" i="19"/>
  <c r="F228" i="19"/>
  <c r="F262" i="19"/>
  <c r="F231" i="19"/>
  <c r="F247" i="19"/>
  <c r="F253" i="19"/>
  <c r="F229" i="19"/>
  <c r="F248" i="19"/>
  <c r="F222" i="19"/>
  <c r="F235" i="19"/>
  <c r="H20" i="44"/>
  <c r="C84" i="46"/>
  <c r="H84" i="46" s="1"/>
  <c r="H108" i="46"/>
  <c r="D223" i="59"/>
  <c r="H223" i="59" s="1"/>
  <c r="D229" i="59"/>
  <c r="F232" i="35"/>
  <c r="D244" i="59"/>
  <c r="H244" i="59" s="1"/>
  <c r="F229" i="35"/>
  <c r="H229" i="35" s="1"/>
  <c r="D235" i="59"/>
  <c r="D225" i="59"/>
  <c r="D258" i="59"/>
  <c r="G187" i="62"/>
  <c r="H175" i="11"/>
  <c r="D172" i="39"/>
  <c r="E172" i="39"/>
  <c r="G172" i="39"/>
  <c r="F172" i="39"/>
  <c r="C172" i="39"/>
  <c r="E248" i="25"/>
  <c r="E223" i="25"/>
  <c r="H223" i="25" s="1"/>
  <c r="E233" i="25"/>
  <c r="H233" i="25" s="1"/>
  <c r="E251" i="25"/>
  <c r="E225" i="25"/>
  <c r="H225" i="25" s="1"/>
  <c r="E224" i="25"/>
  <c r="H224" i="25" s="1"/>
  <c r="E261" i="25"/>
  <c r="H261" i="25" s="1"/>
  <c r="E245" i="25"/>
  <c r="H245" i="25" s="1"/>
  <c r="E219" i="25"/>
  <c r="H219" i="25" s="1"/>
  <c r="E236" i="25"/>
  <c r="H236" i="25" s="1"/>
  <c r="E259" i="25"/>
  <c r="H259" i="25" s="1"/>
  <c r="E246" i="25"/>
  <c r="H246" i="25" s="1"/>
  <c r="E222" i="25"/>
  <c r="H222" i="25" s="1"/>
  <c r="E226" i="25"/>
  <c r="H226" i="25" s="1"/>
  <c r="E218" i="25"/>
  <c r="H218" i="25" s="1"/>
  <c r="E254" i="25"/>
  <c r="E252" i="25"/>
  <c r="E253" i="25"/>
  <c r="E220" i="25"/>
  <c r="H220" i="25" s="1"/>
  <c r="E262" i="25"/>
  <c r="E258" i="25"/>
  <c r="E235" i="25"/>
  <c r="E232" i="25"/>
  <c r="H232" i="25" s="1"/>
  <c r="E256" i="25"/>
  <c r="E237" i="25"/>
  <c r="H237" i="25" s="1"/>
  <c r="H52" i="25"/>
  <c r="E229" i="25"/>
  <c r="H229" i="25" s="1"/>
  <c r="E231" i="25"/>
  <c r="H231" i="25" s="1"/>
  <c r="E247" i="25"/>
  <c r="H247" i="25" s="1"/>
  <c r="E228" i="25"/>
  <c r="H228" i="25" s="1"/>
  <c r="E257" i="25"/>
  <c r="E250" i="25"/>
  <c r="E260" i="25"/>
  <c r="H260" i="25" s="1"/>
  <c r="H52" i="59"/>
  <c r="C255" i="59"/>
  <c r="C248" i="59"/>
  <c r="C96" i="46"/>
  <c r="H96" i="46" s="1"/>
  <c r="H120" i="46"/>
  <c r="E226" i="17"/>
  <c r="E220" i="17"/>
  <c r="E218" i="17"/>
  <c r="E231" i="17"/>
  <c r="E223" i="17"/>
  <c r="E235" i="17"/>
  <c r="E237" i="17"/>
  <c r="E234" i="17"/>
  <c r="E228" i="17"/>
  <c r="E229" i="17"/>
  <c r="E230" i="17"/>
  <c r="E236" i="17"/>
  <c r="E222" i="17"/>
  <c r="E233" i="17"/>
  <c r="E244" i="17"/>
  <c r="E262" i="17"/>
  <c r="E255" i="17"/>
  <c r="E243" i="17"/>
  <c r="E259" i="17"/>
  <c r="E245" i="17"/>
  <c r="E219" i="17"/>
  <c r="E261" i="17"/>
  <c r="E225" i="17"/>
  <c r="E224" i="17"/>
  <c r="E248" i="17"/>
  <c r="E256" i="17"/>
  <c r="E253" i="17"/>
  <c r="E252" i="17"/>
  <c r="E249" i="17"/>
  <c r="E250" i="17"/>
  <c r="E247" i="17"/>
  <c r="E257" i="17"/>
  <c r="E227" i="17"/>
  <c r="E260" i="17"/>
  <c r="E254" i="17"/>
  <c r="E258" i="17"/>
  <c r="E246" i="17"/>
  <c r="E251" i="17"/>
  <c r="H23" i="44"/>
  <c r="D233" i="59"/>
  <c r="H233" i="59" s="1"/>
  <c r="F226" i="35"/>
  <c r="H226" i="35" s="1"/>
  <c r="G254" i="36"/>
  <c r="G223" i="36"/>
  <c r="G253" i="36"/>
  <c r="G247" i="36"/>
  <c r="G250" i="36"/>
  <c r="D230" i="59"/>
  <c r="H230" i="59" s="1"/>
  <c r="D220" i="59"/>
  <c r="H220" i="59" s="1"/>
  <c r="D254" i="59"/>
  <c r="D249" i="59"/>
  <c r="D261" i="59"/>
  <c r="F222" i="35"/>
  <c r="H222" i="35" s="1"/>
  <c r="F234" i="35"/>
  <c r="H234" i="35" s="1"/>
  <c r="F218" i="35"/>
  <c r="F245" i="35"/>
  <c r="G174" i="30"/>
  <c r="C253" i="62"/>
  <c r="C221" i="62"/>
  <c r="D255" i="59"/>
  <c r="D257" i="59"/>
  <c r="H257" i="59" s="1"/>
  <c r="H251" i="19"/>
  <c r="E180" i="57"/>
  <c r="C182" i="57"/>
  <c r="H179" i="24"/>
  <c r="H184" i="26"/>
  <c r="E226" i="36"/>
  <c r="E223" i="36"/>
  <c r="E225" i="36"/>
  <c r="E253" i="36"/>
  <c r="E235" i="36"/>
  <c r="E218" i="36"/>
  <c r="E246" i="36"/>
  <c r="E222" i="36"/>
  <c r="E248" i="36"/>
  <c r="E224" i="36"/>
  <c r="E252" i="36"/>
  <c r="E255" i="36"/>
  <c r="E230" i="36"/>
  <c r="E221" i="36"/>
  <c r="E260" i="36"/>
  <c r="E236" i="41"/>
  <c r="H236" i="41" s="1"/>
  <c r="E245" i="41"/>
  <c r="E247" i="41"/>
  <c r="H247" i="41" s="1"/>
  <c r="E228" i="41"/>
  <c r="H228" i="41" s="1"/>
  <c r="E221" i="41"/>
  <c r="H221" i="41" s="1"/>
  <c r="E244" i="41"/>
  <c r="H244" i="41" s="1"/>
  <c r="E261" i="41"/>
  <c r="H261" i="41" s="1"/>
  <c r="E223" i="41"/>
  <c r="H223" i="41" s="1"/>
  <c r="E231" i="41"/>
  <c r="H231" i="41" s="1"/>
  <c r="E252" i="41"/>
  <c r="E237" i="41"/>
  <c r="H237" i="41" s="1"/>
  <c r="E230" i="41"/>
  <c r="H230" i="41" s="1"/>
  <c r="E262" i="41"/>
  <c r="E259" i="41"/>
  <c r="H259" i="41" s="1"/>
  <c r="E253" i="41"/>
  <c r="H253" i="41" s="1"/>
  <c r="E218" i="41"/>
  <c r="H218" i="41" s="1"/>
  <c r="E224" i="41"/>
  <c r="H224" i="41" s="1"/>
  <c r="E254" i="41"/>
  <c r="E234" i="41"/>
  <c r="H234" i="41" s="1"/>
  <c r="E229" i="41"/>
  <c r="H229" i="41" s="1"/>
  <c r="E256" i="41"/>
  <c r="H256" i="41" s="1"/>
  <c r="E233" i="41"/>
  <c r="H233" i="41" s="1"/>
  <c r="E255" i="41"/>
  <c r="H255" i="41" s="1"/>
  <c r="E232" i="41"/>
  <c r="H232" i="41" s="1"/>
  <c r="E258" i="41"/>
  <c r="H258" i="41" s="1"/>
  <c r="E227" i="41"/>
  <c r="H227" i="41" s="1"/>
  <c r="H52" i="41"/>
  <c r="E257" i="41"/>
  <c r="H257" i="41" s="1"/>
  <c r="E249" i="41"/>
  <c r="H249" i="41" s="1"/>
  <c r="E250" i="41"/>
  <c r="H250" i="41" s="1"/>
  <c r="E219" i="41"/>
  <c r="H219" i="41" s="1"/>
  <c r="E225" i="41"/>
  <c r="H225" i="41" s="1"/>
  <c r="E251" i="41"/>
  <c r="H251" i="41" s="1"/>
  <c r="E235" i="41"/>
  <c r="H235" i="41" s="1"/>
  <c r="E220" i="41"/>
  <c r="H220" i="41" s="1"/>
  <c r="C171" i="39"/>
  <c r="F171" i="39"/>
  <c r="F248" i="34"/>
  <c r="F258" i="34"/>
  <c r="F243" i="34"/>
  <c r="F256" i="34"/>
  <c r="F249" i="34"/>
  <c r="F229" i="34"/>
  <c r="H229" i="34" s="1"/>
  <c r="F255" i="34"/>
  <c r="F252" i="34"/>
  <c r="F251" i="34"/>
  <c r="F237" i="34"/>
  <c r="F219" i="34"/>
  <c r="F260" i="34"/>
  <c r="F259" i="34"/>
  <c r="F222" i="34"/>
  <c r="F227" i="34"/>
  <c r="F245" i="34"/>
  <c r="F230" i="34"/>
  <c r="F235" i="34"/>
  <c r="F253" i="34"/>
  <c r="F246" i="34"/>
  <c r="F220" i="34"/>
  <c r="H220" i="34" s="1"/>
  <c r="F261" i="34"/>
  <c r="F254" i="34"/>
  <c r="F228" i="34"/>
  <c r="H228" i="34" s="1"/>
  <c r="F262" i="34"/>
  <c r="F236" i="34"/>
  <c r="F225" i="34"/>
  <c r="F247" i="34"/>
  <c r="F244" i="34"/>
  <c r="F250" i="34"/>
  <c r="F257" i="34"/>
  <c r="F170" i="32"/>
  <c r="E170" i="32"/>
  <c r="D170" i="32"/>
  <c r="G170" i="32"/>
  <c r="C170" i="32"/>
  <c r="D183" i="32"/>
  <c r="E183" i="32"/>
  <c r="G183" i="32"/>
  <c r="F183" i="32"/>
  <c r="H28" i="44"/>
  <c r="D227" i="36"/>
  <c r="D221" i="36"/>
  <c r="D259" i="36"/>
  <c r="D233" i="36"/>
  <c r="D230" i="36"/>
  <c r="D245" i="36"/>
  <c r="D236" i="36"/>
  <c r="E172" i="21"/>
  <c r="C172" i="21"/>
  <c r="F172" i="21"/>
  <c r="G172" i="21"/>
  <c r="D172" i="21"/>
  <c r="E32" i="49"/>
  <c r="F245" i="32"/>
  <c r="F256" i="32"/>
  <c r="F250" i="32"/>
  <c r="F254" i="32"/>
  <c r="F235" i="32"/>
  <c r="F228" i="32"/>
  <c r="F246" i="32"/>
  <c r="H246" i="32" s="1"/>
  <c r="F247" i="32"/>
  <c r="F257" i="32"/>
  <c r="F224" i="32"/>
  <c r="F233" i="32"/>
  <c r="F258" i="32"/>
  <c r="F255" i="32"/>
  <c r="F232" i="32"/>
  <c r="F222" i="32"/>
  <c r="F251" i="32"/>
  <c r="F243" i="32"/>
  <c r="F237" i="32"/>
  <c r="F225" i="32"/>
  <c r="F244" i="32"/>
  <c r="F252" i="32"/>
  <c r="F221" i="32"/>
  <c r="F229" i="32"/>
  <c r="F231" i="32"/>
  <c r="F253" i="32"/>
  <c r="F234" i="32"/>
  <c r="F230" i="32"/>
  <c r="F223" i="32"/>
  <c r="F260" i="32"/>
  <c r="F220" i="32"/>
  <c r="F249" i="32"/>
  <c r="F219" i="32"/>
  <c r="F226" i="32"/>
  <c r="F227" i="32"/>
  <c r="F261" i="32"/>
  <c r="H52" i="32"/>
  <c r="C228" i="16"/>
  <c r="C255" i="16"/>
  <c r="H255" i="16" s="1"/>
  <c r="C237" i="16"/>
  <c r="C222" i="16"/>
  <c r="C232" i="16"/>
  <c r="C250" i="16"/>
  <c r="C221" i="16"/>
  <c r="C235" i="16"/>
  <c r="H235" i="16" s="1"/>
  <c r="C262" i="16"/>
  <c r="C230" i="16"/>
  <c r="C220" i="16"/>
  <c r="C224" i="16"/>
  <c r="C227" i="16"/>
  <c r="C246" i="16"/>
  <c r="C258" i="16"/>
  <c r="H258" i="16" s="1"/>
  <c r="C236" i="16"/>
  <c r="H236" i="16" s="1"/>
  <c r="C233" i="16"/>
  <c r="C219" i="16"/>
  <c r="H219" i="16" s="1"/>
  <c r="C249" i="16"/>
  <c r="H249" i="16" s="1"/>
  <c r="C231" i="16"/>
  <c r="H231" i="16" s="1"/>
  <c r="C225" i="16"/>
  <c r="C259" i="16"/>
  <c r="C256" i="16"/>
  <c r="C229" i="16"/>
  <c r="C261" i="16"/>
  <c r="C253" i="16"/>
  <c r="C234" i="16"/>
  <c r="C257" i="16"/>
  <c r="H257" i="16" s="1"/>
  <c r="C243" i="16"/>
  <c r="C260" i="16"/>
  <c r="C252" i="16"/>
  <c r="C247" i="16"/>
  <c r="H247" i="16" s="1"/>
  <c r="C226" i="16"/>
  <c r="C251" i="16"/>
  <c r="C244" i="16"/>
  <c r="C245" i="16"/>
  <c r="H245" i="16" s="1"/>
  <c r="C254" i="16"/>
  <c r="H254" i="16" s="1"/>
  <c r="C218" i="16"/>
  <c r="C248" i="16"/>
  <c r="H52" i="16"/>
  <c r="D11" i="49"/>
  <c r="E243" i="12"/>
  <c r="H243" i="12" s="1"/>
  <c r="E246" i="12"/>
  <c r="H246" i="12" s="1"/>
  <c r="E258" i="12"/>
  <c r="H258" i="12" s="1"/>
  <c r="E228" i="12"/>
  <c r="H228" i="12" s="1"/>
  <c r="E261" i="12"/>
  <c r="H261" i="12" s="1"/>
  <c r="E262" i="12"/>
  <c r="E230" i="12"/>
  <c r="H230" i="12" s="1"/>
  <c r="E226" i="12"/>
  <c r="H226" i="12" s="1"/>
  <c r="E222" i="12"/>
  <c r="H222" i="12" s="1"/>
  <c r="E234" i="12"/>
  <c r="H234" i="12" s="1"/>
  <c r="H52" i="12"/>
  <c r="E244" i="12"/>
  <c r="H244" i="12" s="1"/>
  <c r="H31" i="44"/>
  <c r="F235" i="35"/>
  <c r="E176" i="37"/>
  <c r="D224" i="59"/>
  <c r="D253" i="59"/>
  <c r="D248" i="59"/>
  <c r="F225" i="35"/>
  <c r="C174" i="30"/>
  <c r="C220" i="62"/>
  <c r="H220" i="62" s="1"/>
  <c r="C234" i="62"/>
  <c r="C255" i="62"/>
  <c r="D234" i="59"/>
  <c r="H234" i="59" s="1"/>
  <c r="D262" i="59"/>
  <c r="F182" i="57"/>
  <c r="G182" i="57"/>
  <c r="F185" i="32"/>
  <c r="C174" i="38"/>
  <c r="E174" i="38"/>
  <c r="G174" i="38"/>
  <c r="D33" i="49"/>
  <c r="E237" i="59"/>
  <c r="E255" i="34"/>
  <c r="E262" i="34"/>
  <c r="E253" i="34"/>
  <c r="E256" i="34"/>
  <c r="E248" i="34"/>
  <c r="E243" i="34"/>
  <c r="E225" i="34"/>
  <c r="E251" i="34"/>
  <c r="E233" i="34"/>
  <c r="H233" i="34" s="1"/>
  <c r="E259" i="34"/>
  <c r="E249" i="34"/>
  <c r="E245" i="34"/>
  <c r="E222" i="34"/>
  <c r="E244" i="34"/>
  <c r="E257" i="34"/>
  <c r="E261" i="34"/>
  <c r="E234" i="34"/>
  <c r="H234" i="34" s="1"/>
  <c r="E252" i="34"/>
  <c r="E250" i="34"/>
  <c r="E246" i="34"/>
  <c r="E219" i="34"/>
  <c r="E260" i="34"/>
  <c r="E258" i="34"/>
  <c r="E218" i="34"/>
  <c r="H218" i="34" s="1"/>
  <c r="E247" i="34"/>
  <c r="E254" i="34"/>
  <c r="E227" i="34"/>
  <c r="E224" i="34"/>
  <c r="H224" i="34" s="1"/>
  <c r="H52" i="34"/>
  <c r="E235" i="34"/>
  <c r="E232" i="34"/>
  <c r="G185" i="36"/>
  <c r="C87" i="46"/>
  <c r="H87" i="46" s="1"/>
  <c r="H111" i="46"/>
  <c r="C183" i="32"/>
  <c r="F258" i="26"/>
  <c r="F261" i="26"/>
  <c r="F249" i="26"/>
  <c r="H249" i="26" s="1"/>
  <c r="F250" i="26"/>
  <c r="F227" i="26"/>
  <c r="F256" i="26"/>
  <c r="F251" i="26"/>
  <c r="F254" i="26"/>
  <c r="F243" i="26"/>
  <c r="F237" i="26"/>
  <c r="F252" i="26"/>
  <c r="H252" i="26" s="1"/>
  <c r="F260" i="26"/>
  <c r="F245" i="26"/>
  <c r="F222" i="26"/>
  <c r="F257" i="26"/>
  <c r="H257" i="26" s="1"/>
  <c r="F223" i="26"/>
  <c r="F247" i="26"/>
  <c r="H247" i="26" s="1"/>
  <c r="F246" i="26"/>
  <c r="F244" i="26"/>
  <c r="F253" i="26"/>
  <c r="F248" i="26"/>
  <c r="H52" i="26"/>
  <c r="H34" i="44"/>
  <c r="C82" i="46"/>
  <c r="H82" i="46" s="1"/>
  <c r="H106" i="46"/>
  <c r="F171" i="12"/>
  <c r="E171" i="12"/>
  <c r="G171" i="12"/>
  <c r="D171" i="12"/>
  <c r="C171" i="12"/>
  <c r="F177" i="39"/>
  <c r="H255" i="22"/>
  <c r="D238" i="20"/>
  <c r="Y18" i="49"/>
  <c r="C93" i="44"/>
  <c r="C64" i="44"/>
  <c r="G246" i="36"/>
  <c r="D219" i="59"/>
  <c r="D247" i="59"/>
  <c r="H34" i="49"/>
  <c r="G230" i="36"/>
  <c r="G258" i="36"/>
  <c r="D237" i="59"/>
  <c r="D227" i="59"/>
  <c r="D243" i="59"/>
  <c r="H243" i="59" s="1"/>
  <c r="D256" i="59"/>
  <c r="D246" i="59"/>
  <c r="H228" i="35"/>
  <c r="F219" i="35"/>
  <c r="H219" i="35" s="1"/>
  <c r="C235" i="62"/>
  <c r="C229" i="62"/>
  <c r="C260" i="62"/>
  <c r="C243" i="62"/>
  <c r="H243" i="62" s="1"/>
  <c r="C185" i="32"/>
  <c r="F176" i="12"/>
  <c r="C249" i="62"/>
  <c r="E243" i="38"/>
  <c r="H243" i="38" s="1"/>
  <c r="E257" i="38"/>
  <c r="H257" i="38" s="1"/>
  <c r="E252" i="38"/>
  <c r="E256" i="38"/>
  <c r="H256" i="38" s="1"/>
  <c r="E253" i="38"/>
  <c r="H253" i="38" s="1"/>
  <c r="E251" i="38"/>
  <c r="H251" i="38" s="1"/>
  <c r="E245" i="38"/>
  <c r="H245" i="38" s="1"/>
  <c r="E246" i="38"/>
  <c r="H246" i="38" s="1"/>
  <c r="E260" i="38"/>
  <c r="E249" i="38"/>
  <c r="H249" i="38" s="1"/>
  <c r="E262" i="38"/>
  <c r="E247" i="38"/>
  <c r="E248" i="38"/>
  <c r="H248" i="38" s="1"/>
  <c r="E255" i="38"/>
  <c r="H255" i="38" s="1"/>
  <c r="E250" i="38"/>
  <c r="E233" i="38"/>
  <c r="H52" i="38"/>
  <c r="C181" i="31"/>
  <c r="D181" i="31"/>
  <c r="E182" i="34"/>
  <c r="E243" i="40"/>
  <c r="E235" i="40"/>
  <c r="E229" i="40"/>
  <c r="E224" i="40"/>
  <c r="E257" i="40"/>
  <c r="E254" i="40"/>
  <c r="E261" i="40"/>
  <c r="E230" i="40"/>
  <c r="E220" i="40"/>
  <c r="E227" i="40"/>
  <c r="E232" i="40"/>
  <c r="E251" i="40"/>
  <c r="E223" i="40"/>
  <c r="E262" i="40"/>
  <c r="E250" i="40"/>
  <c r="E218" i="40"/>
  <c r="Z41" i="49" s="1"/>
  <c r="E236" i="40"/>
  <c r="E245" i="40"/>
  <c r="E259" i="40"/>
  <c r="E222" i="40"/>
  <c r="E221" i="40"/>
  <c r="E233" i="40"/>
  <c r="E231" i="40"/>
  <c r="E228" i="40"/>
  <c r="E249" i="40"/>
  <c r="E244" i="40"/>
  <c r="E247" i="40"/>
  <c r="E258" i="40"/>
  <c r="E252" i="40"/>
  <c r="E237" i="40"/>
  <c r="E219" i="40"/>
  <c r="E246" i="40"/>
  <c r="E260" i="40"/>
  <c r="E253" i="40"/>
  <c r="E225" i="40"/>
  <c r="E248" i="40"/>
  <c r="E255" i="40"/>
  <c r="E226" i="40"/>
  <c r="E256" i="40"/>
  <c r="E234" i="40"/>
  <c r="F231" i="59"/>
  <c r="F224" i="59"/>
  <c r="F313" i="59"/>
  <c r="F363" i="59" s="1"/>
  <c r="C79" i="46"/>
  <c r="H79" i="46" s="1"/>
  <c r="H103" i="46"/>
  <c r="C93" i="46"/>
  <c r="H93" i="46" s="1"/>
  <c r="H117" i="46"/>
  <c r="E220" i="21"/>
  <c r="E233" i="21"/>
  <c r="E218" i="21"/>
  <c r="H218" i="21" s="1"/>
  <c r="E230" i="21"/>
  <c r="E221" i="21"/>
  <c r="E225" i="21"/>
  <c r="E226" i="21"/>
  <c r="E232" i="21"/>
  <c r="E224" i="21"/>
  <c r="E222" i="21"/>
  <c r="E235" i="21"/>
  <c r="E260" i="21"/>
  <c r="E219" i="21"/>
  <c r="E228" i="21"/>
  <c r="E229" i="21"/>
  <c r="E237" i="21"/>
  <c r="E236" i="21"/>
  <c r="E223" i="21"/>
  <c r="E243" i="21"/>
  <c r="E261" i="21"/>
  <c r="H52" i="21"/>
  <c r="E218" i="20"/>
  <c r="E256" i="20"/>
  <c r="E225" i="20"/>
  <c r="E253" i="20"/>
  <c r="E234" i="20"/>
  <c r="E250" i="20"/>
  <c r="H250" i="20" s="1"/>
  <c r="E226" i="20"/>
  <c r="E243" i="20"/>
  <c r="E233" i="20"/>
  <c r="E249" i="20"/>
  <c r="E227" i="20"/>
  <c r="H227" i="20" s="1"/>
  <c r="E257" i="20"/>
  <c r="E228" i="20"/>
  <c r="E230" i="20"/>
  <c r="E222" i="20"/>
  <c r="E261" i="20"/>
  <c r="E219" i="20"/>
  <c r="E260" i="20"/>
  <c r="E246" i="20"/>
  <c r="E251" i="20"/>
  <c r="E245" i="20"/>
  <c r="E255" i="20"/>
  <c r="E229" i="20"/>
  <c r="E235" i="20"/>
  <c r="H235" i="20" s="1"/>
  <c r="E223" i="20"/>
  <c r="E232" i="20"/>
  <c r="E224" i="20"/>
  <c r="E231" i="20"/>
  <c r="E220" i="20"/>
  <c r="E259" i="20"/>
  <c r="E221" i="20"/>
  <c r="D223" i="17"/>
  <c r="D229" i="17"/>
  <c r="H229" i="17" s="1"/>
  <c r="D218" i="17"/>
  <c r="D233" i="17"/>
  <c r="D228" i="17"/>
  <c r="D235" i="17"/>
  <c r="D227" i="17"/>
  <c r="D224" i="17"/>
  <c r="H224" i="17" s="1"/>
  <c r="D221" i="17"/>
  <c r="D257" i="17"/>
  <c r="D220" i="17"/>
  <c r="H220" i="17" s="1"/>
  <c r="D219" i="17"/>
  <c r="D222" i="17"/>
  <c r="D255" i="17"/>
  <c r="D259" i="17"/>
  <c r="D247" i="17"/>
  <c r="D258" i="17"/>
  <c r="D253" i="17"/>
  <c r="D260" i="17"/>
  <c r="D243" i="17"/>
  <c r="D232" i="17"/>
  <c r="H232" i="17" s="1"/>
  <c r="D237" i="17"/>
  <c r="D261" i="17"/>
  <c r="D246" i="17"/>
  <c r="D256" i="17"/>
  <c r="D236" i="17"/>
  <c r="D251" i="17"/>
  <c r="D225" i="17"/>
  <c r="D230" i="17"/>
  <c r="D245" i="17"/>
  <c r="D249" i="17"/>
  <c r="D244" i="17"/>
  <c r="D234" i="17"/>
  <c r="D262" i="17"/>
  <c r="D254" i="17"/>
  <c r="D248" i="17"/>
  <c r="D250" i="17"/>
  <c r="D252" i="17"/>
  <c r="H52" i="17"/>
  <c r="G224" i="15"/>
  <c r="G233" i="15"/>
  <c r="G230" i="15"/>
  <c r="G229" i="15"/>
  <c r="G227" i="15"/>
  <c r="G225" i="15"/>
  <c r="G237" i="15"/>
  <c r="G218" i="15"/>
  <c r="H218" i="15" s="1"/>
  <c r="G220" i="15"/>
  <c r="H52" i="15"/>
  <c r="G313" i="15"/>
  <c r="G363" i="15" s="1"/>
  <c r="D171" i="39"/>
  <c r="G182" i="59"/>
  <c r="G184" i="9"/>
  <c r="C184" i="9"/>
  <c r="E169" i="37"/>
  <c r="G169" i="37"/>
  <c r="F169" i="37"/>
  <c r="D169" i="37"/>
  <c r="C169" i="37"/>
  <c r="F179" i="37"/>
  <c r="C186" i="36"/>
  <c r="E186" i="36"/>
  <c r="G186" i="36"/>
  <c r="D186" i="36"/>
  <c r="F186" i="36"/>
  <c r="F176" i="62"/>
  <c r="I163" i="62"/>
  <c r="E173" i="28"/>
  <c r="G173" i="28"/>
  <c r="D173" i="28"/>
  <c r="F173" i="28"/>
  <c r="C173" i="28"/>
  <c r="G182" i="19"/>
  <c r="F182" i="19"/>
  <c r="C182" i="19"/>
  <c r="E182" i="19"/>
  <c r="D182" i="19"/>
  <c r="C181" i="12"/>
  <c r="G181" i="12"/>
  <c r="F181" i="12"/>
  <c r="E181" i="12"/>
  <c r="D181" i="12"/>
  <c r="C178" i="59"/>
  <c r="D178" i="59"/>
  <c r="G178" i="59"/>
  <c r="H119" i="9"/>
  <c r="C136" i="9"/>
  <c r="G169" i="12"/>
  <c r="C169" i="12"/>
  <c r="E169" i="12"/>
  <c r="F169" i="12"/>
  <c r="D169" i="12"/>
  <c r="C186" i="9"/>
  <c r="D186" i="9"/>
  <c r="F186" i="9"/>
  <c r="G186" i="9"/>
  <c r="E186" i="9"/>
  <c r="C136" i="59"/>
  <c r="I163" i="9"/>
  <c r="F136" i="6"/>
  <c r="M7" i="49" s="1"/>
  <c r="C174" i="62"/>
  <c r="G174" i="62"/>
  <c r="E174" i="62"/>
  <c r="F174" i="62"/>
  <c r="C187" i="20"/>
  <c r="G187" i="20"/>
  <c r="F187" i="20"/>
  <c r="D187" i="20"/>
  <c r="E187" i="20"/>
  <c r="D173" i="20"/>
  <c r="G173" i="20"/>
  <c r="F173" i="20"/>
  <c r="E173" i="20"/>
  <c r="C173" i="20"/>
  <c r="H87" i="44"/>
  <c r="C111" i="44"/>
  <c r="F187" i="11"/>
  <c r="C187" i="11"/>
  <c r="G187" i="11"/>
  <c r="E187" i="11"/>
  <c r="D187" i="11"/>
  <c r="D171" i="21"/>
  <c r="G171" i="21"/>
  <c r="E171" i="21"/>
  <c r="C171" i="21"/>
  <c r="F171" i="21"/>
  <c r="G172" i="18"/>
  <c r="F172" i="18"/>
  <c r="E172" i="18"/>
  <c r="C172" i="18"/>
  <c r="D172" i="18"/>
  <c r="D187" i="14"/>
  <c r="G187" i="14"/>
  <c r="E187" i="14"/>
  <c r="C187" i="14"/>
  <c r="F186" i="21"/>
  <c r="C186" i="21"/>
  <c r="E186" i="21"/>
  <c r="G186" i="21"/>
  <c r="D186" i="21"/>
  <c r="E176" i="22"/>
  <c r="G176" i="22"/>
  <c r="F176" i="22"/>
  <c r="D176" i="22"/>
  <c r="C176" i="22"/>
  <c r="D186" i="32"/>
  <c r="F186" i="32"/>
  <c r="E186" i="32"/>
  <c r="C186" i="32"/>
  <c r="G186" i="32"/>
  <c r="G169" i="16"/>
  <c r="C169" i="16"/>
  <c r="D169" i="16"/>
  <c r="E169" i="16"/>
  <c r="F169" i="16"/>
  <c r="L24" i="49"/>
  <c r="H123" i="12"/>
  <c r="F173" i="30"/>
  <c r="D173" i="30"/>
  <c r="C173" i="30"/>
  <c r="E173" i="30"/>
  <c r="G173" i="30"/>
  <c r="H136" i="26"/>
  <c r="F184" i="6"/>
  <c r="C184" i="6"/>
  <c r="D184" i="6"/>
  <c r="G184" i="6"/>
  <c r="E184" i="6"/>
  <c r="J31" i="49"/>
  <c r="C177" i="9"/>
  <c r="E177" i="9"/>
  <c r="D177" i="9"/>
  <c r="F177" i="9"/>
  <c r="G177" i="9"/>
  <c r="H182" i="39"/>
  <c r="J36" i="49"/>
  <c r="H136" i="35"/>
  <c r="E179" i="59"/>
  <c r="D179" i="59"/>
  <c r="F179" i="59"/>
  <c r="G179" i="59"/>
  <c r="C171" i="20"/>
  <c r="D171" i="20"/>
  <c r="G171" i="20"/>
  <c r="E171" i="20"/>
  <c r="F171" i="20"/>
  <c r="D178" i="22"/>
  <c r="F178" i="22"/>
  <c r="G178" i="22"/>
  <c r="C178" i="22"/>
  <c r="E178" i="22"/>
  <c r="E186" i="22"/>
  <c r="D186" i="22"/>
  <c r="F186" i="22"/>
  <c r="G186" i="22"/>
  <c r="C186" i="22"/>
  <c r="G179" i="19"/>
  <c r="D179" i="19"/>
  <c r="F179" i="19"/>
  <c r="C179" i="19"/>
  <c r="E179" i="19"/>
  <c r="C179" i="59"/>
  <c r="D174" i="59"/>
  <c r="C174" i="59"/>
  <c r="G174" i="59"/>
  <c r="F174" i="59"/>
  <c r="G178" i="15"/>
  <c r="E178" i="15"/>
  <c r="F178" i="15"/>
  <c r="D178" i="15"/>
  <c r="C178" i="15"/>
  <c r="D170" i="23"/>
  <c r="E170" i="23"/>
  <c r="C170" i="23"/>
  <c r="F170" i="23"/>
  <c r="G170" i="23"/>
  <c r="G176" i="6"/>
  <c r="D176" i="6"/>
  <c r="C176" i="6"/>
  <c r="E176" i="6"/>
  <c r="F176" i="6"/>
  <c r="E176" i="29"/>
  <c r="G176" i="29"/>
  <c r="D176" i="29"/>
  <c r="F176" i="29"/>
  <c r="C176" i="29"/>
  <c r="G171" i="26"/>
  <c r="D180" i="9"/>
  <c r="G180" i="9"/>
  <c r="E180" i="9"/>
  <c r="C180" i="9"/>
  <c r="F180" i="9"/>
  <c r="E174" i="9"/>
  <c r="F174" i="9"/>
  <c r="C174" i="9"/>
  <c r="G174" i="9"/>
  <c r="D174" i="9"/>
  <c r="H172" i="12"/>
  <c r="H126" i="14"/>
  <c r="G175" i="35"/>
  <c r="H187" i="35"/>
  <c r="D175" i="33"/>
  <c r="G175" i="33"/>
  <c r="F175" i="33"/>
  <c r="C175" i="33"/>
  <c r="E175" i="33"/>
  <c r="I163" i="57"/>
  <c r="C169" i="35"/>
  <c r="D169" i="35"/>
  <c r="G169" i="35"/>
  <c r="E169" i="35"/>
  <c r="F169" i="35"/>
  <c r="G182" i="9"/>
  <c r="E182" i="9"/>
  <c r="F182" i="9"/>
  <c r="D182" i="9"/>
  <c r="H111" i="37"/>
  <c r="H138" i="37" s="1"/>
  <c r="H111" i="36"/>
  <c r="C180" i="57"/>
  <c r="C183" i="12"/>
  <c r="F183" i="12"/>
  <c r="D183" i="12"/>
  <c r="G183" i="12"/>
  <c r="E183" i="12"/>
  <c r="F178" i="27"/>
  <c r="G178" i="27"/>
  <c r="C178" i="27"/>
  <c r="E178" i="27"/>
  <c r="D177" i="31"/>
  <c r="E177" i="31"/>
  <c r="G177" i="31"/>
  <c r="C177" i="31"/>
  <c r="F177" i="31"/>
  <c r="D187" i="23"/>
  <c r="C187" i="23"/>
  <c r="F187" i="23"/>
  <c r="G187" i="23"/>
  <c r="E187" i="23"/>
  <c r="C179" i="22"/>
  <c r="G179" i="22"/>
  <c r="D179" i="22"/>
  <c r="F179" i="22"/>
  <c r="E179" i="22"/>
  <c r="H111" i="59"/>
  <c r="D183" i="11"/>
  <c r="F183" i="11"/>
  <c r="G183" i="11"/>
  <c r="E183" i="11"/>
  <c r="C183" i="11"/>
  <c r="G171" i="16"/>
  <c r="E171" i="16"/>
  <c r="D184" i="11"/>
  <c r="G184" i="11"/>
  <c r="E184" i="11"/>
  <c r="F184" i="11"/>
  <c r="C184" i="11"/>
  <c r="D170" i="27"/>
  <c r="G170" i="27"/>
  <c r="F170" i="27"/>
  <c r="C170" i="27"/>
  <c r="E170" i="27"/>
  <c r="G182" i="30"/>
  <c r="E182" i="30"/>
  <c r="F182" i="30"/>
  <c r="C182" i="30"/>
  <c r="D182" i="30"/>
  <c r="E186" i="27"/>
  <c r="F186" i="27"/>
  <c r="C186" i="27"/>
  <c r="G186" i="27"/>
  <c r="D186" i="27"/>
  <c r="H82" i="44"/>
  <c r="H85" i="44"/>
  <c r="D109" i="44"/>
  <c r="E186" i="29"/>
  <c r="C186" i="29"/>
  <c r="F186" i="29"/>
  <c r="D186" i="29"/>
  <c r="G186" i="29"/>
  <c r="J39" i="49"/>
  <c r="G169" i="36"/>
  <c r="C169" i="36"/>
  <c r="F169" i="36"/>
  <c r="F136" i="9"/>
  <c r="F136" i="37"/>
  <c r="M38" i="49" s="1"/>
  <c r="I163" i="36"/>
  <c r="C183" i="57"/>
  <c r="E183" i="57"/>
  <c r="G183" i="57"/>
  <c r="H111" i="57"/>
  <c r="E105" i="44"/>
  <c r="H81" i="44"/>
  <c r="F187" i="38"/>
  <c r="E187" i="38"/>
  <c r="D187" i="38"/>
  <c r="C187" i="38"/>
  <c r="G187" i="38"/>
  <c r="G187" i="16"/>
  <c r="F187" i="16"/>
  <c r="C187" i="16"/>
  <c r="E187" i="16"/>
  <c r="D187" i="16"/>
  <c r="D182" i="11"/>
  <c r="C182" i="11"/>
  <c r="E182" i="11"/>
  <c r="F182" i="11"/>
  <c r="G182" i="11"/>
  <c r="G182" i="27"/>
  <c r="E182" i="27"/>
  <c r="C182" i="27"/>
  <c r="G174" i="12"/>
  <c r="D174" i="12"/>
  <c r="C174" i="12"/>
  <c r="E174" i="12"/>
  <c r="F174" i="12"/>
  <c r="D181" i="26"/>
  <c r="C181" i="26"/>
  <c r="G181" i="26"/>
  <c r="F181" i="26"/>
  <c r="E181" i="26"/>
  <c r="D180" i="23"/>
  <c r="F180" i="23"/>
  <c r="E180" i="23"/>
  <c r="D178" i="16"/>
  <c r="G178" i="16"/>
  <c r="E178" i="16"/>
  <c r="C178" i="16"/>
  <c r="F178" i="16"/>
  <c r="F170" i="26"/>
  <c r="E170" i="26"/>
  <c r="D170" i="26"/>
  <c r="D173" i="40"/>
  <c r="G173" i="40"/>
  <c r="E173" i="40"/>
  <c r="F173" i="40"/>
  <c r="C173" i="40"/>
  <c r="E180" i="14"/>
  <c r="G180" i="14"/>
  <c r="F180" i="14"/>
  <c r="D180" i="14"/>
  <c r="C180" i="14"/>
  <c r="F171" i="34"/>
  <c r="G171" i="34"/>
  <c r="D171" i="34"/>
  <c r="E171" i="34"/>
  <c r="C171" i="34"/>
  <c r="E175" i="30"/>
  <c r="C175" i="30"/>
  <c r="D175" i="30"/>
  <c r="F175" i="30"/>
  <c r="G175" i="30"/>
  <c r="E184" i="41"/>
  <c r="D184" i="41"/>
  <c r="F184" i="41"/>
  <c r="G184" i="41"/>
  <c r="C184" i="41"/>
  <c r="G176" i="28"/>
  <c r="E176" i="28"/>
  <c r="C176" i="28"/>
  <c r="F176" i="28"/>
  <c r="D176" i="28"/>
  <c r="H74" i="44"/>
  <c r="C182" i="18"/>
  <c r="F174" i="28"/>
  <c r="G174" i="28"/>
  <c r="C174" i="28"/>
  <c r="D174" i="28"/>
  <c r="E174" i="28"/>
  <c r="G178" i="9"/>
  <c r="D178" i="9"/>
  <c r="F178" i="9"/>
  <c r="C178" i="9"/>
  <c r="E178" i="9"/>
  <c r="H180" i="38"/>
  <c r="D179" i="15"/>
  <c r="C179" i="15"/>
  <c r="E179" i="15"/>
  <c r="C172" i="38"/>
  <c r="D172" i="38"/>
  <c r="E172" i="38"/>
  <c r="F172" i="38"/>
  <c r="G172" i="38"/>
  <c r="G168" i="27"/>
  <c r="D168" i="27"/>
  <c r="F168" i="27"/>
  <c r="E168" i="27"/>
  <c r="C168" i="27"/>
  <c r="C100" i="44"/>
  <c r="H76" i="44"/>
  <c r="E186" i="20"/>
  <c r="C186" i="20"/>
  <c r="G186" i="20"/>
  <c r="D186" i="20"/>
  <c r="F186" i="20"/>
  <c r="D187" i="62"/>
  <c r="D136" i="59"/>
  <c r="K33" i="49" s="1"/>
  <c r="C182" i="9"/>
  <c r="G89" i="44"/>
  <c r="E183" i="59"/>
  <c r="D183" i="59"/>
  <c r="G183" i="59"/>
  <c r="C183" i="59"/>
  <c r="F183" i="59"/>
  <c r="D168" i="57"/>
  <c r="C168" i="57"/>
  <c r="F168" i="57"/>
  <c r="E168" i="57"/>
  <c r="D179" i="62"/>
  <c r="F179" i="62"/>
  <c r="C179" i="62"/>
  <c r="H111" i="62"/>
  <c r="D186" i="17"/>
  <c r="F186" i="17"/>
  <c r="F177" i="12"/>
  <c r="D177" i="12"/>
  <c r="G177" i="12"/>
  <c r="E177" i="12"/>
  <c r="C177" i="12"/>
  <c r="F173" i="14"/>
  <c r="E173" i="14"/>
  <c r="G173" i="14"/>
  <c r="C173" i="14"/>
  <c r="D173" i="14"/>
  <c r="D175" i="27"/>
  <c r="F178" i="38"/>
  <c r="C183" i="27"/>
  <c r="F183" i="27"/>
  <c r="D183" i="27"/>
  <c r="E183" i="27"/>
  <c r="G183" i="27"/>
  <c r="E178" i="59"/>
  <c r="D171" i="6"/>
  <c r="G171" i="6"/>
  <c r="E171" i="6"/>
  <c r="C171" i="6"/>
  <c r="D171" i="15"/>
  <c r="F186" i="11"/>
  <c r="D186" i="11"/>
  <c r="G186" i="11"/>
  <c r="C186" i="11"/>
  <c r="E186" i="11"/>
  <c r="F185" i="31"/>
  <c r="E185" i="31"/>
  <c r="G185" i="31"/>
  <c r="E178" i="21"/>
  <c r="F178" i="21"/>
  <c r="D178" i="21"/>
  <c r="G178" i="21"/>
  <c r="C178" i="21"/>
  <c r="H111" i="9"/>
  <c r="H138" i="9" s="1"/>
  <c r="H117" i="9"/>
  <c r="E136" i="9"/>
  <c r="L8" i="49" s="1"/>
  <c r="G169" i="32"/>
  <c r="F169" i="32"/>
  <c r="H175" i="29"/>
  <c r="E184" i="22"/>
  <c r="F184" i="22"/>
  <c r="G184" i="22"/>
  <c r="C184" i="22"/>
  <c r="D184" i="22"/>
  <c r="E186" i="59"/>
  <c r="D186" i="59"/>
  <c r="F186" i="59"/>
  <c r="C186" i="59"/>
  <c r="F183" i="14"/>
  <c r="D183" i="14"/>
  <c r="E183" i="14"/>
  <c r="G183" i="14"/>
  <c r="C183" i="14"/>
  <c r="E176" i="9"/>
  <c r="F176" i="9"/>
  <c r="D176" i="9"/>
  <c r="G176" i="9"/>
  <c r="C176" i="9"/>
  <c r="F136" i="36"/>
  <c r="M37" i="49" s="1"/>
  <c r="C95" i="44"/>
  <c r="C178" i="36"/>
  <c r="E178" i="36"/>
  <c r="C179" i="57"/>
  <c r="E179" i="57"/>
  <c r="F179" i="57"/>
  <c r="G179" i="57"/>
  <c r="D180" i="57"/>
  <c r="G180" i="57"/>
  <c r="C171" i="38"/>
  <c r="F171" i="38"/>
  <c r="G171" i="38"/>
  <c r="D171" i="38"/>
  <c r="E171" i="38"/>
  <c r="C176" i="21"/>
  <c r="F176" i="21"/>
  <c r="D176" i="21"/>
  <c r="G176" i="21"/>
  <c r="E176" i="21"/>
  <c r="H73" i="44"/>
  <c r="C97" i="44"/>
  <c r="G172" i="14"/>
  <c r="F172" i="14"/>
  <c r="C187" i="59"/>
  <c r="E187" i="59"/>
  <c r="C170" i="25"/>
  <c r="D170" i="25"/>
  <c r="G170" i="25"/>
  <c r="F170" i="25"/>
  <c r="F181" i="15"/>
  <c r="E181" i="15"/>
  <c r="D181" i="15"/>
  <c r="G181" i="15"/>
  <c r="C181" i="15"/>
  <c r="C170" i="17"/>
  <c r="F170" i="17"/>
  <c r="D170" i="17"/>
  <c r="E170" i="17"/>
  <c r="G170" i="17"/>
  <c r="C173" i="18"/>
  <c r="E173" i="18"/>
  <c r="F173" i="18"/>
  <c r="D173" i="18"/>
  <c r="G173" i="18"/>
  <c r="M18" i="49"/>
  <c r="D174" i="31"/>
  <c r="G174" i="31"/>
  <c r="E174" i="31"/>
  <c r="C174" i="31"/>
  <c r="F174" i="31"/>
  <c r="H77" i="44"/>
  <c r="M32" i="49"/>
  <c r="O32" i="49" s="1"/>
  <c r="C169" i="59"/>
  <c r="E169" i="59"/>
  <c r="F169" i="59"/>
  <c r="D169" i="59"/>
  <c r="E168" i="6"/>
  <c r="D168" i="6"/>
  <c r="C168" i="6"/>
  <c r="F168" i="6"/>
  <c r="G168" i="6"/>
  <c r="C182" i="62"/>
  <c r="E169" i="36"/>
  <c r="H118" i="36"/>
  <c r="E170" i="36" s="1"/>
  <c r="H125" i="6"/>
  <c r="E177" i="6" s="1"/>
  <c r="F184" i="57"/>
  <c r="D184" i="57"/>
  <c r="E184" i="57"/>
  <c r="C184" i="57"/>
  <c r="E177" i="57"/>
  <c r="C177" i="57"/>
  <c r="F168" i="59"/>
  <c r="C168" i="59"/>
  <c r="E168" i="59"/>
  <c r="G168" i="59"/>
  <c r="H79" i="44"/>
  <c r="C103" i="44"/>
  <c r="C184" i="10"/>
  <c r="E170" i="22"/>
  <c r="G171" i="19"/>
  <c r="D171" i="19"/>
  <c r="F171" i="19"/>
  <c r="C171" i="19"/>
  <c r="E171" i="19"/>
  <c r="C176" i="11"/>
  <c r="D176" i="11"/>
  <c r="F176" i="11"/>
  <c r="G176" i="11"/>
  <c r="E176" i="11"/>
  <c r="C180" i="11"/>
  <c r="F170" i="20"/>
  <c r="C170" i="20"/>
  <c r="G170" i="20"/>
  <c r="D170" i="20"/>
  <c r="E170" i="20"/>
  <c r="D170" i="38"/>
  <c r="C170" i="38"/>
  <c r="F179" i="34"/>
  <c r="C179" i="34"/>
  <c r="G179" i="34"/>
  <c r="E179" i="34"/>
  <c r="D179" i="34"/>
  <c r="G172" i="29"/>
  <c r="F172" i="29"/>
  <c r="D172" i="29"/>
  <c r="E172" i="29"/>
  <c r="C172" i="29"/>
  <c r="D173" i="10"/>
  <c r="G173" i="10"/>
  <c r="F173" i="10"/>
  <c r="C173" i="10"/>
  <c r="E173" i="10"/>
  <c r="F168" i="12"/>
  <c r="E168" i="12"/>
  <c r="D168" i="12"/>
  <c r="C168" i="12"/>
  <c r="G168" i="12"/>
  <c r="D170" i="29"/>
  <c r="E221" i="9"/>
  <c r="E223" i="9"/>
  <c r="E222" i="9"/>
  <c r="E237" i="9"/>
  <c r="E236" i="9"/>
  <c r="E226" i="9"/>
  <c r="E229" i="9"/>
  <c r="E219" i="9"/>
  <c r="E234" i="9"/>
  <c r="E220" i="9"/>
  <c r="E235" i="9"/>
  <c r="E227" i="9"/>
  <c r="E224" i="9"/>
  <c r="E232" i="9"/>
  <c r="C235" i="9"/>
  <c r="E233" i="9"/>
  <c r="E225" i="9"/>
  <c r="E228" i="9"/>
  <c r="C237" i="9"/>
  <c r="F248" i="9"/>
  <c r="E254" i="9"/>
  <c r="C261" i="9"/>
  <c r="D246" i="9"/>
  <c r="C252" i="9"/>
  <c r="F258" i="9"/>
  <c r="C247" i="9"/>
  <c r="E259" i="9"/>
  <c r="E250" i="9"/>
  <c r="G262" i="9"/>
  <c r="D254" i="9"/>
  <c r="F255" i="9"/>
  <c r="F253" i="9"/>
  <c r="G231" i="9"/>
  <c r="C230" i="9"/>
  <c r="G225" i="9"/>
  <c r="F230" i="9"/>
  <c r="F221" i="9"/>
  <c r="C227" i="9"/>
  <c r="F229" i="9"/>
  <c r="E230" i="9"/>
  <c r="D236" i="9"/>
  <c r="G251" i="9"/>
  <c r="F257" i="9"/>
  <c r="E244" i="9"/>
  <c r="E249" i="9"/>
  <c r="D255" i="9"/>
  <c r="G261" i="9"/>
  <c r="E253" i="9"/>
  <c r="C246" i="9"/>
  <c r="G256" i="9"/>
  <c r="G243" i="9"/>
  <c r="D247" i="9"/>
  <c r="F260" i="9"/>
  <c r="D260" i="9"/>
  <c r="F228" i="9"/>
  <c r="C219" i="9"/>
  <c r="G229" i="9"/>
  <c r="G232" i="9"/>
  <c r="G224" i="9"/>
  <c r="F223" i="9"/>
  <c r="F220" i="9"/>
  <c r="D223" i="9"/>
  <c r="E231" i="9"/>
  <c r="D233" i="9"/>
  <c r="D230" i="9"/>
  <c r="F234" i="9"/>
  <c r="C255" i="9"/>
  <c r="F261" i="9"/>
  <c r="F247" i="9"/>
  <c r="F252" i="9"/>
  <c r="E258" i="9"/>
  <c r="D245" i="9"/>
  <c r="G259" i="9"/>
  <c r="E252" i="9"/>
  <c r="D244" i="9"/>
  <c r="F256" i="9"/>
  <c r="G260" i="9"/>
  <c r="E247" i="9"/>
  <c r="G222" i="9"/>
  <c r="C226" i="9"/>
  <c r="G236" i="9"/>
  <c r="C220" i="9"/>
  <c r="G221" i="9"/>
  <c r="G219" i="9"/>
  <c r="C233" i="9"/>
  <c r="C234" i="9"/>
  <c r="C231" i="9"/>
  <c r="D224" i="9"/>
  <c r="D235" i="9"/>
  <c r="D226" i="9"/>
  <c r="D258" i="9"/>
  <c r="C245" i="9"/>
  <c r="G250" i="9"/>
  <c r="G255" i="9"/>
  <c r="E262" i="9"/>
  <c r="E248" i="9"/>
  <c r="E246" i="9"/>
  <c r="G258" i="9"/>
  <c r="F250" i="9"/>
  <c r="F249" i="9"/>
  <c r="G253" i="9"/>
  <c r="D253" i="9"/>
  <c r="F237" i="9"/>
  <c r="G233" i="9"/>
  <c r="C224" i="9"/>
  <c r="G227" i="9"/>
  <c r="G237" i="9"/>
  <c r="F226" i="9"/>
  <c r="F227" i="9"/>
  <c r="F224" i="9"/>
  <c r="D231" i="9"/>
  <c r="E261" i="9"/>
  <c r="D248" i="9"/>
  <c r="C254" i="9"/>
  <c r="C259" i="9"/>
  <c r="G245" i="9"/>
  <c r="F251" i="9"/>
  <c r="G252" i="9"/>
  <c r="F244" i="9"/>
  <c r="C257" i="9"/>
  <c r="E243" i="9"/>
  <c r="G246" i="9"/>
  <c r="D250" i="9"/>
  <c r="F232" i="9"/>
  <c r="C221" i="9"/>
  <c r="F236" i="9"/>
  <c r="G234" i="9"/>
  <c r="C225" i="9"/>
  <c r="D220" i="9"/>
  <c r="D221" i="9"/>
  <c r="D218" i="9"/>
  <c r="D229" i="9"/>
  <c r="D234" i="9"/>
  <c r="C260" i="9"/>
  <c r="C248" i="9"/>
  <c r="F254" i="9"/>
  <c r="E260" i="9"/>
  <c r="F245" i="9"/>
  <c r="D252" i="9"/>
  <c r="C258" i="9"/>
  <c r="F246" i="9"/>
  <c r="E257" i="9"/>
  <c r="C250" i="9"/>
  <c r="D249" i="9"/>
  <c r="D243" i="9"/>
  <c r="F262" i="9"/>
  <c r="F218" i="9"/>
  <c r="G235" i="9"/>
  <c r="G230" i="9"/>
  <c r="E218" i="9"/>
  <c r="E245" i="9"/>
  <c r="D251" i="9"/>
  <c r="G257" i="9"/>
  <c r="C243" i="9"/>
  <c r="G248" i="9"/>
  <c r="E255" i="9"/>
  <c r="D261" i="9"/>
  <c r="C253" i="9"/>
  <c r="C244" i="9"/>
  <c r="E256" i="9"/>
  <c r="C262" i="9"/>
  <c r="G249" i="9"/>
  <c r="G247" i="9"/>
  <c r="F225" i="9"/>
  <c r="C223" i="9"/>
  <c r="C218" i="9"/>
  <c r="X8" i="49" s="1"/>
  <c r="F235" i="9"/>
  <c r="F219" i="9"/>
  <c r="G220" i="9"/>
  <c r="C236" i="9"/>
  <c r="G218" i="9"/>
  <c r="D222" i="9"/>
  <c r="C251" i="9"/>
  <c r="C228" i="9"/>
  <c r="F222" i="9"/>
  <c r="G244" i="9"/>
  <c r="F243" i="9"/>
  <c r="G223" i="9"/>
  <c r="F231" i="9"/>
  <c r="D257" i="9"/>
  <c r="F259" i="9"/>
  <c r="C232" i="9"/>
  <c r="D262" i="9"/>
  <c r="C256" i="9"/>
  <c r="D219" i="9"/>
  <c r="D232" i="9"/>
  <c r="G254" i="9"/>
  <c r="D227" i="9"/>
  <c r="D259" i="9"/>
  <c r="G226" i="9"/>
  <c r="D228" i="9"/>
  <c r="E251" i="9"/>
  <c r="F233" i="9"/>
  <c r="C249" i="9"/>
  <c r="C222" i="9"/>
  <c r="C229" i="9"/>
  <c r="D256" i="9"/>
  <c r="D225" i="9"/>
  <c r="G228" i="9"/>
  <c r="G263" i="22"/>
  <c r="AI22" i="49" s="1"/>
  <c r="H249" i="12"/>
  <c r="H236" i="62"/>
  <c r="H230" i="57"/>
  <c r="H231" i="34"/>
  <c r="H224" i="12"/>
  <c r="H256" i="12"/>
  <c r="F226" i="37"/>
  <c r="E218" i="37"/>
  <c r="C230" i="37"/>
  <c r="E233" i="37"/>
  <c r="F234" i="37"/>
  <c r="C223" i="37"/>
  <c r="E227" i="37"/>
  <c r="C234" i="37"/>
  <c r="E236" i="37"/>
  <c r="F221" i="37"/>
  <c r="F218" i="37"/>
  <c r="C225" i="37"/>
  <c r="C228" i="37"/>
  <c r="E229" i="37"/>
  <c r="F225" i="37"/>
  <c r="C221" i="37"/>
  <c r="C226" i="37"/>
  <c r="E232" i="37"/>
  <c r="F223" i="37"/>
  <c r="C236" i="37"/>
  <c r="C237" i="37"/>
  <c r="E231" i="37"/>
  <c r="F253" i="37"/>
  <c r="E234" i="37"/>
  <c r="C229" i="37"/>
  <c r="E222" i="37"/>
  <c r="F224" i="37"/>
  <c r="E221" i="37"/>
  <c r="C232" i="37"/>
  <c r="C222" i="37"/>
  <c r="E237" i="37"/>
  <c r="C246" i="37"/>
  <c r="F219" i="37"/>
  <c r="C235" i="37"/>
  <c r="F231" i="37"/>
  <c r="C219" i="37"/>
  <c r="E230" i="37"/>
  <c r="H219" i="38"/>
  <c r="D237" i="9"/>
  <c r="E256" i="10"/>
  <c r="G262" i="10"/>
  <c r="E247" i="10"/>
  <c r="C254" i="10"/>
  <c r="F260" i="10"/>
  <c r="F246" i="10"/>
  <c r="F251" i="10"/>
  <c r="E262" i="10"/>
  <c r="C255" i="10"/>
  <c r="G254" i="10"/>
  <c r="D258" i="10"/>
  <c r="G251" i="10"/>
  <c r="E231" i="10"/>
  <c r="D229" i="10"/>
  <c r="D226" i="10"/>
  <c r="G231" i="10"/>
  <c r="C221" i="10"/>
  <c r="G228" i="10"/>
  <c r="E235" i="10"/>
  <c r="G224" i="10"/>
  <c r="G221" i="10"/>
  <c r="F229" i="10"/>
  <c r="E237" i="10"/>
  <c r="F226" i="10"/>
  <c r="F259" i="10"/>
  <c r="G244" i="10"/>
  <c r="F250" i="10"/>
  <c r="D257" i="10"/>
  <c r="C244" i="10"/>
  <c r="G249" i="10"/>
  <c r="C258" i="10"/>
  <c r="C249" i="10"/>
  <c r="D262" i="10"/>
  <c r="G247" i="10"/>
  <c r="C252" i="10"/>
  <c r="E258" i="10"/>
  <c r="G236" i="10"/>
  <c r="F236" i="10"/>
  <c r="F233" i="10"/>
  <c r="E225" i="10"/>
  <c r="D233" i="10"/>
  <c r="E222" i="10"/>
  <c r="E228" i="10"/>
  <c r="D232" i="10"/>
  <c r="C234" i="10"/>
  <c r="D223" i="10"/>
  <c r="C231" i="10"/>
  <c r="D220" i="10"/>
  <c r="C243" i="10"/>
  <c r="C248" i="10"/>
  <c r="G253" i="10"/>
  <c r="E260" i="10"/>
  <c r="D247" i="10"/>
  <c r="C253" i="10"/>
  <c r="F244" i="10"/>
  <c r="E255" i="10"/>
  <c r="G248" i="10"/>
  <c r="E261" i="10"/>
  <c r="C245" i="10"/>
  <c r="D261" i="10"/>
  <c r="C222" i="10"/>
  <c r="E233" i="10"/>
  <c r="G223" i="10"/>
  <c r="G220" i="10"/>
  <c r="C219" i="10"/>
  <c r="G226" i="10"/>
  <c r="D236" i="10"/>
  <c r="C223" i="10"/>
  <c r="E219" i="10"/>
  <c r="F227" i="10"/>
  <c r="C237" i="10"/>
  <c r="F224" i="10"/>
  <c r="D246" i="10"/>
  <c r="D251" i="10"/>
  <c r="C257" i="10"/>
  <c r="G243" i="10"/>
  <c r="E250" i="10"/>
  <c r="D256" i="10"/>
  <c r="C251" i="10"/>
  <c r="G261" i="10"/>
  <c r="D255" i="10"/>
  <c r="G252" i="10"/>
  <c r="G257" i="10"/>
  <c r="E246" i="10"/>
  <c r="C229" i="10"/>
  <c r="C228" i="10"/>
  <c r="D231" i="10"/>
  <c r="D228" i="10"/>
  <c r="G232" i="10"/>
  <c r="E220" i="10"/>
  <c r="G229" i="10"/>
  <c r="G237" i="10"/>
  <c r="D225" i="10"/>
  <c r="D221" i="10"/>
  <c r="F230" i="10"/>
  <c r="D218" i="10"/>
  <c r="G234" i="10"/>
  <c r="F243" i="10"/>
  <c r="E249" i="10"/>
  <c r="E254" i="10"/>
  <c r="D260" i="10"/>
  <c r="C247" i="10"/>
  <c r="F253" i="10"/>
  <c r="E259" i="10"/>
  <c r="E257" i="10"/>
  <c r="D249" i="10"/>
  <c r="F261" i="10"/>
  <c r="G245" i="10"/>
  <c r="E248" i="10"/>
  <c r="D252" i="10"/>
  <c r="E234" i="10"/>
  <c r="F222" i="10"/>
  <c r="E218" i="10"/>
  <c r="D237" i="10"/>
  <c r="E226" i="10"/>
  <c r="D234" i="10"/>
  <c r="E223" i="10"/>
  <c r="F218" i="10"/>
  <c r="F235" i="10"/>
  <c r="F232" i="10"/>
  <c r="C235" i="10"/>
  <c r="D224" i="10"/>
  <c r="C232" i="10"/>
  <c r="C250" i="10"/>
  <c r="G255" i="10"/>
  <c r="G260" i="10"/>
  <c r="F247" i="10"/>
  <c r="E253" i="10"/>
  <c r="C260" i="10"/>
  <c r="C259" i="10"/>
  <c r="F249" i="10"/>
  <c r="C262" i="10"/>
  <c r="F254" i="10"/>
  <c r="E252" i="10"/>
  <c r="D259" i="10"/>
  <c r="F245" i="10"/>
  <c r="E230" i="10"/>
  <c r="F231" i="10"/>
  <c r="E224" i="10"/>
  <c r="G233" i="10"/>
  <c r="E221" i="10"/>
  <c r="C227" i="10"/>
  <c r="D253" i="10"/>
  <c r="G259" i="10"/>
  <c r="D244" i="10"/>
  <c r="G250" i="10"/>
  <c r="F256" i="10"/>
  <c r="E243" i="10"/>
  <c r="D245" i="10"/>
  <c r="C256" i="10"/>
  <c r="F248" i="10"/>
  <c r="C261" i="10"/>
  <c r="E245" i="10"/>
  <c r="C246" i="10"/>
  <c r="E251" i="10"/>
  <c r="C225" i="10"/>
  <c r="G218" i="10"/>
  <c r="C218" i="10"/>
  <c r="X9" i="49" s="1"/>
  <c r="E227" i="10"/>
  <c r="D235" i="10"/>
  <c r="E232" i="10"/>
  <c r="F220" i="10"/>
  <c r="F237" i="10"/>
  <c r="F234" i="10"/>
  <c r="C236" i="10"/>
  <c r="F223" i="10"/>
  <c r="C233" i="10"/>
  <c r="G246" i="10"/>
  <c r="F255" i="10"/>
  <c r="G230" i="10"/>
  <c r="F228" i="10"/>
  <c r="F252" i="10"/>
  <c r="D248" i="10"/>
  <c r="C220" i="10"/>
  <c r="E229" i="10"/>
  <c r="D222" i="10"/>
  <c r="F257" i="10"/>
  <c r="F258" i="10"/>
  <c r="C224" i="10"/>
  <c r="E244" i="10"/>
  <c r="D254" i="10"/>
  <c r="C226" i="10"/>
  <c r="C230" i="10"/>
  <c r="D250" i="10"/>
  <c r="G258" i="10"/>
  <c r="G222" i="10"/>
  <c r="F225" i="10"/>
  <c r="F262" i="10"/>
  <c r="G235" i="10"/>
  <c r="G219" i="10"/>
  <c r="D243" i="10"/>
  <c r="G225" i="10"/>
  <c r="D230" i="10"/>
  <c r="D227" i="10"/>
  <c r="E236" i="10"/>
  <c r="D219" i="10"/>
  <c r="G256" i="10"/>
  <c r="G227" i="10"/>
  <c r="F219" i="10"/>
  <c r="F221" i="10"/>
  <c r="H250" i="19"/>
  <c r="H222" i="41"/>
  <c r="C248" i="6"/>
  <c r="D256" i="6"/>
  <c r="C256" i="6"/>
  <c r="D254" i="6"/>
  <c r="C243" i="6"/>
  <c r="D237" i="6"/>
  <c r="D221" i="6"/>
  <c r="D236" i="6"/>
  <c r="C228" i="6"/>
  <c r="D230" i="6"/>
  <c r="D258" i="6"/>
  <c r="C257" i="6"/>
  <c r="C219" i="6"/>
  <c r="C245" i="6"/>
  <c r="C229" i="6"/>
  <c r="C255" i="6"/>
  <c r="D249" i="6"/>
  <c r="D259" i="6"/>
  <c r="D251" i="6"/>
  <c r="C251" i="6"/>
  <c r="C225" i="6"/>
  <c r="D228" i="6"/>
  <c r="C223" i="6"/>
  <c r="D224" i="6"/>
  <c r="C236" i="6"/>
  <c r="C244" i="6"/>
  <c r="D219" i="6"/>
  <c r="D229" i="6"/>
  <c r="C250" i="6"/>
  <c r="D243" i="6"/>
  <c r="D227" i="6"/>
  <c r="D222" i="6"/>
  <c r="C246" i="6"/>
  <c r="D262" i="6"/>
  <c r="D248" i="6"/>
  <c r="C258" i="6"/>
  <c r="C247" i="6"/>
  <c r="C221" i="6"/>
  <c r="D220" i="6"/>
  <c r="C232" i="6"/>
  <c r="D232" i="6"/>
  <c r="D231" i="6"/>
  <c r="C261" i="6"/>
  <c r="D246" i="6"/>
  <c r="D252" i="6"/>
  <c r="C262" i="6"/>
  <c r="D247" i="6"/>
  <c r="C226" i="6"/>
  <c r="D235" i="6"/>
  <c r="C218" i="6"/>
  <c r="C231" i="6"/>
  <c r="D226" i="6"/>
  <c r="D250" i="6"/>
  <c r="D257" i="6"/>
  <c r="D223" i="6"/>
  <c r="D253" i="6"/>
  <c r="C260" i="6"/>
  <c r="D244" i="6"/>
  <c r="C252" i="6"/>
  <c r="C253" i="6"/>
  <c r="C230" i="6"/>
  <c r="C235" i="6"/>
  <c r="C222" i="6"/>
  <c r="C220" i="6"/>
  <c r="C233" i="6"/>
  <c r="D255" i="6"/>
  <c r="D261" i="6"/>
  <c r="C249" i="6"/>
  <c r="C254" i="6"/>
  <c r="D245" i="6"/>
  <c r="D233" i="6"/>
  <c r="C234" i="6"/>
  <c r="C227" i="6"/>
  <c r="C224" i="6"/>
  <c r="D218" i="6"/>
  <c r="D260" i="6"/>
  <c r="C259" i="6"/>
  <c r="C237" i="6"/>
  <c r="D225" i="6"/>
  <c r="D234" i="6"/>
  <c r="C43" i="49"/>
  <c r="C47" i="49" s="1"/>
  <c r="H21" i="49"/>
  <c r="G30" i="49"/>
  <c r="H14" i="49"/>
  <c r="H30" i="49"/>
  <c r="E183" i="37"/>
  <c r="D183" i="37"/>
  <c r="F183" i="37"/>
  <c r="G183" i="37"/>
  <c r="C183" i="37"/>
  <c r="F171" i="36"/>
  <c r="G171" i="36"/>
  <c r="C171" i="36"/>
  <c r="E171" i="36"/>
  <c r="D171" i="36"/>
  <c r="F172" i="36"/>
  <c r="D172" i="36"/>
  <c r="E172" i="36"/>
  <c r="G172" i="36"/>
  <c r="C172" i="36"/>
  <c r="H24" i="49"/>
  <c r="J38" i="49"/>
  <c r="F170" i="37"/>
  <c r="E175" i="37"/>
  <c r="D175" i="37"/>
  <c r="G175" i="37"/>
  <c r="F175" i="37"/>
  <c r="H121" i="37"/>
  <c r="H134" i="62"/>
  <c r="F136" i="62"/>
  <c r="M23" i="49" s="1"/>
  <c r="E177" i="62"/>
  <c r="C254" i="36"/>
  <c r="C259" i="36"/>
  <c r="D175" i="36"/>
  <c r="G175" i="36"/>
  <c r="E175" i="36"/>
  <c r="C175" i="36"/>
  <c r="F175" i="36"/>
  <c r="E180" i="36"/>
  <c r="G172" i="57"/>
  <c r="F172" i="57"/>
  <c r="E170" i="57"/>
  <c r="F170" i="57"/>
  <c r="G170" i="57"/>
  <c r="C170" i="57"/>
  <c r="D170" i="57"/>
  <c r="D40" i="44"/>
  <c r="H25" i="44"/>
  <c r="G178" i="6"/>
  <c r="H303" i="6"/>
  <c r="L5" i="48" s="1"/>
  <c r="G175" i="6"/>
  <c r="D175" i="6"/>
  <c r="E175" i="6"/>
  <c r="C175" i="6"/>
  <c r="F175" i="6"/>
  <c r="H300" i="6"/>
  <c r="I5" i="48" s="1"/>
  <c r="H254" i="12"/>
  <c r="H245" i="12"/>
  <c r="G88" i="46"/>
  <c r="H112" i="46"/>
  <c r="H258" i="18"/>
  <c r="H226" i="23"/>
  <c r="F238" i="25"/>
  <c r="AA20" i="49" s="1"/>
  <c r="H234" i="19"/>
  <c r="L12" i="49"/>
  <c r="H243" i="14"/>
  <c r="H251" i="15"/>
  <c r="H225" i="31"/>
  <c r="H244" i="23"/>
  <c r="C83" i="46"/>
  <c r="C123" i="46"/>
  <c r="H107" i="46"/>
  <c r="H245" i="30"/>
  <c r="F176" i="15"/>
  <c r="C176" i="15"/>
  <c r="G176" i="15"/>
  <c r="D176" i="15"/>
  <c r="E176" i="15"/>
  <c r="H236" i="38"/>
  <c r="H224" i="38"/>
  <c r="H236" i="26"/>
  <c r="H218" i="26"/>
  <c r="H181" i="35"/>
  <c r="D186" i="18"/>
  <c r="E186" i="18"/>
  <c r="G186" i="18"/>
  <c r="C186" i="18"/>
  <c r="F186" i="18"/>
  <c r="E183" i="16"/>
  <c r="G183" i="16"/>
  <c r="F183" i="16"/>
  <c r="D183" i="16"/>
  <c r="C183" i="16"/>
  <c r="F238" i="28"/>
  <c r="H224" i="28"/>
  <c r="E170" i="18"/>
  <c r="G170" i="18"/>
  <c r="C170" i="18"/>
  <c r="D170" i="18"/>
  <c r="F170" i="18"/>
  <c r="N21" i="49"/>
  <c r="J22" i="49"/>
  <c r="F177" i="27"/>
  <c r="D177" i="27"/>
  <c r="E177" i="27"/>
  <c r="G177" i="27"/>
  <c r="C177" i="27"/>
  <c r="H179" i="29"/>
  <c r="H179" i="33"/>
  <c r="K13" i="49"/>
  <c r="G13" i="49"/>
  <c r="H227" i="23"/>
  <c r="AE35" i="49"/>
  <c r="AE40" i="49"/>
  <c r="AF42" i="49"/>
  <c r="E179" i="6"/>
  <c r="H122" i="6"/>
  <c r="D136" i="6"/>
  <c r="K7" i="49" s="1"/>
  <c r="G136" i="6"/>
  <c r="N7" i="49" s="1"/>
  <c r="H131" i="6"/>
  <c r="E184" i="36"/>
  <c r="F184" i="36"/>
  <c r="C184" i="36"/>
  <c r="D184" i="36"/>
  <c r="G184" i="36"/>
  <c r="D86" i="46"/>
  <c r="H110" i="46"/>
  <c r="D123" i="46"/>
  <c r="H260" i="18"/>
  <c r="H249" i="25"/>
  <c r="D263" i="35"/>
  <c r="H230" i="30"/>
  <c r="G238" i="38"/>
  <c r="AB39" i="49" s="1"/>
  <c r="H227" i="38"/>
  <c r="H250" i="28"/>
  <c r="F263" i="28"/>
  <c r="AH28" i="49" s="1"/>
  <c r="E168" i="21"/>
  <c r="D168" i="21"/>
  <c r="G168" i="21"/>
  <c r="F168" i="21"/>
  <c r="C168" i="21"/>
  <c r="D177" i="22"/>
  <c r="F177" i="22"/>
  <c r="G177" i="22"/>
  <c r="E177" i="22"/>
  <c r="C177" i="22"/>
  <c r="G170" i="15"/>
  <c r="F170" i="15"/>
  <c r="E170" i="15"/>
  <c r="C170" i="15"/>
  <c r="D170" i="15"/>
  <c r="AF28" i="49"/>
  <c r="E89" i="44"/>
  <c r="E95" i="44"/>
  <c r="H78" i="44"/>
  <c r="C102" i="44"/>
  <c r="G108" i="44"/>
  <c r="H59" i="44"/>
  <c r="AE11" i="49"/>
  <c r="C175" i="62"/>
  <c r="H22" i="44"/>
  <c r="E40" i="44"/>
  <c r="H237" i="27"/>
  <c r="H248" i="14"/>
  <c r="C185" i="37"/>
  <c r="F185" i="37"/>
  <c r="D185" i="37"/>
  <c r="G185" i="37"/>
  <c r="G237" i="37"/>
  <c r="G229" i="37"/>
  <c r="G234" i="37"/>
  <c r="G236" i="37"/>
  <c r="G219" i="37"/>
  <c r="G235" i="37"/>
  <c r="G221" i="37"/>
  <c r="G224" i="37"/>
  <c r="G225" i="37"/>
  <c r="G222" i="37"/>
  <c r="G223" i="37"/>
  <c r="G230" i="37"/>
  <c r="G226" i="37"/>
  <c r="G228" i="37"/>
  <c r="G218" i="37"/>
  <c r="G232" i="37"/>
  <c r="G261" i="37"/>
  <c r="G260" i="37"/>
  <c r="F38" i="49"/>
  <c r="C175" i="37"/>
  <c r="D187" i="37"/>
  <c r="E180" i="37"/>
  <c r="G180" i="37"/>
  <c r="F180" i="37"/>
  <c r="D180" i="37"/>
  <c r="G220" i="37"/>
  <c r="H220" i="37" s="1"/>
  <c r="G252" i="37"/>
  <c r="G258" i="37"/>
  <c r="H258" i="37" s="1"/>
  <c r="G244" i="37"/>
  <c r="H244" i="37" s="1"/>
  <c r="G243" i="37"/>
  <c r="H243" i="37" s="1"/>
  <c r="H116" i="62"/>
  <c r="C251" i="36"/>
  <c r="F248" i="36"/>
  <c r="F250" i="36"/>
  <c r="F176" i="36"/>
  <c r="G176" i="36"/>
  <c r="C176" i="36"/>
  <c r="E176" i="36"/>
  <c r="D176" i="36"/>
  <c r="E181" i="36"/>
  <c r="C181" i="36"/>
  <c r="F181" i="36"/>
  <c r="G181" i="36"/>
  <c r="D181" i="36"/>
  <c r="C187" i="62"/>
  <c r="C172" i="59"/>
  <c r="E172" i="59"/>
  <c r="G172" i="59"/>
  <c r="D172" i="59"/>
  <c r="F172" i="59"/>
  <c r="H226" i="59"/>
  <c r="F85" i="46"/>
  <c r="H109" i="46"/>
  <c r="F123" i="46"/>
  <c r="E81" i="46"/>
  <c r="H105" i="46"/>
  <c r="E123" i="46"/>
  <c r="G187" i="6"/>
  <c r="F187" i="6"/>
  <c r="E187" i="6"/>
  <c r="C187" i="6"/>
  <c r="D187" i="6"/>
  <c r="H246" i="41"/>
  <c r="H251" i="12"/>
  <c r="H219" i="18"/>
  <c r="C178" i="11"/>
  <c r="F178" i="11"/>
  <c r="D178" i="11"/>
  <c r="G178" i="11"/>
  <c r="E178" i="11"/>
  <c r="H234" i="25"/>
  <c r="H237" i="19"/>
  <c r="H223" i="39"/>
  <c r="H251" i="14"/>
  <c r="H246" i="14"/>
  <c r="H250" i="14"/>
  <c r="H237" i="24"/>
  <c r="H249" i="23"/>
  <c r="D238" i="29"/>
  <c r="H220" i="29"/>
  <c r="H237" i="38"/>
  <c r="H221" i="38"/>
  <c r="H229" i="26"/>
  <c r="D238" i="39"/>
  <c r="H259" i="27"/>
  <c r="J35" i="49"/>
  <c r="X17" i="49"/>
  <c r="AE15" i="49"/>
  <c r="AF27" i="49"/>
  <c r="H118" i="6"/>
  <c r="E136" i="6"/>
  <c r="L7" i="49" s="1"/>
  <c r="H111" i="6"/>
  <c r="G64" i="44"/>
  <c r="H253" i="12"/>
  <c r="D177" i="62"/>
  <c r="F40" i="44"/>
  <c r="H26" i="44"/>
  <c r="H255" i="12"/>
  <c r="H236" i="12"/>
  <c r="H258" i="14"/>
  <c r="G172" i="6"/>
  <c r="C172" i="6"/>
  <c r="F172" i="6"/>
  <c r="E172" i="6"/>
  <c r="D172" i="6"/>
  <c r="H297" i="6"/>
  <c r="F5" i="48" s="1"/>
  <c r="G172" i="37"/>
  <c r="D176" i="37"/>
  <c r="G182" i="37"/>
  <c r="G231" i="37"/>
  <c r="G259" i="37"/>
  <c r="G250" i="37"/>
  <c r="G248" i="37"/>
  <c r="H248" i="37" s="1"/>
  <c r="D180" i="62"/>
  <c r="E180" i="62"/>
  <c r="H246" i="62"/>
  <c r="H247" i="62"/>
  <c r="F258" i="36"/>
  <c r="D136" i="36"/>
  <c r="K37" i="49" s="1"/>
  <c r="F259" i="36"/>
  <c r="F253" i="36"/>
  <c r="F247" i="36"/>
  <c r="C243" i="36"/>
  <c r="C260" i="36"/>
  <c r="C257" i="36"/>
  <c r="E168" i="36"/>
  <c r="C168" i="36"/>
  <c r="D168" i="36"/>
  <c r="F168" i="36"/>
  <c r="G168" i="36"/>
  <c r="F187" i="62"/>
  <c r="J33" i="49"/>
  <c r="F187" i="57"/>
  <c r="G187" i="57"/>
  <c r="C187" i="57"/>
  <c r="E187" i="57"/>
  <c r="D187" i="57"/>
  <c r="H38" i="44"/>
  <c r="H39" i="44"/>
  <c r="H243" i="41"/>
  <c r="H252" i="12"/>
  <c r="H257" i="12"/>
  <c r="G40" i="44"/>
  <c r="H21" i="44"/>
  <c r="G238" i="44"/>
  <c r="G286" i="44" s="1"/>
  <c r="F123" i="49"/>
  <c r="H40" i="49"/>
  <c r="H253" i="27"/>
  <c r="H220" i="23"/>
  <c r="H233" i="12"/>
  <c r="H221" i="12"/>
  <c r="L10" i="49"/>
  <c r="H235" i="25"/>
  <c r="H230" i="19"/>
  <c r="H230" i="35"/>
  <c r="H250" i="23"/>
  <c r="F248" i="29"/>
  <c r="E256" i="29"/>
  <c r="F253" i="29"/>
  <c r="E248" i="29"/>
  <c r="D262" i="29"/>
  <c r="D243" i="29"/>
  <c r="E249" i="29"/>
  <c r="F247" i="29"/>
  <c r="D250" i="29"/>
  <c r="E246" i="29"/>
  <c r="C254" i="29"/>
  <c r="D258" i="29"/>
  <c r="F258" i="29"/>
  <c r="C255" i="29"/>
  <c r="G245" i="29"/>
  <c r="E262" i="29"/>
  <c r="E254" i="29"/>
  <c r="F252" i="29"/>
  <c r="F261" i="29"/>
  <c r="C247" i="29"/>
  <c r="G246" i="29"/>
  <c r="F243" i="29"/>
  <c r="E255" i="29"/>
  <c r="E245" i="29"/>
  <c r="D259" i="29"/>
  <c r="D245" i="29"/>
  <c r="G253" i="29"/>
  <c r="D256" i="29"/>
  <c r="E257" i="29"/>
  <c r="G257" i="29"/>
  <c r="C260" i="29"/>
  <c r="E259" i="29"/>
  <c r="D251" i="29"/>
  <c r="E252" i="29"/>
  <c r="E258" i="29"/>
  <c r="D253" i="29"/>
  <c r="G251" i="29"/>
  <c r="E243" i="29"/>
  <c r="D249" i="29"/>
  <c r="F254" i="29"/>
  <c r="G248" i="29"/>
  <c r="C252" i="29"/>
  <c r="D252" i="29"/>
  <c r="C259" i="29"/>
  <c r="C253" i="29"/>
  <c r="E250" i="29"/>
  <c r="D247" i="29"/>
  <c r="G262" i="29"/>
  <c r="G256" i="29"/>
  <c r="F257" i="29"/>
  <c r="E247" i="29"/>
  <c r="G260" i="29"/>
  <c r="F246" i="29"/>
  <c r="G259" i="29"/>
  <c r="C244" i="29"/>
  <c r="D255" i="29"/>
  <c r="C251" i="29"/>
  <c r="F251" i="29"/>
  <c r="G261" i="29"/>
  <c r="G255" i="29"/>
  <c r="F255" i="29"/>
  <c r="G254" i="29"/>
  <c r="C249" i="29"/>
  <c r="F245" i="29"/>
  <c r="D244" i="29"/>
  <c r="F262" i="29"/>
  <c r="E251" i="29"/>
  <c r="C246" i="29"/>
  <c r="F250" i="29"/>
  <c r="D254" i="29"/>
  <c r="G243" i="29"/>
  <c r="C257" i="29"/>
  <c r="F244" i="29"/>
  <c r="G258" i="29"/>
  <c r="C248" i="29"/>
  <c r="E261" i="29"/>
  <c r="C261" i="29"/>
  <c r="F260" i="29"/>
  <c r="D260" i="29"/>
  <c r="G244" i="29"/>
  <c r="C258" i="29"/>
  <c r="F249" i="29"/>
  <c r="D261" i="29"/>
  <c r="D257" i="29"/>
  <c r="C245" i="29"/>
  <c r="G247" i="29"/>
  <c r="E253" i="29"/>
  <c r="C262" i="29"/>
  <c r="G252" i="29"/>
  <c r="G250" i="29"/>
  <c r="D248" i="29"/>
  <c r="C250" i="29"/>
  <c r="E244" i="29"/>
  <c r="E260" i="29"/>
  <c r="D246" i="29"/>
  <c r="G249" i="29"/>
  <c r="F256" i="29"/>
  <c r="C243" i="29"/>
  <c r="F259" i="29"/>
  <c r="C256" i="29"/>
  <c r="L42" i="49"/>
  <c r="D238" i="19"/>
  <c r="Y17" i="49" s="1"/>
  <c r="H256" i="22"/>
  <c r="D263" i="39"/>
  <c r="AF40" i="49" s="1"/>
  <c r="H247" i="27"/>
  <c r="C168" i="34"/>
  <c r="E168" i="34"/>
  <c r="D168" i="34"/>
  <c r="G168" i="34"/>
  <c r="F168" i="34"/>
  <c r="H230" i="38"/>
  <c r="H173" i="12"/>
  <c r="H227" i="33"/>
  <c r="AG16" i="49"/>
  <c r="H230" i="26"/>
  <c r="D99" i="44"/>
  <c r="H75" i="44"/>
  <c r="D89" i="44"/>
  <c r="C89" i="44"/>
  <c r="H70" i="44"/>
  <c r="C94" i="44"/>
  <c r="AI41" i="49"/>
  <c r="C170" i="37"/>
  <c r="D170" i="37"/>
  <c r="G170" i="37"/>
  <c r="E172" i="37"/>
  <c r="G227" i="37"/>
  <c r="G262" i="37"/>
  <c r="H232" i="62"/>
  <c r="H256" i="62"/>
  <c r="F261" i="36"/>
  <c r="D182" i="36"/>
  <c r="E182" i="36"/>
  <c r="F182" i="36"/>
  <c r="G182" i="36"/>
  <c r="C182" i="36"/>
  <c r="C245" i="36"/>
  <c r="H178" i="62"/>
  <c r="E187" i="62"/>
  <c r="F174" i="57"/>
  <c r="D174" i="57"/>
  <c r="G174" i="57"/>
  <c r="E174" i="57"/>
  <c r="C174" i="57"/>
  <c r="H258" i="59"/>
  <c r="H37" i="44"/>
  <c r="E186" i="6"/>
  <c r="G186" i="6"/>
  <c r="F186" i="6"/>
  <c r="D186" i="6"/>
  <c r="C186" i="6"/>
  <c r="D7" i="49"/>
  <c r="E243" i="6"/>
  <c r="E252" i="6"/>
  <c r="E257" i="6"/>
  <c r="E236" i="6"/>
  <c r="E232" i="6"/>
  <c r="E234" i="6"/>
  <c r="E244" i="6"/>
  <c r="E250" i="6"/>
  <c r="E261" i="6"/>
  <c r="E226" i="6"/>
  <c r="E248" i="6"/>
  <c r="E256" i="6"/>
  <c r="E258" i="6"/>
  <c r="E245" i="6"/>
  <c r="E224" i="6"/>
  <c r="E219" i="6"/>
  <c r="E237" i="6"/>
  <c r="E229" i="6"/>
  <c r="E249" i="6"/>
  <c r="E251" i="6"/>
  <c r="E223" i="6"/>
  <c r="E221" i="6"/>
  <c r="H52" i="6"/>
  <c r="E260" i="6"/>
  <c r="E253" i="6"/>
  <c r="E222" i="6"/>
  <c r="E255" i="6"/>
  <c r="E259" i="6"/>
  <c r="E246" i="6"/>
  <c r="E262" i="6"/>
  <c r="E225" i="6"/>
  <c r="E235" i="6"/>
  <c r="E228" i="6"/>
  <c r="E230" i="6"/>
  <c r="E227" i="6"/>
  <c r="E231" i="6"/>
  <c r="E220" i="6"/>
  <c r="E247" i="6"/>
  <c r="E233" i="6"/>
  <c r="E254" i="6"/>
  <c r="E218" i="6"/>
  <c r="C98" i="46"/>
  <c r="H122" i="46"/>
  <c r="H260" i="12"/>
  <c r="H259" i="12"/>
  <c r="G173" i="6"/>
  <c r="F173" i="6"/>
  <c r="D173" i="6"/>
  <c r="E173" i="6"/>
  <c r="C173" i="6"/>
  <c r="F7" i="49"/>
  <c r="G253" i="6"/>
  <c r="G256" i="6"/>
  <c r="G245" i="6"/>
  <c r="G262" i="6"/>
  <c r="G233" i="6"/>
  <c r="G235" i="6"/>
  <c r="G225" i="6"/>
  <c r="G260" i="6"/>
  <c r="G247" i="6"/>
  <c r="G258" i="6"/>
  <c r="G218" i="6"/>
  <c r="G227" i="6"/>
  <c r="G246" i="6"/>
  <c r="G229" i="6"/>
  <c r="G228" i="6"/>
  <c r="G222" i="6"/>
  <c r="G250" i="6"/>
  <c r="G249" i="6"/>
  <c r="G243" i="6"/>
  <c r="G257" i="6"/>
  <c r="G254" i="6"/>
  <c r="G223" i="6"/>
  <c r="G221" i="6"/>
  <c r="G237" i="6"/>
  <c r="G230" i="6"/>
  <c r="G224" i="6"/>
  <c r="G231" i="6"/>
  <c r="G244" i="6"/>
  <c r="G259" i="6"/>
  <c r="G261" i="6"/>
  <c r="G234" i="6"/>
  <c r="G236" i="6"/>
  <c r="G226" i="6"/>
  <c r="G232" i="6"/>
  <c r="G252" i="6"/>
  <c r="G248" i="6"/>
  <c r="G220" i="6"/>
  <c r="G255" i="6"/>
  <c r="G219" i="6"/>
  <c r="G251" i="6"/>
  <c r="G313" i="6"/>
  <c r="G363" i="6" s="1"/>
  <c r="H254" i="39"/>
  <c r="H246" i="27"/>
  <c r="H237" i="11"/>
  <c r="H254" i="38"/>
  <c r="H223" i="30"/>
  <c r="H232" i="35"/>
  <c r="H224" i="35"/>
  <c r="F263" i="25"/>
  <c r="AH20" i="49" s="1"/>
  <c r="H229" i="24"/>
  <c r="H221" i="34"/>
  <c r="H237" i="34"/>
  <c r="H230" i="34"/>
  <c r="H246" i="30"/>
  <c r="H261" i="30"/>
  <c r="H231" i="33"/>
  <c r="F170" i="41"/>
  <c r="G170" i="41"/>
  <c r="E170" i="41"/>
  <c r="C170" i="41"/>
  <c r="D170" i="41"/>
  <c r="H231" i="38"/>
  <c r="H229" i="38"/>
  <c r="H218" i="38"/>
  <c r="D183" i="28"/>
  <c r="E183" i="28"/>
  <c r="C183" i="28"/>
  <c r="F183" i="28"/>
  <c r="G183" i="28"/>
  <c r="H221" i="26"/>
  <c r="H259" i="39"/>
  <c r="H226" i="15"/>
  <c r="H224" i="31"/>
  <c r="F187" i="30"/>
  <c r="G187" i="30"/>
  <c r="C187" i="30"/>
  <c r="D187" i="30"/>
  <c r="E187" i="30"/>
  <c r="H219" i="12"/>
  <c r="X16" i="49"/>
  <c r="AF25" i="49"/>
  <c r="H234" i="26"/>
  <c r="X36" i="49"/>
  <c r="X25" i="49"/>
  <c r="F185" i="6"/>
  <c r="G185" i="6"/>
  <c r="E185" i="6"/>
  <c r="C185" i="6"/>
  <c r="D185" i="6"/>
  <c r="H117" i="6"/>
  <c r="C136" i="6"/>
  <c r="F95" i="44"/>
  <c r="H46" i="44"/>
  <c r="F64" i="44"/>
  <c r="J14" i="49"/>
  <c r="H27" i="44"/>
  <c r="H220" i="19"/>
  <c r="E185" i="37"/>
  <c r="C180" i="37"/>
  <c r="G233" i="37"/>
  <c r="G251" i="37"/>
  <c r="H251" i="37" s="1"/>
  <c r="G246" i="37"/>
  <c r="G187" i="37"/>
  <c r="H230" i="62"/>
  <c r="C173" i="62"/>
  <c r="H244" i="62"/>
  <c r="F173" i="62"/>
  <c r="F177" i="62"/>
  <c r="H229" i="62"/>
  <c r="F224" i="36"/>
  <c r="F225" i="36"/>
  <c r="F226" i="36"/>
  <c r="F233" i="36"/>
  <c r="F219" i="36"/>
  <c r="F220" i="36"/>
  <c r="F237" i="36"/>
  <c r="F227" i="36"/>
  <c r="F236" i="36"/>
  <c r="F230" i="36"/>
  <c r="F235" i="36"/>
  <c r="F221" i="36"/>
  <c r="F222" i="36"/>
  <c r="F249" i="36"/>
  <c r="F229" i="36"/>
  <c r="F218" i="36"/>
  <c r="F243" i="36"/>
  <c r="F234" i="36"/>
  <c r="F252" i="36"/>
  <c r="F251" i="36"/>
  <c r="F223" i="36"/>
  <c r="F313" i="36"/>
  <c r="F363" i="36" s="1"/>
  <c r="F231" i="36"/>
  <c r="F262" i="36"/>
  <c r="F228" i="36"/>
  <c r="F232" i="36"/>
  <c r="F256" i="36"/>
  <c r="E37" i="49"/>
  <c r="E120" i="49" s="1"/>
  <c r="C256" i="36"/>
  <c r="C247" i="36"/>
  <c r="C258" i="36"/>
  <c r="F257" i="36"/>
  <c r="H127" i="36"/>
  <c r="C136" i="36"/>
  <c r="E136" i="36"/>
  <c r="L37" i="49" s="1"/>
  <c r="J19" i="49"/>
  <c r="G184" i="59"/>
  <c r="H252" i="59"/>
  <c r="H33" i="44"/>
  <c r="E97" i="46"/>
  <c r="H121" i="46"/>
  <c r="H35" i="44"/>
  <c r="H249" i="11"/>
  <c r="H253" i="39"/>
  <c r="H225" i="11"/>
  <c r="H260" i="38"/>
  <c r="H218" i="12"/>
  <c r="H221" i="30"/>
  <c r="H230" i="39"/>
  <c r="H254" i="14"/>
  <c r="H244" i="14"/>
  <c r="H233" i="35"/>
  <c r="H219" i="24"/>
  <c r="H246" i="23"/>
  <c r="H236" i="34"/>
  <c r="H223" i="34"/>
  <c r="F180" i="6"/>
  <c r="D180" i="6"/>
  <c r="G180" i="6"/>
  <c r="E180" i="6"/>
  <c r="C180" i="6"/>
  <c r="E176" i="17"/>
  <c r="C176" i="17"/>
  <c r="F176" i="17"/>
  <c r="D176" i="17"/>
  <c r="G176" i="17"/>
  <c r="H236" i="30"/>
  <c r="H234" i="38"/>
  <c r="C238" i="38"/>
  <c r="H235" i="38"/>
  <c r="E180" i="16"/>
  <c r="G180" i="16"/>
  <c r="C180" i="16"/>
  <c r="D180" i="16"/>
  <c r="F180" i="16"/>
  <c r="N15" i="49"/>
  <c r="H248" i="27"/>
  <c r="K30" i="49"/>
  <c r="Y11" i="49"/>
  <c r="AE31" i="49"/>
  <c r="Y24" i="49"/>
  <c r="X26" i="49"/>
  <c r="X27" i="49"/>
  <c r="Y20" i="49"/>
  <c r="C182" i="6"/>
  <c r="D182" i="6"/>
  <c r="E182" i="6"/>
  <c r="F182" i="6"/>
  <c r="G182" i="6"/>
  <c r="H86" i="44"/>
  <c r="C110" i="44"/>
  <c r="E184" i="16"/>
  <c r="D184" i="16"/>
  <c r="G184" i="16"/>
  <c r="F184" i="16"/>
  <c r="C184" i="16"/>
  <c r="C187" i="36"/>
  <c r="G187" i="36"/>
  <c r="F187" i="36"/>
  <c r="E187" i="36"/>
  <c r="D187" i="36"/>
  <c r="C250" i="36"/>
  <c r="H221" i="25"/>
  <c r="H222" i="31"/>
  <c r="H225" i="32"/>
  <c r="C172" i="37"/>
  <c r="D172" i="37"/>
  <c r="D168" i="37"/>
  <c r="F168" i="37"/>
  <c r="G168" i="37"/>
  <c r="C168" i="37"/>
  <c r="E168" i="37"/>
  <c r="G247" i="37"/>
  <c r="G245" i="37"/>
  <c r="H245" i="37" s="1"/>
  <c r="G182" i="62"/>
  <c r="H307" i="62"/>
  <c r="P21" i="48" s="1"/>
  <c r="D182" i="62"/>
  <c r="F182" i="62"/>
  <c r="H251" i="62"/>
  <c r="G173" i="62"/>
  <c r="G177" i="62"/>
  <c r="H125" i="36"/>
  <c r="C253" i="36"/>
  <c r="F255" i="36"/>
  <c r="C171" i="59"/>
  <c r="G171" i="59"/>
  <c r="F171" i="59"/>
  <c r="E171" i="59"/>
  <c r="D171" i="59"/>
  <c r="H29" i="44"/>
  <c r="H30" i="44"/>
  <c r="E247" i="44"/>
  <c r="E295" i="44" s="1"/>
  <c r="H262" i="11"/>
  <c r="H247" i="12"/>
  <c r="F92" i="46"/>
  <c r="H116" i="46"/>
  <c r="H252" i="39"/>
  <c r="H260" i="27"/>
  <c r="F238" i="12"/>
  <c r="AA11" i="49" s="1"/>
  <c r="H227" i="25"/>
  <c r="H236" i="39"/>
  <c r="H245" i="14"/>
  <c r="G175" i="23"/>
  <c r="C175" i="23"/>
  <c r="F175" i="23"/>
  <c r="E175" i="23"/>
  <c r="D175" i="23"/>
  <c r="H248" i="23"/>
  <c r="H32" i="44"/>
  <c r="C40" i="44"/>
  <c r="D175" i="18"/>
  <c r="H250" i="21"/>
  <c r="H253" i="21"/>
  <c r="H233" i="38"/>
  <c r="H228" i="38"/>
  <c r="H222" i="38"/>
  <c r="H232" i="26"/>
  <c r="E171" i="17"/>
  <c r="G171" i="17"/>
  <c r="D171" i="17"/>
  <c r="C171" i="17"/>
  <c r="F171" i="17"/>
  <c r="H256" i="28"/>
  <c r="H178" i="23"/>
  <c r="H234" i="17"/>
  <c r="H226" i="34"/>
  <c r="X35" i="49"/>
  <c r="AF12" i="49"/>
  <c r="AB41" i="49"/>
  <c r="H80" i="44"/>
  <c r="E104" i="44"/>
  <c r="Y21" i="49"/>
  <c r="H231" i="62"/>
  <c r="C218" i="36"/>
  <c r="C234" i="36"/>
  <c r="C231" i="36"/>
  <c r="C224" i="36"/>
  <c r="C221" i="36"/>
  <c r="C237" i="36"/>
  <c r="C228" i="36"/>
  <c r="C225" i="36"/>
  <c r="H52" i="36"/>
  <c r="C232" i="36"/>
  <c r="C244" i="36"/>
  <c r="C219" i="36"/>
  <c r="C223" i="36"/>
  <c r="C262" i="36"/>
  <c r="C227" i="36"/>
  <c r="C252" i="36"/>
  <c r="C220" i="36"/>
  <c r="C229" i="36"/>
  <c r="C222" i="36"/>
  <c r="C233" i="36"/>
  <c r="C255" i="36"/>
  <c r="C248" i="36"/>
  <c r="C226" i="36"/>
  <c r="C235" i="36"/>
  <c r="C236" i="36"/>
  <c r="C249" i="36"/>
  <c r="C230" i="36"/>
  <c r="B37" i="49"/>
  <c r="B43" i="49" s="1"/>
  <c r="G80" i="46"/>
  <c r="G123" i="46"/>
  <c r="H104" i="46"/>
  <c r="H236" i="24"/>
  <c r="G176" i="37"/>
  <c r="F176" i="37"/>
  <c r="C176" i="37"/>
  <c r="F177" i="37"/>
  <c r="C177" i="37"/>
  <c r="E177" i="37"/>
  <c r="G177" i="37"/>
  <c r="D177" i="37"/>
  <c r="E136" i="37"/>
  <c r="L38" i="49" s="1"/>
  <c r="G254" i="37"/>
  <c r="H254" i="37" s="1"/>
  <c r="G255" i="37"/>
  <c r="H249" i="37"/>
  <c r="G257" i="37"/>
  <c r="H237" i="62"/>
  <c r="D173" i="62"/>
  <c r="C177" i="62"/>
  <c r="C261" i="36"/>
  <c r="F245" i="36"/>
  <c r="F260" i="36"/>
  <c r="E174" i="36"/>
  <c r="D174" i="36"/>
  <c r="G174" i="36"/>
  <c r="F174" i="36"/>
  <c r="C174" i="36"/>
  <c r="E7" i="49"/>
  <c r="F254" i="6"/>
  <c r="F235" i="6"/>
  <c r="F236" i="6"/>
  <c r="F221" i="6"/>
  <c r="F253" i="6"/>
  <c r="F232" i="6"/>
  <c r="F220" i="6"/>
  <c r="F223" i="6"/>
  <c r="F222" i="6"/>
  <c r="F244" i="6"/>
  <c r="F252" i="6"/>
  <c r="F251" i="6"/>
  <c r="F233" i="6"/>
  <c r="F249" i="6"/>
  <c r="F250" i="6"/>
  <c r="F257" i="6"/>
  <c r="F231" i="6"/>
  <c r="F230" i="6"/>
  <c r="F218" i="6"/>
  <c r="F227" i="6"/>
  <c r="F248" i="6"/>
  <c r="F246" i="6"/>
  <c r="F256" i="6"/>
  <c r="F260" i="6"/>
  <c r="F262" i="6"/>
  <c r="F224" i="6"/>
  <c r="F228" i="6"/>
  <c r="F255" i="6"/>
  <c r="F261" i="6"/>
  <c r="F259" i="6"/>
  <c r="F229" i="6"/>
  <c r="F234" i="6"/>
  <c r="F258" i="6"/>
  <c r="F245" i="6"/>
  <c r="F225" i="6"/>
  <c r="F226" i="6"/>
  <c r="F219" i="6"/>
  <c r="F247" i="6"/>
  <c r="F243" i="6"/>
  <c r="F237" i="6"/>
  <c r="E89" i="46"/>
  <c r="H113" i="46"/>
  <c r="D94" i="46"/>
  <c r="H118" i="46"/>
  <c r="H250" i="12"/>
  <c r="F181" i="6"/>
  <c r="C181" i="6"/>
  <c r="E181" i="6"/>
  <c r="D181" i="6"/>
  <c r="G181" i="6"/>
  <c r="H222" i="27"/>
  <c r="H243" i="18"/>
  <c r="F171" i="14"/>
  <c r="D171" i="14"/>
  <c r="E171" i="14"/>
  <c r="C171" i="14"/>
  <c r="G171" i="14"/>
  <c r="H261" i="14"/>
  <c r="H257" i="14"/>
  <c r="H219" i="31"/>
  <c r="H243" i="23"/>
  <c r="H245" i="23"/>
  <c r="H232" i="34"/>
  <c r="C91" i="46"/>
  <c r="H115" i="46"/>
  <c r="E263" i="16"/>
  <c r="H227" i="30"/>
  <c r="H232" i="38"/>
  <c r="H223" i="38"/>
  <c r="H226" i="26"/>
  <c r="M16" i="49"/>
  <c r="H16" i="49"/>
  <c r="H260" i="28"/>
  <c r="J27" i="49"/>
  <c r="H172" i="24"/>
  <c r="AE7" i="49"/>
  <c r="H259" i="14"/>
  <c r="H83" i="44"/>
  <c r="D107" i="44"/>
  <c r="C177" i="6"/>
  <c r="F177" i="6"/>
  <c r="H136" i="27" l="1"/>
  <c r="H260" i="35"/>
  <c r="H249" i="35"/>
  <c r="E238" i="35"/>
  <c r="Z36" i="49" s="1"/>
  <c r="H262" i="59"/>
  <c r="C177" i="18"/>
  <c r="F177" i="18"/>
  <c r="D177" i="18"/>
  <c r="E177" i="18"/>
  <c r="G169" i="18"/>
  <c r="H169" i="18" s="1"/>
  <c r="H136" i="18"/>
  <c r="F201" i="18" s="1"/>
  <c r="F276" i="18" s="1"/>
  <c r="F174" i="18"/>
  <c r="D174" i="18"/>
  <c r="F181" i="18"/>
  <c r="C174" i="18"/>
  <c r="E174" i="18"/>
  <c r="G182" i="14"/>
  <c r="C182" i="14"/>
  <c r="F182" i="14"/>
  <c r="G175" i="14"/>
  <c r="E179" i="14"/>
  <c r="E172" i="14"/>
  <c r="H172" i="14" s="1"/>
  <c r="C172" i="14"/>
  <c r="E178" i="25"/>
  <c r="F170" i="62"/>
  <c r="E170" i="62"/>
  <c r="C170" i="62"/>
  <c r="H170" i="62" s="1"/>
  <c r="D170" i="62"/>
  <c r="G170" i="62"/>
  <c r="C179" i="20"/>
  <c r="D179" i="20"/>
  <c r="H176" i="20"/>
  <c r="F180" i="20"/>
  <c r="G179" i="20"/>
  <c r="C180" i="20"/>
  <c r="E179" i="20"/>
  <c r="F172" i="20"/>
  <c r="H244" i="16"/>
  <c r="H220" i="16"/>
  <c r="H237" i="16"/>
  <c r="G238" i="16"/>
  <c r="AB14" i="49" s="1"/>
  <c r="H226" i="16"/>
  <c r="H261" i="16"/>
  <c r="H233" i="16"/>
  <c r="H262" i="16"/>
  <c r="H252" i="16"/>
  <c r="H246" i="16"/>
  <c r="H225" i="16"/>
  <c r="G172" i="16"/>
  <c r="H182" i="16"/>
  <c r="E172" i="16"/>
  <c r="G181" i="16"/>
  <c r="C172" i="16"/>
  <c r="E181" i="16"/>
  <c r="F181" i="16"/>
  <c r="H181" i="16" s="1"/>
  <c r="D172" i="16"/>
  <c r="H172" i="16" s="1"/>
  <c r="D181" i="16"/>
  <c r="C175" i="16"/>
  <c r="E175" i="16"/>
  <c r="D168" i="16"/>
  <c r="F175" i="16"/>
  <c r="C168" i="16"/>
  <c r="D175" i="16"/>
  <c r="F185" i="16"/>
  <c r="F171" i="16"/>
  <c r="D185" i="16"/>
  <c r="D171" i="16"/>
  <c r="E185" i="16"/>
  <c r="D186" i="16"/>
  <c r="G185" i="16"/>
  <c r="E174" i="16"/>
  <c r="E168" i="16"/>
  <c r="G168" i="16"/>
  <c r="H102" i="44"/>
  <c r="O20" i="49"/>
  <c r="E172" i="11"/>
  <c r="F172" i="11"/>
  <c r="E184" i="9"/>
  <c r="D187" i="9"/>
  <c r="C187" i="9"/>
  <c r="D184" i="9"/>
  <c r="G187" i="9"/>
  <c r="E168" i="25"/>
  <c r="D177" i="25"/>
  <c r="F168" i="25"/>
  <c r="H168" i="25" s="1"/>
  <c r="G168" i="25"/>
  <c r="F180" i="25"/>
  <c r="D180" i="25"/>
  <c r="E180" i="25"/>
  <c r="G177" i="25"/>
  <c r="F184" i="25"/>
  <c r="C180" i="25"/>
  <c r="G184" i="25"/>
  <c r="C186" i="25"/>
  <c r="G178" i="25"/>
  <c r="F177" i="25"/>
  <c r="E184" i="25"/>
  <c r="F186" i="25"/>
  <c r="F178" i="25"/>
  <c r="C177" i="25"/>
  <c r="D184" i="25"/>
  <c r="H184" i="25" s="1"/>
  <c r="G186" i="25"/>
  <c r="D178" i="25"/>
  <c r="H178" i="25" s="1"/>
  <c r="C179" i="37"/>
  <c r="D179" i="37"/>
  <c r="C184" i="37"/>
  <c r="E184" i="37"/>
  <c r="H184" i="37" s="1"/>
  <c r="D184" i="37"/>
  <c r="G184" i="37"/>
  <c r="G179" i="37"/>
  <c r="H179" i="37" s="1"/>
  <c r="C168" i="22"/>
  <c r="D168" i="22"/>
  <c r="E168" i="22"/>
  <c r="D170" i="22"/>
  <c r="G168" i="22"/>
  <c r="G170" i="22"/>
  <c r="F170" i="22"/>
  <c r="E171" i="15"/>
  <c r="F171" i="15"/>
  <c r="G171" i="15"/>
  <c r="G182" i="28"/>
  <c r="D182" i="28"/>
  <c r="E182" i="28"/>
  <c r="C182" i="28"/>
  <c r="E182" i="21"/>
  <c r="C175" i="21"/>
  <c r="G180" i="21"/>
  <c r="D180" i="21"/>
  <c r="F180" i="21"/>
  <c r="C170" i="21"/>
  <c r="E180" i="21"/>
  <c r="D169" i="21"/>
  <c r="H169" i="21" s="1"/>
  <c r="E169" i="21"/>
  <c r="F169" i="21"/>
  <c r="H170" i="33"/>
  <c r="H136" i="34"/>
  <c r="D176" i="41"/>
  <c r="C176" i="41"/>
  <c r="H176" i="41" s="1"/>
  <c r="E176" i="41"/>
  <c r="E168" i="20"/>
  <c r="C168" i="20"/>
  <c r="AL18" i="49" s="1"/>
  <c r="G168" i="20"/>
  <c r="F168" i="20"/>
  <c r="C172" i="20"/>
  <c r="G181" i="20"/>
  <c r="H181" i="20" s="1"/>
  <c r="E181" i="20"/>
  <c r="E172" i="20"/>
  <c r="D172" i="20"/>
  <c r="H136" i="20"/>
  <c r="G203" i="20" s="1"/>
  <c r="G278" i="20" s="1"/>
  <c r="D174" i="16"/>
  <c r="F186" i="16"/>
  <c r="F174" i="16"/>
  <c r="E186" i="16"/>
  <c r="C179" i="16"/>
  <c r="G186" i="16"/>
  <c r="C174" i="16"/>
  <c r="H136" i="16"/>
  <c r="F211" i="16" s="1"/>
  <c r="F169" i="15"/>
  <c r="G179" i="15"/>
  <c r="H180" i="15"/>
  <c r="D169" i="15"/>
  <c r="E169" i="15"/>
  <c r="C169" i="15"/>
  <c r="C183" i="15"/>
  <c r="F183" i="15"/>
  <c r="H183" i="15" s="1"/>
  <c r="E183" i="15"/>
  <c r="H182" i="31"/>
  <c r="E185" i="39"/>
  <c r="H110" i="44"/>
  <c r="C185" i="39"/>
  <c r="F179" i="39"/>
  <c r="D179" i="39"/>
  <c r="G179" i="39"/>
  <c r="H173" i="39"/>
  <c r="C179" i="39"/>
  <c r="H179" i="39" s="1"/>
  <c r="F180" i="39"/>
  <c r="E170" i="39"/>
  <c r="G185" i="38"/>
  <c r="E185" i="38"/>
  <c r="F185" i="38"/>
  <c r="H181" i="38"/>
  <c r="G177" i="6"/>
  <c r="E175" i="18"/>
  <c r="F180" i="62"/>
  <c r="H180" i="62" s="1"/>
  <c r="E182" i="37"/>
  <c r="E172" i="57"/>
  <c r="D171" i="26"/>
  <c r="H252" i="38"/>
  <c r="G170" i="21"/>
  <c r="H235" i="35"/>
  <c r="H229" i="16"/>
  <c r="H244" i="32"/>
  <c r="H256" i="35"/>
  <c r="H138" i="41"/>
  <c r="G180" i="39"/>
  <c r="C175" i="14"/>
  <c r="E173" i="27"/>
  <c r="C175" i="57"/>
  <c r="G172" i="15"/>
  <c r="C182" i="37"/>
  <c r="H248" i="16"/>
  <c r="H256" i="39"/>
  <c r="C174" i="29"/>
  <c r="F175" i="14"/>
  <c r="F173" i="27"/>
  <c r="H244" i="25"/>
  <c r="G175" i="57"/>
  <c r="H138" i="25"/>
  <c r="C175" i="18"/>
  <c r="H250" i="16"/>
  <c r="H262" i="41"/>
  <c r="H262" i="25"/>
  <c r="H251" i="25"/>
  <c r="H228" i="59"/>
  <c r="H258" i="27"/>
  <c r="H254" i="30"/>
  <c r="F179" i="25"/>
  <c r="E175" i="14"/>
  <c r="G175" i="26"/>
  <c r="G173" i="27"/>
  <c r="C263" i="35"/>
  <c r="D263" i="12"/>
  <c r="AF11" i="49" s="1"/>
  <c r="H252" i="37"/>
  <c r="D182" i="37"/>
  <c r="H250" i="37"/>
  <c r="E176" i="59"/>
  <c r="F175" i="27"/>
  <c r="D175" i="35"/>
  <c r="D178" i="57"/>
  <c r="H256" i="26"/>
  <c r="H227" i="16"/>
  <c r="H232" i="16"/>
  <c r="H261" i="38"/>
  <c r="E177" i="14"/>
  <c r="E179" i="25"/>
  <c r="C185" i="29"/>
  <c r="C188" i="29" s="1"/>
  <c r="E175" i="59"/>
  <c r="E187" i="12"/>
  <c r="D174" i="29"/>
  <c r="F175" i="26"/>
  <c r="C173" i="27"/>
  <c r="E180" i="30"/>
  <c r="C179" i="14"/>
  <c r="H233" i="39"/>
  <c r="H224" i="62"/>
  <c r="D238" i="26"/>
  <c r="F176" i="59"/>
  <c r="C186" i="57"/>
  <c r="F171" i="26"/>
  <c r="D170" i="21"/>
  <c r="H248" i="41"/>
  <c r="D177" i="6"/>
  <c r="H177" i="6" s="1"/>
  <c r="D176" i="59"/>
  <c r="C175" i="27"/>
  <c r="F175" i="35"/>
  <c r="H250" i="38"/>
  <c r="H245" i="26"/>
  <c r="H251" i="34"/>
  <c r="H224" i="16"/>
  <c r="H261" i="59"/>
  <c r="H250" i="62"/>
  <c r="D179" i="25"/>
  <c r="D180" i="39"/>
  <c r="F185" i="29"/>
  <c r="F174" i="29"/>
  <c r="G187" i="12"/>
  <c r="D175" i="59"/>
  <c r="E175" i="26"/>
  <c r="C171" i="27"/>
  <c r="H243" i="27"/>
  <c r="C180" i="30"/>
  <c r="H180" i="30" s="1"/>
  <c r="F171" i="22"/>
  <c r="H245" i="39"/>
  <c r="G175" i="18"/>
  <c r="G176" i="59"/>
  <c r="G180" i="62"/>
  <c r="C172" i="57"/>
  <c r="E175" i="27"/>
  <c r="C175" i="35"/>
  <c r="C171" i="26"/>
  <c r="F170" i="21"/>
  <c r="H254" i="41"/>
  <c r="H252" i="41"/>
  <c r="H228" i="24"/>
  <c r="H221" i="14"/>
  <c r="H229" i="27"/>
  <c r="H255" i="26"/>
  <c r="C179" i="25"/>
  <c r="E180" i="39"/>
  <c r="E188" i="39" s="1"/>
  <c r="AN40" i="49" s="1"/>
  <c r="E185" i="29"/>
  <c r="D175" i="26"/>
  <c r="H175" i="26" s="1"/>
  <c r="H220" i="11"/>
  <c r="E171" i="22"/>
  <c r="C263" i="27"/>
  <c r="H255" i="30"/>
  <c r="E174" i="29"/>
  <c r="H226" i="39"/>
  <c r="D186" i="57"/>
  <c r="H256" i="59"/>
  <c r="H219" i="59"/>
  <c r="D175" i="57"/>
  <c r="H138" i="14"/>
  <c r="H260" i="15"/>
  <c r="D186" i="30"/>
  <c r="E186" i="30"/>
  <c r="F186" i="30"/>
  <c r="F188" i="30" s="1"/>
  <c r="AO30" i="49" s="1"/>
  <c r="G186" i="30"/>
  <c r="G188" i="30" s="1"/>
  <c r="AP30" i="49" s="1"/>
  <c r="H138" i="30"/>
  <c r="C170" i="30"/>
  <c r="D170" i="30"/>
  <c r="D188" i="30" s="1"/>
  <c r="AM30" i="49" s="1"/>
  <c r="G171" i="62"/>
  <c r="H184" i="28"/>
  <c r="H173" i="35"/>
  <c r="H187" i="22"/>
  <c r="H187" i="18"/>
  <c r="H185" i="10"/>
  <c r="C181" i="14"/>
  <c r="F186" i="57"/>
  <c r="H136" i="31"/>
  <c r="F197" i="31" s="1"/>
  <c r="F272" i="31" s="1"/>
  <c r="H136" i="19"/>
  <c r="C209" i="19" s="1"/>
  <c r="C284" i="19" s="1"/>
  <c r="H186" i="37"/>
  <c r="F171" i="62"/>
  <c r="G170" i="29"/>
  <c r="H170" i="29" s="1"/>
  <c r="E170" i="29"/>
  <c r="F170" i="29"/>
  <c r="H136" i="29"/>
  <c r="E183" i="29"/>
  <c r="G183" i="29"/>
  <c r="C183" i="29"/>
  <c r="H171" i="10"/>
  <c r="F184" i="10"/>
  <c r="F188" i="10" s="1"/>
  <c r="AO9" i="49" s="1"/>
  <c r="E184" i="10"/>
  <c r="G184" i="10"/>
  <c r="F169" i="10"/>
  <c r="G169" i="10"/>
  <c r="C169" i="10"/>
  <c r="H101" i="44"/>
  <c r="E169" i="10"/>
  <c r="H169" i="10" s="1"/>
  <c r="H108" i="44"/>
  <c r="D181" i="57"/>
  <c r="H96" i="44"/>
  <c r="G181" i="57"/>
  <c r="F181" i="57"/>
  <c r="C181" i="57"/>
  <c r="C180" i="24"/>
  <c r="F185" i="24"/>
  <c r="G185" i="24"/>
  <c r="E185" i="24"/>
  <c r="C185" i="24"/>
  <c r="F180" i="24"/>
  <c r="E180" i="24"/>
  <c r="H180" i="24" s="1"/>
  <c r="H183" i="24"/>
  <c r="H181" i="40"/>
  <c r="H174" i="40"/>
  <c r="G176" i="40"/>
  <c r="H107" i="44"/>
  <c r="D182" i="40"/>
  <c r="E182" i="40"/>
  <c r="F182" i="40"/>
  <c r="H177" i="59"/>
  <c r="H180" i="21"/>
  <c r="H180" i="29"/>
  <c r="H180" i="12"/>
  <c r="H182" i="26"/>
  <c r="C206" i="19"/>
  <c r="F211" i="19"/>
  <c r="F286" i="19" s="1"/>
  <c r="E204" i="19"/>
  <c r="E279" i="19" s="1"/>
  <c r="G209" i="19"/>
  <c r="G284" i="19" s="1"/>
  <c r="F198" i="19"/>
  <c r="F273" i="19" s="1"/>
  <c r="F298" i="19" s="1"/>
  <c r="G197" i="19"/>
  <c r="F193" i="19"/>
  <c r="F200" i="19"/>
  <c r="F275" i="19" s="1"/>
  <c r="D193" i="19"/>
  <c r="F196" i="19"/>
  <c r="C202" i="19"/>
  <c r="C277" i="19" s="1"/>
  <c r="D199" i="19"/>
  <c r="D274" i="19" s="1"/>
  <c r="D299" i="19" s="1"/>
  <c r="D349" i="19" s="1"/>
  <c r="C195" i="19"/>
  <c r="F210" i="19"/>
  <c r="F285" i="19" s="1"/>
  <c r="C199" i="19"/>
  <c r="D197" i="19"/>
  <c r="D272" i="19" s="1"/>
  <c r="D297" i="19" s="1"/>
  <c r="D347" i="19" s="1"/>
  <c r="E203" i="19"/>
  <c r="E196" i="19"/>
  <c r="C201" i="19"/>
  <c r="G196" i="19"/>
  <c r="G271" i="19" s="1"/>
  <c r="F199" i="19"/>
  <c r="D208" i="19"/>
  <c r="D283" i="19" s="1"/>
  <c r="F212" i="19"/>
  <c r="E209" i="19"/>
  <c r="E284" i="19" s="1"/>
  <c r="E205" i="19"/>
  <c r="E280" i="19" s="1"/>
  <c r="D200" i="19"/>
  <c r="D275" i="19" s="1"/>
  <c r="D203" i="19"/>
  <c r="E195" i="19"/>
  <c r="E270" i="19" s="1"/>
  <c r="E210" i="19"/>
  <c r="E285" i="19" s="1"/>
  <c r="E206" i="19"/>
  <c r="E200" i="19"/>
  <c r="F201" i="19"/>
  <c r="F276" i="19" s="1"/>
  <c r="G198" i="19"/>
  <c r="G273" i="19" s="1"/>
  <c r="C204" i="19"/>
  <c r="D211" i="19"/>
  <c r="D286" i="19" s="1"/>
  <c r="D311" i="19" s="1"/>
  <c r="D361" i="19" s="1"/>
  <c r="G194" i="19"/>
  <c r="G269" i="19" s="1"/>
  <c r="C198" i="19"/>
  <c r="G199" i="19"/>
  <c r="G274" i="19" s="1"/>
  <c r="F197" i="19"/>
  <c r="G187" i="59"/>
  <c r="E178" i="38"/>
  <c r="G182" i="18"/>
  <c r="G131" i="44" s="1"/>
  <c r="F176" i="40"/>
  <c r="E171" i="32"/>
  <c r="D183" i="21"/>
  <c r="F172" i="15"/>
  <c r="F180" i="41"/>
  <c r="C187" i="37"/>
  <c r="G178" i="38"/>
  <c r="F182" i="18"/>
  <c r="F181" i="37"/>
  <c r="E176" i="40"/>
  <c r="G183" i="21"/>
  <c r="H138" i="10"/>
  <c r="D174" i="37"/>
  <c r="G174" i="37"/>
  <c r="H174" i="37" s="1"/>
  <c r="C170" i="39"/>
  <c r="D186" i="31"/>
  <c r="E180" i="41"/>
  <c r="H184" i="14"/>
  <c r="H174" i="26"/>
  <c r="H168" i="28"/>
  <c r="H178" i="10"/>
  <c r="D181" i="37"/>
  <c r="E171" i="57"/>
  <c r="C178" i="38"/>
  <c r="E181" i="37"/>
  <c r="C176" i="14"/>
  <c r="F179" i="11"/>
  <c r="C176" i="40"/>
  <c r="E168" i="14"/>
  <c r="C175" i="15"/>
  <c r="E174" i="37"/>
  <c r="F170" i="59"/>
  <c r="G180" i="41"/>
  <c r="G171" i="57"/>
  <c r="H100" i="44"/>
  <c r="D176" i="14"/>
  <c r="D179" i="11"/>
  <c r="C168" i="14"/>
  <c r="G175" i="15"/>
  <c r="H184" i="24"/>
  <c r="D180" i="41"/>
  <c r="G176" i="14"/>
  <c r="E175" i="15"/>
  <c r="E172" i="10"/>
  <c r="H136" i="11"/>
  <c r="C211" i="11" s="1"/>
  <c r="E181" i="59"/>
  <c r="G181" i="59"/>
  <c r="F171" i="57"/>
  <c r="C179" i="11"/>
  <c r="D168" i="14"/>
  <c r="C171" i="57"/>
  <c r="F187" i="37"/>
  <c r="F187" i="59"/>
  <c r="H187" i="59" s="1"/>
  <c r="E182" i="18"/>
  <c r="F176" i="14"/>
  <c r="E179" i="11"/>
  <c r="G168" i="14"/>
  <c r="F183" i="21"/>
  <c r="D175" i="15"/>
  <c r="H185" i="26"/>
  <c r="F170" i="39"/>
  <c r="H106" i="44"/>
  <c r="H185" i="28"/>
  <c r="H170" i="31"/>
  <c r="H179" i="30"/>
  <c r="E180" i="20"/>
  <c r="H109" i="44"/>
  <c r="F186" i="15"/>
  <c r="E170" i="59"/>
  <c r="H138" i="62"/>
  <c r="F178" i="57"/>
  <c r="C186" i="38"/>
  <c r="E182" i="35"/>
  <c r="C177" i="14"/>
  <c r="G182" i="17"/>
  <c r="G188" i="17" s="1"/>
  <c r="AP15" i="49" s="1"/>
  <c r="E169" i="24"/>
  <c r="F179" i="40"/>
  <c r="E171" i="27"/>
  <c r="C171" i="22"/>
  <c r="E181" i="62"/>
  <c r="G178" i="57"/>
  <c r="G170" i="35"/>
  <c r="D186" i="38"/>
  <c r="F182" i="35"/>
  <c r="E178" i="12"/>
  <c r="F177" i="14"/>
  <c r="D182" i="17"/>
  <c r="D169" i="24"/>
  <c r="D179" i="40"/>
  <c r="E185" i="12"/>
  <c r="H179" i="23"/>
  <c r="C181" i="62"/>
  <c r="C178" i="57"/>
  <c r="E186" i="38"/>
  <c r="G182" i="35"/>
  <c r="F178" i="12"/>
  <c r="D177" i="14"/>
  <c r="F182" i="17"/>
  <c r="F188" i="17" s="1"/>
  <c r="AO15" i="49" s="1"/>
  <c r="C175" i="41"/>
  <c r="H183" i="38"/>
  <c r="F169" i="24"/>
  <c r="C179" i="40"/>
  <c r="H136" i="23"/>
  <c r="D181" i="62"/>
  <c r="C182" i="35"/>
  <c r="D178" i="12"/>
  <c r="F179" i="12"/>
  <c r="C182" i="17"/>
  <c r="G169" i="24"/>
  <c r="G181" i="18"/>
  <c r="G179" i="40"/>
  <c r="G171" i="22"/>
  <c r="C186" i="31"/>
  <c r="H169" i="15"/>
  <c r="G173" i="16"/>
  <c r="F173" i="16"/>
  <c r="C173" i="16"/>
  <c r="E173" i="16"/>
  <c r="G181" i="62"/>
  <c r="G178" i="12"/>
  <c r="D181" i="18"/>
  <c r="G171" i="27"/>
  <c r="E186" i="31"/>
  <c r="G186" i="38"/>
  <c r="D173" i="36"/>
  <c r="G173" i="36"/>
  <c r="F173" i="36"/>
  <c r="E173" i="36"/>
  <c r="C173" i="36"/>
  <c r="C181" i="18"/>
  <c r="F171" i="27"/>
  <c r="G186" i="31"/>
  <c r="H138" i="57"/>
  <c r="D180" i="40"/>
  <c r="H111" i="44"/>
  <c r="H105" i="44"/>
  <c r="H99" i="44"/>
  <c r="H103" i="44"/>
  <c r="O29" i="49"/>
  <c r="O11" i="49"/>
  <c r="O18" i="49"/>
  <c r="O31" i="49"/>
  <c r="O9" i="49"/>
  <c r="H178" i="35"/>
  <c r="H178" i="30"/>
  <c r="H180" i="19"/>
  <c r="H178" i="40"/>
  <c r="H182" i="20"/>
  <c r="G238" i="62"/>
  <c r="AB23" i="49" s="1"/>
  <c r="H262" i="15"/>
  <c r="H252" i="35"/>
  <c r="C238" i="26"/>
  <c r="H261" i="62"/>
  <c r="D263" i="20"/>
  <c r="AF18" i="49" s="1"/>
  <c r="F263" i="16"/>
  <c r="AH14" i="49" s="1"/>
  <c r="H223" i="16"/>
  <c r="G263" i="41"/>
  <c r="AI42" i="49" s="1"/>
  <c r="D238" i="62"/>
  <c r="Y23" i="49" s="1"/>
  <c r="F238" i="16"/>
  <c r="AA14" i="49" s="1"/>
  <c r="H261" i="21"/>
  <c r="H257" i="62"/>
  <c r="H171" i="18"/>
  <c r="H168" i="39"/>
  <c r="H262" i="57"/>
  <c r="H256" i="57"/>
  <c r="C263" i="14"/>
  <c r="H187" i="17"/>
  <c r="H258" i="30"/>
  <c r="H183" i="35"/>
  <c r="H168" i="31"/>
  <c r="G263" i="12"/>
  <c r="G238" i="31"/>
  <c r="AB31" i="49" s="1"/>
  <c r="H253" i="22"/>
  <c r="D263" i="22"/>
  <c r="AF22" i="49" s="1"/>
  <c r="C263" i="22"/>
  <c r="H136" i="22"/>
  <c r="G210" i="22" s="1"/>
  <c r="G285" i="22" s="1"/>
  <c r="G238" i="26"/>
  <c r="AB25" i="49" s="1"/>
  <c r="H259" i="26"/>
  <c r="H235" i="26"/>
  <c r="D263" i="19"/>
  <c r="H222" i="39"/>
  <c r="H181" i="39"/>
  <c r="H175" i="20"/>
  <c r="H255" i="25"/>
  <c r="D263" i="25"/>
  <c r="AF20" i="49" s="1"/>
  <c r="H236" i="35"/>
  <c r="D238" i="35"/>
  <c r="Y36" i="49" s="1"/>
  <c r="H244" i="38"/>
  <c r="G263" i="38"/>
  <c r="AI39" i="49" s="1"/>
  <c r="G263" i="16"/>
  <c r="AI14" i="49" s="1"/>
  <c r="D238" i="27"/>
  <c r="D263" i="27"/>
  <c r="H136" i="30"/>
  <c r="H169" i="34"/>
  <c r="H233" i="62"/>
  <c r="H218" i="62"/>
  <c r="H236" i="15"/>
  <c r="H176" i="24"/>
  <c r="H184" i="20"/>
  <c r="H136" i="17"/>
  <c r="F196" i="17" s="1"/>
  <c r="F271" i="17" s="1"/>
  <c r="F296" i="17" s="1"/>
  <c r="F346" i="17" s="1"/>
  <c r="D180" i="36"/>
  <c r="F180" i="11"/>
  <c r="C173" i="57"/>
  <c r="F173" i="57"/>
  <c r="G176" i="62"/>
  <c r="H231" i="59"/>
  <c r="H222" i="32"/>
  <c r="H245" i="41"/>
  <c r="D171" i="24"/>
  <c r="H250" i="59"/>
  <c r="F186" i="28"/>
  <c r="H232" i="27"/>
  <c r="D174" i="23"/>
  <c r="C179" i="12"/>
  <c r="E177" i="41"/>
  <c r="H183" i="40"/>
  <c r="G172" i="10"/>
  <c r="H168" i="15"/>
  <c r="D263" i="38"/>
  <c r="H179" i="21"/>
  <c r="E170" i="16"/>
  <c r="H219" i="39"/>
  <c r="C263" i="37"/>
  <c r="G173" i="57"/>
  <c r="D176" i="62"/>
  <c r="H247" i="38"/>
  <c r="D172" i="62"/>
  <c r="C171" i="24"/>
  <c r="H232" i="31"/>
  <c r="G174" i="23"/>
  <c r="D179" i="12"/>
  <c r="F177" i="41"/>
  <c r="H254" i="15"/>
  <c r="C172" i="10"/>
  <c r="D238" i="16"/>
  <c r="C173" i="22"/>
  <c r="H170" i="24"/>
  <c r="F238" i="24"/>
  <c r="AA26" i="49" s="1"/>
  <c r="H228" i="26"/>
  <c r="F170" i="11"/>
  <c r="D173" i="57"/>
  <c r="C176" i="62"/>
  <c r="H262" i="38"/>
  <c r="H227" i="59"/>
  <c r="H244" i="26"/>
  <c r="H228" i="16"/>
  <c r="E172" i="62"/>
  <c r="H231" i="17"/>
  <c r="F171" i="24"/>
  <c r="H232" i="59"/>
  <c r="H138" i="40"/>
  <c r="H261" i="39"/>
  <c r="H250" i="27"/>
  <c r="H244" i="39"/>
  <c r="F174" i="23"/>
  <c r="H257" i="15"/>
  <c r="F172" i="10"/>
  <c r="C170" i="28"/>
  <c r="G173" i="22"/>
  <c r="H229" i="39"/>
  <c r="H218" i="27"/>
  <c r="C170" i="11"/>
  <c r="H260" i="17"/>
  <c r="H258" i="62"/>
  <c r="H262" i="35"/>
  <c r="H233" i="27"/>
  <c r="C174" i="23"/>
  <c r="G170" i="28"/>
  <c r="H138" i="11"/>
  <c r="E173" i="22"/>
  <c r="F180" i="26"/>
  <c r="G185" i="12"/>
  <c r="D185" i="12"/>
  <c r="C185" i="12"/>
  <c r="G171" i="37"/>
  <c r="C171" i="37"/>
  <c r="E171" i="37"/>
  <c r="D171" i="37"/>
  <c r="F171" i="37"/>
  <c r="H235" i="36"/>
  <c r="G170" i="36"/>
  <c r="H243" i="25"/>
  <c r="H261" i="37"/>
  <c r="C180" i="36"/>
  <c r="D180" i="11"/>
  <c r="E170" i="11"/>
  <c r="H236" i="17"/>
  <c r="H243" i="26"/>
  <c r="H262" i="12"/>
  <c r="H256" i="16"/>
  <c r="H221" i="16"/>
  <c r="E186" i="28"/>
  <c r="H219" i="27"/>
  <c r="H249" i="14"/>
  <c r="F175" i="21"/>
  <c r="F170" i="28"/>
  <c r="D173" i="22"/>
  <c r="G180" i="26"/>
  <c r="E183" i="36"/>
  <c r="F183" i="36"/>
  <c r="D183" i="36"/>
  <c r="G180" i="36"/>
  <c r="H259" i="16"/>
  <c r="H226" i="17"/>
  <c r="H175" i="57"/>
  <c r="H224" i="24"/>
  <c r="D186" i="28"/>
  <c r="H246" i="22"/>
  <c r="H228" i="27"/>
  <c r="G179" i="12"/>
  <c r="G175" i="21"/>
  <c r="D170" i="59"/>
  <c r="E170" i="28"/>
  <c r="E180" i="11"/>
  <c r="G170" i="11"/>
  <c r="H104" i="44"/>
  <c r="H136" i="39"/>
  <c r="G196" i="39" s="1"/>
  <c r="G271" i="39" s="1"/>
  <c r="C172" i="62"/>
  <c r="H251" i="26"/>
  <c r="F172" i="62"/>
  <c r="H218" i="35"/>
  <c r="H235" i="59"/>
  <c r="H257" i="21"/>
  <c r="H223" i="14"/>
  <c r="H234" i="27"/>
  <c r="H229" i="30"/>
  <c r="H221" i="39"/>
  <c r="D175" i="21"/>
  <c r="G170" i="59"/>
  <c r="H171" i="25"/>
  <c r="H248" i="22"/>
  <c r="D263" i="26"/>
  <c r="H182" i="21"/>
  <c r="E245" i="24"/>
  <c r="H169" i="17"/>
  <c r="H232" i="11"/>
  <c r="D180" i="20"/>
  <c r="G263" i="25"/>
  <c r="AI20" i="49" s="1"/>
  <c r="H219" i="15"/>
  <c r="H243" i="15"/>
  <c r="H244" i="20"/>
  <c r="H184" i="15"/>
  <c r="H187" i="29"/>
  <c r="F263" i="15"/>
  <c r="AH13" i="49" s="1"/>
  <c r="F238" i="15"/>
  <c r="AA13" i="49" s="1"/>
  <c r="H185" i="25"/>
  <c r="H184" i="30"/>
  <c r="H182" i="12"/>
  <c r="H229" i="32"/>
  <c r="H244" i="21"/>
  <c r="H244" i="11"/>
  <c r="D180" i="26"/>
  <c r="E170" i="14"/>
  <c r="D181" i="14"/>
  <c r="H225" i="17"/>
  <c r="H181" i="31"/>
  <c r="E250" i="24"/>
  <c r="H184" i="31"/>
  <c r="H187" i="34"/>
  <c r="H228" i="33"/>
  <c r="H244" i="15"/>
  <c r="C238" i="27"/>
  <c r="E243" i="33"/>
  <c r="H232" i="57"/>
  <c r="H237" i="57"/>
  <c r="H171" i="35"/>
  <c r="C180" i="26"/>
  <c r="C170" i="14"/>
  <c r="F170" i="14"/>
  <c r="AE25" i="49"/>
  <c r="C263" i="26"/>
  <c r="H226" i="33"/>
  <c r="H252" i="14"/>
  <c r="H253" i="62"/>
  <c r="H254" i="59"/>
  <c r="H224" i="30"/>
  <c r="F238" i="17"/>
  <c r="AA15" i="49" s="1"/>
  <c r="H258" i="15"/>
  <c r="E263" i="15"/>
  <c r="AG13" i="49" s="1"/>
  <c r="H246" i="21"/>
  <c r="H181" i="32"/>
  <c r="G263" i="15"/>
  <c r="AI13" i="49" s="1"/>
  <c r="H136" i="15"/>
  <c r="D199" i="15" s="1"/>
  <c r="D274" i="15" s="1"/>
  <c r="D299" i="15" s="1"/>
  <c r="D349" i="15" s="1"/>
  <c r="H248" i="39"/>
  <c r="H251" i="21"/>
  <c r="H187" i="26"/>
  <c r="G263" i="26"/>
  <c r="AI25" i="49" s="1"/>
  <c r="AF14" i="49"/>
  <c r="D263" i="16"/>
  <c r="E263" i="39"/>
  <c r="C170" i="16"/>
  <c r="G170" i="16"/>
  <c r="H176" i="18"/>
  <c r="H218" i="30"/>
  <c r="H251" i="27"/>
  <c r="H223" i="11"/>
  <c r="H186" i="10"/>
  <c r="H182" i="38"/>
  <c r="H252" i="11"/>
  <c r="H255" i="57"/>
  <c r="H172" i="26"/>
  <c r="H177" i="38"/>
  <c r="H136" i="32"/>
  <c r="F201" i="32" s="1"/>
  <c r="F276" i="32" s="1"/>
  <c r="H246" i="59"/>
  <c r="H237" i="26"/>
  <c r="H185" i="15"/>
  <c r="H184" i="40"/>
  <c r="H187" i="32"/>
  <c r="H182" i="23"/>
  <c r="D178" i="37"/>
  <c r="G178" i="37"/>
  <c r="H170" i="19"/>
  <c r="H178" i="20"/>
  <c r="H254" i="57"/>
  <c r="H218" i="57"/>
  <c r="O34" i="49"/>
  <c r="O40" i="49"/>
  <c r="D184" i="38"/>
  <c r="F184" i="38"/>
  <c r="C184" i="38"/>
  <c r="E184" i="38"/>
  <c r="G184" i="38"/>
  <c r="O30" i="49"/>
  <c r="F184" i="59"/>
  <c r="H246" i="37"/>
  <c r="H260" i="37"/>
  <c r="D178" i="6"/>
  <c r="H249" i="20"/>
  <c r="H235" i="62"/>
  <c r="H230" i="16"/>
  <c r="H255" i="19"/>
  <c r="E249" i="33"/>
  <c r="E259" i="33"/>
  <c r="H249" i="21"/>
  <c r="H254" i="21"/>
  <c r="H257" i="11"/>
  <c r="H251" i="11"/>
  <c r="H220" i="14"/>
  <c r="H174" i="27"/>
  <c r="H136" i="24"/>
  <c r="H220" i="33"/>
  <c r="H232" i="15"/>
  <c r="H250" i="15"/>
  <c r="H254" i="20"/>
  <c r="F179" i="16"/>
  <c r="F172" i="32"/>
  <c r="H169" i="41"/>
  <c r="D172" i="15"/>
  <c r="C172" i="15"/>
  <c r="H262" i="17"/>
  <c r="H221" i="62"/>
  <c r="H249" i="59"/>
  <c r="E238" i="33"/>
  <c r="Z34" i="49" s="1"/>
  <c r="H261" i="15"/>
  <c r="H247" i="15"/>
  <c r="H249" i="39"/>
  <c r="H184" i="18"/>
  <c r="H178" i="28"/>
  <c r="G172" i="32"/>
  <c r="H174" i="41"/>
  <c r="H184" i="19"/>
  <c r="F178" i="6"/>
  <c r="E184" i="59"/>
  <c r="C178" i="6"/>
  <c r="E169" i="57"/>
  <c r="H136" i="33"/>
  <c r="H233" i="15"/>
  <c r="H256" i="17"/>
  <c r="H261" i="20"/>
  <c r="H249" i="62"/>
  <c r="H223" i="26"/>
  <c r="E244" i="24"/>
  <c r="E246" i="33"/>
  <c r="E253" i="33"/>
  <c r="H236" i="14"/>
  <c r="H228" i="14"/>
  <c r="H234" i="30"/>
  <c r="H230" i="33"/>
  <c r="H244" i="57"/>
  <c r="H229" i="57"/>
  <c r="H257" i="57"/>
  <c r="C172" i="32"/>
  <c r="H169" i="22"/>
  <c r="E238" i="62"/>
  <c r="Z23" i="49" s="1"/>
  <c r="E263" i="30"/>
  <c r="AG30" i="49" s="1"/>
  <c r="H136" i="41"/>
  <c r="F238" i="39"/>
  <c r="AA40" i="49" s="1"/>
  <c r="F175" i="62"/>
  <c r="D169" i="57"/>
  <c r="F263" i="39"/>
  <c r="E275" i="19"/>
  <c r="H248" i="19"/>
  <c r="H227" i="21"/>
  <c r="E254" i="33"/>
  <c r="E248" i="33"/>
  <c r="C170" i="34"/>
  <c r="C188" i="34" s="1"/>
  <c r="E238" i="15"/>
  <c r="H245" i="15"/>
  <c r="H231" i="15"/>
  <c r="H252" i="20"/>
  <c r="H252" i="57"/>
  <c r="H180" i="31"/>
  <c r="C176" i="57"/>
  <c r="H183" i="34"/>
  <c r="H253" i="59"/>
  <c r="H231" i="57"/>
  <c r="F263" i="37"/>
  <c r="AH38" i="49" s="1"/>
  <c r="H262" i="22"/>
  <c r="H251" i="59"/>
  <c r="C238" i="59"/>
  <c r="D263" i="37"/>
  <c r="AF38" i="49" s="1"/>
  <c r="D238" i="37"/>
  <c r="Y38" i="49" s="1"/>
  <c r="E263" i="62"/>
  <c r="AG23" i="49" s="1"/>
  <c r="H181" i="23"/>
  <c r="H248" i="15"/>
  <c r="E175" i="62"/>
  <c r="F169" i="57"/>
  <c r="H259" i="20"/>
  <c r="H255" i="20"/>
  <c r="H230" i="20"/>
  <c r="H225" i="59"/>
  <c r="F263" i="21"/>
  <c r="AH21" i="49" s="1"/>
  <c r="E256" i="24"/>
  <c r="E255" i="24"/>
  <c r="E261" i="33"/>
  <c r="E247" i="33"/>
  <c r="F170" i="34"/>
  <c r="F188" i="34" s="1"/>
  <c r="AO35" i="49" s="1"/>
  <c r="H219" i="57"/>
  <c r="H221" i="57"/>
  <c r="H136" i="10"/>
  <c r="G179" i="16"/>
  <c r="G170" i="34"/>
  <c r="G188" i="34" s="1"/>
  <c r="AP35" i="49" s="1"/>
  <c r="F176" i="57"/>
  <c r="H175" i="17"/>
  <c r="H185" i="18"/>
  <c r="H175" i="40"/>
  <c r="F263" i="62"/>
  <c r="AH23" i="49" s="1"/>
  <c r="H172" i="19"/>
  <c r="F238" i="62"/>
  <c r="AA23" i="49" s="1"/>
  <c r="G238" i="14"/>
  <c r="AB12" i="49" s="1"/>
  <c r="H187" i="40"/>
  <c r="E238" i="38"/>
  <c r="Z39" i="49" s="1"/>
  <c r="H259" i="30"/>
  <c r="H183" i="20"/>
  <c r="D171" i="29"/>
  <c r="D188" i="29" s="1"/>
  <c r="AM29" i="49" s="1"/>
  <c r="F171" i="29"/>
  <c r="G171" i="29"/>
  <c r="D175" i="62"/>
  <c r="C169" i="57"/>
  <c r="H138" i="59"/>
  <c r="H233" i="21"/>
  <c r="H255" i="62"/>
  <c r="E249" i="24"/>
  <c r="E248" i="24"/>
  <c r="G263" i="59"/>
  <c r="AI33" i="49" s="1"/>
  <c r="E251" i="33"/>
  <c r="E245" i="33"/>
  <c r="H223" i="15"/>
  <c r="H256" i="15"/>
  <c r="H255" i="15"/>
  <c r="H252" i="15"/>
  <c r="H236" i="20"/>
  <c r="H258" i="20"/>
  <c r="D179" i="16"/>
  <c r="H93" i="44"/>
  <c r="H183" i="41"/>
  <c r="H218" i="11"/>
  <c r="E170" i="34"/>
  <c r="E188" i="34" s="1"/>
  <c r="AN35" i="49" s="1"/>
  <c r="E176" i="57"/>
  <c r="E263" i="22"/>
  <c r="AG22" i="49" s="1"/>
  <c r="C184" i="59"/>
  <c r="H236" i="21"/>
  <c r="H260" i="62"/>
  <c r="H253" i="26"/>
  <c r="H259" i="59"/>
  <c r="E244" i="33"/>
  <c r="E252" i="33"/>
  <c r="H250" i="11"/>
  <c r="H243" i="39"/>
  <c r="H232" i="33"/>
  <c r="G177" i="41"/>
  <c r="C177" i="41"/>
  <c r="H219" i="62"/>
  <c r="H259" i="37"/>
  <c r="G179" i="6"/>
  <c r="E263" i="28"/>
  <c r="D182" i="59"/>
  <c r="H257" i="20"/>
  <c r="H234" i="62"/>
  <c r="H219" i="32"/>
  <c r="H226" i="62"/>
  <c r="H249" i="30"/>
  <c r="D175" i="41"/>
  <c r="H176" i="19"/>
  <c r="E263" i="59"/>
  <c r="AG33" i="49" s="1"/>
  <c r="H229" i="59"/>
  <c r="F181" i="14"/>
  <c r="C185" i="59"/>
  <c r="D185" i="59"/>
  <c r="E185" i="59"/>
  <c r="F185" i="59"/>
  <c r="G185" i="59"/>
  <c r="H183" i="39"/>
  <c r="H175" i="39"/>
  <c r="H136" i="38"/>
  <c r="H136" i="59"/>
  <c r="D199" i="59" s="1"/>
  <c r="D274" i="59" s="1"/>
  <c r="D299" i="59" s="1"/>
  <c r="D349" i="59" s="1"/>
  <c r="H227" i="15"/>
  <c r="H247" i="35"/>
  <c r="H251" i="22"/>
  <c r="F175" i="41"/>
  <c r="H225" i="33"/>
  <c r="H235" i="33"/>
  <c r="H229" i="33"/>
  <c r="H226" i="57"/>
  <c r="H228" i="57"/>
  <c r="H253" i="57"/>
  <c r="H221" i="11"/>
  <c r="E238" i="26"/>
  <c r="Z25" i="49" s="1"/>
  <c r="H169" i="19"/>
  <c r="F170" i="35"/>
  <c r="E170" i="35"/>
  <c r="C170" i="35"/>
  <c r="H183" i="25"/>
  <c r="H218" i="28"/>
  <c r="F183" i="62"/>
  <c r="D179" i="6"/>
  <c r="H221" i="33"/>
  <c r="D263" i="36"/>
  <c r="AF37" i="49" s="1"/>
  <c r="H230" i="14"/>
  <c r="H259" i="15"/>
  <c r="H251" i="57"/>
  <c r="H223" i="57"/>
  <c r="H245" i="57"/>
  <c r="H250" i="57"/>
  <c r="H258" i="57"/>
  <c r="H227" i="27"/>
  <c r="F238" i="27"/>
  <c r="AA27" i="49" s="1"/>
  <c r="H236" i="11"/>
  <c r="H219" i="11"/>
  <c r="H229" i="11"/>
  <c r="H187" i="28"/>
  <c r="H169" i="14"/>
  <c r="G185" i="62"/>
  <c r="C185" i="62"/>
  <c r="E185" i="62"/>
  <c r="D185" i="62"/>
  <c r="F185" i="62"/>
  <c r="H187" i="19"/>
  <c r="H177" i="20"/>
  <c r="G177" i="19"/>
  <c r="D177" i="19"/>
  <c r="E177" i="19"/>
  <c r="F177" i="19"/>
  <c r="C177" i="19"/>
  <c r="G183" i="62"/>
  <c r="E183" i="62"/>
  <c r="F179" i="6"/>
  <c r="H229" i="37"/>
  <c r="H233" i="20"/>
  <c r="H225" i="21"/>
  <c r="E238" i="28"/>
  <c r="H236" i="27"/>
  <c r="H252" i="32"/>
  <c r="H233" i="33"/>
  <c r="H247" i="20"/>
  <c r="H262" i="20"/>
  <c r="H234" i="57"/>
  <c r="H260" i="57"/>
  <c r="H136" i="25"/>
  <c r="D203" i="25" s="1"/>
  <c r="H169" i="29"/>
  <c r="F263" i="18"/>
  <c r="H184" i="21"/>
  <c r="E263" i="23"/>
  <c r="H255" i="37"/>
  <c r="C183" i="62"/>
  <c r="H138" i="36"/>
  <c r="C182" i="59"/>
  <c r="H221" i="17"/>
  <c r="H243" i="20"/>
  <c r="H254" i="32"/>
  <c r="H228" i="30"/>
  <c r="H235" i="27"/>
  <c r="H180" i="10"/>
  <c r="H186" i="35"/>
  <c r="H176" i="26"/>
  <c r="H247" i="57"/>
  <c r="H224" i="57"/>
  <c r="H259" i="57"/>
  <c r="H180" i="59"/>
  <c r="H185" i="9"/>
  <c r="D170" i="14"/>
  <c r="G183" i="22"/>
  <c r="E183" i="22"/>
  <c r="C183" i="22"/>
  <c r="F183" i="22"/>
  <c r="F188" i="22" s="1"/>
  <c r="AO22" i="49" s="1"/>
  <c r="D183" i="22"/>
  <c r="H185" i="19"/>
  <c r="E184" i="23"/>
  <c r="D184" i="23"/>
  <c r="C184" i="23"/>
  <c r="G184" i="23"/>
  <c r="F184" i="23"/>
  <c r="F263" i="27"/>
  <c r="AH27" i="49" s="1"/>
  <c r="F113" i="44"/>
  <c r="F263" i="59"/>
  <c r="AH33" i="49" s="1"/>
  <c r="H237" i="12"/>
  <c r="H97" i="44"/>
  <c r="F182" i="59"/>
  <c r="H252" i="62"/>
  <c r="H246" i="11"/>
  <c r="H253" i="11"/>
  <c r="H255" i="11"/>
  <c r="E263" i="14"/>
  <c r="AG12" i="49" s="1"/>
  <c r="H232" i="30"/>
  <c r="H226" i="30"/>
  <c r="G175" i="41"/>
  <c r="H181" i="22"/>
  <c r="F179" i="14"/>
  <c r="D179" i="14"/>
  <c r="D263" i="62"/>
  <c r="AF23" i="49" s="1"/>
  <c r="H248" i="62"/>
  <c r="H235" i="14"/>
  <c r="G238" i="17"/>
  <c r="AB15" i="49" s="1"/>
  <c r="H222" i="33"/>
  <c r="G238" i="11"/>
  <c r="AB10" i="49" s="1"/>
  <c r="H180" i="22"/>
  <c r="E181" i="14"/>
  <c r="H187" i="21"/>
  <c r="D185" i="57"/>
  <c r="E185" i="57"/>
  <c r="G185" i="57"/>
  <c r="F185" i="57"/>
  <c r="C185" i="57"/>
  <c r="E168" i="19"/>
  <c r="F168" i="19"/>
  <c r="F268" i="19" s="1"/>
  <c r="F293" i="19" s="1"/>
  <c r="G168" i="19"/>
  <c r="D168" i="19"/>
  <c r="C168" i="19"/>
  <c r="O41" i="49"/>
  <c r="H179" i="10"/>
  <c r="H181" i="25"/>
  <c r="H182" i="41"/>
  <c r="H179" i="41"/>
  <c r="H183" i="31"/>
  <c r="H177" i="40"/>
  <c r="H172" i="25"/>
  <c r="H185" i="33"/>
  <c r="H181" i="11"/>
  <c r="H181" i="30"/>
  <c r="H183" i="10"/>
  <c r="H180" i="33"/>
  <c r="H171" i="22"/>
  <c r="H170" i="26"/>
  <c r="C188" i="33"/>
  <c r="H185" i="14"/>
  <c r="H177" i="17"/>
  <c r="H187" i="25"/>
  <c r="H181" i="17"/>
  <c r="H175" i="25"/>
  <c r="H177" i="29"/>
  <c r="H175" i="32"/>
  <c r="H186" i="19"/>
  <c r="H175" i="9"/>
  <c r="H185" i="22"/>
  <c r="H176" i="34"/>
  <c r="H184" i="39"/>
  <c r="O36" i="49"/>
  <c r="O26" i="49"/>
  <c r="O25" i="49"/>
  <c r="O28" i="49"/>
  <c r="O24" i="49"/>
  <c r="E263" i="57"/>
  <c r="AG19" i="49" s="1"/>
  <c r="F175" i="31"/>
  <c r="F188" i="31" s="1"/>
  <c r="AO31" i="49" s="1"/>
  <c r="E175" i="31"/>
  <c r="D175" i="31"/>
  <c r="C175" i="31"/>
  <c r="G175" i="31"/>
  <c r="C177" i="23"/>
  <c r="E177" i="23"/>
  <c r="F177" i="23"/>
  <c r="G177" i="23"/>
  <c r="D177" i="23"/>
  <c r="C170" i="36"/>
  <c r="G210" i="24"/>
  <c r="F201" i="24"/>
  <c r="F206" i="24"/>
  <c r="G202" i="24"/>
  <c r="H222" i="37"/>
  <c r="H260" i="20"/>
  <c r="E238" i="59"/>
  <c r="Z33" i="49" s="1"/>
  <c r="H234" i="16"/>
  <c r="H249" i="32"/>
  <c r="C171" i="32"/>
  <c r="H243" i="19"/>
  <c r="D169" i="62"/>
  <c r="H260" i="59"/>
  <c r="H248" i="21"/>
  <c r="E169" i="62"/>
  <c r="H168" i="17"/>
  <c r="H177" i="15"/>
  <c r="H186" i="40"/>
  <c r="D184" i="62"/>
  <c r="F184" i="62"/>
  <c r="E184" i="62"/>
  <c r="G184" i="62"/>
  <c r="C184" i="62"/>
  <c r="H230" i="15"/>
  <c r="H261" i="26"/>
  <c r="H228" i="32"/>
  <c r="F171" i="32"/>
  <c r="H244" i="18"/>
  <c r="H228" i="15"/>
  <c r="D263" i="57"/>
  <c r="AF19" i="49" s="1"/>
  <c r="F238" i="57"/>
  <c r="AA19" i="49" s="1"/>
  <c r="H249" i="57"/>
  <c r="H222" i="57"/>
  <c r="H236" i="57"/>
  <c r="H172" i="30"/>
  <c r="H176" i="33"/>
  <c r="D238" i="11"/>
  <c r="Y10" i="49" s="1"/>
  <c r="H183" i="30"/>
  <c r="H175" i="24"/>
  <c r="H177" i="30"/>
  <c r="D177" i="16"/>
  <c r="E177" i="16"/>
  <c r="F177" i="16"/>
  <c r="G177" i="16"/>
  <c r="C177" i="16"/>
  <c r="G238" i="39"/>
  <c r="H64" i="44"/>
  <c r="H138" i="6"/>
  <c r="E196" i="24"/>
  <c r="F198" i="24"/>
  <c r="C201" i="24"/>
  <c r="F212" i="24"/>
  <c r="E172" i="9"/>
  <c r="H258" i="26"/>
  <c r="H235" i="32"/>
  <c r="G171" i="32"/>
  <c r="E238" i="16"/>
  <c r="Z14" i="49" s="1"/>
  <c r="H218" i="33"/>
  <c r="H237" i="33"/>
  <c r="H185" i="40"/>
  <c r="G178" i="19"/>
  <c r="E178" i="19"/>
  <c r="D178" i="19"/>
  <c r="F178" i="19"/>
  <c r="C178" i="19"/>
  <c r="H180" i="34"/>
  <c r="C178" i="32"/>
  <c r="F178" i="32"/>
  <c r="E178" i="32"/>
  <c r="E188" i="32" s="1"/>
  <c r="AN32" i="49" s="1"/>
  <c r="D178" i="32"/>
  <c r="D188" i="32" s="1"/>
  <c r="G178" i="32"/>
  <c r="F263" i="57"/>
  <c r="AH19" i="49" s="1"/>
  <c r="C202" i="24"/>
  <c r="D202" i="24"/>
  <c r="E199" i="24"/>
  <c r="D197" i="24"/>
  <c r="G212" i="24"/>
  <c r="E209" i="24"/>
  <c r="C210" i="24"/>
  <c r="H253" i="37"/>
  <c r="F172" i="9"/>
  <c r="H244" i="17"/>
  <c r="H247" i="17"/>
  <c r="H229" i="20"/>
  <c r="H234" i="33"/>
  <c r="H245" i="35"/>
  <c r="H185" i="39"/>
  <c r="H185" i="38"/>
  <c r="H169" i="20"/>
  <c r="H169" i="38"/>
  <c r="E180" i="40"/>
  <c r="H178" i="24"/>
  <c r="G186" i="15"/>
  <c r="E186" i="15"/>
  <c r="G238" i="57"/>
  <c r="AB19" i="49" s="1"/>
  <c r="G194" i="24"/>
  <c r="F170" i="36"/>
  <c r="H173" i="31"/>
  <c r="E193" i="24"/>
  <c r="D209" i="24"/>
  <c r="C209" i="24"/>
  <c r="F203" i="24"/>
  <c r="G198" i="24"/>
  <c r="H170" i="38"/>
  <c r="C172" i="9"/>
  <c r="F169" i="62"/>
  <c r="H227" i="17"/>
  <c r="H256" i="11"/>
  <c r="H245" i="11"/>
  <c r="H261" i="11"/>
  <c r="H260" i="11"/>
  <c r="F263" i="11"/>
  <c r="AH10" i="49" s="1"/>
  <c r="H226" i="14"/>
  <c r="H175" i="10"/>
  <c r="H178" i="26"/>
  <c r="H185" i="17"/>
  <c r="H186" i="41"/>
  <c r="G180" i="40"/>
  <c r="H181" i="9"/>
  <c r="H169" i="31"/>
  <c r="H177" i="11"/>
  <c r="D187" i="12"/>
  <c r="F187" i="12"/>
  <c r="C187" i="41"/>
  <c r="E187" i="41"/>
  <c r="E136" i="44" s="1"/>
  <c r="F187" i="41"/>
  <c r="D187" i="41"/>
  <c r="G187" i="41"/>
  <c r="C181" i="27"/>
  <c r="E181" i="27"/>
  <c r="D181" i="27"/>
  <c r="F181" i="27"/>
  <c r="G181" i="27"/>
  <c r="H136" i="62"/>
  <c r="H136" i="14"/>
  <c r="D211" i="14" s="1"/>
  <c r="D286" i="14" s="1"/>
  <c r="D311" i="14" s="1"/>
  <c r="D361" i="14" s="1"/>
  <c r="D170" i="36"/>
  <c r="C199" i="24"/>
  <c r="E194" i="24"/>
  <c r="E269" i="24" s="1"/>
  <c r="E294" i="24" s="1"/>
  <c r="E344" i="24" s="1"/>
  <c r="E204" i="24"/>
  <c r="F193" i="24"/>
  <c r="C207" i="24"/>
  <c r="D172" i="9"/>
  <c r="C169" i="62"/>
  <c r="H170" i="23"/>
  <c r="H237" i="15"/>
  <c r="H237" i="17"/>
  <c r="H231" i="21"/>
  <c r="F180" i="40"/>
  <c r="H136" i="57"/>
  <c r="D193" i="57" s="1"/>
  <c r="H181" i="21"/>
  <c r="H138" i="34"/>
  <c r="J163" i="34" s="1"/>
  <c r="H175" i="38"/>
  <c r="H178" i="39"/>
  <c r="H182" i="28"/>
  <c r="H186" i="17"/>
  <c r="H186" i="26"/>
  <c r="H177" i="32"/>
  <c r="F188" i="33"/>
  <c r="AO34" i="49" s="1"/>
  <c r="H179" i="26"/>
  <c r="H184" i="32"/>
  <c r="H172" i="23"/>
  <c r="H179" i="32"/>
  <c r="H260" i="21"/>
  <c r="C238" i="11"/>
  <c r="O19" i="49"/>
  <c r="F209" i="24"/>
  <c r="H226" i="37"/>
  <c r="H219" i="37"/>
  <c r="F199" i="24"/>
  <c r="E198" i="24"/>
  <c r="E273" i="24" s="1"/>
  <c r="E298" i="24" s="1"/>
  <c r="E348" i="24" s="1"/>
  <c r="C193" i="24"/>
  <c r="G207" i="24"/>
  <c r="G209" i="24"/>
  <c r="H253" i="20"/>
  <c r="H227" i="26"/>
  <c r="H261" i="57"/>
  <c r="H232" i="14"/>
  <c r="H233" i="14"/>
  <c r="H226" i="27"/>
  <c r="H224" i="11"/>
  <c r="F263" i="14"/>
  <c r="AH12" i="49" s="1"/>
  <c r="H173" i="23"/>
  <c r="H174" i="22"/>
  <c r="H246" i="15"/>
  <c r="H248" i="20"/>
  <c r="H235" i="57"/>
  <c r="H177" i="28"/>
  <c r="H169" i="33"/>
  <c r="H180" i="18"/>
  <c r="F173" i="59"/>
  <c r="C173" i="59"/>
  <c r="E173" i="59"/>
  <c r="D173" i="59"/>
  <c r="H178" i="18"/>
  <c r="H171" i="23"/>
  <c r="H173" i="32"/>
  <c r="F175" i="59"/>
  <c r="C175" i="59"/>
  <c r="H179" i="18"/>
  <c r="H181" i="28"/>
  <c r="H171" i="28"/>
  <c r="H184" i="12"/>
  <c r="H168" i="41"/>
  <c r="H174" i="17"/>
  <c r="H168" i="29"/>
  <c r="H171" i="30"/>
  <c r="H168" i="32"/>
  <c r="H136" i="28"/>
  <c r="D176" i="25"/>
  <c r="E176" i="25"/>
  <c r="E125" i="44" s="1"/>
  <c r="G176" i="25"/>
  <c r="F176" i="25"/>
  <c r="C176" i="25"/>
  <c r="F169" i="28"/>
  <c r="F188" i="28" s="1"/>
  <c r="AO28" i="49" s="1"/>
  <c r="D169" i="28"/>
  <c r="E169" i="28"/>
  <c r="G169" i="28"/>
  <c r="G188" i="28" s="1"/>
  <c r="AP28" i="49" s="1"/>
  <c r="C169" i="28"/>
  <c r="H169" i="23"/>
  <c r="H170" i="9"/>
  <c r="H180" i="28"/>
  <c r="H178" i="17"/>
  <c r="H173" i="29"/>
  <c r="H182" i="32"/>
  <c r="E188" i="33"/>
  <c r="AN34" i="49" s="1"/>
  <c r="H186" i="39"/>
  <c r="H179" i="38"/>
  <c r="H177" i="34"/>
  <c r="H173" i="33"/>
  <c r="H185" i="41"/>
  <c r="H171" i="11"/>
  <c r="H168" i="22"/>
  <c r="H186" i="14"/>
  <c r="H175" i="34"/>
  <c r="H182" i="10"/>
  <c r="D185" i="36"/>
  <c r="E185" i="36"/>
  <c r="F185" i="36"/>
  <c r="C168" i="35"/>
  <c r="E168" i="35"/>
  <c r="D168" i="35"/>
  <c r="G168" i="35"/>
  <c r="F168" i="35"/>
  <c r="H174" i="11"/>
  <c r="C169" i="11"/>
  <c r="G169" i="11"/>
  <c r="E169" i="11"/>
  <c r="F169" i="11"/>
  <c r="D169" i="11"/>
  <c r="H177" i="35"/>
  <c r="H180" i="23"/>
  <c r="H180" i="35"/>
  <c r="G171" i="40"/>
  <c r="D171" i="40"/>
  <c r="F171" i="40"/>
  <c r="E171" i="40"/>
  <c r="C171" i="40"/>
  <c r="H184" i="17"/>
  <c r="H177" i="10"/>
  <c r="H169" i="27"/>
  <c r="H174" i="30"/>
  <c r="H179" i="31"/>
  <c r="H187" i="10"/>
  <c r="H174" i="33"/>
  <c r="H183" i="9"/>
  <c r="H176" i="39"/>
  <c r="H172" i="31"/>
  <c r="H184" i="29"/>
  <c r="H187" i="39"/>
  <c r="H174" i="15"/>
  <c r="H185" i="30"/>
  <c r="H172" i="27"/>
  <c r="H174" i="14"/>
  <c r="G168" i="26"/>
  <c r="C168" i="26"/>
  <c r="E168" i="26"/>
  <c r="E188" i="26" s="1"/>
  <c r="AN25" i="49" s="1"/>
  <c r="D168" i="26"/>
  <c r="F168" i="26"/>
  <c r="F188" i="26" s="1"/>
  <c r="AO25" i="49" s="1"/>
  <c r="H182" i="33"/>
  <c r="H173" i="26"/>
  <c r="H187" i="15"/>
  <c r="H174" i="29"/>
  <c r="H176" i="31"/>
  <c r="H180" i="27"/>
  <c r="D188" i="33"/>
  <c r="AM34" i="49" s="1"/>
  <c r="H177" i="24"/>
  <c r="H174" i="20"/>
  <c r="H174" i="25"/>
  <c r="H176" i="35"/>
  <c r="H182" i="25"/>
  <c r="F168" i="10"/>
  <c r="C168" i="10"/>
  <c r="E168" i="10"/>
  <c r="G168" i="10"/>
  <c r="D168" i="10"/>
  <c r="D188" i="10" s="1"/>
  <c r="AM9" i="49" s="1"/>
  <c r="H178" i="41"/>
  <c r="H172" i="41"/>
  <c r="H177" i="33"/>
  <c r="E188" i="30"/>
  <c r="AN30" i="49" s="1"/>
  <c r="H183" i="23"/>
  <c r="H178" i="31"/>
  <c r="H136" i="40"/>
  <c r="D206" i="40" s="1"/>
  <c r="H169" i="25"/>
  <c r="H168" i="23"/>
  <c r="H175" i="19"/>
  <c r="H178" i="34"/>
  <c r="H176" i="30"/>
  <c r="H177" i="26"/>
  <c r="H221" i="37"/>
  <c r="H227" i="37"/>
  <c r="H232" i="36"/>
  <c r="H234" i="36"/>
  <c r="F238" i="35"/>
  <c r="AA36" i="49" s="1"/>
  <c r="H259" i="35"/>
  <c r="E263" i="35"/>
  <c r="AG36" i="49" s="1"/>
  <c r="H255" i="35"/>
  <c r="H258" i="35"/>
  <c r="C238" i="33"/>
  <c r="H224" i="33"/>
  <c r="H236" i="33"/>
  <c r="F238" i="33"/>
  <c r="AA34" i="49" s="1"/>
  <c r="H221" i="32"/>
  <c r="H255" i="32"/>
  <c r="H261" i="32"/>
  <c r="H230" i="32"/>
  <c r="H233" i="32"/>
  <c r="H250" i="32"/>
  <c r="H223" i="32"/>
  <c r="H237" i="59"/>
  <c r="H234" i="32"/>
  <c r="H256" i="32"/>
  <c r="H262" i="32"/>
  <c r="H248" i="59"/>
  <c r="H226" i="32"/>
  <c r="H253" i="32"/>
  <c r="H243" i="32"/>
  <c r="H257" i="32"/>
  <c r="H245" i="32"/>
  <c r="H236" i="32"/>
  <c r="E238" i="32"/>
  <c r="H247" i="32"/>
  <c r="H218" i="32"/>
  <c r="H248" i="32"/>
  <c r="E263" i="31"/>
  <c r="H263" i="31" s="1"/>
  <c r="H222" i="30"/>
  <c r="E238" i="30"/>
  <c r="Z30" i="49" s="1"/>
  <c r="E238" i="23"/>
  <c r="Z24" i="49" s="1"/>
  <c r="AC24" i="49" s="1"/>
  <c r="H229" i="21"/>
  <c r="H234" i="21"/>
  <c r="H221" i="21"/>
  <c r="H230" i="21"/>
  <c r="H262" i="21"/>
  <c r="E263" i="21"/>
  <c r="AG21" i="49" s="1"/>
  <c r="H235" i="21"/>
  <c r="H246" i="57"/>
  <c r="E238" i="57"/>
  <c r="Z19" i="49" s="1"/>
  <c r="H227" i="57"/>
  <c r="H220" i="57"/>
  <c r="C263" i="57"/>
  <c r="D238" i="57"/>
  <c r="Y19" i="49" s="1"/>
  <c r="G263" i="57"/>
  <c r="AI19" i="49" s="1"/>
  <c r="H225" i="57"/>
  <c r="C238" i="57"/>
  <c r="C263" i="15"/>
  <c r="H228" i="20"/>
  <c r="H237" i="14"/>
  <c r="D263" i="15"/>
  <c r="AF13" i="49" s="1"/>
  <c r="H221" i="15"/>
  <c r="H255" i="14"/>
  <c r="F238" i="18"/>
  <c r="H231" i="20"/>
  <c r="H224" i="20"/>
  <c r="H246" i="20"/>
  <c r="H246" i="19"/>
  <c r="H235" i="15"/>
  <c r="C238" i="15"/>
  <c r="H222" i="15"/>
  <c r="H249" i="15"/>
  <c r="H229" i="15"/>
  <c r="H256" i="20"/>
  <c r="H257" i="17"/>
  <c r="F238" i="14"/>
  <c r="E238" i="11"/>
  <c r="Z10" i="49" s="1"/>
  <c r="H224" i="15"/>
  <c r="H221" i="20"/>
  <c r="H222" i="20"/>
  <c r="H226" i="20"/>
  <c r="H225" i="14"/>
  <c r="G263" i="17"/>
  <c r="AI15" i="49" s="1"/>
  <c r="G263" i="39"/>
  <c r="AI40" i="49" s="1"/>
  <c r="AJ40" i="49" s="1"/>
  <c r="H219" i="30"/>
  <c r="H243" i="57"/>
  <c r="H248" i="57"/>
  <c r="H225" i="35"/>
  <c r="F263" i="22"/>
  <c r="AH22" i="49" s="1"/>
  <c r="H246" i="26"/>
  <c r="H229" i="14"/>
  <c r="H223" i="33"/>
  <c r="E263" i="27"/>
  <c r="AG27" i="49" s="1"/>
  <c r="C238" i="30"/>
  <c r="H253" i="14"/>
  <c r="C263" i="30"/>
  <c r="H220" i="15"/>
  <c r="H251" i="32"/>
  <c r="H259" i="32"/>
  <c r="H234" i="15"/>
  <c r="H234" i="11"/>
  <c r="H233" i="57"/>
  <c r="H255" i="17"/>
  <c r="H220" i="20"/>
  <c r="H245" i="20"/>
  <c r="H234" i="20"/>
  <c r="H223" i="21"/>
  <c r="H245" i="34"/>
  <c r="H220" i="32"/>
  <c r="H232" i="32"/>
  <c r="E238" i="31"/>
  <c r="H225" i="15"/>
  <c r="H228" i="17"/>
  <c r="H251" i="20"/>
  <c r="H224" i="21"/>
  <c r="H260" i="32"/>
  <c r="H221" i="19"/>
  <c r="E238" i="27"/>
  <c r="Z27" i="49" s="1"/>
  <c r="H230" i="36"/>
  <c r="F238" i="11"/>
  <c r="AA10" i="49" s="1"/>
  <c r="H248" i="17"/>
  <c r="H225" i="20"/>
  <c r="H232" i="21"/>
  <c r="H258" i="32"/>
  <c r="H246" i="35"/>
  <c r="H232" i="20"/>
  <c r="H226" i="21"/>
  <c r="H260" i="26"/>
  <c r="H250" i="26"/>
  <c r="H254" i="35"/>
  <c r="G263" i="32"/>
  <c r="AI32" i="49" s="1"/>
  <c r="D238" i="21"/>
  <c r="F238" i="38"/>
  <c r="AA39" i="49" s="1"/>
  <c r="H223" i="20"/>
  <c r="H219" i="20"/>
  <c r="H218" i="20"/>
  <c r="H228" i="21"/>
  <c r="O39" i="49"/>
  <c r="H247" i="34"/>
  <c r="H233" i="11"/>
  <c r="G238" i="20"/>
  <c r="F263" i="20"/>
  <c r="AH18" i="49" s="1"/>
  <c r="X21" i="49"/>
  <c r="C238" i="21"/>
  <c r="H234" i="14"/>
  <c r="D263" i="32"/>
  <c r="AF32" i="49" s="1"/>
  <c r="C238" i="32"/>
  <c r="X32" i="49" s="1"/>
  <c r="D238" i="15"/>
  <c r="Y13" i="49" s="1"/>
  <c r="G238" i="32"/>
  <c r="AB32" i="49" s="1"/>
  <c r="G238" i="21"/>
  <c r="C238" i="20"/>
  <c r="AE18" i="49"/>
  <c r="C263" i="20"/>
  <c r="AE32" i="49"/>
  <c r="C263" i="32"/>
  <c r="D238" i="33"/>
  <c r="Y34" i="49" s="1"/>
  <c r="AA18" i="49"/>
  <c r="F238" i="20"/>
  <c r="H227" i="14"/>
  <c r="H259" i="34"/>
  <c r="Y32" i="49"/>
  <c r="D238" i="32"/>
  <c r="AB34" i="49"/>
  <c r="G238" i="33"/>
  <c r="G263" i="20"/>
  <c r="AI18" i="49" s="1"/>
  <c r="O8" i="49"/>
  <c r="H174" i="35"/>
  <c r="C203" i="25"/>
  <c r="E208" i="25"/>
  <c r="E283" i="25" s="1"/>
  <c r="D197" i="25"/>
  <c r="D272" i="25" s="1"/>
  <c r="D297" i="25" s="1"/>
  <c r="D347" i="25" s="1"/>
  <c r="F201" i="25"/>
  <c r="D198" i="25"/>
  <c r="D273" i="25" s="1"/>
  <c r="D298" i="25" s="1"/>
  <c r="D348" i="25" s="1"/>
  <c r="G201" i="25"/>
  <c r="C201" i="25"/>
  <c r="C200" i="25"/>
  <c r="F203" i="25"/>
  <c r="F278" i="25" s="1"/>
  <c r="E203" i="25"/>
  <c r="E278" i="25" s="1"/>
  <c r="G195" i="25"/>
  <c r="G270" i="25" s="1"/>
  <c r="G202" i="25"/>
  <c r="G277" i="25" s="1"/>
  <c r="C208" i="25"/>
  <c r="C193" i="25"/>
  <c r="D208" i="25"/>
  <c r="D283" i="25" s="1"/>
  <c r="D308" i="25" s="1"/>
  <c r="D358" i="25" s="1"/>
  <c r="D195" i="25"/>
  <c r="D270" i="25" s="1"/>
  <c r="D295" i="25" s="1"/>
  <c r="D345" i="25" s="1"/>
  <c r="D196" i="25"/>
  <c r="D271" i="25" s="1"/>
  <c r="D296" i="25" s="1"/>
  <c r="D346" i="25" s="1"/>
  <c r="E202" i="25"/>
  <c r="E277" i="25" s="1"/>
  <c r="E302" i="25" s="1"/>
  <c r="G194" i="25"/>
  <c r="G269" i="25" s="1"/>
  <c r="E201" i="25"/>
  <c r="E206" i="25"/>
  <c r="E281" i="25" s="1"/>
  <c r="E306" i="25" s="1"/>
  <c r="D212" i="25"/>
  <c r="D287" i="25" s="1"/>
  <c r="D312" i="25" s="1"/>
  <c r="D362" i="25" s="1"/>
  <c r="E194" i="25"/>
  <c r="E269" i="25" s="1"/>
  <c r="E294" i="25" s="1"/>
  <c r="E344" i="25" s="1"/>
  <c r="F194" i="25"/>
  <c r="F269" i="25" s="1"/>
  <c r="F294" i="25" s="1"/>
  <c r="D204" i="25"/>
  <c r="F205" i="25"/>
  <c r="G206" i="25"/>
  <c r="G281" i="25" s="1"/>
  <c r="G208" i="25"/>
  <c r="G283" i="25" s="1"/>
  <c r="G200" i="25"/>
  <c r="G275" i="25" s="1"/>
  <c r="F199" i="25"/>
  <c r="F274" i="25" s="1"/>
  <c r="F299" i="25" s="1"/>
  <c r="F349" i="25" s="1"/>
  <c r="D193" i="25"/>
  <c r="G207" i="25"/>
  <c r="G282" i="25" s="1"/>
  <c r="C209" i="25"/>
  <c r="D210" i="25"/>
  <c r="D285" i="25" s="1"/>
  <c r="D310" i="25" s="1"/>
  <c r="D360" i="25" s="1"/>
  <c r="G199" i="25"/>
  <c r="G274" i="25" s="1"/>
  <c r="F207" i="25"/>
  <c r="F282" i="25" s="1"/>
  <c r="E193" i="25"/>
  <c r="F200" i="25"/>
  <c r="H181" i="34"/>
  <c r="H187" i="24"/>
  <c r="H184" i="27"/>
  <c r="H178" i="33"/>
  <c r="H182" i="14"/>
  <c r="D168" i="24"/>
  <c r="AM26" i="49" s="1"/>
  <c r="E168" i="24"/>
  <c r="G168" i="24"/>
  <c r="F168" i="24"/>
  <c r="C168" i="24"/>
  <c r="AL26" i="49" s="1"/>
  <c r="H181" i="41"/>
  <c r="H171" i="41"/>
  <c r="G172" i="40"/>
  <c r="F172" i="40"/>
  <c r="C172" i="40"/>
  <c r="E172" i="40"/>
  <c r="D172" i="40"/>
  <c r="H172" i="17"/>
  <c r="H168" i="27"/>
  <c r="H184" i="41"/>
  <c r="H170" i="12"/>
  <c r="H179" i="17"/>
  <c r="H184" i="33"/>
  <c r="C172" i="35"/>
  <c r="D172" i="35"/>
  <c r="F172" i="35"/>
  <c r="G172" i="35"/>
  <c r="E172" i="35"/>
  <c r="G188" i="39"/>
  <c r="AP40" i="49" s="1"/>
  <c r="H185" i="20"/>
  <c r="H174" i="32"/>
  <c r="H181" i="33"/>
  <c r="H179" i="9"/>
  <c r="F168" i="18"/>
  <c r="D168" i="18"/>
  <c r="C168" i="18"/>
  <c r="E168" i="18"/>
  <c r="G168" i="18"/>
  <c r="H172" i="34"/>
  <c r="C276" i="19"/>
  <c r="C301" i="19" s="1"/>
  <c r="C351" i="19" s="1"/>
  <c r="H173" i="15"/>
  <c r="H187" i="9"/>
  <c r="H182" i="24"/>
  <c r="H186" i="34"/>
  <c r="D188" i="39"/>
  <c r="AM40" i="49" s="1"/>
  <c r="H183" i="32"/>
  <c r="H174" i="38"/>
  <c r="H173" i="9"/>
  <c r="H187" i="33"/>
  <c r="H185" i="35"/>
  <c r="H169" i="39"/>
  <c r="H174" i="34"/>
  <c r="H182" i="22"/>
  <c r="H173" i="38"/>
  <c r="H168" i="33"/>
  <c r="H186" i="33"/>
  <c r="H180" i="17"/>
  <c r="G113" i="44"/>
  <c r="H176" i="38"/>
  <c r="H172" i="22"/>
  <c r="H173" i="41"/>
  <c r="H185" i="34"/>
  <c r="H175" i="22"/>
  <c r="H174" i="21"/>
  <c r="H184" i="35"/>
  <c r="H170" i="10"/>
  <c r="G188" i="33"/>
  <c r="AP34" i="49" s="1"/>
  <c r="H181" i="29"/>
  <c r="G168" i="38"/>
  <c r="F168" i="38"/>
  <c r="C168" i="38"/>
  <c r="AL39" i="49" s="1"/>
  <c r="D168" i="38"/>
  <c r="E168" i="38"/>
  <c r="H182" i="15"/>
  <c r="H176" i="12"/>
  <c r="H177" i="39"/>
  <c r="H176" i="23"/>
  <c r="H176" i="32"/>
  <c r="H183" i="17"/>
  <c r="H170" i="40"/>
  <c r="H180" i="32"/>
  <c r="H183" i="26"/>
  <c r="H169" i="26"/>
  <c r="H185" i="21"/>
  <c r="C270" i="19"/>
  <c r="C295" i="19" s="1"/>
  <c r="C345" i="19" s="1"/>
  <c r="H185" i="31"/>
  <c r="G188" i="20"/>
  <c r="AP18" i="49" s="1"/>
  <c r="H258" i="17"/>
  <c r="H219" i="21"/>
  <c r="H248" i="26"/>
  <c r="H172" i="39"/>
  <c r="H173" i="34"/>
  <c r="F263" i="17"/>
  <c r="H219" i="14"/>
  <c r="Z12" i="49"/>
  <c r="E238" i="14"/>
  <c r="H218" i="14"/>
  <c r="H186" i="12"/>
  <c r="H168" i="40"/>
  <c r="H179" i="27"/>
  <c r="Z18" i="49"/>
  <c r="H182" i="9"/>
  <c r="H261" i="17"/>
  <c r="F238" i="40"/>
  <c r="F168" i="9"/>
  <c r="C168" i="9"/>
  <c r="G168" i="9"/>
  <c r="D168" i="9"/>
  <c r="AM8" i="49" s="1"/>
  <c r="E168" i="9"/>
  <c r="AN8" i="49" s="1"/>
  <c r="H181" i="10"/>
  <c r="H186" i="24"/>
  <c r="F263" i="40"/>
  <c r="G25" i="49"/>
  <c r="H25" i="49"/>
  <c r="H252" i="17"/>
  <c r="H245" i="17"/>
  <c r="H222" i="21"/>
  <c r="F238" i="59"/>
  <c r="AA33" i="49" s="1"/>
  <c r="H236" i="19"/>
  <c r="H173" i="19"/>
  <c r="H220" i="30"/>
  <c r="H172" i="33"/>
  <c r="H173" i="24"/>
  <c r="H174" i="10"/>
  <c r="E263" i="26"/>
  <c r="AG25" i="49" s="1"/>
  <c r="H250" i="17"/>
  <c r="H220" i="21"/>
  <c r="H218" i="16"/>
  <c r="H227" i="32"/>
  <c r="H237" i="32"/>
  <c r="H224" i="32"/>
  <c r="H171" i="39"/>
  <c r="H251" i="35"/>
  <c r="H261" i="35"/>
  <c r="H224" i="14"/>
  <c r="H222" i="14"/>
  <c r="H174" i="19"/>
  <c r="H177" i="21"/>
  <c r="H168" i="11"/>
  <c r="H176" i="16"/>
  <c r="H185" i="27"/>
  <c r="H169" i="37"/>
  <c r="H233" i="17"/>
  <c r="H254" i="26"/>
  <c r="H235" i="34"/>
  <c r="H182" i="57"/>
  <c r="E238" i="36"/>
  <c r="Z37" i="49" s="1"/>
  <c r="H243" i="35"/>
  <c r="H176" i="10"/>
  <c r="H183" i="19"/>
  <c r="H186" i="23"/>
  <c r="H183" i="18"/>
  <c r="M6" i="48"/>
  <c r="J304" i="9"/>
  <c r="H231" i="37"/>
  <c r="H179" i="15"/>
  <c r="H180" i="14"/>
  <c r="H182" i="27"/>
  <c r="H251" i="17"/>
  <c r="H222" i="16"/>
  <c r="H231" i="32"/>
  <c r="H259" i="11"/>
  <c r="H258" i="11"/>
  <c r="H231" i="14"/>
  <c r="H15" i="49"/>
  <c r="G15" i="49"/>
  <c r="H181" i="24"/>
  <c r="H184" i="34"/>
  <c r="H254" i="34"/>
  <c r="H262" i="34"/>
  <c r="E254" i="24"/>
  <c r="E243" i="24"/>
  <c r="H245" i="21"/>
  <c r="D263" i="21"/>
  <c r="AF21" i="49" s="1"/>
  <c r="H256" i="21"/>
  <c r="H252" i="21"/>
  <c r="F272" i="19"/>
  <c r="G238" i="59"/>
  <c r="AB33" i="49" s="1"/>
  <c r="E260" i="33"/>
  <c r="H225" i="34"/>
  <c r="E238" i="17"/>
  <c r="Z15" i="49" s="1"/>
  <c r="E238" i="25"/>
  <c r="Z20" i="49" s="1"/>
  <c r="AC20" i="49" s="1"/>
  <c r="H222" i="19"/>
  <c r="H231" i="19"/>
  <c r="H237" i="37"/>
  <c r="H246" i="36"/>
  <c r="G263" i="11"/>
  <c r="AI10" i="49" s="1"/>
  <c r="H254" i="11"/>
  <c r="H247" i="11"/>
  <c r="D263" i="11"/>
  <c r="H248" i="11"/>
  <c r="H253" i="34"/>
  <c r="E257" i="24"/>
  <c r="E251" i="24"/>
  <c r="E258" i="24"/>
  <c r="H259" i="21"/>
  <c r="H23" i="49"/>
  <c r="H252" i="25"/>
  <c r="H243" i="21"/>
  <c r="AF10" i="49"/>
  <c r="H236" i="10"/>
  <c r="H229" i="10"/>
  <c r="H255" i="34"/>
  <c r="H227" i="19"/>
  <c r="F238" i="19"/>
  <c r="AA17" i="49" s="1"/>
  <c r="H187" i="44"/>
  <c r="E195" i="44" s="1"/>
  <c r="H12" i="44"/>
  <c r="H227" i="36"/>
  <c r="E263" i="11"/>
  <c r="AG10" i="49" s="1"/>
  <c r="H233" i="37"/>
  <c r="H228" i="37"/>
  <c r="H235" i="37"/>
  <c r="C263" i="21"/>
  <c r="H224" i="37"/>
  <c r="H223" i="37"/>
  <c r="F238" i="37"/>
  <c r="AA38" i="49" s="1"/>
  <c r="H224" i="59"/>
  <c r="H249" i="19"/>
  <c r="E238" i="12"/>
  <c r="Z11" i="49" s="1"/>
  <c r="AC11" i="49" s="1"/>
  <c r="H243" i="11"/>
  <c r="H257" i="34"/>
  <c r="H236" i="37"/>
  <c r="E238" i="20"/>
  <c r="D263" i="59"/>
  <c r="AF33" i="49" s="1"/>
  <c r="H260" i="34"/>
  <c r="H252" i="40"/>
  <c r="H228" i="40"/>
  <c r="C238" i="37"/>
  <c r="F238" i="21"/>
  <c r="AA21" i="49" s="1"/>
  <c r="H219" i="36"/>
  <c r="H219" i="34"/>
  <c r="H248" i="34"/>
  <c r="E259" i="24"/>
  <c r="E261" i="24"/>
  <c r="H245" i="62"/>
  <c r="H221" i="59"/>
  <c r="C248" i="33"/>
  <c r="C256" i="33"/>
  <c r="D244" i="33"/>
  <c r="C246" i="33"/>
  <c r="C245" i="33"/>
  <c r="D243" i="33"/>
  <c r="C253" i="33"/>
  <c r="D258" i="33"/>
  <c r="G243" i="33"/>
  <c r="G251" i="33"/>
  <c r="G259" i="33"/>
  <c r="G255" i="33"/>
  <c r="C251" i="33"/>
  <c r="C258" i="33"/>
  <c r="D256" i="33"/>
  <c r="G258" i="33"/>
  <c r="F250" i="33"/>
  <c r="F253" i="33"/>
  <c r="F257" i="33"/>
  <c r="F247" i="33"/>
  <c r="C249" i="33"/>
  <c r="C247" i="33"/>
  <c r="C255" i="33"/>
  <c r="D257" i="33"/>
  <c r="G245" i="33"/>
  <c r="G256" i="33"/>
  <c r="D252" i="33"/>
  <c r="D261" i="33"/>
  <c r="G254" i="33"/>
  <c r="C257" i="33"/>
  <c r="D253" i="33"/>
  <c r="G247" i="33"/>
  <c r="F252" i="33"/>
  <c r="G248" i="33"/>
  <c r="G250" i="33"/>
  <c r="C262" i="33"/>
  <c r="D255" i="33"/>
  <c r="D246" i="33"/>
  <c r="F243" i="33"/>
  <c r="G246" i="33"/>
  <c r="D254" i="33"/>
  <c r="D260" i="33"/>
  <c r="C252" i="33"/>
  <c r="C259" i="33"/>
  <c r="D245" i="33"/>
  <c r="F254" i="33"/>
  <c r="G261" i="33"/>
  <c r="F262" i="33"/>
  <c r="F259" i="33"/>
  <c r="G253" i="33"/>
  <c r="C260" i="33"/>
  <c r="C243" i="33"/>
  <c r="C254" i="33"/>
  <c r="D248" i="33"/>
  <c r="D250" i="33"/>
  <c r="G252" i="33"/>
  <c r="F248" i="33"/>
  <c r="G249" i="33"/>
  <c r="G257" i="33"/>
  <c r="D251" i="33"/>
  <c r="C244" i="33"/>
  <c r="G262" i="33"/>
  <c r="C250" i="33"/>
  <c r="D259" i="33"/>
  <c r="G244" i="33"/>
  <c r="D247" i="33"/>
  <c r="D262" i="33"/>
  <c r="C261" i="33"/>
  <c r="G260" i="33"/>
  <c r="D249" i="33"/>
  <c r="F245" i="33"/>
  <c r="E257" i="33"/>
  <c r="F244" i="33"/>
  <c r="E256" i="33"/>
  <c r="F260" i="33"/>
  <c r="E262" i="33"/>
  <c r="F246" i="33"/>
  <c r="F249" i="33"/>
  <c r="E255" i="33"/>
  <c r="F256" i="33"/>
  <c r="F255" i="33"/>
  <c r="F251" i="33"/>
  <c r="F258" i="33"/>
  <c r="F261" i="33"/>
  <c r="G238" i="36"/>
  <c r="AB37" i="49" s="1"/>
  <c r="H225" i="36"/>
  <c r="G263" i="21"/>
  <c r="AI21" i="49" s="1"/>
  <c r="H233" i="36"/>
  <c r="G263" i="36"/>
  <c r="AI37" i="49" s="1"/>
  <c r="F238" i="26"/>
  <c r="AA25" i="49" s="1"/>
  <c r="H246" i="34"/>
  <c r="H256" i="34"/>
  <c r="E263" i="17"/>
  <c r="AG15" i="49" s="1"/>
  <c r="H222" i="17"/>
  <c r="H255" i="59"/>
  <c r="E263" i="19"/>
  <c r="E227" i="22"/>
  <c r="G235" i="22"/>
  <c r="F219" i="22"/>
  <c r="G220" i="22"/>
  <c r="F230" i="22"/>
  <c r="F225" i="22"/>
  <c r="G222" i="22"/>
  <c r="G227" i="22"/>
  <c r="G233" i="22"/>
  <c r="G228" i="22"/>
  <c r="F235" i="22"/>
  <c r="F236" i="22"/>
  <c r="G234" i="22"/>
  <c r="F223" i="22"/>
  <c r="F218" i="22"/>
  <c r="F228" i="22"/>
  <c r="G223" i="22"/>
  <c r="E235" i="22"/>
  <c r="G226" i="22"/>
  <c r="G221" i="22"/>
  <c r="G231" i="22"/>
  <c r="G230" i="22"/>
  <c r="F222" i="22"/>
  <c r="F221" i="22"/>
  <c r="G219" i="22"/>
  <c r="E231" i="22"/>
  <c r="E224" i="22"/>
  <c r="F229" i="22"/>
  <c r="G224" i="22"/>
  <c r="E229" i="22"/>
  <c r="F234" i="22"/>
  <c r="F226" i="22"/>
  <c r="D236" i="22"/>
  <c r="C227" i="22"/>
  <c r="D228" i="22"/>
  <c r="F237" i="22"/>
  <c r="D222" i="22"/>
  <c r="D235" i="22"/>
  <c r="F232" i="22"/>
  <c r="C221" i="22"/>
  <c r="C235" i="22"/>
  <c r="D229" i="22"/>
  <c r="C223" i="22"/>
  <c r="G237" i="22"/>
  <c r="C218" i="22"/>
  <c r="C232" i="22"/>
  <c r="D234" i="22"/>
  <c r="C230" i="22"/>
  <c r="D227" i="22"/>
  <c r="C237" i="22"/>
  <c r="F233" i="22"/>
  <c r="C225" i="22"/>
  <c r="C231" i="22"/>
  <c r="C220" i="22"/>
  <c r="D220" i="22"/>
  <c r="D224" i="22"/>
  <c r="C224" i="22"/>
  <c r="D237" i="22"/>
  <c r="C219" i="22"/>
  <c r="D231" i="22"/>
  <c r="C226" i="22"/>
  <c r="C234" i="22"/>
  <c r="D230" i="22"/>
  <c r="D219" i="22"/>
  <c r="D221" i="22"/>
  <c r="E232" i="22"/>
  <c r="C229" i="22"/>
  <c r="G225" i="22"/>
  <c r="E221" i="22"/>
  <c r="F220" i="22"/>
  <c r="E228" i="22"/>
  <c r="D223" i="22"/>
  <c r="D225" i="22"/>
  <c r="E234" i="22"/>
  <c r="E218" i="22"/>
  <c r="C228" i="22"/>
  <c r="G232" i="22"/>
  <c r="D233" i="22"/>
  <c r="E223" i="22"/>
  <c r="E236" i="22"/>
  <c r="E220" i="22"/>
  <c r="E230" i="22"/>
  <c r="F231" i="22"/>
  <c r="D226" i="22"/>
  <c r="E225" i="22"/>
  <c r="E222" i="22"/>
  <c r="C222" i="22"/>
  <c r="E237" i="22"/>
  <c r="G229" i="22"/>
  <c r="E226" i="22"/>
  <c r="D218" i="22"/>
  <c r="E233" i="22"/>
  <c r="C236" i="22"/>
  <c r="F224" i="22"/>
  <c r="F227" i="22"/>
  <c r="D232" i="22"/>
  <c r="E219" i="22"/>
  <c r="G236" i="22"/>
  <c r="C233" i="22"/>
  <c r="G218" i="22"/>
  <c r="AE10" i="49"/>
  <c r="C263" i="11"/>
  <c r="D238" i="17"/>
  <c r="H229" i="36"/>
  <c r="H227" i="34"/>
  <c r="C263" i="16"/>
  <c r="D238" i="36"/>
  <c r="Y37" i="49" s="1"/>
  <c r="E263" i="36"/>
  <c r="AG37" i="49" s="1"/>
  <c r="F253" i="24"/>
  <c r="F243" i="24"/>
  <c r="F246" i="24"/>
  <c r="F248" i="24"/>
  <c r="F257" i="24"/>
  <c r="F251" i="24"/>
  <c r="C252" i="24"/>
  <c r="C254" i="24"/>
  <c r="C248" i="24"/>
  <c r="D246" i="24"/>
  <c r="G251" i="24"/>
  <c r="C260" i="24"/>
  <c r="C245" i="24"/>
  <c r="D255" i="24"/>
  <c r="G248" i="24"/>
  <c r="C247" i="24"/>
  <c r="C255" i="24"/>
  <c r="C244" i="24"/>
  <c r="D262" i="24"/>
  <c r="C258" i="24"/>
  <c r="G258" i="24"/>
  <c r="G257" i="24"/>
  <c r="D248" i="24"/>
  <c r="G253" i="24"/>
  <c r="C262" i="24"/>
  <c r="C251" i="24"/>
  <c r="D257" i="24"/>
  <c r="D245" i="24"/>
  <c r="C246" i="24"/>
  <c r="G250" i="24"/>
  <c r="D260" i="24"/>
  <c r="G255" i="24"/>
  <c r="G246" i="24"/>
  <c r="D249" i="24"/>
  <c r="D250" i="24"/>
  <c r="D252" i="24"/>
  <c r="C253" i="24"/>
  <c r="D253" i="24"/>
  <c r="G259" i="24"/>
  <c r="D261" i="24"/>
  <c r="D256" i="24"/>
  <c r="D243" i="24"/>
  <c r="G245" i="24"/>
  <c r="G260" i="24"/>
  <c r="C257" i="24"/>
  <c r="C282" i="24" s="1"/>
  <c r="G243" i="24"/>
  <c r="G252" i="24"/>
  <c r="C243" i="24"/>
  <c r="G254" i="24"/>
  <c r="G249" i="24"/>
  <c r="C256" i="24"/>
  <c r="D251" i="24"/>
  <c r="D247" i="24"/>
  <c r="F244" i="24"/>
  <c r="G261" i="24"/>
  <c r="G256" i="24"/>
  <c r="G244" i="24"/>
  <c r="D254" i="24"/>
  <c r="C249" i="24"/>
  <c r="C259" i="24"/>
  <c r="D258" i="24"/>
  <c r="D259" i="24"/>
  <c r="G247" i="24"/>
  <c r="C261" i="24"/>
  <c r="F250" i="24"/>
  <c r="E246" i="24"/>
  <c r="F256" i="24"/>
  <c r="G262" i="24"/>
  <c r="E260" i="24"/>
  <c r="F259" i="24"/>
  <c r="F252" i="24"/>
  <c r="E247" i="24"/>
  <c r="F261" i="24"/>
  <c r="C250" i="24"/>
  <c r="F249" i="24"/>
  <c r="E262" i="24"/>
  <c r="F245" i="24"/>
  <c r="E253" i="24"/>
  <c r="D244" i="24"/>
  <c r="F260" i="24"/>
  <c r="F255" i="24"/>
  <c r="F247" i="24"/>
  <c r="F262" i="24"/>
  <c r="F258" i="24"/>
  <c r="F254" i="24"/>
  <c r="G23" i="49"/>
  <c r="E238" i="40"/>
  <c r="F263" i="32"/>
  <c r="AH32" i="49" s="1"/>
  <c r="C47" i="46"/>
  <c r="H95" i="46"/>
  <c r="H220" i="40"/>
  <c r="Y41" i="49"/>
  <c r="AC41" i="49" s="1"/>
  <c r="H218" i="40"/>
  <c r="D238" i="40"/>
  <c r="H238" i="40" s="1"/>
  <c r="H262" i="40"/>
  <c r="H246" i="40"/>
  <c r="H258" i="40"/>
  <c r="H236" i="36"/>
  <c r="H220" i="36"/>
  <c r="G263" i="62"/>
  <c r="AI23" i="49" s="1"/>
  <c r="C263" i="59"/>
  <c r="F238" i="32"/>
  <c r="AA32" i="49" s="1"/>
  <c r="F263" i="35"/>
  <c r="AH36" i="49" s="1"/>
  <c r="H183" i="37"/>
  <c r="E238" i="21"/>
  <c r="Z21" i="49" s="1"/>
  <c r="E238" i="41"/>
  <c r="H238" i="41" s="1"/>
  <c r="H178" i="36"/>
  <c r="H173" i="14"/>
  <c r="H179" i="59"/>
  <c r="H184" i="9"/>
  <c r="H230" i="17"/>
  <c r="H185" i="32"/>
  <c r="H250" i="34"/>
  <c r="H249" i="34"/>
  <c r="H243" i="16"/>
  <c r="AE14" i="49"/>
  <c r="H253" i="25"/>
  <c r="H182" i="34"/>
  <c r="H249" i="40"/>
  <c r="H235" i="40"/>
  <c r="H261" i="40"/>
  <c r="H248" i="40"/>
  <c r="H234" i="40"/>
  <c r="H245" i="19"/>
  <c r="H228" i="19"/>
  <c r="H226" i="19"/>
  <c r="H262" i="19"/>
  <c r="C263" i="62"/>
  <c r="E263" i="12"/>
  <c r="AG11" i="49" s="1"/>
  <c r="H181" i="26"/>
  <c r="H186" i="29"/>
  <c r="AF15" i="49"/>
  <c r="H243" i="17"/>
  <c r="D263" i="17"/>
  <c r="H219" i="17"/>
  <c r="H237" i="21"/>
  <c r="G238" i="15"/>
  <c r="AB13" i="49" s="1"/>
  <c r="H252" i="34"/>
  <c r="H32" i="49"/>
  <c r="G32" i="49"/>
  <c r="H248" i="25"/>
  <c r="H255" i="40"/>
  <c r="H250" i="40"/>
  <c r="H253" i="40"/>
  <c r="H223" i="19"/>
  <c r="G26" i="49"/>
  <c r="H26" i="49"/>
  <c r="E238" i="19"/>
  <c r="Z17" i="49" s="1"/>
  <c r="H234" i="37"/>
  <c r="H222" i="26"/>
  <c r="H219" i="10"/>
  <c r="F263" i="19"/>
  <c r="H254" i="17"/>
  <c r="H218" i="17"/>
  <c r="H250" i="25"/>
  <c r="H256" i="25"/>
  <c r="H254" i="25"/>
  <c r="H174" i="39"/>
  <c r="H247" i="40"/>
  <c r="H230" i="40"/>
  <c r="H244" i="40"/>
  <c r="H257" i="40"/>
  <c r="H256" i="40"/>
  <c r="H247" i="19"/>
  <c r="H233" i="19"/>
  <c r="H254" i="19"/>
  <c r="H253" i="19"/>
  <c r="H226" i="36"/>
  <c r="H235" i="17"/>
  <c r="C238" i="62"/>
  <c r="H238" i="62" s="1"/>
  <c r="H237" i="36"/>
  <c r="D238" i="59"/>
  <c r="Y33" i="49" s="1"/>
  <c r="H218" i="59"/>
  <c r="H169" i="32"/>
  <c r="H261" i="10"/>
  <c r="D188" i="17"/>
  <c r="AM15" i="49" s="1"/>
  <c r="H184" i="11"/>
  <c r="H178" i="27"/>
  <c r="H186" i="32"/>
  <c r="H253" i="17"/>
  <c r="H261" i="34"/>
  <c r="H170" i="32"/>
  <c r="H257" i="25"/>
  <c r="AH17" i="49"/>
  <c r="H251" i="40"/>
  <c r="H260" i="40"/>
  <c r="H254" i="40"/>
  <c r="H221" i="40"/>
  <c r="H237" i="40"/>
  <c r="G19" i="49"/>
  <c r="H19" i="49"/>
  <c r="H225" i="19"/>
  <c r="H260" i="19"/>
  <c r="H256" i="19"/>
  <c r="H181" i="19"/>
  <c r="C281" i="19"/>
  <c r="AG41" i="49"/>
  <c r="E263" i="40"/>
  <c r="H187" i="36"/>
  <c r="H228" i="36"/>
  <c r="H218" i="37"/>
  <c r="H247" i="59"/>
  <c r="H238" i="35"/>
  <c r="E263" i="41"/>
  <c r="AG42" i="49" s="1"/>
  <c r="E263" i="20"/>
  <c r="H229" i="9"/>
  <c r="H173" i="20"/>
  <c r="H174" i="62"/>
  <c r="H223" i="17"/>
  <c r="H258" i="34"/>
  <c r="G33" i="49"/>
  <c r="H33" i="49"/>
  <c r="H11" i="49"/>
  <c r="G11" i="49"/>
  <c r="F263" i="34"/>
  <c r="AH35" i="49" s="1"/>
  <c r="H259" i="19"/>
  <c r="H236" i="40"/>
  <c r="H259" i="40"/>
  <c r="H233" i="40"/>
  <c r="H229" i="40"/>
  <c r="H222" i="40"/>
  <c r="H252" i="19"/>
  <c r="H235" i="19"/>
  <c r="E263" i="38"/>
  <c r="H263" i="38" s="1"/>
  <c r="H175" i="37"/>
  <c r="E238" i="34"/>
  <c r="E238" i="24"/>
  <c r="H224" i="36"/>
  <c r="H232" i="37"/>
  <c r="F238" i="34"/>
  <c r="AA35" i="49" s="1"/>
  <c r="E238" i="37"/>
  <c r="Z38" i="49" s="1"/>
  <c r="H179" i="62"/>
  <c r="H246" i="17"/>
  <c r="H171" i="12"/>
  <c r="H244" i="34"/>
  <c r="E263" i="34"/>
  <c r="AG35" i="49"/>
  <c r="H243" i="34"/>
  <c r="H172" i="21"/>
  <c r="H258" i="25"/>
  <c r="H227" i="40"/>
  <c r="H226" i="40"/>
  <c r="H231" i="40"/>
  <c r="H225" i="40"/>
  <c r="H223" i="40"/>
  <c r="H229" i="19"/>
  <c r="AG17" i="49"/>
  <c r="H36" i="49"/>
  <c r="G36" i="49"/>
  <c r="H230" i="37"/>
  <c r="H231" i="36"/>
  <c r="F263" i="26"/>
  <c r="AH25" i="49" s="1"/>
  <c r="E263" i="25"/>
  <c r="C238" i="16"/>
  <c r="H249" i="17"/>
  <c r="H259" i="17"/>
  <c r="H222" i="34"/>
  <c r="H173" i="21"/>
  <c r="H171" i="31"/>
  <c r="H224" i="40"/>
  <c r="D263" i="40"/>
  <c r="H243" i="40"/>
  <c r="H219" i="40"/>
  <c r="H232" i="40"/>
  <c r="H245" i="40"/>
  <c r="H244" i="19"/>
  <c r="H218" i="19"/>
  <c r="H176" i="11"/>
  <c r="H168" i="6"/>
  <c r="H171" i="38"/>
  <c r="C169" i="9"/>
  <c r="G169" i="9"/>
  <c r="E169" i="9"/>
  <c r="F169" i="9"/>
  <c r="D169" i="9"/>
  <c r="H175" i="30"/>
  <c r="H182" i="30"/>
  <c r="H183" i="12"/>
  <c r="H171" i="20"/>
  <c r="H177" i="9"/>
  <c r="G196" i="26"/>
  <c r="G271" i="26" s="1"/>
  <c r="C203" i="26"/>
  <c r="F209" i="26"/>
  <c r="F284" i="26" s="1"/>
  <c r="G193" i="26"/>
  <c r="F205" i="26"/>
  <c r="D196" i="26"/>
  <c r="D271" i="26" s="1"/>
  <c r="D296" i="26" s="1"/>
  <c r="D346" i="26" s="1"/>
  <c r="G197" i="26"/>
  <c r="G272" i="26" s="1"/>
  <c r="D205" i="26"/>
  <c r="E210" i="26"/>
  <c r="E285" i="26" s="1"/>
  <c r="C195" i="26"/>
  <c r="F202" i="26"/>
  <c r="F277" i="26" s="1"/>
  <c r="F195" i="26"/>
  <c r="F270" i="26" s="1"/>
  <c r="C199" i="26"/>
  <c r="D194" i="26"/>
  <c r="D269" i="26" s="1"/>
  <c r="D294" i="26" s="1"/>
  <c r="D344" i="26" s="1"/>
  <c r="D201" i="26"/>
  <c r="D276" i="26" s="1"/>
  <c r="D301" i="26" s="1"/>
  <c r="D351" i="26" s="1"/>
  <c r="G201" i="26"/>
  <c r="G276" i="26" s="1"/>
  <c r="F204" i="26"/>
  <c r="F279" i="26" s="1"/>
  <c r="C204" i="26"/>
  <c r="C209" i="26"/>
  <c r="D195" i="26"/>
  <c r="D270" i="26" s="1"/>
  <c r="D295" i="26" s="1"/>
  <c r="D345" i="26" s="1"/>
  <c r="G203" i="26"/>
  <c r="G278" i="26" s="1"/>
  <c r="F208" i="26"/>
  <c r="F283" i="26" s="1"/>
  <c r="E197" i="26"/>
  <c r="E272" i="26" s="1"/>
  <c r="G204" i="26"/>
  <c r="G279" i="26" s="1"/>
  <c r="C202" i="26"/>
  <c r="D212" i="26"/>
  <c r="D287" i="26" s="1"/>
  <c r="D312" i="26" s="1"/>
  <c r="F207" i="26"/>
  <c r="F282" i="26" s="1"/>
  <c r="C201" i="26"/>
  <c r="D198" i="26"/>
  <c r="D273" i="26" s="1"/>
  <c r="D298" i="26" s="1"/>
  <c r="D348" i="26" s="1"/>
  <c r="D197" i="26"/>
  <c r="D272" i="26" s="1"/>
  <c r="E205" i="26"/>
  <c r="E280" i="26" s="1"/>
  <c r="E212" i="26"/>
  <c r="E287" i="26" s="1"/>
  <c r="E312" i="26" s="1"/>
  <c r="E362" i="26" s="1"/>
  <c r="E194" i="26"/>
  <c r="E269" i="26" s="1"/>
  <c r="E294" i="26" s="1"/>
  <c r="F211" i="26"/>
  <c r="F286" i="26" s="1"/>
  <c r="F198" i="26"/>
  <c r="F273" i="26" s="1"/>
  <c r="D203" i="26"/>
  <c r="D278" i="26" s="1"/>
  <c r="E195" i="26"/>
  <c r="E270" i="26" s="1"/>
  <c r="E295" i="26" s="1"/>
  <c r="C196" i="26"/>
  <c r="C194" i="26"/>
  <c r="C198" i="26"/>
  <c r="D199" i="26"/>
  <c r="D274" i="26" s="1"/>
  <c r="D299" i="26" s="1"/>
  <c r="D349" i="26" s="1"/>
  <c r="C212" i="26"/>
  <c r="F194" i="26"/>
  <c r="F269" i="26" s="1"/>
  <c r="E201" i="26"/>
  <c r="E276" i="26" s="1"/>
  <c r="D200" i="26"/>
  <c r="E209" i="26"/>
  <c r="E284" i="26" s="1"/>
  <c r="D202" i="26"/>
  <c r="D277" i="26" s="1"/>
  <c r="D204" i="26"/>
  <c r="D279" i="26" s="1"/>
  <c r="D206" i="26"/>
  <c r="D281" i="26" s="1"/>
  <c r="D306" i="26" s="1"/>
  <c r="D356" i="26" s="1"/>
  <c r="F201" i="26"/>
  <c r="F276" i="26" s="1"/>
  <c r="C197" i="26"/>
  <c r="E208" i="26"/>
  <c r="E283" i="26" s="1"/>
  <c r="E308" i="26" s="1"/>
  <c r="F206" i="26"/>
  <c r="F281" i="26" s="1"/>
  <c r="G199" i="26"/>
  <c r="G274" i="26" s="1"/>
  <c r="D208" i="26"/>
  <c r="D283" i="26" s="1"/>
  <c r="D308" i="26" s="1"/>
  <c r="D358" i="26" s="1"/>
  <c r="G200" i="26"/>
  <c r="C206" i="26"/>
  <c r="E206" i="26"/>
  <c r="E281" i="26" s="1"/>
  <c r="G206" i="26"/>
  <c r="G281" i="26" s="1"/>
  <c r="D207" i="26"/>
  <c r="D282" i="26" s="1"/>
  <c r="G205" i="26"/>
  <c r="G280" i="26" s="1"/>
  <c r="E198" i="26"/>
  <c r="E273" i="26" s="1"/>
  <c r="E298" i="26" s="1"/>
  <c r="E348" i="26" s="1"/>
  <c r="G198" i="26"/>
  <c r="G273" i="26" s="1"/>
  <c r="D210" i="26"/>
  <c r="D285" i="26" s="1"/>
  <c r="D310" i="26" s="1"/>
  <c r="D360" i="26" s="1"/>
  <c r="F203" i="26"/>
  <c r="F278" i="26" s="1"/>
  <c r="G211" i="26"/>
  <c r="G286" i="26" s="1"/>
  <c r="G209" i="26"/>
  <c r="G284" i="26" s="1"/>
  <c r="E207" i="26"/>
  <c r="E282" i="26" s="1"/>
  <c r="E196" i="26"/>
  <c r="E271" i="26" s="1"/>
  <c r="E202" i="26"/>
  <c r="E277" i="26" s="1"/>
  <c r="G208" i="26"/>
  <c r="G283" i="26" s="1"/>
  <c r="E211" i="26"/>
  <c r="E286" i="26" s="1"/>
  <c r="C207" i="26"/>
  <c r="E203" i="26"/>
  <c r="E278" i="26" s="1"/>
  <c r="E199" i="26"/>
  <c r="E274" i="26" s="1"/>
  <c r="E299" i="26" s="1"/>
  <c r="E349" i="26" s="1"/>
  <c r="E204" i="26"/>
  <c r="E279" i="26" s="1"/>
  <c r="E200" i="26"/>
  <c r="E275" i="26" s="1"/>
  <c r="F196" i="26"/>
  <c r="F271" i="26" s="1"/>
  <c r="F296" i="26" s="1"/>
  <c r="F346" i="26" s="1"/>
  <c r="G210" i="26"/>
  <c r="G285" i="26" s="1"/>
  <c r="C200" i="26"/>
  <c r="E193" i="26"/>
  <c r="D211" i="26"/>
  <c r="D286" i="26" s="1"/>
  <c r="D311" i="26" s="1"/>
  <c r="D361" i="26" s="1"/>
  <c r="G195" i="26"/>
  <c r="G270" i="26" s="1"/>
  <c r="D209" i="26"/>
  <c r="D284" i="26" s="1"/>
  <c r="F197" i="26"/>
  <c r="F272" i="26" s="1"/>
  <c r="G212" i="26"/>
  <c r="G287" i="26" s="1"/>
  <c r="G194" i="26"/>
  <c r="G269" i="26" s="1"/>
  <c r="F200" i="26"/>
  <c r="G202" i="26"/>
  <c r="G277" i="26" s="1"/>
  <c r="F199" i="26"/>
  <c r="F274" i="26" s="1"/>
  <c r="G207" i="26"/>
  <c r="G282" i="26" s="1"/>
  <c r="C193" i="26"/>
  <c r="D193" i="26"/>
  <c r="F193" i="26"/>
  <c r="F210" i="26"/>
  <c r="F285" i="26" s="1"/>
  <c r="C205" i="26"/>
  <c r="F212" i="26"/>
  <c r="F287" i="26" s="1"/>
  <c r="C208" i="26"/>
  <c r="C211" i="26"/>
  <c r="C210" i="26"/>
  <c r="H172" i="18"/>
  <c r="H169" i="12"/>
  <c r="H186" i="36"/>
  <c r="D188" i="34"/>
  <c r="AM35" i="49" s="1"/>
  <c r="H177" i="62"/>
  <c r="H171" i="36"/>
  <c r="H168" i="12"/>
  <c r="H177" i="57"/>
  <c r="H170" i="17"/>
  <c r="H168" i="57"/>
  <c r="H186" i="20"/>
  <c r="H187" i="16"/>
  <c r="H187" i="23"/>
  <c r="H180" i="9"/>
  <c r="F200" i="31"/>
  <c r="C195" i="31"/>
  <c r="D203" i="31"/>
  <c r="D278" i="31" s="1"/>
  <c r="E200" i="31"/>
  <c r="E275" i="31" s="1"/>
  <c r="C198" i="31"/>
  <c r="F196" i="31"/>
  <c r="F271" i="31" s="1"/>
  <c r="D211" i="31"/>
  <c r="D286" i="31" s="1"/>
  <c r="D311" i="31" s="1"/>
  <c r="D361" i="31" s="1"/>
  <c r="G196" i="31"/>
  <c r="G271" i="31" s="1"/>
  <c r="F211" i="31"/>
  <c r="F286" i="31" s="1"/>
  <c r="G202" i="31"/>
  <c r="G277" i="31" s="1"/>
  <c r="F203" i="31"/>
  <c r="F278" i="31" s="1"/>
  <c r="D196" i="31"/>
  <c r="D271" i="31" s="1"/>
  <c r="D296" i="31" s="1"/>
  <c r="D346" i="31" s="1"/>
  <c r="E207" i="31"/>
  <c r="E282" i="31" s="1"/>
  <c r="F199" i="31"/>
  <c r="F274" i="31" s="1"/>
  <c r="C212" i="31"/>
  <c r="E188" i="17"/>
  <c r="AN15" i="49" s="1"/>
  <c r="H172" i="36"/>
  <c r="H172" i="29"/>
  <c r="H179" i="34"/>
  <c r="H170" i="22"/>
  <c r="H174" i="31"/>
  <c r="H181" i="15"/>
  <c r="H170" i="25"/>
  <c r="H176" i="21"/>
  <c r="H179" i="57"/>
  <c r="H184" i="22"/>
  <c r="H174" i="28"/>
  <c r="H171" i="34"/>
  <c r="H176" i="6"/>
  <c r="H178" i="15"/>
  <c r="H179" i="19"/>
  <c r="H186" i="22"/>
  <c r="H136" i="9"/>
  <c r="E195" i="23"/>
  <c r="E270" i="23" s="1"/>
  <c r="G201" i="23"/>
  <c r="G276" i="23" s="1"/>
  <c r="G200" i="23"/>
  <c r="G275" i="23" s="1"/>
  <c r="D211" i="23"/>
  <c r="D286" i="23" s="1"/>
  <c r="C196" i="23"/>
  <c r="F193" i="23"/>
  <c r="D199" i="23"/>
  <c r="D274" i="23" s="1"/>
  <c r="D299" i="23" s="1"/>
  <c r="D349" i="23" s="1"/>
  <c r="F201" i="23"/>
  <c r="F276" i="23" s="1"/>
  <c r="G211" i="23"/>
  <c r="G286" i="23" s="1"/>
  <c r="C194" i="23"/>
  <c r="E209" i="23"/>
  <c r="G207" i="23"/>
  <c r="G282" i="23" s="1"/>
  <c r="C211" i="23"/>
  <c r="G208" i="23"/>
  <c r="G283" i="23" s="1"/>
  <c r="F200" i="23"/>
  <c r="G210" i="23"/>
  <c r="G285" i="23" s="1"/>
  <c r="C197" i="23"/>
  <c r="F206" i="23"/>
  <c r="F281" i="23" s="1"/>
  <c r="F197" i="23"/>
  <c r="F272" i="23" s="1"/>
  <c r="D206" i="23"/>
  <c r="D281" i="23" s="1"/>
  <c r="D306" i="23" s="1"/>
  <c r="D356" i="23" s="1"/>
  <c r="D202" i="23"/>
  <c r="G194" i="23"/>
  <c r="G269" i="23" s="1"/>
  <c r="G196" i="23"/>
  <c r="G271" i="23" s="1"/>
  <c r="F209" i="23"/>
  <c r="F198" i="23"/>
  <c r="F273" i="23" s="1"/>
  <c r="D200" i="23"/>
  <c r="D275" i="23" s="1"/>
  <c r="E198" i="23"/>
  <c r="E273" i="23" s="1"/>
  <c r="E298" i="23" s="1"/>
  <c r="D205" i="23"/>
  <c r="D280" i="23" s="1"/>
  <c r="D305" i="23" s="1"/>
  <c r="D355" i="23" s="1"/>
  <c r="F210" i="23"/>
  <c r="F285" i="23" s="1"/>
  <c r="G202" i="23"/>
  <c r="G195" i="23"/>
  <c r="G270" i="23" s="1"/>
  <c r="G204" i="23"/>
  <c r="G279" i="23" s="1"/>
  <c r="F204" i="23"/>
  <c r="F279" i="23" s="1"/>
  <c r="C205" i="23"/>
  <c r="F202" i="23"/>
  <c r="F277" i="23" s="1"/>
  <c r="E207" i="23"/>
  <c r="E282" i="23" s="1"/>
  <c r="F199" i="23"/>
  <c r="H187" i="30"/>
  <c r="H170" i="20"/>
  <c r="H171" i="19"/>
  <c r="H184" i="57"/>
  <c r="H169" i="36"/>
  <c r="H176" i="9"/>
  <c r="H182" i="11"/>
  <c r="H186" i="27"/>
  <c r="H183" i="11"/>
  <c r="H175" i="33"/>
  <c r="H176" i="29"/>
  <c r="H173" i="30"/>
  <c r="H187" i="14"/>
  <c r="G171" i="9"/>
  <c r="C171" i="9"/>
  <c r="E171" i="9"/>
  <c r="F171" i="9"/>
  <c r="D171" i="9"/>
  <c r="H181" i="12"/>
  <c r="G198" i="29"/>
  <c r="G273" i="29" s="1"/>
  <c r="C204" i="29"/>
  <c r="C279" i="29" s="1"/>
  <c r="C194" i="29"/>
  <c r="C269" i="29" s="1"/>
  <c r="E203" i="29"/>
  <c r="E278" i="29" s="1"/>
  <c r="C200" i="29"/>
  <c r="C275" i="29" s="1"/>
  <c r="E202" i="29"/>
  <c r="E277" i="29" s="1"/>
  <c r="D208" i="29"/>
  <c r="D283" i="29" s="1"/>
  <c r="D308" i="29" s="1"/>
  <c r="D358" i="29" s="1"/>
  <c r="E205" i="29"/>
  <c r="E280" i="29" s="1"/>
  <c r="E199" i="29"/>
  <c r="C212" i="29"/>
  <c r="C287" i="29" s="1"/>
  <c r="C312" i="29" s="1"/>
  <c r="C362" i="29" s="1"/>
  <c r="D212" i="29"/>
  <c r="D287" i="29" s="1"/>
  <c r="D312" i="29" s="1"/>
  <c r="D362" i="29" s="1"/>
  <c r="G204" i="29"/>
  <c r="G279" i="29" s="1"/>
  <c r="E193" i="29"/>
  <c r="E268" i="29" s="1"/>
  <c r="D196" i="29"/>
  <c r="G209" i="29"/>
  <c r="G284" i="29" s="1"/>
  <c r="D205" i="29"/>
  <c r="D280" i="29" s="1"/>
  <c r="G206" i="29"/>
  <c r="G281" i="29" s="1"/>
  <c r="G197" i="29"/>
  <c r="G272" i="29" s="1"/>
  <c r="D200" i="29"/>
  <c r="D275" i="29" s="1"/>
  <c r="E194" i="29"/>
  <c r="E269" i="29" s="1"/>
  <c r="E294" i="29" s="1"/>
  <c r="E344" i="29" s="1"/>
  <c r="G211" i="29"/>
  <c r="G286" i="29" s="1"/>
  <c r="F202" i="29"/>
  <c r="F277" i="29" s="1"/>
  <c r="F211" i="29"/>
  <c r="F286" i="29" s="1"/>
  <c r="F197" i="29"/>
  <c r="F272" i="29" s="1"/>
  <c r="C206" i="29"/>
  <c r="F198" i="29"/>
  <c r="F273" i="29" s="1"/>
  <c r="G193" i="29"/>
  <c r="G268" i="29" s="1"/>
  <c r="F206" i="29"/>
  <c r="F281" i="29" s="1"/>
  <c r="G202" i="29"/>
  <c r="G277" i="29" s="1"/>
  <c r="F208" i="29"/>
  <c r="F283" i="29" s="1"/>
  <c r="F199" i="29"/>
  <c r="F274" i="29" s="1"/>
  <c r="D199" i="29"/>
  <c r="D274" i="29" s="1"/>
  <c r="D299" i="29" s="1"/>
  <c r="D349" i="29" s="1"/>
  <c r="F210" i="29"/>
  <c r="F285" i="29" s="1"/>
  <c r="D198" i="29"/>
  <c r="D273" i="29" s="1"/>
  <c r="D298" i="29" s="1"/>
  <c r="D348" i="29" s="1"/>
  <c r="G208" i="29"/>
  <c r="F201" i="29"/>
  <c r="F276" i="29" s="1"/>
  <c r="E200" i="29"/>
  <c r="E275" i="29" s="1"/>
  <c r="C195" i="29"/>
  <c r="D210" i="29"/>
  <c r="D285" i="29" s="1"/>
  <c r="D310" i="29" s="1"/>
  <c r="D360" i="29" s="1"/>
  <c r="G212" i="29"/>
  <c r="G287" i="29" s="1"/>
  <c r="E195" i="29"/>
  <c r="C205" i="29"/>
  <c r="C280" i="29" s="1"/>
  <c r="F200" i="29"/>
  <c r="F275" i="29" s="1"/>
  <c r="D197" i="29"/>
  <c r="D272" i="29" s="1"/>
  <c r="G201" i="29"/>
  <c r="G276" i="29" s="1"/>
  <c r="C210" i="29"/>
  <c r="C211" i="29"/>
  <c r="C286" i="29" s="1"/>
  <c r="F193" i="29"/>
  <c r="F268" i="29" s="1"/>
  <c r="G207" i="29"/>
  <c r="G282" i="29" s="1"/>
  <c r="F205" i="29"/>
  <c r="F280" i="29" s="1"/>
  <c r="C207" i="29"/>
  <c r="C282" i="29" s="1"/>
  <c r="G200" i="29"/>
  <c r="G275" i="29" s="1"/>
  <c r="D201" i="29"/>
  <c r="D276" i="29" s="1"/>
  <c r="D301" i="29" s="1"/>
  <c r="D351" i="29" s="1"/>
  <c r="F194" i="29"/>
  <c r="F269" i="29" s="1"/>
  <c r="E196" i="29"/>
  <c r="E271" i="29" s="1"/>
  <c r="E296" i="29" s="1"/>
  <c r="E346" i="29" s="1"/>
  <c r="E201" i="29"/>
  <c r="E276" i="29" s="1"/>
  <c r="G196" i="29"/>
  <c r="G271" i="29" s="1"/>
  <c r="C193" i="29"/>
  <c r="C268" i="29" s="1"/>
  <c r="E197" i="29"/>
  <c r="E272" i="29" s="1"/>
  <c r="D202" i="29"/>
  <c r="D277" i="29" s="1"/>
  <c r="E198" i="29"/>
  <c r="E273" i="29" s="1"/>
  <c r="E298" i="29" s="1"/>
  <c r="E348" i="29" s="1"/>
  <c r="C198" i="29"/>
  <c r="C273" i="29" s="1"/>
  <c r="E210" i="29"/>
  <c r="C196" i="29"/>
  <c r="C201" i="29"/>
  <c r="D193" i="29"/>
  <c r="D268" i="29" s="1"/>
  <c r="D206" i="29"/>
  <c r="D281" i="29" s="1"/>
  <c r="D306" i="29" s="1"/>
  <c r="D356" i="29" s="1"/>
  <c r="E208" i="29"/>
  <c r="E209" i="29"/>
  <c r="E284" i="29" s="1"/>
  <c r="F204" i="29"/>
  <c r="F279" i="29" s="1"/>
  <c r="D209" i="29"/>
  <c r="D284" i="29" s="1"/>
  <c r="E206" i="29"/>
  <c r="E281" i="29" s="1"/>
  <c r="F209" i="29"/>
  <c r="F284" i="29" s="1"/>
  <c r="C202" i="29"/>
  <c r="C277" i="29" s="1"/>
  <c r="G195" i="29"/>
  <c r="D194" i="29"/>
  <c r="D269" i="29" s="1"/>
  <c r="D294" i="29" s="1"/>
  <c r="D344" i="29" s="1"/>
  <c r="G205" i="29"/>
  <c r="G280" i="29" s="1"/>
  <c r="E212" i="29"/>
  <c r="E287" i="29" s="1"/>
  <c r="C199" i="29"/>
  <c r="C274" i="29" s="1"/>
  <c r="F207" i="29"/>
  <c r="F282" i="29" s="1"/>
  <c r="C208" i="29"/>
  <c r="C209" i="29"/>
  <c r="C284" i="29" s="1"/>
  <c r="D195" i="29"/>
  <c r="D270" i="29" s="1"/>
  <c r="D295" i="29" s="1"/>
  <c r="D345" i="29" s="1"/>
  <c r="D203" i="29"/>
  <c r="D278" i="29" s="1"/>
  <c r="F195" i="29"/>
  <c r="C197" i="29"/>
  <c r="C272" i="29" s="1"/>
  <c r="E207" i="29"/>
  <c r="E282" i="29" s="1"/>
  <c r="F203" i="29"/>
  <c r="F278" i="29" s="1"/>
  <c r="D204" i="29"/>
  <c r="D279" i="29" s="1"/>
  <c r="G203" i="29"/>
  <c r="G278" i="29" s="1"/>
  <c r="E211" i="29"/>
  <c r="E286" i="29" s="1"/>
  <c r="E311" i="29" s="1"/>
  <c r="E361" i="29" s="1"/>
  <c r="D207" i="29"/>
  <c r="D282" i="29" s="1"/>
  <c r="G194" i="29"/>
  <c r="G269" i="29" s="1"/>
  <c r="G210" i="29"/>
  <c r="G285" i="29" s="1"/>
  <c r="C203" i="29"/>
  <c r="C278" i="29" s="1"/>
  <c r="E204" i="29"/>
  <c r="E279" i="29" s="1"/>
  <c r="D211" i="29"/>
  <c r="D286" i="29" s="1"/>
  <c r="D311" i="29" s="1"/>
  <c r="D361" i="29" s="1"/>
  <c r="F212" i="29"/>
  <c r="F287" i="29" s="1"/>
  <c r="F196" i="29"/>
  <c r="F271" i="29" s="1"/>
  <c r="G199" i="29"/>
  <c r="G274" i="29" s="1"/>
  <c r="H176" i="17"/>
  <c r="H180" i="37"/>
  <c r="F188" i="19"/>
  <c r="AO17" i="49" s="1"/>
  <c r="F271" i="19"/>
  <c r="F296" i="19" s="1"/>
  <c r="E208" i="12"/>
  <c r="E283" i="12" s="1"/>
  <c r="C207" i="12"/>
  <c r="G200" i="12"/>
  <c r="D195" i="12"/>
  <c r="D270" i="12" s="1"/>
  <c r="D295" i="12" s="1"/>
  <c r="D345" i="12" s="1"/>
  <c r="D200" i="12"/>
  <c r="E196" i="12"/>
  <c r="E271" i="12" s="1"/>
  <c r="E296" i="12" s="1"/>
  <c r="C211" i="12"/>
  <c r="E198" i="12"/>
  <c r="E273" i="12" s="1"/>
  <c r="E298" i="12" s="1"/>
  <c r="E348" i="12" s="1"/>
  <c r="D196" i="12"/>
  <c r="D271" i="12" s="1"/>
  <c r="D296" i="12" s="1"/>
  <c r="D346" i="12" s="1"/>
  <c r="D204" i="12"/>
  <c r="G207" i="12"/>
  <c r="G282" i="12" s="1"/>
  <c r="G212" i="12"/>
  <c r="D206" i="12"/>
  <c r="D281" i="12" s="1"/>
  <c r="D306" i="12" s="1"/>
  <c r="D356" i="12" s="1"/>
  <c r="G193" i="12"/>
  <c r="E203" i="12"/>
  <c r="G208" i="12"/>
  <c r="G283" i="12" s="1"/>
  <c r="D211" i="12"/>
  <c r="D286" i="12" s="1"/>
  <c r="D311" i="12" s="1"/>
  <c r="D361" i="12" s="1"/>
  <c r="G206" i="12"/>
  <c r="G281" i="12" s="1"/>
  <c r="F195" i="12"/>
  <c r="F270" i="12" s="1"/>
  <c r="D212" i="12"/>
  <c r="F203" i="12"/>
  <c r="F278" i="12" s="1"/>
  <c r="D201" i="12"/>
  <c r="D276" i="12" s="1"/>
  <c r="D301" i="12" s="1"/>
  <c r="D351" i="12" s="1"/>
  <c r="F209" i="12"/>
  <c r="F284" i="12" s="1"/>
  <c r="C205" i="12"/>
  <c r="E194" i="12"/>
  <c r="E269" i="12" s="1"/>
  <c r="E294" i="12" s="1"/>
  <c r="E344" i="12" s="1"/>
  <c r="D205" i="12"/>
  <c r="D280" i="12" s="1"/>
  <c r="C209" i="12"/>
  <c r="C212" i="12"/>
  <c r="D210" i="12"/>
  <c r="E210" i="12"/>
  <c r="E285" i="12" s="1"/>
  <c r="F211" i="12"/>
  <c r="F286" i="12" s="1"/>
  <c r="F197" i="12"/>
  <c r="F272" i="12" s="1"/>
  <c r="C197" i="12"/>
  <c r="G198" i="12"/>
  <c r="G273" i="12" s="1"/>
  <c r="G196" i="12"/>
  <c r="G271" i="12" s="1"/>
  <c r="F210" i="12"/>
  <c r="F285" i="12" s="1"/>
  <c r="D198" i="12"/>
  <c r="D273" i="12" s="1"/>
  <c r="D298" i="12" s="1"/>
  <c r="E212" i="12"/>
  <c r="E287" i="12" s="1"/>
  <c r="E312" i="12" s="1"/>
  <c r="F194" i="12"/>
  <c r="F269" i="12" s="1"/>
  <c r="F294" i="12" s="1"/>
  <c r="F344" i="12" s="1"/>
  <c r="E197" i="12"/>
  <c r="E272" i="12" s="1"/>
  <c r="E297" i="12" s="1"/>
  <c r="G203" i="12"/>
  <c r="G278" i="12" s="1"/>
  <c r="C194" i="12"/>
  <c r="F204" i="12"/>
  <c r="G210" i="12"/>
  <c r="G285" i="12" s="1"/>
  <c r="D208" i="12"/>
  <c r="D283" i="12" s="1"/>
  <c r="D308" i="12" s="1"/>
  <c r="D358" i="12" s="1"/>
  <c r="E195" i="12"/>
  <c r="E270" i="12" s="1"/>
  <c r="E295" i="12" s="1"/>
  <c r="C203" i="12"/>
  <c r="E201" i="12"/>
  <c r="E276" i="12" s="1"/>
  <c r="E301" i="12" s="1"/>
  <c r="F199" i="12"/>
  <c r="F274" i="12" s="1"/>
  <c r="F206" i="12"/>
  <c r="F281" i="12" s="1"/>
  <c r="F306" i="12" s="1"/>
  <c r="F356" i="12" s="1"/>
  <c r="C200" i="12"/>
  <c r="D207" i="12"/>
  <c r="D282" i="12" s="1"/>
  <c r="F198" i="12"/>
  <c r="F273" i="12" s="1"/>
  <c r="G199" i="12"/>
  <c r="G274" i="12" s="1"/>
  <c r="C193" i="12"/>
  <c r="D202" i="12"/>
  <c r="D277" i="12" s="1"/>
  <c r="D302" i="12" s="1"/>
  <c r="D352" i="12" s="1"/>
  <c r="C196" i="12"/>
  <c r="F196" i="12"/>
  <c r="F271" i="12" s="1"/>
  <c r="F296" i="12" s="1"/>
  <c r="F346" i="12" s="1"/>
  <c r="C208" i="12"/>
  <c r="C202" i="12"/>
  <c r="G197" i="12"/>
  <c r="G272" i="12" s="1"/>
  <c r="E209" i="12"/>
  <c r="E284" i="12" s="1"/>
  <c r="E205" i="12"/>
  <c r="E280" i="12" s="1"/>
  <c r="G211" i="12"/>
  <c r="G286" i="12" s="1"/>
  <c r="C198" i="12"/>
  <c r="C195" i="12"/>
  <c r="C204" i="12"/>
  <c r="G201" i="12"/>
  <c r="G276" i="12" s="1"/>
  <c r="D193" i="12"/>
  <c r="C201" i="12"/>
  <c r="C199" i="12"/>
  <c r="E207" i="12"/>
  <c r="E282" i="12" s="1"/>
  <c r="G195" i="12"/>
  <c r="G270" i="12" s="1"/>
  <c r="F202" i="12"/>
  <c r="F277" i="12" s="1"/>
  <c r="E202" i="12"/>
  <c r="E277" i="12" s="1"/>
  <c r="G202" i="12"/>
  <c r="G277" i="12" s="1"/>
  <c r="G209" i="12"/>
  <c r="G284" i="12" s="1"/>
  <c r="F207" i="12"/>
  <c r="F282" i="12" s="1"/>
  <c r="E193" i="12"/>
  <c r="D199" i="12"/>
  <c r="D274" i="12" s="1"/>
  <c r="D299" i="12" s="1"/>
  <c r="F208" i="12"/>
  <c r="F283" i="12" s="1"/>
  <c r="F308" i="12" s="1"/>
  <c r="F358" i="12" s="1"/>
  <c r="F200" i="12"/>
  <c r="E204" i="12"/>
  <c r="E279" i="12" s="1"/>
  <c r="D209" i="12"/>
  <c r="D284" i="12" s="1"/>
  <c r="E206" i="12"/>
  <c r="E281" i="12" s="1"/>
  <c r="E306" i="12" s="1"/>
  <c r="E356" i="12" s="1"/>
  <c r="C206" i="12"/>
  <c r="F205" i="12"/>
  <c r="F280" i="12" s="1"/>
  <c r="F193" i="12"/>
  <c r="G204" i="12"/>
  <c r="F212" i="12"/>
  <c r="C210" i="12"/>
  <c r="D203" i="12"/>
  <c r="E211" i="12"/>
  <c r="E286" i="12" s="1"/>
  <c r="E311" i="12" s="1"/>
  <c r="G205" i="12"/>
  <c r="G280" i="12" s="1"/>
  <c r="F201" i="12"/>
  <c r="F276" i="12" s="1"/>
  <c r="G194" i="12"/>
  <c r="G269" i="12" s="1"/>
  <c r="D194" i="12"/>
  <c r="D269" i="12" s="1"/>
  <c r="D294" i="12" s="1"/>
  <c r="D344" i="12" s="1"/>
  <c r="E200" i="12"/>
  <c r="E199" i="12"/>
  <c r="E274" i="12" s="1"/>
  <c r="D197" i="12"/>
  <c r="D272" i="12" s="1"/>
  <c r="D297" i="12" s="1"/>
  <c r="D347" i="12" s="1"/>
  <c r="H173" i="18"/>
  <c r="H171" i="6"/>
  <c r="H177" i="12"/>
  <c r="H183" i="59"/>
  <c r="H178" i="9"/>
  <c r="H173" i="40"/>
  <c r="H177" i="31"/>
  <c r="H180" i="57"/>
  <c r="E207" i="33"/>
  <c r="G195" i="33"/>
  <c r="G270" i="33" s="1"/>
  <c r="E206" i="33"/>
  <c r="F210" i="33"/>
  <c r="D206" i="33"/>
  <c r="C196" i="33"/>
  <c r="E194" i="33"/>
  <c r="E269" i="33" s="1"/>
  <c r="E294" i="33" s="1"/>
  <c r="E344" i="33" s="1"/>
  <c r="C203" i="33"/>
  <c r="F201" i="33"/>
  <c r="E203" i="33"/>
  <c r="E278" i="33" s="1"/>
  <c r="C198" i="33"/>
  <c r="C273" i="33" s="1"/>
  <c r="C298" i="33" s="1"/>
  <c r="C348" i="33" s="1"/>
  <c r="E193" i="33"/>
  <c r="F193" i="33"/>
  <c r="D193" i="33"/>
  <c r="F202" i="33"/>
  <c r="D201" i="33"/>
  <c r="C210" i="33"/>
  <c r="G202" i="33"/>
  <c r="D199" i="33"/>
  <c r="E198" i="33"/>
  <c r="F196" i="33"/>
  <c r="D209" i="33"/>
  <c r="D198" i="33"/>
  <c r="C205" i="33"/>
  <c r="G207" i="33"/>
  <c r="C201" i="33"/>
  <c r="G194" i="33"/>
  <c r="C211" i="33"/>
  <c r="G210" i="33"/>
  <c r="G200" i="33"/>
  <c r="E197" i="33"/>
  <c r="E272" i="33" s="1"/>
  <c r="E297" i="33" s="1"/>
  <c r="E347" i="33" s="1"/>
  <c r="D197" i="33"/>
  <c r="G208" i="33"/>
  <c r="F198" i="33"/>
  <c r="F273" i="33" s="1"/>
  <c r="G201" i="33"/>
  <c r="G193" i="33"/>
  <c r="G206" i="33"/>
  <c r="H169" i="16"/>
  <c r="H176" i="22"/>
  <c r="H187" i="11"/>
  <c r="H186" i="9"/>
  <c r="H176" i="36"/>
  <c r="H168" i="59"/>
  <c r="H183" i="14"/>
  <c r="H186" i="59"/>
  <c r="H171" i="15"/>
  <c r="H183" i="27"/>
  <c r="H172" i="38"/>
  <c r="H176" i="28"/>
  <c r="H178" i="16"/>
  <c r="H174" i="12"/>
  <c r="H187" i="38"/>
  <c r="H170" i="27"/>
  <c r="H179" i="22"/>
  <c r="H169" i="35"/>
  <c r="C178" i="14"/>
  <c r="E178" i="14"/>
  <c r="G178" i="14"/>
  <c r="D178" i="14"/>
  <c r="F178" i="14"/>
  <c r="H174" i="9"/>
  <c r="H171" i="26"/>
  <c r="E197" i="35"/>
  <c r="D203" i="35"/>
  <c r="D278" i="35" s="1"/>
  <c r="G200" i="35"/>
  <c r="G275" i="35" s="1"/>
  <c r="G300" i="35" s="1"/>
  <c r="G350" i="35" s="1"/>
  <c r="E198" i="35"/>
  <c r="E273" i="35" s="1"/>
  <c r="E298" i="35" s="1"/>
  <c r="E348" i="35" s="1"/>
  <c r="F205" i="35"/>
  <c r="F280" i="35" s="1"/>
  <c r="G195" i="35"/>
  <c r="G270" i="35" s="1"/>
  <c r="F202" i="35"/>
  <c r="F277" i="35" s="1"/>
  <c r="F302" i="35" s="1"/>
  <c r="F352" i="35" s="1"/>
  <c r="E196" i="35"/>
  <c r="E271" i="35" s="1"/>
  <c r="E296" i="35" s="1"/>
  <c r="C207" i="35"/>
  <c r="D212" i="35"/>
  <c r="D287" i="35" s="1"/>
  <c r="D210" i="35"/>
  <c r="D285" i="35" s="1"/>
  <c r="D310" i="35" s="1"/>
  <c r="D360" i="35" s="1"/>
  <c r="E201" i="35"/>
  <c r="E276" i="35" s="1"/>
  <c r="E301" i="35" s="1"/>
  <c r="D199" i="35"/>
  <c r="D274" i="35" s="1"/>
  <c r="D299" i="35" s="1"/>
  <c r="D349" i="35" s="1"/>
  <c r="D205" i="35"/>
  <c r="D280" i="35" s="1"/>
  <c r="C193" i="35"/>
  <c r="F211" i="35"/>
  <c r="F286" i="35" s="1"/>
  <c r="F311" i="35" s="1"/>
  <c r="F361" i="35" s="1"/>
  <c r="F203" i="35"/>
  <c r="F278" i="35" s="1"/>
  <c r="C197" i="35"/>
  <c r="E209" i="35"/>
  <c r="E284" i="35" s="1"/>
  <c r="G198" i="35"/>
  <c r="G273" i="35" s="1"/>
  <c r="E208" i="35"/>
  <c r="E283" i="35" s="1"/>
  <c r="E308" i="35" s="1"/>
  <c r="E358" i="35" s="1"/>
  <c r="D196" i="35"/>
  <c r="D271" i="35" s="1"/>
  <c r="D296" i="35" s="1"/>
  <c r="D346" i="35" s="1"/>
  <c r="D208" i="35"/>
  <c r="D283" i="35" s="1"/>
  <c r="D308" i="35" s="1"/>
  <c r="D358" i="35" s="1"/>
  <c r="C196" i="35"/>
  <c r="F193" i="35"/>
  <c r="D211" i="35"/>
  <c r="D286" i="35" s="1"/>
  <c r="D311" i="35" s="1"/>
  <c r="D361" i="35" s="1"/>
  <c r="D206" i="35"/>
  <c r="D281" i="35" s="1"/>
  <c r="D306" i="35" s="1"/>
  <c r="D356" i="35" s="1"/>
  <c r="C211" i="35"/>
  <c r="C205" i="35"/>
  <c r="G207" i="35"/>
  <c r="G282" i="35" s="1"/>
  <c r="C206" i="35"/>
  <c r="D198" i="35"/>
  <c r="D273" i="35" s="1"/>
  <c r="D298" i="35" s="1"/>
  <c r="D348" i="35" s="1"/>
  <c r="F204" i="35"/>
  <c r="F279" i="35" s="1"/>
  <c r="D194" i="35"/>
  <c r="D269" i="35" s="1"/>
  <c r="D294" i="35" s="1"/>
  <c r="D344" i="35" s="1"/>
  <c r="C208" i="35"/>
  <c r="F194" i="35"/>
  <c r="F269" i="35" s="1"/>
  <c r="F294" i="35" s="1"/>
  <c r="F344" i="35" s="1"/>
  <c r="G193" i="35"/>
  <c r="E210" i="35"/>
  <c r="E285" i="35" s="1"/>
  <c r="E207" i="35"/>
  <c r="E212" i="35"/>
  <c r="E287" i="35" s="1"/>
  <c r="F199" i="35"/>
  <c r="F274" i="35" s="1"/>
  <c r="F299" i="35" s="1"/>
  <c r="F349" i="35" s="1"/>
  <c r="F197" i="35"/>
  <c r="E194" i="35"/>
  <c r="E269" i="35" s="1"/>
  <c r="E294" i="35" s="1"/>
  <c r="E344" i="35" s="1"/>
  <c r="F209" i="35"/>
  <c r="F284" i="35" s="1"/>
  <c r="G202" i="35"/>
  <c r="G277" i="35" s="1"/>
  <c r="C210" i="35"/>
  <c r="G212" i="35"/>
  <c r="G287" i="35" s="1"/>
  <c r="E195" i="35"/>
  <c r="C203" i="35"/>
  <c r="G194" i="35"/>
  <c r="G269" i="35" s="1"/>
  <c r="C195" i="35"/>
  <c r="C200" i="35"/>
  <c r="F207" i="35"/>
  <c r="F282" i="35" s="1"/>
  <c r="E193" i="35"/>
  <c r="G204" i="35"/>
  <c r="G279" i="35" s="1"/>
  <c r="E203" i="35"/>
  <c r="E278" i="35" s="1"/>
  <c r="E205" i="35"/>
  <c r="E280" i="35" s="1"/>
  <c r="D209" i="35"/>
  <c r="D284" i="35" s="1"/>
  <c r="C198" i="35"/>
  <c r="F198" i="35"/>
  <c r="F273" i="35" s="1"/>
  <c r="F298" i="35" s="1"/>
  <c r="F348" i="35" s="1"/>
  <c r="C194" i="35"/>
  <c r="C199" i="35"/>
  <c r="E204" i="35"/>
  <c r="E279" i="35" s="1"/>
  <c r="D193" i="35"/>
  <c r="E211" i="35"/>
  <c r="E286" i="35" s="1"/>
  <c r="E311" i="35" s="1"/>
  <c r="F212" i="35"/>
  <c r="F287" i="35" s="1"/>
  <c r="G209" i="35"/>
  <c r="G284" i="35" s="1"/>
  <c r="E199" i="35"/>
  <c r="E274" i="35" s="1"/>
  <c r="E299" i="35" s="1"/>
  <c r="G208" i="35"/>
  <c r="G283" i="35" s="1"/>
  <c r="D207" i="35"/>
  <c r="D282" i="35" s="1"/>
  <c r="C212" i="35"/>
  <c r="D202" i="35"/>
  <c r="D277" i="35" s="1"/>
  <c r="E202" i="35"/>
  <c r="E277" i="35" s="1"/>
  <c r="E302" i="35" s="1"/>
  <c r="E352" i="35" s="1"/>
  <c r="G210" i="35"/>
  <c r="G285" i="35" s="1"/>
  <c r="C201" i="35"/>
  <c r="F196" i="35"/>
  <c r="F271" i="35" s="1"/>
  <c r="F296" i="35" s="1"/>
  <c r="F346" i="35" s="1"/>
  <c r="G201" i="35"/>
  <c r="G276" i="35" s="1"/>
  <c r="C202" i="35"/>
  <c r="F208" i="35"/>
  <c r="F283" i="35" s="1"/>
  <c r="F308" i="35" s="1"/>
  <c r="F358" i="35" s="1"/>
  <c r="F200" i="35"/>
  <c r="F195" i="35"/>
  <c r="G203" i="35"/>
  <c r="G278" i="35" s="1"/>
  <c r="G206" i="35"/>
  <c r="G281" i="35" s="1"/>
  <c r="F201" i="35"/>
  <c r="F276" i="35" s="1"/>
  <c r="F301" i="35" s="1"/>
  <c r="F351" i="35" s="1"/>
  <c r="G199" i="35"/>
  <c r="G274" i="35" s="1"/>
  <c r="D204" i="35"/>
  <c r="D279" i="35" s="1"/>
  <c r="F206" i="35"/>
  <c r="F281" i="35" s="1"/>
  <c r="F306" i="35" s="1"/>
  <c r="F356" i="35" s="1"/>
  <c r="D200" i="35"/>
  <c r="G205" i="35"/>
  <c r="G280" i="35" s="1"/>
  <c r="E206" i="35"/>
  <c r="E281" i="35" s="1"/>
  <c r="E306" i="35" s="1"/>
  <c r="E200" i="35"/>
  <c r="E275" i="35" s="1"/>
  <c r="E300" i="35" s="1"/>
  <c r="E350" i="35" s="1"/>
  <c r="G211" i="35"/>
  <c r="G286" i="35" s="1"/>
  <c r="D201" i="35"/>
  <c r="D276" i="35" s="1"/>
  <c r="D301" i="35" s="1"/>
  <c r="D351" i="35" s="1"/>
  <c r="C204" i="35"/>
  <c r="G196" i="35"/>
  <c r="G271" i="35" s="1"/>
  <c r="F210" i="35"/>
  <c r="F285" i="35" s="1"/>
  <c r="C209" i="35"/>
  <c r="G197" i="35"/>
  <c r="G272" i="35" s="1"/>
  <c r="D197" i="35"/>
  <c r="D272" i="35" s="1"/>
  <c r="D297" i="35" s="1"/>
  <c r="D347" i="35" s="1"/>
  <c r="D195" i="35"/>
  <c r="D270" i="35" s="1"/>
  <c r="D295" i="35" s="1"/>
  <c r="D345" i="35" s="1"/>
  <c r="H171" i="21"/>
  <c r="H173" i="28"/>
  <c r="H182" i="62"/>
  <c r="H173" i="10"/>
  <c r="H169" i="59"/>
  <c r="E208" i="32"/>
  <c r="E283" i="32" s="1"/>
  <c r="E308" i="32" s="1"/>
  <c r="E358" i="32" s="1"/>
  <c r="D211" i="32"/>
  <c r="D286" i="32" s="1"/>
  <c r="D311" i="32" s="1"/>
  <c r="D361" i="32" s="1"/>
  <c r="G205" i="32"/>
  <c r="G280" i="32" s="1"/>
  <c r="G202" i="32"/>
  <c r="G277" i="32" s="1"/>
  <c r="D210" i="32"/>
  <c r="D285" i="32" s="1"/>
  <c r="D310" i="32" s="1"/>
  <c r="D360" i="32" s="1"/>
  <c r="C212" i="32"/>
  <c r="G198" i="32"/>
  <c r="G273" i="32" s="1"/>
  <c r="E198" i="32"/>
  <c r="E273" i="32" s="1"/>
  <c r="E298" i="32" s="1"/>
  <c r="F212" i="32"/>
  <c r="F287" i="32" s="1"/>
  <c r="C205" i="32"/>
  <c r="C193" i="32"/>
  <c r="F199" i="32"/>
  <c r="F274" i="32" s="1"/>
  <c r="C200" i="32"/>
  <c r="D208" i="32"/>
  <c r="D283" i="32" s="1"/>
  <c r="D308" i="32" s="1"/>
  <c r="D358" i="32" s="1"/>
  <c r="F210" i="32"/>
  <c r="F285" i="32" s="1"/>
  <c r="C198" i="32"/>
  <c r="C194" i="32"/>
  <c r="F211" i="32"/>
  <c r="F286" i="32" s="1"/>
  <c r="D194" i="32"/>
  <c r="D269" i="32" s="1"/>
  <c r="D294" i="32" s="1"/>
  <c r="E196" i="32"/>
  <c r="E271" i="32" s="1"/>
  <c r="E296" i="32" s="1"/>
  <c r="E346" i="32" s="1"/>
  <c r="D200" i="32"/>
  <c r="D275" i="32" s="1"/>
  <c r="G203" i="32"/>
  <c r="G278" i="32" s="1"/>
  <c r="E203" i="32"/>
  <c r="H178" i="21"/>
  <c r="H186" i="11"/>
  <c r="H183" i="57"/>
  <c r="H174" i="59"/>
  <c r="H178" i="22"/>
  <c r="H184" i="6"/>
  <c r="E175" i="12"/>
  <c r="G175" i="12"/>
  <c r="D175" i="12"/>
  <c r="F175" i="12"/>
  <c r="C175" i="12"/>
  <c r="H186" i="21"/>
  <c r="H187" i="20"/>
  <c r="H178" i="59"/>
  <c r="H182" i="19"/>
  <c r="H260" i="10"/>
  <c r="E238" i="10"/>
  <c r="Z9" i="49" s="1"/>
  <c r="H243" i="10"/>
  <c r="C263" i="10"/>
  <c r="AE9" i="49"/>
  <c r="H255" i="10"/>
  <c r="H258" i="9"/>
  <c r="H245" i="9"/>
  <c r="H249" i="10"/>
  <c r="H222" i="9"/>
  <c r="G238" i="9"/>
  <c r="AB8" i="49" s="1"/>
  <c r="F238" i="9"/>
  <c r="AA8" i="49" s="1"/>
  <c r="Y8" i="49"/>
  <c r="D238" i="9"/>
  <c r="H259" i="9"/>
  <c r="H255" i="9"/>
  <c r="AI8" i="49"/>
  <c r="G263" i="9"/>
  <c r="H225" i="9"/>
  <c r="H237" i="9"/>
  <c r="D263" i="10"/>
  <c r="AF9" i="49"/>
  <c r="H230" i="10"/>
  <c r="H233" i="10"/>
  <c r="H251" i="10"/>
  <c r="H237" i="10"/>
  <c r="H231" i="10"/>
  <c r="H258" i="10"/>
  <c r="Z42" i="49"/>
  <c r="AC42" i="49" s="1"/>
  <c r="H249" i="9"/>
  <c r="H236" i="9"/>
  <c r="C263" i="9"/>
  <c r="H243" i="9"/>
  <c r="AE8" i="49"/>
  <c r="H254" i="9"/>
  <c r="H220" i="9"/>
  <c r="H232" i="9"/>
  <c r="H230" i="9"/>
  <c r="H247" i="9"/>
  <c r="H226" i="10"/>
  <c r="H220" i="10"/>
  <c r="H218" i="10"/>
  <c r="C238" i="10"/>
  <c r="H256" i="10"/>
  <c r="H227" i="10"/>
  <c r="F238" i="10"/>
  <c r="AA9" i="49" s="1"/>
  <c r="H247" i="10"/>
  <c r="H228" i="10"/>
  <c r="H253" i="10"/>
  <c r="F263" i="9"/>
  <c r="AH8" i="49" s="1"/>
  <c r="H262" i="9"/>
  <c r="D263" i="9"/>
  <c r="AF8" i="49" s="1"/>
  <c r="E263" i="9"/>
  <c r="AG8" i="49" s="1"/>
  <c r="H224" i="9"/>
  <c r="H246" i="9"/>
  <c r="H231" i="9"/>
  <c r="G238" i="10"/>
  <c r="AB9" i="49" s="1"/>
  <c r="H222" i="10"/>
  <c r="H234" i="10"/>
  <c r="H244" i="10"/>
  <c r="H221" i="10"/>
  <c r="H256" i="9"/>
  <c r="H257" i="9"/>
  <c r="H226" i="9"/>
  <c r="H219" i="9"/>
  <c r="H252" i="9"/>
  <c r="H225" i="37"/>
  <c r="H225" i="10"/>
  <c r="E263" i="10"/>
  <c r="AG9" i="49" s="1"/>
  <c r="H262" i="10"/>
  <c r="H250" i="10"/>
  <c r="G263" i="10"/>
  <c r="AI9" i="49" s="1"/>
  <c r="H223" i="10"/>
  <c r="H254" i="10"/>
  <c r="H244" i="9"/>
  <c r="H250" i="9"/>
  <c r="H248" i="9"/>
  <c r="H235" i="9"/>
  <c r="H222" i="36"/>
  <c r="H224" i="10"/>
  <c r="H232" i="10"/>
  <c r="H257" i="10"/>
  <c r="D238" i="10"/>
  <c r="Y9" i="49" s="1"/>
  <c r="H245" i="10"/>
  <c r="H252" i="10"/>
  <c r="H235" i="10"/>
  <c r="H228" i="9"/>
  <c r="H218" i="9"/>
  <c r="C238" i="9"/>
  <c r="H253" i="9"/>
  <c r="E238" i="9"/>
  <c r="Z8" i="49"/>
  <c r="H260" i="9"/>
  <c r="H234" i="9"/>
  <c r="H227" i="9"/>
  <c r="H261" i="9"/>
  <c r="H223" i="36"/>
  <c r="H221" i="36"/>
  <c r="H246" i="10"/>
  <c r="H259" i="10"/>
  <c r="AH9" i="49"/>
  <c r="F263" i="10"/>
  <c r="H248" i="10"/>
  <c r="H251" i="9"/>
  <c r="H223" i="9"/>
  <c r="H221" i="9"/>
  <c r="H233" i="9"/>
  <c r="D263" i="6"/>
  <c r="AF7" i="49"/>
  <c r="C263" i="6"/>
  <c r="D238" i="6"/>
  <c r="Y7" i="49"/>
  <c r="C238" i="6"/>
  <c r="X7" i="49"/>
  <c r="E43" i="49"/>
  <c r="E47" i="49" s="1"/>
  <c r="B47" i="49"/>
  <c r="E208" i="30"/>
  <c r="E283" i="30" s="1"/>
  <c r="E308" i="30" s="1"/>
  <c r="E358" i="30" s="1"/>
  <c r="C201" i="30"/>
  <c r="E203" i="30"/>
  <c r="E278" i="30" s="1"/>
  <c r="E198" i="30"/>
  <c r="E273" i="30" s="1"/>
  <c r="E298" i="30" s="1"/>
  <c r="E348" i="30" s="1"/>
  <c r="D206" i="30"/>
  <c r="D281" i="30" s="1"/>
  <c r="D306" i="30" s="1"/>
  <c r="D356" i="30" s="1"/>
  <c r="D194" i="30"/>
  <c r="D269" i="30" s="1"/>
  <c r="D294" i="30" s="1"/>
  <c r="D344" i="30" s="1"/>
  <c r="C196" i="30"/>
  <c r="F206" i="30"/>
  <c r="F281" i="30" s="1"/>
  <c r="E199" i="30"/>
  <c r="E274" i="30" s="1"/>
  <c r="D212" i="30"/>
  <c r="D287" i="30" s="1"/>
  <c r="D312" i="30" s="1"/>
  <c r="D362" i="30" s="1"/>
  <c r="C199" i="30"/>
  <c r="E207" i="30"/>
  <c r="E282" i="30" s="1"/>
  <c r="D211" i="30"/>
  <c r="D286" i="30" s="1"/>
  <c r="D311" i="30" s="1"/>
  <c r="D361" i="30" s="1"/>
  <c r="F197" i="30"/>
  <c r="F272" i="30" s="1"/>
  <c r="C203" i="30"/>
  <c r="F205" i="30"/>
  <c r="F280" i="30" s="1"/>
  <c r="D210" i="30"/>
  <c r="D285" i="30" s="1"/>
  <c r="D310" i="30" s="1"/>
  <c r="D360" i="30" s="1"/>
  <c r="F203" i="30"/>
  <c r="F278" i="30" s="1"/>
  <c r="C206" i="30"/>
  <c r="G208" i="30"/>
  <c r="G283" i="30" s="1"/>
  <c r="G211" i="30"/>
  <c r="D205" i="30"/>
  <c r="D280" i="30" s="1"/>
  <c r="G197" i="30"/>
  <c r="G272" i="30" s="1"/>
  <c r="F210" i="30"/>
  <c r="F285" i="30" s="1"/>
  <c r="G195" i="30"/>
  <c r="G270" i="30" s="1"/>
  <c r="E197" i="30"/>
  <c r="E272" i="30" s="1"/>
  <c r="C212" i="30"/>
  <c r="E194" i="30"/>
  <c r="E269" i="30" s="1"/>
  <c r="E294" i="30" s="1"/>
  <c r="E344" i="30" s="1"/>
  <c r="G199" i="30"/>
  <c r="G274" i="30" s="1"/>
  <c r="E202" i="30"/>
  <c r="E277" i="30" s="1"/>
  <c r="F212" i="30"/>
  <c r="F287" i="30" s="1"/>
  <c r="F202" i="30"/>
  <c r="F277" i="30" s="1"/>
  <c r="E212" i="30"/>
  <c r="E287" i="30" s="1"/>
  <c r="C205" i="30"/>
  <c r="F204" i="30"/>
  <c r="F279" i="30" s="1"/>
  <c r="G202" i="30"/>
  <c r="G277" i="30" s="1"/>
  <c r="E195" i="30"/>
  <c r="E270" i="30" s="1"/>
  <c r="D208" i="30"/>
  <c r="D283" i="30" s="1"/>
  <c r="D308" i="30" s="1"/>
  <c r="D358" i="30" s="1"/>
  <c r="E206" i="30"/>
  <c r="E281" i="30" s="1"/>
  <c r="F195" i="30"/>
  <c r="F270" i="30" s="1"/>
  <c r="G210" i="30"/>
  <c r="G285" i="30" s="1"/>
  <c r="G212" i="30"/>
  <c r="G287" i="30" s="1"/>
  <c r="G200" i="30"/>
  <c r="G275" i="30" s="1"/>
  <c r="E211" i="30"/>
  <c r="E286" i="30" s="1"/>
  <c r="E311" i="30" s="1"/>
  <c r="E361" i="30" s="1"/>
  <c r="E209" i="30"/>
  <c r="E284" i="30" s="1"/>
  <c r="D201" i="30"/>
  <c r="D276" i="30" s="1"/>
  <c r="G193" i="30"/>
  <c r="G206" i="30"/>
  <c r="G281" i="30" s="1"/>
  <c r="F194" i="30"/>
  <c r="F269" i="30" s="1"/>
  <c r="G209" i="30"/>
  <c r="G284" i="30" s="1"/>
  <c r="C208" i="30"/>
  <c r="D193" i="30"/>
  <c r="F208" i="30"/>
  <c r="F283" i="30" s="1"/>
  <c r="D200" i="30"/>
  <c r="D275" i="30" s="1"/>
  <c r="F193" i="30"/>
  <c r="G205" i="30"/>
  <c r="G280" i="30" s="1"/>
  <c r="F209" i="30"/>
  <c r="F284" i="30" s="1"/>
  <c r="D195" i="30"/>
  <c r="D270" i="30" s="1"/>
  <c r="D295" i="30" s="1"/>
  <c r="D345" i="30" s="1"/>
  <c r="D202" i="30"/>
  <c r="D277" i="30" s="1"/>
  <c r="E210" i="30"/>
  <c r="E285" i="30" s="1"/>
  <c r="E205" i="30"/>
  <c r="E280" i="30" s="1"/>
  <c r="D198" i="30"/>
  <c r="D273" i="30" s="1"/>
  <c r="D298" i="30" s="1"/>
  <c r="D348" i="30" s="1"/>
  <c r="D197" i="30"/>
  <c r="D272" i="30" s="1"/>
  <c r="C210" i="30"/>
  <c r="F199" i="30"/>
  <c r="F274" i="30" s="1"/>
  <c r="E201" i="30"/>
  <c r="E276" i="30" s="1"/>
  <c r="G198" i="30"/>
  <c r="G273" i="30" s="1"/>
  <c r="F211" i="30"/>
  <c r="F286" i="30" s="1"/>
  <c r="D204" i="30"/>
  <c r="D279" i="30" s="1"/>
  <c r="D203" i="30"/>
  <c r="D278" i="30" s="1"/>
  <c r="C207" i="30"/>
  <c r="G204" i="30"/>
  <c r="G279" i="30" s="1"/>
  <c r="D199" i="30"/>
  <c r="D274" i="30" s="1"/>
  <c r="D299" i="30" s="1"/>
  <c r="D349" i="30" s="1"/>
  <c r="D207" i="30"/>
  <c r="D282" i="30" s="1"/>
  <c r="C211" i="30"/>
  <c r="G207" i="30"/>
  <c r="G282" i="30" s="1"/>
  <c r="C202" i="30"/>
  <c r="E204" i="30"/>
  <c r="E279" i="30" s="1"/>
  <c r="C197" i="30"/>
  <c r="F201" i="30"/>
  <c r="F276" i="30" s="1"/>
  <c r="G203" i="30"/>
  <c r="G278" i="30" s="1"/>
  <c r="E193" i="30"/>
  <c r="C200" i="30"/>
  <c r="F196" i="30"/>
  <c r="F271" i="30" s="1"/>
  <c r="G194" i="30"/>
  <c r="G269" i="30" s="1"/>
  <c r="F207" i="30"/>
  <c r="F282" i="30" s="1"/>
  <c r="E200" i="30"/>
  <c r="E275" i="30" s="1"/>
  <c r="C193" i="30"/>
  <c r="D196" i="30"/>
  <c r="D271" i="30" s="1"/>
  <c r="D296" i="30" s="1"/>
  <c r="D346" i="30" s="1"/>
  <c r="D209" i="30"/>
  <c r="D284" i="30" s="1"/>
  <c r="C198" i="30"/>
  <c r="C209" i="30"/>
  <c r="C204" i="30"/>
  <c r="F200" i="30"/>
  <c r="F275" i="30" s="1"/>
  <c r="C194" i="30"/>
  <c r="G201" i="30"/>
  <c r="G276" i="30" s="1"/>
  <c r="G196" i="30"/>
  <c r="G271" i="30" s="1"/>
  <c r="F198" i="30"/>
  <c r="F273" i="30" s="1"/>
  <c r="E196" i="30"/>
  <c r="E271" i="30" s="1"/>
  <c r="E296" i="30" s="1"/>
  <c r="E346" i="30" s="1"/>
  <c r="C195" i="30"/>
  <c r="X30" i="49"/>
  <c r="H258" i="36"/>
  <c r="O14" i="49"/>
  <c r="H98" i="46"/>
  <c r="H231" i="6"/>
  <c r="H259" i="6"/>
  <c r="H251" i="6"/>
  <c r="H256" i="6"/>
  <c r="H236" i="6"/>
  <c r="X34" i="49"/>
  <c r="G263" i="29"/>
  <c r="AI29" i="49" s="1"/>
  <c r="H249" i="29"/>
  <c r="H244" i="29"/>
  <c r="H260" i="29"/>
  <c r="E198" i="11"/>
  <c r="E273" i="11" s="1"/>
  <c r="E298" i="11" s="1"/>
  <c r="E348" i="11" s="1"/>
  <c r="D198" i="11"/>
  <c r="D273" i="11" s="1"/>
  <c r="D298" i="11" s="1"/>
  <c r="D348" i="11" s="1"/>
  <c r="D193" i="11"/>
  <c r="G194" i="11"/>
  <c r="E205" i="11"/>
  <c r="E280" i="11" s="1"/>
  <c r="D208" i="11"/>
  <c r="D283" i="11" s="1"/>
  <c r="D308" i="11" s="1"/>
  <c r="D358" i="11" s="1"/>
  <c r="C208" i="11"/>
  <c r="F195" i="11"/>
  <c r="F270" i="11" s="1"/>
  <c r="C205" i="11"/>
  <c r="C202" i="11"/>
  <c r="H257" i="36"/>
  <c r="H181" i="36"/>
  <c r="G238" i="37"/>
  <c r="AB38" i="49" s="1"/>
  <c r="E184" i="44"/>
  <c r="E179" i="44"/>
  <c r="E174" i="44"/>
  <c r="E181" i="44"/>
  <c r="E169" i="44"/>
  <c r="E177" i="44"/>
  <c r="E183" i="44"/>
  <c r="E166" i="44"/>
  <c r="E168" i="44"/>
  <c r="E175" i="44"/>
  <c r="E180" i="44"/>
  <c r="E182" i="44"/>
  <c r="E172" i="44"/>
  <c r="E176" i="44"/>
  <c r="E173" i="44"/>
  <c r="E171" i="44"/>
  <c r="E167" i="44"/>
  <c r="E170" i="44"/>
  <c r="E178" i="44"/>
  <c r="E165" i="44"/>
  <c r="H168" i="21"/>
  <c r="C188" i="21"/>
  <c r="H177" i="18"/>
  <c r="AL34" i="49"/>
  <c r="X22" i="49"/>
  <c r="O12" i="49"/>
  <c r="H170" i="57"/>
  <c r="O38" i="49"/>
  <c r="AG24" i="49"/>
  <c r="AJ24" i="49" s="1"/>
  <c r="H263" i="23"/>
  <c r="F238" i="6"/>
  <c r="AA7" i="49" s="1"/>
  <c r="H177" i="37"/>
  <c r="H252" i="36"/>
  <c r="C238" i="36"/>
  <c r="H218" i="36"/>
  <c r="E193" i="39"/>
  <c r="E212" i="39"/>
  <c r="E287" i="39" s="1"/>
  <c r="F205" i="39"/>
  <c r="F280" i="39" s="1"/>
  <c r="G206" i="39"/>
  <c r="G281" i="39" s="1"/>
  <c r="D177" i="36"/>
  <c r="G177" i="36"/>
  <c r="F177" i="36"/>
  <c r="E177" i="36"/>
  <c r="C177" i="36"/>
  <c r="H184" i="16"/>
  <c r="H238" i="25"/>
  <c r="H247" i="36"/>
  <c r="H185" i="6"/>
  <c r="H227" i="6"/>
  <c r="H255" i="6"/>
  <c r="H249" i="6"/>
  <c r="H248" i="6"/>
  <c r="H257" i="6"/>
  <c r="H245" i="36"/>
  <c r="F206" i="62"/>
  <c r="F281" i="62" s="1"/>
  <c r="E205" i="62"/>
  <c r="E280" i="62" s="1"/>
  <c r="G208" i="62"/>
  <c r="F202" i="62"/>
  <c r="F277" i="62" s="1"/>
  <c r="C196" i="62"/>
  <c r="C193" i="62"/>
  <c r="G204" i="62"/>
  <c r="G279" i="62" s="1"/>
  <c r="G210" i="62"/>
  <c r="G206" i="62"/>
  <c r="G200" i="62"/>
  <c r="G275" i="62" s="1"/>
  <c r="F204" i="62"/>
  <c r="F279" i="62" s="1"/>
  <c r="E204" i="62"/>
  <c r="E279" i="62" s="1"/>
  <c r="D200" i="62"/>
  <c r="C204" i="62"/>
  <c r="C200" i="62"/>
  <c r="G209" i="62"/>
  <c r="G284" i="62" s="1"/>
  <c r="C197" i="62"/>
  <c r="D197" i="62"/>
  <c r="D272" i="62" s="1"/>
  <c r="C201" i="62"/>
  <c r="C205" i="62"/>
  <c r="G198" i="62"/>
  <c r="G273" i="62" s="1"/>
  <c r="E208" i="62"/>
  <c r="C211" i="62"/>
  <c r="F193" i="62"/>
  <c r="D196" i="62"/>
  <c r="D271" i="62" s="1"/>
  <c r="D296" i="62" s="1"/>
  <c r="D346" i="62" s="1"/>
  <c r="C209" i="62"/>
  <c r="F194" i="62"/>
  <c r="C199" i="62"/>
  <c r="D193" i="62"/>
  <c r="D207" i="62"/>
  <c r="D282" i="62" s="1"/>
  <c r="D208" i="62"/>
  <c r="D283" i="62" s="1"/>
  <c r="D308" i="62" s="1"/>
  <c r="D358" i="62" s="1"/>
  <c r="E195" i="62"/>
  <c r="E270" i="62" s="1"/>
  <c r="E193" i="62"/>
  <c r="G196" i="62"/>
  <c r="E206" i="62"/>
  <c r="E212" i="62"/>
  <c r="E287" i="62" s="1"/>
  <c r="D212" i="62"/>
  <c r="D287" i="62" s="1"/>
  <c r="H89" i="44"/>
  <c r="D193" i="41"/>
  <c r="G201" i="41"/>
  <c r="G276" i="41" s="1"/>
  <c r="D201" i="41"/>
  <c r="D276" i="41" s="1"/>
  <c r="F205" i="41"/>
  <c r="F280" i="41" s="1"/>
  <c r="F203" i="41"/>
  <c r="F278" i="41" s="1"/>
  <c r="F201" i="41"/>
  <c r="F276" i="41" s="1"/>
  <c r="F193" i="41"/>
  <c r="C206" i="41"/>
  <c r="E194" i="41"/>
  <c r="E269" i="41" s="1"/>
  <c r="E294" i="41" s="1"/>
  <c r="E344" i="41" s="1"/>
  <c r="E206" i="41"/>
  <c r="E281" i="41" s="1"/>
  <c r="E306" i="41" s="1"/>
  <c r="E356" i="41" s="1"/>
  <c r="C209" i="41"/>
  <c r="D194" i="41"/>
  <c r="D269" i="41" s="1"/>
  <c r="D294" i="41" s="1"/>
  <c r="D344" i="41" s="1"/>
  <c r="D210" i="41"/>
  <c r="D285" i="41" s="1"/>
  <c r="D310" i="41" s="1"/>
  <c r="D360" i="41" s="1"/>
  <c r="E210" i="41"/>
  <c r="E285" i="41" s="1"/>
  <c r="C203" i="41"/>
  <c r="G194" i="41"/>
  <c r="G269" i="41" s="1"/>
  <c r="E203" i="41"/>
  <c r="E278" i="41" s="1"/>
  <c r="C208" i="41"/>
  <c r="C204" i="41"/>
  <c r="F206" i="41"/>
  <c r="F281" i="41" s="1"/>
  <c r="D204" i="41"/>
  <c r="D279" i="41" s="1"/>
  <c r="E200" i="41"/>
  <c r="E275" i="41" s="1"/>
  <c r="G206" i="41"/>
  <c r="G281" i="41" s="1"/>
  <c r="G211" i="41"/>
  <c r="G286" i="41" s="1"/>
  <c r="E212" i="41"/>
  <c r="E287" i="41" s="1"/>
  <c r="G198" i="41"/>
  <c r="G273" i="41" s="1"/>
  <c r="C210" i="41"/>
  <c r="G209" i="41"/>
  <c r="G284" i="41" s="1"/>
  <c r="F204" i="41"/>
  <c r="F279" i="41" s="1"/>
  <c r="F202" i="41"/>
  <c r="F277" i="41" s="1"/>
  <c r="D200" i="41"/>
  <c r="G212" i="41"/>
  <c r="G287" i="41" s="1"/>
  <c r="G207" i="41"/>
  <c r="G282" i="41" s="1"/>
  <c r="E198" i="41"/>
  <c r="E273" i="41" s="1"/>
  <c r="F212" i="41"/>
  <c r="C207" i="41"/>
  <c r="F194" i="41"/>
  <c r="F269" i="41" s="1"/>
  <c r="E201" i="41"/>
  <c r="E276" i="41" s="1"/>
  <c r="F209" i="41"/>
  <c r="F284" i="41" s="1"/>
  <c r="D196" i="41"/>
  <c r="D271" i="41" s="1"/>
  <c r="D296" i="41" s="1"/>
  <c r="D346" i="41" s="1"/>
  <c r="C211" i="41"/>
  <c r="E199" i="41"/>
  <c r="E274" i="41" s="1"/>
  <c r="E299" i="41" s="1"/>
  <c r="E349" i="41" s="1"/>
  <c r="F210" i="41"/>
  <c r="F285" i="41" s="1"/>
  <c r="E195" i="41"/>
  <c r="E270" i="41" s="1"/>
  <c r="E295" i="41" s="1"/>
  <c r="E345" i="41" s="1"/>
  <c r="G195" i="41"/>
  <c r="G270" i="41" s="1"/>
  <c r="C202" i="41"/>
  <c r="G202" i="41"/>
  <c r="E208" i="41"/>
  <c r="E283" i="41" s="1"/>
  <c r="E308" i="41" s="1"/>
  <c r="E358" i="41" s="1"/>
  <c r="C199" i="41"/>
  <c r="E202" i="41"/>
  <c r="F208" i="41"/>
  <c r="F283" i="41" s="1"/>
  <c r="C193" i="41"/>
  <c r="D212" i="41"/>
  <c r="D207" i="41"/>
  <c r="D282" i="41" s="1"/>
  <c r="C205" i="41"/>
  <c r="G205" i="41"/>
  <c r="C197" i="41"/>
  <c r="G204" i="41"/>
  <c r="G279" i="41" s="1"/>
  <c r="F211" i="41"/>
  <c r="F286" i="41" s="1"/>
  <c r="F197" i="41"/>
  <c r="F272" i="41" s="1"/>
  <c r="F198" i="41"/>
  <c r="F273" i="41" s="1"/>
  <c r="F200" i="41"/>
  <c r="E204" i="41"/>
  <c r="E279" i="41" s="1"/>
  <c r="C200" i="41"/>
  <c r="E207" i="41"/>
  <c r="E282" i="41" s="1"/>
  <c r="G208" i="41"/>
  <c r="G283" i="41" s="1"/>
  <c r="D206" i="41"/>
  <c r="D281" i="41" s="1"/>
  <c r="D306" i="41" s="1"/>
  <c r="D356" i="41" s="1"/>
  <c r="F207" i="41"/>
  <c r="F282" i="41" s="1"/>
  <c r="C194" i="41"/>
  <c r="C198" i="41"/>
  <c r="D205" i="41"/>
  <c r="E197" i="41"/>
  <c r="E272" i="41" s="1"/>
  <c r="E297" i="41" s="1"/>
  <c r="E347" i="41" s="1"/>
  <c r="F196" i="41"/>
  <c r="F271" i="41" s="1"/>
  <c r="D208" i="41"/>
  <c r="D283" i="41" s="1"/>
  <c r="D308" i="41" s="1"/>
  <c r="D358" i="41" s="1"/>
  <c r="F195" i="41"/>
  <c r="F270" i="41" s="1"/>
  <c r="G196" i="41"/>
  <c r="G271" i="41" s="1"/>
  <c r="D211" i="41"/>
  <c r="D286" i="41" s="1"/>
  <c r="D311" i="41" s="1"/>
  <c r="D361" i="41" s="1"/>
  <c r="G197" i="41"/>
  <c r="G272" i="41" s="1"/>
  <c r="G200" i="41"/>
  <c r="C212" i="41"/>
  <c r="D203" i="41"/>
  <c r="D278" i="41" s="1"/>
  <c r="C201" i="41"/>
  <c r="C195" i="41"/>
  <c r="G203" i="41"/>
  <c r="G278" i="41" s="1"/>
  <c r="G210" i="41"/>
  <c r="G285" i="41" s="1"/>
  <c r="D199" i="41"/>
  <c r="D274" i="41" s="1"/>
  <c r="D299" i="41" s="1"/>
  <c r="D349" i="41" s="1"/>
  <c r="D198" i="41"/>
  <c r="D273" i="41" s="1"/>
  <c r="D298" i="41" s="1"/>
  <c r="D348" i="41" s="1"/>
  <c r="E196" i="41"/>
  <c r="E271" i="41" s="1"/>
  <c r="E296" i="41" s="1"/>
  <c r="E346" i="41" s="1"/>
  <c r="G193" i="41"/>
  <c r="D202" i="41"/>
  <c r="D277" i="41" s="1"/>
  <c r="E209" i="41"/>
  <c r="E284" i="41" s="1"/>
  <c r="E205" i="41"/>
  <c r="E211" i="41"/>
  <c r="E286" i="41" s="1"/>
  <c r="E311" i="41" s="1"/>
  <c r="E361" i="41" s="1"/>
  <c r="F199" i="41"/>
  <c r="F274" i="41" s="1"/>
  <c r="D209" i="41"/>
  <c r="D284" i="41" s="1"/>
  <c r="G199" i="41"/>
  <c r="G274" i="41" s="1"/>
  <c r="D197" i="41"/>
  <c r="D272" i="41" s="1"/>
  <c r="D297" i="41" s="1"/>
  <c r="D347" i="41" s="1"/>
  <c r="E193" i="41"/>
  <c r="D195" i="41"/>
  <c r="D270" i="41" s="1"/>
  <c r="D295" i="41" s="1"/>
  <c r="D345" i="41" s="1"/>
  <c r="C196" i="41"/>
  <c r="E263" i="29"/>
  <c r="AG29" i="49" s="1"/>
  <c r="F263" i="29"/>
  <c r="AH29" i="49" s="1"/>
  <c r="H255" i="29"/>
  <c r="D263" i="29"/>
  <c r="AF29" i="49" s="1"/>
  <c r="O10" i="49"/>
  <c r="G184" i="44"/>
  <c r="G165" i="44"/>
  <c r="G172" i="44"/>
  <c r="G166" i="44"/>
  <c r="G168" i="44"/>
  <c r="G189" i="44"/>
  <c r="G177" i="44"/>
  <c r="G176" i="44"/>
  <c r="G167" i="44"/>
  <c r="G171" i="44"/>
  <c r="G180" i="44"/>
  <c r="G170" i="44"/>
  <c r="G175" i="44"/>
  <c r="G178" i="44"/>
  <c r="G174" i="44"/>
  <c r="G169" i="44"/>
  <c r="G181" i="44"/>
  <c r="G173" i="44"/>
  <c r="G179" i="44"/>
  <c r="G182" i="44"/>
  <c r="G183" i="44"/>
  <c r="G212" i="59"/>
  <c r="G287" i="59" s="1"/>
  <c r="H182" i="37"/>
  <c r="H187" i="6"/>
  <c r="G263" i="37"/>
  <c r="AI38" i="49" s="1"/>
  <c r="AL36" i="49"/>
  <c r="H177" i="27"/>
  <c r="O22" i="49"/>
  <c r="G196" i="21"/>
  <c r="G271" i="21" s="1"/>
  <c r="C210" i="21"/>
  <c r="F210" i="21"/>
  <c r="F285" i="21" s="1"/>
  <c r="F198" i="21"/>
  <c r="F273" i="21" s="1"/>
  <c r="F298" i="21" s="1"/>
  <c r="F348" i="21" s="1"/>
  <c r="E202" i="21"/>
  <c r="E277" i="21" s="1"/>
  <c r="F195" i="21"/>
  <c r="F197" i="21"/>
  <c r="F272" i="21" s="1"/>
  <c r="F199" i="21"/>
  <c r="F274" i="21" s="1"/>
  <c r="G208" i="21"/>
  <c r="G283" i="21" s="1"/>
  <c r="D193" i="21"/>
  <c r="D212" i="21"/>
  <c r="D287" i="21" s="1"/>
  <c r="D312" i="21" s="1"/>
  <c r="D362" i="21" s="1"/>
  <c r="C201" i="21"/>
  <c r="D205" i="21"/>
  <c r="D280" i="21" s="1"/>
  <c r="C202" i="21"/>
  <c r="C200" i="21"/>
  <c r="F201" i="21"/>
  <c r="F276" i="21" s="1"/>
  <c r="E203" i="21"/>
  <c r="E278" i="21" s="1"/>
  <c r="G193" i="21"/>
  <c r="C211" i="21"/>
  <c r="G210" i="21"/>
  <c r="G285" i="21" s="1"/>
  <c r="E198" i="21"/>
  <c r="E273" i="21" s="1"/>
  <c r="E298" i="21" s="1"/>
  <c r="E348" i="21" s="1"/>
  <c r="G204" i="21"/>
  <c r="G279" i="21" s="1"/>
  <c r="D202" i="21"/>
  <c r="D277" i="21" s="1"/>
  <c r="E208" i="21"/>
  <c r="E283" i="21" s="1"/>
  <c r="E308" i="21" s="1"/>
  <c r="E358" i="21" s="1"/>
  <c r="D197" i="21"/>
  <c r="D272" i="21" s="1"/>
  <c r="D297" i="21" s="1"/>
  <c r="D347" i="21" s="1"/>
  <c r="G202" i="21"/>
  <c r="G277" i="21" s="1"/>
  <c r="C198" i="21"/>
  <c r="C204" i="21"/>
  <c r="G197" i="21"/>
  <c r="G272" i="21" s="1"/>
  <c r="E199" i="21"/>
  <c r="E274" i="21" s="1"/>
  <c r="D195" i="21"/>
  <c r="G194" i="21"/>
  <c r="G269" i="21" s="1"/>
  <c r="E212" i="21"/>
  <c r="E287" i="21" s="1"/>
  <c r="E312" i="21" s="1"/>
  <c r="E362" i="21" s="1"/>
  <c r="C203" i="21"/>
  <c r="F208" i="21"/>
  <c r="F283" i="21" s="1"/>
  <c r="C196" i="21"/>
  <c r="D200" i="21"/>
  <c r="D206" i="21"/>
  <c r="D281" i="21" s="1"/>
  <c r="D306" i="21" s="1"/>
  <c r="D356" i="21" s="1"/>
  <c r="C208" i="21"/>
  <c r="C194" i="21"/>
  <c r="F193" i="21"/>
  <c r="D204" i="21"/>
  <c r="D279" i="21" s="1"/>
  <c r="E197" i="21"/>
  <c r="E272" i="21" s="1"/>
  <c r="E297" i="21" s="1"/>
  <c r="E347" i="21" s="1"/>
  <c r="G198" i="21"/>
  <c r="G273" i="21" s="1"/>
  <c r="C197" i="21"/>
  <c r="F206" i="21"/>
  <c r="F281" i="21" s="1"/>
  <c r="F207" i="21"/>
  <c r="F282" i="21" s="1"/>
  <c r="E194" i="21"/>
  <c r="E269" i="21" s="1"/>
  <c r="E294" i="21" s="1"/>
  <c r="E344" i="21" s="1"/>
  <c r="G207" i="21"/>
  <c r="G282" i="21" s="1"/>
  <c r="F200" i="21"/>
  <c r="D207" i="21"/>
  <c r="D282" i="21" s="1"/>
  <c r="G209" i="21"/>
  <c r="G284" i="21" s="1"/>
  <c r="D194" i="21"/>
  <c r="G201" i="21"/>
  <c r="G276" i="21" s="1"/>
  <c r="C205" i="21"/>
  <c r="F204" i="21"/>
  <c r="F279" i="21" s="1"/>
  <c r="D199" i="21"/>
  <c r="D274" i="21" s="1"/>
  <c r="E196" i="21"/>
  <c r="E271" i="21" s="1"/>
  <c r="E296" i="21" s="1"/>
  <c r="E346" i="21" s="1"/>
  <c r="F202" i="21"/>
  <c r="F277" i="21" s="1"/>
  <c r="D208" i="21"/>
  <c r="D198" i="21"/>
  <c r="D273" i="21" s="1"/>
  <c r="D298" i="21" s="1"/>
  <c r="D348" i="21" s="1"/>
  <c r="G206" i="21"/>
  <c r="G281" i="21" s="1"/>
  <c r="E211" i="21"/>
  <c r="E286" i="21" s="1"/>
  <c r="E311" i="21" s="1"/>
  <c r="E361" i="21" s="1"/>
  <c r="G199" i="21"/>
  <c r="G274" i="21" s="1"/>
  <c r="G203" i="21"/>
  <c r="G278" i="21" s="1"/>
  <c r="F205" i="21"/>
  <c r="F280" i="21" s="1"/>
  <c r="F209" i="21"/>
  <c r="F284" i="21" s="1"/>
  <c r="C212" i="21"/>
  <c r="C193" i="21"/>
  <c r="F211" i="21"/>
  <c r="F286" i="21" s="1"/>
  <c r="F212" i="21"/>
  <c r="F287" i="21" s="1"/>
  <c r="F312" i="21" s="1"/>
  <c r="F362" i="21" s="1"/>
  <c r="E201" i="21"/>
  <c r="E276" i="21" s="1"/>
  <c r="C207" i="21"/>
  <c r="E204" i="21"/>
  <c r="E279" i="21" s="1"/>
  <c r="C195" i="21"/>
  <c r="E193" i="21"/>
  <c r="F194" i="21"/>
  <c r="F269" i="21" s="1"/>
  <c r="F294" i="21" s="1"/>
  <c r="F344" i="21" s="1"/>
  <c r="D203" i="21"/>
  <c r="D278" i="21" s="1"/>
  <c r="G195" i="21"/>
  <c r="F203" i="21"/>
  <c r="F278" i="21" s="1"/>
  <c r="C199" i="21"/>
  <c r="E205" i="21"/>
  <c r="E209" i="21"/>
  <c r="E284" i="21" s="1"/>
  <c r="D196" i="21"/>
  <c r="D271" i="21" s="1"/>
  <c r="D296" i="21" s="1"/>
  <c r="D346" i="21" s="1"/>
  <c r="E206" i="21"/>
  <c r="E281" i="21" s="1"/>
  <c r="E306" i="21" s="1"/>
  <c r="E356" i="21" s="1"/>
  <c r="G205" i="21"/>
  <c r="G280" i="21" s="1"/>
  <c r="E195" i="21"/>
  <c r="E270" i="21" s="1"/>
  <c r="E295" i="21" s="1"/>
  <c r="E345" i="21" s="1"/>
  <c r="D209" i="21"/>
  <c r="D284" i="21" s="1"/>
  <c r="E210" i="21"/>
  <c r="E285" i="21" s="1"/>
  <c r="D211" i="21"/>
  <c r="D286" i="21" s="1"/>
  <c r="D311" i="21" s="1"/>
  <c r="D361" i="21" s="1"/>
  <c r="D201" i="21"/>
  <c r="D276" i="21" s="1"/>
  <c r="D301" i="21" s="1"/>
  <c r="D351" i="21" s="1"/>
  <c r="C209" i="21"/>
  <c r="D210" i="21"/>
  <c r="D285" i="21" s="1"/>
  <c r="D310" i="21" s="1"/>
  <c r="D360" i="21" s="1"/>
  <c r="G211" i="21"/>
  <c r="G286" i="21" s="1"/>
  <c r="G212" i="21"/>
  <c r="G287" i="21" s="1"/>
  <c r="G200" i="21"/>
  <c r="F196" i="21"/>
  <c r="F271" i="21" s="1"/>
  <c r="F296" i="21" s="1"/>
  <c r="F346" i="21" s="1"/>
  <c r="E200" i="21"/>
  <c r="E275" i="21" s="1"/>
  <c r="C206" i="21"/>
  <c r="E207" i="21"/>
  <c r="E282" i="21" s="1"/>
  <c r="H186" i="18"/>
  <c r="H175" i="6"/>
  <c r="H254" i="36"/>
  <c r="H136" i="37"/>
  <c r="D212" i="27"/>
  <c r="D287" i="27" s="1"/>
  <c r="D312" i="27" s="1"/>
  <c r="D362" i="27" s="1"/>
  <c r="F206" i="27"/>
  <c r="F208" i="27"/>
  <c r="F283" i="27" s="1"/>
  <c r="F308" i="27" s="1"/>
  <c r="F358" i="27" s="1"/>
  <c r="F211" i="27"/>
  <c r="F286" i="27" s="1"/>
  <c r="F311" i="27" s="1"/>
  <c r="F361" i="27" s="1"/>
  <c r="C198" i="27"/>
  <c r="C199" i="27"/>
  <c r="D198" i="27"/>
  <c r="D273" i="27" s="1"/>
  <c r="D298" i="27" s="1"/>
  <c r="D348" i="27" s="1"/>
  <c r="C206" i="27"/>
  <c r="C204" i="27"/>
  <c r="D204" i="27"/>
  <c r="D279" i="27" s="1"/>
  <c r="D304" i="27" s="1"/>
  <c r="D354" i="27" s="1"/>
  <c r="F207" i="27"/>
  <c r="F282" i="27" s="1"/>
  <c r="F307" i="27" s="1"/>
  <c r="F357" i="27" s="1"/>
  <c r="C194" i="27"/>
  <c r="G205" i="27"/>
  <c r="G280" i="27" s="1"/>
  <c r="F194" i="27"/>
  <c r="F269" i="27" s="1"/>
  <c r="F294" i="27" s="1"/>
  <c r="F344" i="27" s="1"/>
  <c r="E203" i="27"/>
  <c r="E278" i="27" s="1"/>
  <c r="E208" i="27"/>
  <c r="E283" i="27" s="1"/>
  <c r="E308" i="27" s="1"/>
  <c r="E358" i="27" s="1"/>
  <c r="E196" i="27"/>
  <c r="E198" i="27"/>
  <c r="G199" i="27"/>
  <c r="G274" i="27" s="1"/>
  <c r="D201" i="27"/>
  <c r="D276" i="27" s="1"/>
  <c r="D301" i="27" s="1"/>
  <c r="D351" i="27" s="1"/>
  <c r="D195" i="27"/>
  <c r="D270" i="27" s="1"/>
  <c r="D295" i="27" s="1"/>
  <c r="D345" i="27" s="1"/>
  <c r="D197" i="27"/>
  <c r="D272" i="27" s="1"/>
  <c r="G201" i="27"/>
  <c r="G276" i="27" s="1"/>
  <c r="F201" i="27"/>
  <c r="F276" i="27" s="1"/>
  <c r="F301" i="27" s="1"/>
  <c r="F351" i="27" s="1"/>
  <c r="F204" i="27"/>
  <c r="F279" i="27" s="1"/>
  <c r="C203" i="27"/>
  <c r="G206" i="27"/>
  <c r="G194" i="27"/>
  <c r="G269" i="27" s="1"/>
  <c r="E201" i="27"/>
  <c r="E276" i="27" s="1"/>
  <c r="E301" i="27" s="1"/>
  <c r="E351" i="27" s="1"/>
  <c r="C200" i="27"/>
  <c r="C210" i="27"/>
  <c r="G195" i="27"/>
  <c r="G270" i="27" s="1"/>
  <c r="E202" i="27"/>
  <c r="E277" i="27" s="1"/>
  <c r="D210" i="27"/>
  <c r="D285" i="27" s="1"/>
  <c r="D310" i="27" s="1"/>
  <c r="D360" i="27" s="1"/>
  <c r="E204" i="27"/>
  <c r="E279" i="27" s="1"/>
  <c r="F197" i="27"/>
  <c r="F272" i="27" s="1"/>
  <c r="C202" i="27"/>
  <c r="G207" i="27"/>
  <c r="G282" i="27" s="1"/>
  <c r="G307" i="27" s="1"/>
  <c r="G357" i="27" s="1"/>
  <c r="E197" i="27"/>
  <c r="E272" i="27" s="1"/>
  <c r="E206" i="27"/>
  <c r="C196" i="27"/>
  <c r="C197" i="27"/>
  <c r="F198" i="27"/>
  <c r="E205" i="27"/>
  <c r="E280" i="27" s="1"/>
  <c r="D203" i="27"/>
  <c r="D278" i="27" s="1"/>
  <c r="E195" i="27"/>
  <c r="E270" i="27" s="1"/>
  <c r="E295" i="27" s="1"/>
  <c r="E345" i="27" s="1"/>
  <c r="F196" i="27"/>
  <c r="G204" i="27"/>
  <c r="G279" i="27" s="1"/>
  <c r="F193" i="27"/>
  <c r="E199" i="27"/>
  <c r="E274" i="27" s="1"/>
  <c r="E299" i="27" s="1"/>
  <c r="E349" i="27" s="1"/>
  <c r="E211" i="27"/>
  <c r="E286" i="27" s="1"/>
  <c r="E311" i="27" s="1"/>
  <c r="E361" i="27" s="1"/>
  <c r="F203" i="27"/>
  <c r="F278" i="27" s="1"/>
  <c r="C211" i="27"/>
  <c r="E212" i="27"/>
  <c r="E287" i="27" s="1"/>
  <c r="E312" i="27" s="1"/>
  <c r="E362" i="27" s="1"/>
  <c r="F205" i="27"/>
  <c r="F280" i="27" s="1"/>
  <c r="D193" i="27"/>
  <c r="F202" i="27"/>
  <c r="F277" i="27" s="1"/>
  <c r="C201" i="27"/>
  <c r="F199" i="27"/>
  <c r="F274" i="27" s="1"/>
  <c r="G209" i="27"/>
  <c r="G284" i="27" s="1"/>
  <c r="G309" i="27" s="1"/>
  <c r="G359" i="27" s="1"/>
  <c r="D200" i="27"/>
  <c r="D275" i="27" s="1"/>
  <c r="D196" i="27"/>
  <c r="D271" i="27" s="1"/>
  <c r="D296" i="27" s="1"/>
  <c r="D346" i="27" s="1"/>
  <c r="E200" i="27"/>
  <c r="E207" i="27"/>
  <c r="E282" i="27" s="1"/>
  <c r="E307" i="27" s="1"/>
  <c r="E357" i="27" s="1"/>
  <c r="F209" i="27"/>
  <c r="F284" i="27" s="1"/>
  <c r="F212" i="27"/>
  <c r="F287" i="27" s="1"/>
  <c r="G197" i="27"/>
  <c r="G272" i="27" s="1"/>
  <c r="C212" i="27"/>
  <c r="G210" i="27"/>
  <c r="G285" i="27" s="1"/>
  <c r="F210" i="27"/>
  <c r="F285" i="27" s="1"/>
  <c r="G212" i="27"/>
  <c r="G287" i="27" s="1"/>
  <c r="C205" i="27"/>
  <c r="D207" i="27"/>
  <c r="D282" i="27" s="1"/>
  <c r="D194" i="27"/>
  <c r="D269" i="27" s="1"/>
  <c r="D294" i="27" s="1"/>
  <c r="D344" i="27" s="1"/>
  <c r="E193" i="27"/>
  <c r="D209" i="27"/>
  <c r="D284" i="27" s="1"/>
  <c r="G211" i="27"/>
  <c r="G286" i="27" s="1"/>
  <c r="G196" i="27"/>
  <c r="E210" i="27"/>
  <c r="E285" i="27" s="1"/>
  <c r="D199" i="27"/>
  <c r="D274" i="27" s="1"/>
  <c r="D299" i="27" s="1"/>
  <c r="D349" i="27" s="1"/>
  <c r="C193" i="27"/>
  <c r="C208" i="27"/>
  <c r="F195" i="27"/>
  <c r="F270" i="27" s="1"/>
  <c r="F295" i="27" s="1"/>
  <c r="F345" i="27" s="1"/>
  <c r="G198" i="27"/>
  <c r="D208" i="27"/>
  <c r="D283" i="27" s="1"/>
  <c r="D308" i="27" s="1"/>
  <c r="D358" i="27" s="1"/>
  <c r="F200" i="27"/>
  <c r="D206" i="27"/>
  <c r="C209" i="27"/>
  <c r="G193" i="27"/>
  <c r="G208" i="27"/>
  <c r="G283" i="27" s="1"/>
  <c r="C207" i="27"/>
  <c r="E209" i="27"/>
  <c r="E284" i="27" s="1"/>
  <c r="D211" i="27"/>
  <c r="D286" i="27" s="1"/>
  <c r="D311" i="27" s="1"/>
  <c r="D361" i="27" s="1"/>
  <c r="G202" i="27"/>
  <c r="G277" i="27" s="1"/>
  <c r="G200" i="27"/>
  <c r="G275" i="27" s="1"/>
  <c r="G300" i="27" s="1"/>
  <c r="G350" i="27" s="1"/>
  <c r="D202" i="27"/>
  <c r="D277" i="27" s="1"/>
  <c r="D205" i="27"/>
  <c r="D280" i="27" s="1"/>
  <c r="G203" i="27"/>
  <c r="G278" i="27" s="1"/>
  <c r="C195" i="27"/>
  <c r="E194" i="27"/>
  <c r="E269" i="27" s="1"/>
  <c r="E294" i="27" s="1"/>
  <c r="E344" i="27" s="1"/>
  <c r="AL25" i="49"/>
  <c r="AG14" i="49"/>
  <c r="H171" i="14"/>
  <c r="H89" i="46"/>
  <c r="E41" i="46"/>
  <c r="H261" i="36"/>
  <c r="X38" i="49"/>
  <c r="H248" i="36"/>
  <c r="H171" i="17"/>
  <c r="Z32" i="49"/>
  <c r="H180" i="16"/>
  <c r="AL20" i="49"/>
  <c r="H256" i="36"/>
  <c r="G263" i="6"/>
  <c r="AI7" i="49" s="1"/>
  <c r="G238" i="6"/>
  <c r="AB7" i="49" s="1"/>
  <c r="H230" i="6"/>
  <c r="H222" i="6"/>
  <c r="H229" i="6"/>
  <c r="H226" i="6"/>
  <c r="H252" i="6"/>
  <c r="AL9" i="49"/>
  <c r="O42" i="49"/>
  <c r="H245" i="29"/>
  <c r="C270" i="29"/>
  <c r="H261" i="29"/>
  <c r="H253" i="29"/>
  <c r="O33" i="49"/>
  <c r="H260" i="36"/>
  <c r="F182" i="44"/>
  <c r="F167" i="44"/>
  <c r="F184" i="44"/>
  <c r="F173" i="44"/>
  <c r="F174" i="44"/>
  <c r="F169" i="44"/>
  <c r="F204" i="44"/>
  <c r="F166" i="44"/>
  <c r="F175" i="44"/>
  <c r="F178" i="44"/>
  <c r="F165" i="44"/>
  <c r="F183" i="44"/>
  <c r="F177" i="44"/>
  <c r="F181" i="44"/>
  <c r="F179" i="44"/>
  <c r="F170" i="44"/>
  <c r="F172" i="44"/>
  <c r="F180" i="44"/>
  <c r="F176" i="44"/>
  <c r="F168" i="44"/>
  <c r="F171" i="44"/>
  <c r="D113" i="44"/>
  <c r="AL32" i="49"/>
  <c r="Y40" i="49"/>
  <c r="H85" i="46"/>
  <c r="F99" i="46"/>
  <c r="AE38" i="49"/>
  <c r="G208" i="22"/>
  <c r="D207" i="22"/>
  <c r="D196" i="22"/>
  <c r="D208" i="22"/>
  <c r="D205" i="22"/>
  <c r="C198" i="22"/>
  <c r="G194" i="22"/>
  <c r="G269" i="22" s="1"/>
  <c r="D204" i="22"/>
  <c r="G196" i="22"/>
  <c r="C207" i="22"/>
  <c r="E205" i="22"/>
  <c r="E210" i="22"/>
  <c r="G211" i="22"/>
  <c r="G203" i="22"/>
  <c r="F209" i="22"/>
  <c r="E203" i="22"/>
  <c r="E200" i="22"/>
  <c r="E275" i="22" s="1"/>
  <c r="G212" i="22"/>
  <c r="F202" i="22"/>
  <c r="F200" i="22"/>
  <c r="D212" i="22"/>
  <c r="C193" i="22"/>
  <c r="C202" i="22"/>
  <c r="G200" i="22"/>
  <c r="G201" i="22"/>
  <c r="D210" i="22"/>
  <c r="F194" i="22"/>
  <c r="F269" i="22" s="1"/>
  <c r="F198" i="22"/>
  <c r="G199" i="22"/>
  <c r="G274" i="22" s="1"/>
  <c r="F205" i="22"/>
  <c r="F280" i="22" s="1"/>
  <c r="G209" i="22"/>
  <c r="G284" i="22" s="1"/>
  <c r="F199" i="22"/>
  <c r="F204" i="22"/>
  <c r="E211" i="22"/>
  <c r="F212" i="22"/>
  <c r="G197" i="22"/>
  <c r="D203" i="22"/>
  <c r="O21" i="49"/>
  <c r="H183" i="16"/>
  <c r="H123" i="46"/>
  <c r="O23" i="49"/>
  <c r="O27" i="49"/>
  <c r="H176" i="37"/>
  <c r="H255" i="36"/>
  <c r="F275" i="23"/>
  <c r="AG39" i="49"/>
  <c r="AE19" i="49"/>
  <c r="H263" i="57"/>
  <c r="D308" i="19"/>
  <c r="X39" i="49"/>
  <c r="C200" i="57"/>
  <c r="D194" i="57"/>
  <c r="D269" i="57" s="1"/>
  <c r="D294" i="57" s="1"/>
  <c r="D344" i="57" s="1"/>
  <c r="F208" i="57"/>
  <c r="F283" i="57" s="1"/>
  <c r="C196" i="57"/>
  <c r="F204" i="57"/>
  <c r="F279" i="57" s="1"/>
  <c r="E200" i="57"/>
  <c r="E275" i="57" s="1"/>
  <c r="D206" i="57"/>
  <c r="D281" i="57" s="1"/>
  <c r="D204" i="57"/>
  <c r="D279" i="57" s="1"/>
  <c r="F210" i="57"/>
  <c r="F285" i="57" s="1"/>
  <c r="F205" i="57"/>
  <c r="F280" i="57" s="1"/>
  <c r="C193" i="57"/>
  <c r="G196" i="57"/>
  <c r="G271" i="57" s="1"/>
  <c r="G203" i="57"/>
  <c r="C205" i="57"/>
  <c r="G209" i="57"/>
  <c r="G284" i="57" s="1"/>
  <c r="D207" i="57"/>
  <c r="D282" i="57" s="1"/>
  <c r="F194" i="57"/>
  <c r="E196" i="57"/>
  <c r="E271" i="57" s="1"/>
  <c r="E296" i="57" s="1"/>
  <c r="E346" i="57" s="1"/>
  <c r="G208" i="57"/>
  <c r="G283" i="57" s="1"/>
  <c r="D203" i="57"/>
  <c r="D278" i="57" s="1"/>
  <c r="C208" i="57"/>
  <c r="E195" i="57"/>
  <c r="E270" i="57" s="1"/>
  <c r="E295" i="57" s="1"/>
  <c r="E345" i="57" s="1"/>
  <c r="C212" i="57"/>
  <c r="G206" i="57"/>
  <c r="G281" i="57" s="1"/>
  <c r="E210" i="57"/>
  <c r="G198" i="57"/>
  <c r="E208" i="57"/>
  <c r="E283" i="57" s="1"/>
  <c r="E308" i="57" s="1"/>
  <c r="E358" i="57" s="1"/>
  <c r="D201" i="57"/>
  <c r="D276" i="57" s="1"/>
  <c r="D301" i="57" s="1"/>
  <c r="D351" i="57" s="1"/>
  <c r="D196" i="57"/>
  <c r="D271" i="57" s="1"/>
  <c r="D296" i="57" s="1"/>
  <c r="D346" i="57" s="1"/>
  <c r="E199" i="57"/>
  <c r="E274" i="57" s="1"/>
  <c r="E299" i="57" s="1"/>
  <c r="E349" i="57" s="1"/>
  <c r="G204" i="57"/>
  <c r="G279" i="57" s="1"/>
  <c r="D202" i="57"/>
  <c r="D277" i="57" s="1"/>
  <c r="C207" i="57"/>
  <c r="G205" i="57"/>
  <c r="G280" i="57" s="1"/>
  <c r="E193" i="57"/>
  <c r="C203" i="57"/>
  <c r="F207" i="57"/>
  <c r="F282" i="57" s="1"/>
  <c r="F263" i="36"/>
  <c r="AH37" i="49" s="1"/>
  <c r="AF17" i="49"/>
  <c r="H183" i="28"/>
  <c r="H218" i="6"/>
  <c r="E238" i="6"/>
  <c r="H228" i="6"/>
  <c r="H253" i="6"/>
  <c r="H237" i="6"/>
  <c r="H261" i="6"/>
  <c r="H243" i="6"/>
  <c r="E263" i="6"/>
  <c r="H170" i="37"/>
  <c r="H256" i="29"/>
  <c r="H250" i="29"/>
  <c r="H246" i="29"/>
  <c r="C271" i="29"/>
  <c r="H259" i="29"/>
  <c r="H247" i="29"/>
  <c r="C263" i="36"/>
  <c r="H243" i="36"/>
  <c r="AE23" i="49"/>
  <c r="H172" i="6"/>
  <c r="D201" i="34"/>
  <c r="D276" i="34" s="1"/>
  <c r="D301" i="34" s="1"/>
  <c r="D351" i="34" s="1"/>
  <c r="G207" i="34"/>
  <c r="G282" i="34" s="1"/>
  <c r="G307" i="34" s="1"/>
  <c r="G357" i="34" s="1"/>
  <c r="G212" i="34"/>
  <c r="G287" i="34" s="1"/>
  <c r="D195" i="34"/>
  <c r="D270" i="34" s="1"/>
  <c r="D295" i="34" s="1"/>
  <c r="D345" i="34" s="1"/>
  <c r="F205" i="34"/>
  <c r="F280" i="34" s="1"/>
  <c r="E207" i="34"/>
  <c r="E282" i="34" s="1"/>
  <c r="E307" i="34" s="1"/>
  <c r="E357" i="34" s="1"/>
  <c r="E212" i="34"/>
  <c r="E287" i="34" s="1"/>
  <c r="C209" i="34"/>
  <c r="E198" i="34"/>
  <c r="E273" i="34" s="1"/>
  <c r="E298" i="34" s="1"/>
  <c r="E348" i="34" s="1"/>
  <c r="G193" i="34"/>
  <c r="D200" i="34"/>
  <c r="D275" i="34" s="1"/>
  <c r="G199" i="34"/>
  <c r="G274" i="34" s="1"/>
  <c r="E209" i="34"/>
  <c r="E284" i="34" s="1"/>
  <c r="D208" i="34"/>
  <c r="D283" i="34" s="1"/>
  <c r="D308" i="34" s="1"/>
  <c r="D358" i="34" s="1"/>
  <c r="F197" i="34"/>
  <c r="F272" i="34" s="1"/>
  <c r="F198" i="34"/>
  <c r="F273" i="34" s="1"/>
  <c r="F298" i="34" s="1"/>
  <c r="F348" i="34" s="1"/>
  <c r="F212" i="34"/>
  <c r="F287" i="34" s="1"/>
  <c r="E210" i="34"/>
  <c r="E285" i="34" s="1"/>
  <c r="E205" i="34"/>
  <c r="E280" i="34" s="1"/>
  <c r="E196" i="34"/>
  <c r="E271" i="34" s="1"/>
  <c r="E296" i="34" s="1"/>
  <c r="E346" i="34" s="1"/>
  <c r="E194" i="34"/>
  <c r="E269" i="34" s="1"/>
  <c r="E294" i="34" s="1"/>
  <c r="E344" i="34" s="1"/>
  <c r="D212" i="34"/>
  <c r="D287" i="34" s="1"/>
  <c r="C199" i="34"/>
  <c r="C200" i="34"/>
  <c r="D204" i="34"/>
  <c r="D279" i="34" s="1"/>
  <c r="D304" i="34" s="1"/>
  <c r="D354" i="34" s="1"/>
  <c r="F199" i="34"/>
  <c r="F274" i="34" s="1"/>
  <c r="F299" i="34" s="1"/>
  <c r="F349" i="34" s="1"/>
  <c r="G203" i="34"/>
  <c r="G278" i="34" s="1"/>
  <c r="G197" i="34"/>
  <c r="G272" i="34" s="1"/>
  <c r="D202" i="34"/>
  <c r="D277" i="34" s="1"/>
  <c r="G202" i="34"/>
  <c r="G277" i="34" s="1"/>
  <c r="G201" i="34"/>
  <c r="G276" i="34" s="1"/>
  <c r="C204" i="34"/>
  <c r="D206" i="34"/>
  <c r="D281" i="34" s="1"/>
  <c r="D306" i="34" s="1"/>
  <c r="D356" i="34" s="1"/>
  <c r="F207" i="34"/>
  <c r="F282" i="34" s="1"/>
  <c r="F307" i="34" s="1"/>
  <c r="F357" i="34" s="1"/>
  <c r="C205" i="34"/>
  <c r="E197" i="34"/>
  <c r="E272" i="34" s="1"/>
  <c r="D205" i="34"/>
  <c r="D280" i="34" s="1"/>
  <c r="D305" i="34" s="1"/>
  <c r="D355" i="34" s="1"/>
  <c r="D198" i="34"/>
  <c r="D273" i="34" s="1"/>
  <c r="D298" i="34" s="1"/>
  <c r="D348" i="34" s="1"/>
  <c r="D203" i="34"/>
  <c r="D278" i="34" s="1"/>
  <c r="D196" i="34"/>
  <c r="D271" i="34" s="1"/>
  <c r="D296" i="34" s="1"/>
  <c r="D346" i="34" s="1"/>
  <c r="C195" i="34"/>
  <c r="D209" i="34"/>
  <c r="D284" i="34" s="1"/>
  <c r="G198" i="34"/>
  <c r="G273" i="34" s="1"/>
  <c r="F195" i="34"/>
  <c r="E211" i="34"/>
  <c r="E286" i="34" s="1"/>
  <c r="E311" i="34" s="1"/>
  <c r="E361" i="34" s="1"/>
  <c r="F201" i="34"/>
  <c r="F276" i="34" s="1"/>
  <c r="F211" i="34"/>
  <c r="F286" i="34" s="1"/>
  <c r="D207" i="34"/>
  <c r="D282" i="34" s="1"/>
  <c r="D307" i="34" s="1"/>
  <c r="D357" i="34" s="1"/>
  <c r="F203" i="34"/>
  <c r="F278" i="34" s="1"/>
  <c r="E208" i="34"/>
  <c r="E283" i="34" s="1"/>
  <c r="E308" i="34" s="1"/>
  <c r="E358" i="34" s="1"/>
  <c r="F209" i="34"/>
  <c r="F284" i="34" s="1"/>
  <c r="F204" i="34"/>
  <c r="F279" i="34" s="1"/>
  <c r="C193" i="34"/>
  <c r="G210" i="34"/>
  <c r="G285" i="34" s="1"/>
  <c r="E203" i="34"/>
  <c r="E278" i="34" s="1"/>
  <c r="C194" i="34"/>
  <c r="E195" i="34"/>
  <c r="F196" i="34"/>
  <c r="F271" i="34" s="1"/>
  <c r="F296" i="34" s="1"/>
  <c r="F346" i="34" s="1"/>
  <c r="F194" i="34"/>
  <c r="F269" i="34" s="1"/>
  <c r="F294" i="34" s="1"/>
  <c r="F344" i="34" s="1"/>
  <c r="F193" i="34"/>
  <c r="F202" i="34"/>
  <c r="F277" i="34" s="1"/>
  <c r="G194" i="34"/>
  <c r="G269" i="34" s="1"/>
  <c r="G208" i="34"/>
  <c r="G283" i="34" s="1"/>
  <c r="E202" i="34"/>
  <c r="E277" i="34" s="1"/>
  <c r="E206" i="34"/>
  <c r="E281" i="34" s="1"/>
  <c r="E306" i="34" s="1"/>
  <c r="E356" i="34" s="1"/>
  <c r="D197" i="34"/>
  <c r="D272" i="34" s="1"/>
  <c r="C210" i="34"/>
  <c r="C211" i="34"/>
  <c r="G211" i="34"/>
  <c r="G286" i="34" s="1"/>
  <c r="D193" i="34"/>
  <c r="D210" i="34"/>
  <c r="D285" i="34" s="1"/>
  <c r="D310" i="34" s="1"/>
  <c r="D360" i="34" s="1"/>
  <c r="F206" i="34"/>
  <c r="F281" i="34" s="1"/>
  <c r="F306" i="34" s="1"/>
  <c r="F356" i="34" s="1"/>
  <c r="G206" i="34"/>
  <c r="G281" i="34" s="1"/>
  <c r="C203" i="34"/>
  <c r="C207" i="34"/>
  <c r="C196" i="34"/>
  <c r="D194" i="34"/>
  <c r="D269" i="34" s="1"/>
  <c r="D294" i="34" s="1"/>
  <c r="D344" i="34" s="1"/>
  <c r="E199" i="34"/>
  <c r="E274" i="34" s="1"/>
  <c r="E299" i="34" s="1"/>
  <c r="E349" i="34" s="1"/>
  <c r="F210" i="34"/>
  <c r="F285" i="34" s="1"/>
  <c r="E193" i="34"/>
  <c r="C208" i="34"/>
  <c r="D199" i="34"/>
  <c r="D274" i="34" s="1"/>
  <c r="D299" i="34" s="1"/>
  <c r="D349" i="34" s="1"/>
  <c r="C212" i="34"/>
  <c r="C206" i="34"/>
  <c r="C197" i="34"/>
  <c r="D211" i="34"/>
  <c r="D286" i="34" s="1"/>
  <c r="D311" i="34" s="1"/>
  <c r="D361" i="34" s="1"/>
  <c r="E201" i="34"/>
  <c r="E276" i="34" s="1"/>
  <c r="G200" i="34"/>
  <c r="G275" i="34" s="1"/>
  <c r="G300" i="34" s="1"/>
  <c r="G350" i="34" s="1"/>
  <c r="G205" i="34"/>
  <c r="G280" i="34" s="1"/>
  <c r="G195" i="34"/>
  <c r="C201" i="34"/>
  <c r="E200" i="34"/>
  <c r="E275" i="34" s="1"/>
  <c r="C202" i="34"/>
  <c r="C198" i="34"/>
  <c r="G204" i="34"/>
  <c r="G279" i="34" s="1"/>
  <c r="E204" i="34"/>
  <c r="E279" i="34" s="1"/>
  <c r="G209" i="34"/>
  <c r="G284" i="34" s="1"/>
  <c r="F200" i="34"/>
  <c r="F275" i="34" s="1"/>
  <c r="F208" i="34"/>
  <c r="F283" i="34" s="1"/>
  <c r="G196" i="34"/>
  <c r="G271" i="34" s="1"/>
  <c r="H172" i="59"/>
  <c r="H187" i="62"/>
  <c r="G38" i="49"/>
  <c r="H38" i="49"/>
  <c r="H185" i="37"/>
  <c r="AL41" i="49"/>
  <c r="D99" i="46"/>
  <c r="H86" i="46"/>
  <c r="H184" i="36"/>
  <c r="H176" i="15"/>
  <c r="AE30" i="49"/>
  <c r="H83" i="46"/>
  <c r="C99" i="46"/>
  <c r="C186" i="62"/>
  <c r="F186" i="62"/>
  <c r="D186" i="62"/>
  <c r="G186" i="62"/>
  <c r="E186" i="62"/>
  <c r="H94" i="46"/>
  <c r="G203" i="18"/>
  <c r="G278" i="18" s="1"/>
  <c r="D207" i="18"/>
  <c r="D282" i="18" s="1"/>
  <c r="G197" i="18"/>
  <c r="G272" i="18" s="1"/>
  <c r="G204" i="18"/>
  <c r="G279" i="18" s="1"/>
  <c r="G199" i="18"/>
  <c r="G274" i="18" s="1"/>
  <c r="D194" i="18"/>
  <c r="D269" i="18" s="1"/>
  <c r="D294" i="18" s="1"/>
  <c r="D344" i="18" s="1"/>
  <c r="D196" i="18"/>
  <c r="D271" i="18" s="1"/>
  <c r="C194" i="18"/>
  <c r="E202" i="18"/>
  <c r="E277" i="18" s="1"/>
  <c r="G202" i="18"/>
  <c r="G277" i="18" s="1"/>
  <c r="C212" i="18"/>
  <c r="D195" i="18"/>
  <c r="D270" i="18" s="1"/>
  <c r="D201" i="18"/>
  <c r="D276" i="18" s="1"/>
  <c r="C197" i="18"/>
  <c r="C202" i="18"/>
  <c r="G212" i="18"/>
  <c r="G287" i="18" s="1"/>
  <c r="G198" i="18"/>
  <c r="G273" i="18" s="1"/>
  <c r="F196" i="18"/>
  <c r="F271" i="18" s="1"/>
  <c r="E198" i="18"/>
  <c r="E273" i="18" s="1"/>
  <c r="E298" i="18" s="1"/>
  <c r="E348" i="18" s="1"/>
  <c r="G193" i="18"/>
  <c r="E197" i="18"/>
  <c r="E272" i="18" s="1"/>
  <c r="E297" i="18" s="1"/>
  <c r="E347" i="18" s="1"/>
  <c r="G210" i="18"/>
  <c r="G285" i="18" s="1"/>
  <c r="C203" i="18"/>
  <c r="E209" i="18"/>
  <c r="E284" i="18" s="1"/>
  <c r="C198" i="18"/>
  <c r="X23" i="49"/>
  <c r="G37" i="49"/>
  <c r="H37" i="49"/>
  <c r="H262" i="36"/>
  <c r="X13" i="49"/>
  <c r="Y15" i="49"/>
  <c r="H175" i="23"/>
  <c r="H92" i="46"/>
  <c r="H168" i="37"/>
  <c r="H97" i="46"/>
  <c r="F238" i="36"/>
  <c r="AA37" i="49" s="1"/>
  <c r="H254" i="6"/>
  <c r="H235" i="6"/>
  <c r="H260" i="6"/>
  <c r="H219" i="6"/>
  <c r="H250" i="6"/>
  <c r="G7" i="49"/>
  <c r="D43" i="49"/>
  <c r="D47" i="49" s="1"/>
  <c r="H7" i="49"/>
  <c r="H248" i="29"/>
  <c r="H254" i="29"/>
  <c r="X33" i="49"/>
  <c r="H262" i="37"/>
  <c r="O35" i="49"/>
  <c r="G168" i="62"/>
  <c r="F168" i="62"/>
  <c r="E168" i="62"/>
  <c r="D168" i="62"/>
  <c r="C168" i="62"/>
  <c r="E113" i="44"/>
  <c r="H177" i="22"/>
  <c r="AE13" i="49"/>
  <c r="H263" i="22"/>
  <c r="AE22" i="49"/>
  <c r="F183" i="6"/>
  <c r="C183" i="6"/>
  <c r="E183" i="6"/>
  <c r="G183" i="6"/>
  <c r="D183" i="6"/>
  <c r="H95" i="44"/>
  <c r="AL8" i="49"/>
  <c r="H172" i="57"/>
  <c r="M43" i="49"/>
  <c r="O16" i="49"/>
  <c r="E295" i="23"/>
  <c r="F263" i="6"/>
  <c r="AH7" i="49" s="1"/>
  <c r="H80" i="46"/>
  <c r="G99" i="46"/>
  <c r="G32" i="46"/>
  <c r="H257" i="37"/>
  <c r="H172" i="37"/>
  <c r="X10" i="49"/>
  <c r="AJ31" i="49"/>
  <c r="D208" i="17"/>
  <c r="D283" i="17" s="1"/>
  <c r="D308" i="17" s="1"/>
  <c r="D358" i="17" s="1"/>
  <c r="G203" i="17"/>
  <c r="G278" i="17" s="1"/>
  <c r="G303" i="17" s="1"/>
  <c r="G353" i="17" s="1"/>
  <c r="D201" i="17"/>
  <c r="D276" i="17" s="1"/>
  <c r="D204" i="17"/>
  <c r="D279" i="17" s="1"/>
  <c r="G195" i="17"/>
  <c r="G270" i="17" s="1"/>
  <c r="C204" i="17"/>
  <c r="D199" i="17"/>
  <c r="D274" i="17" s="1"/>
  <c r="D299" i="17" s="1"/>
  <c r="D349" i="17" s="1"/>
  <c r="F205" i="17"/>
  <c r="F280" i="17" s="1"/>
  <c r="C200" i="17"/>
  <c r="F199" i="17"/>
  <c r="F274" i="17" s="1"/>
  <c r="E198" i="17"/>
  <c r="E273" i="17" s="1"/>
  <c r="E298" i="17" s="1"/>
  <c r="E348" i="17" s="1"/>
  <c r="C206" i="17"/>
  <c r="F200" i="17"/>
  <c r="F275" i="17" s="1"/>
  <c r="C210" i="17"/>
  <c r="E195" i="17"/>
  <c r="E270" i="17" s="1"/>
  <c r="E295" i="17" s="1"/>
  <c r="E345" i="17" s="1"/>
  <c r="F204" i="17"/>
  <c r="F279" i="17" s="1"/>
  <c r="E207" i="17"/>
  <c r="E282" i="17" s="1"/>
  <c r="D207" i="17"/>
  <c r="D282" i="17" s="1"/>
  <c r="F210" i="17"/>
  <c r="F285" i="17" s="1"/>
  <c r="G205" i="17"/>
  <c r="G280" i="17" s="1"/>
  <c r="G209" i="17"/>
  <c r="G284" i="17" s="1"/>
  <c r="G206" i="17"/>
  <c r="G281" i="17" s="1"/>
  <c r="C194" i="17"/>
  <c r="E203" i="17"/>
  <c r="E278" i="17" s="1"/>
  <c r="F211" i="17"/>
  <c r="F286" i="17" s="1"/>
  <c r="E194" i="17"/>
  <c r="E269" i="17" s="1"/>
  <c r="E294" i="17" s="1"/>
  <c r="E344" i="17" s="1"/>
  <c r="F198" i="17"/>
  <c r="F273" i="17" s="1"/>
  <c r="F298" i="17" s="1"/>
  <c r="F348" i="17" s="1"/>
  <c r="D209" i="17"/>
  <c r="D284" i="17" s="1"/>
  <c r="E196" i="17"/>
  <c r="E271" i="17" s="1"/>
  <c r="E296" i="17" s="1"/>
  <c r="E346" i="17" s="1"/>
  <c r="D196" i="17"/>
  <c r="D271" i="17" s="1"/>
  <c r="D296" i="17" s="1"/>
  <c r="D346" i="17" s="1"/>
  <c r="F212" i="17"/>
  <c r="F287" i="17" s="1"/>
  <c r="F208" i="17"/>
  <c r="F283" i="17" s="1"/>
  <c r="F308" i="17" s="1"/>
  <c r="F358" i="17" s="1"/>
  <c r="F203" i="17"/>
  <c r="F278" i="17" s="1"/>
  <c r="D205" i="17"/>
  <c r="D280" i="17" s="1"/>
  <c r="E204" i="17"/>
  <c r="E279" i="17" s="1"/>
  <c r="E201" i="17"/>
  <c r="E276" i="17" s="1"/>
  <c r="C205" i="17"/>
  <c r="E212" i="17"/>
  <c r="E287" i="17" s="1"/>
  <c r="H136" i="36"/>
  <c r="J37" i="49"/>
  <c r="E296" i="26"/>
  <c r="H170" i="41"/>
  <c r="F90" i="49"/>
  <c r="F43" i="49"/>
  <c r="F47" i="49" s="1"/>
  <c r="H233" i="6"/>
  <c r="H225" i="6"/>
  <c r="H224" i="6"/>
  <c r="H244" i="6"/>
  <c r="H247" i="37"/>
  <c r="H243" i="29"/>
  <c r="C263" i="29"/>
  <c r="H252" i="29"/>
  <c r="E308" i="12"/>
  <c r="H168" i="36"/>
  <c r="L43" i="49"/>
  <c r="H170" i="15"/>
  <c r="AF36" i="49"/>
  <c r="N43" i="49"/>
  <c r="H263" i="41"/>
  <c r="D205" i="15"/>
  <c r="D280" i="15" s="1"/>
  <c r="D204" i="15"/>
  <c r="D279" i="15" s="1"/>
  <c r="D304" i="15" s="1"/>
  <c r="D354" i="15" s="1"/>
  <c r="C203" i="15"/>
  <c r="AL31" i="49"/>
  <c r="AE21" i="49"/>
  <c r="F311" i="32"/>
  <c r="G40" i="46"/>
  <c r="H88" i="46"/>
  <c r="AG18" i="49"/>
  <c r="AL28" i="49"/>
  <c r="Z31" i="49"/>
  <c r="H181" i="6"/>
  <c r="H249" i="36"/>
  <c r="AL33" i="49"/>
  <c r="H182" i="6"/>
  <c r="H238" i="12"/>
  <c r="O15" i="49"/>
  <c r="H180" i="6"/>
  <c r="C179" i="36"/>
  <c r="G179" i="36"/>
  <c r="E179" i="36"/>
  <c r="D179" i="36"/>
  <c r="F179" i="36"/>
  <c r="J7" i="49"/>
  <c r="H136" i="6"/>
  <c r="AL40" i="49"/>
  <c r="H173" i="6"/>
  <c r="H247" i="6"/>
  <c r="H262" i="6"/>
  <c r="H221" i="6"/>
  <c r="H245" i="6"/>
  <c r="H234" i="6"/>
  <c r="H186" i="6"/>
  <c r="H182" i="36"/>
  <c r="H258" i="29"/>
  <c r="H251" i="29"/>
  <c r="X14" i="49"/>
  <c r="H187" i="57"/>
  <c r="C170" i="6"/>
  <c r="D170" i="6"/>
  <c r="E170" i="6"/>
  <c r="F170" i="6"/>
  <c r="G170" i="6"/>
  <c r="Y29" i="49"/>
  <c r="AC29" i="49" s="1"/>
  <c r="H238" i="29"/>
  <c r="H263" i="12"/>
  <c r="K43" i="49"/>
  <c r="O13" i="49"/>
  <c r="AA28" i="49"/>
  <c r="AC28" i="49" s="1"/>
  <c r="H238" i="28"/>
  <c r="AG32" i="49"/>
  <c r="H175" i="36"/>
  <c r="H259" i="36"/>
  <c r="G173" i="37"/>
  <c r="C173" i="37"/>
  <c r="D173" i="37"/>
  <c r="F173" i="37"/>
  <c r="E173" i="37"/>
  <c r="E345" i="26"/>
  <c r="H91" i="46"/>
  <c r="H174" i="36"/>
  <c r="H244" i="36"/>
  <c r="H40" i="44"/>
  <c r="C171" i="44"/>
  <c r="C184" i="44"/>
  <c r="C179" i="44"/>
  <c r="C167" i="44"/>
  <c r="C181" i="44"/>
  <c r="C175" i="44"/>
  <c r="C169" i="44"/>
  <c r="C168" i="44"/>
  <c r="C172" i="44"/>
  <c r="C166" i="44"/>
  <c r="C183" i="44"/>
  <c r="C170" i="44"/>
  <c r="C173" i="44"/>
  <c r="C174" i="44"/>
  <c r="C180" i="44"/>
  <c r="C165" i="44"/>
  <c r="C182" i="44"/>
  <c r="C176" i="44"/>
  <c r="C178" i="44"/>
  <c r="C189" i="44"/>
  <c r="C177" i="44"/>
  <c r="H171" i="59"/>
  <c r="H253" i="36"/>
  <c r="H250" i="36"/>
  <c r="AG20" i="49"/>
  <c r="H263" i="25"/>
  <c r="H173" i="62"/>
  <c r="D204" i="16"/>
  <c r="E207" i="16"/>
  <c r="E282" i="16" s="1"/>
  <c r="D169" i="6"/>
  <c r="C169" i="6"/>
  <c r="G169" i="6"/>
  <c r="E169" i="6"/>
  <c r="F169" i="6"/>
  <c r="H220" i="6"/>
  <c r="H246" i="6"/>
  <c r="H223" i="6"/>
  <c r="H258" i="6"/>
  <c r="H232" i="6"/>
  <c r="H174" i="57"/>
  <c r="H94" i="44"/>
  <c r="C113" i="44"/>
  <c r="AL11" i="49"/>
  <c r="H168" i="34"/>
  <c r="H262" i="29"/>
  <c r="H257" i="29"/>
  <c r="AG34" i="49"/>
  <c r="AE33" i="49"/>
  <c r="H178" i="11"/>
  <c r="E99" i="46"/>
  <c r="H81" i="46"/>
  <c r="H251" i="36"/>
  <c r="D174" i="6"/>
  <c r="C174" i="6"/>
  <c r="F174" i="6"/>
  <c r="E174" i="6"/>
  <c r="G174" i="6"/>
  <c r="AL29" i="49"/>
  <c r="H170" i="18"/>
  <c r="E206" i="14"/>
  <c r="E281" i="14" s="1"/>
  <c r="E306" i="14" s="1"/>
  <c r="E356" i="14" s="1"/>
  <c r="D207" i="14"/>
  <c r="D282" i="14" s="1"/>
  <c r="F205" i="14"/>
  <c r="F280" i="14" s="1"/>
  <c r="F212" i="14"/>
  <c r="F287" i="14" s="1"/>
  <c r="E200" i="14"/>
  <c r="F208" i="14"/>
  <c r="F283" i="14" s="1"/>
  <c r="D199" i="14"/>
  <c r="D274" i="14" s="1"/>
  <c r="D299" i="14" s="1"/>
  <c r="D349" i="14" s="1"/>
  <c r="D193" i="14"/>
  <c r="D200" i="14"/>
  <c r="D275" i="14" s="1"/>
  <c r="C196" i="14"/>
  <c r="G205" i="14"/>
  <c r="G280" i="14" s="1"/>
  <c r="G199" i="14"/>
  <c r="G274" i="14" s="1"/>
  <c r="C193" i="14"/>
  <c r="F211" i="14"/>
  <c r="F286" i="14" s="1"/>
  <c r="E202" i="14"/>
  <c r="F198" i="14"/>
  <c r="F273" i="14" s="1"/>
  <c r="G201" i="14"/>
  <c r="G276" i="14" s="1"/>
  <c r="D198" i="14"/>
  <c r="D273" i="14" s="1"/>
  <c r="D298" i="14" s="1"/>
  <c r="D348" i="14" s="1"/>
  <c r="C199" i="14"/>
  <c r="G203" i="14"/>
  <c r="C200" i="14"/>
  <c r="G196" i="14"/>
  <c r="G271" i="14" s="1"/>
  <c r="E198" i="14"/>
  <c r="E273" i="14" s="1"/>
  <c r="E298" i="14" s="1"/>
  <c r="E348" i="14" s="1"/>
  <c r="G202" i="14"/>
  <c r="G277" i="14" s="1"/>
  <c r="D194" i="14"/>
  <c r="D269" i="14" s="1"/>
  <c r="D294" i="14" s="1"/>
  <c r="D344" i="14" s="1"/>
  <c r="D178" i="44"/>
  <c r="D184" i="44"/>
  <c r="D168" i="44"/>
  <c r="D179" i="44"/>
  <c r="D181" i="44"/>
  <c r="D180" i="44"/>
  <c r="D165" i="44"/>
  <c r="D166" i="44"/>
  <c r="D169" i="44"/>
  <c r="D175" i="44"/>
  <c r="D182" i="44"/>
  <c r="D170" i="44"/>
  <c r="D177" i="44"/>
  <c r="D167" i="44"/>
  <c r="D173" i="44"/>
  <c r="D172" i="44"/>
  <c r="D183" i="44"/>
  <c r="D176" i="44"/>
  <c r="D171" i="44"/>
  <c r="D174" i="44"/>
  <c r="X19" i="49"/>
  <c r="E275" i="27" l="1"/>
  <c r="H175" i="27"/>
  <c r="G271" i="27"/>
  <c r="D188" i="18"/>
  <c r="AM16" i="49" s="1"/>
  <c r="G201" i="18"/>
  <c r="G276" i="18" s="1"/>
  <c r="F197" i="18"/>
  <c r="F272" i="18" s="1"/>
  <c r="F297" i="18" s="1"/>
  <c r="F347" i="18" s="1"/>
  <c r="D203" i="18"/>
  <c r="D278" i="18" s="1"/>
  <c r="E204" i="18"/>
  <c r="E279" i="18" s="1"/>
  <c r="C211" i="18"/>
  <c r="E193" i="18"/>
  <c r="E268" i="18" s="1"/>
  <c r="D211" i="18"/>
  <c r="D286" i="18" s="1"/>
  <c r="D311" i="18" s="1"/>
  <c r="D361" i="18" s="1"/>
  <c r="E211" i="18"/>
  <c r="E286" i="18" s="1"/>
  <c r="G200" i="18"/>
  <c r="G275" i="18" s="1"/>
  <c r="D204" i="18"/>
  <c r="D279" i="18" s="1"/>
  <c r="D304" i="18" s="1"/>
  <c r="D354" i="18" s="1"/>
  <c r="C199" i="18"/>
  <c r="D200" i="18"/>
  <c r="D275" i="18" s="1"/>
  <c r="D210" i="18"/>
  <c r="D285" i="18" s="1"/>
  <c r="F208" i="18"/>
  <c r="F283" i="18" s="1"/>
  <c r="F211" i="18"/>
  <c r="F286" i="18" s="1"/>
  <c r="F193" i="18"/>
  <c r="G196" i="18"/>
  <c r="G271" i="18" s="1"/>
  <c r="E196" i="18"/>
  <c r="E271" i="18" s="1"/>
  <c r="C196" i="18"/>
  <c r="C193" i="18"/>
  <c r="C207" i="18"/>
  <c r="D212" i="18"/>
  <c r="D287" i="18" s="1"/>
  <c r="C201" i="18"/>
  <c r="G194" i="18"/>
  <c r="G269" i="18" s="1"/>
  <c r="E200" i="18"/>
  <c r="E275" i="18" s="1"/>
  <c r="G206" i="18"/>
  <c r="G281" i="18" s="1"/>
  <c r="G195" i="18"/>
  <c r="G270" i="18" s="1"/>
  <c r="F199" i="18"/>
  <c r="F274" i="18" s="1"/>
  <c r="C205" i="18"/>
  <c r="D202" i="18"/>
  <c r="D277" i="18" s="1"/>
  <c r="D302" i="18" s="1"/>
  <c r="D352" i="18" s="1"/>
  <c r="D206" i="18"/>
  <c r="F212" i="18"/>
  <c r="F287" i="18" s="1"/>
  <c r="D205" i="18"/>
  <c r="D280" i="18" s="1"/>
  <c r="F209" i="18"/>
  <c r="F284" i="18" s="1"/>
  <c r="G205" i="18"/>
  <c r="G280" i="18" s="1"/>
  <c r="F210" i="18"/>
  <c r="F285" i="18" s="1"/>
  <c r="E194" i="18"/>
  <c r="E269" i="18" s="1"/>
  <c r="E294" i="18" s="1"/>
  <c r="E344" i="18" s="1"/>
  <c r="F205" i="18"/>
  <c r="F280" i="18" s="1"/>
  <c r="D209" i="18"/>
  <c r="D284" i="18" s="1"/>
  <c r="G211" i="18"/>
  <c r="G286" i="18" s="1"/>
  <c r="G208" i="18"/>
  <c r="G283" i="18" s="1"/>
  <c r="F194" i="18"/>
  <c r="F269" i="18" s="1"/>
  <c r="F294" i="18" s="1"/>
  <c r="F344" i="18" s="1"/>
  <c r="E195" i="18"/>
  <c r="E270" i="18" s="1"/>
  <c r="C200" i="18"/>
  <c r="C195" i="18"/>
  <c r="E210" i="18"/>
  <c r="E285" i="18" s="1"/>
  <c r="D208" i="18"/>
  <c r="D283" i="18" s="1"/>
  <c r="D308" i="18" s="1"/>
  <c r="D358" i="18" s="1"/>
  <c r="E206" i="18"/>
  <c r="E281" i="18" s="1"/>
  <c r="F202" i="18"/>
  <c r="F277" i="18" s="1"/>
  <c r="D197" i="18"/>
  <c r="D272" i="18" s="1"/>
  <c r="D297" i="18" s="1"/>
  <c r="D347" i="18" s="1"/>
  <c r="D199" i="18"/>
  <c r="C204" i="18"/>
  <c r="C206" i="18"/>
  <c r="E205" i="18"/>
  <c r="E280" i="18" s="1"/>
  <c r="E199" i="18"/>
  <c r="E274" i="18" s="1"/>
  <c r="D193" i="18"/>
  <c r="D268" i="18" s="1"/>
  <c r="E212" i="18"/>
  <c r="E287" i="18" s="1"/>
  <c r="E207" i="18"/>
  <c r="E282" i="18" s="1"/>
  <c r="E208" i="18"/>
  <c r="E283" i="18" s="1"/>
  <c r="E308" i="18" s="1"/>
  <c r="E358" i="18" s="1"/>
  <c r="F203" i="18"/>
  <c r="F278" i="18" s="1"/>
  <c r="F195" i="18"/>
  <c r="F270" i="18" s="1"/>
  <c r="F204" i="18"/>
  <c r="F279" i="18" s="1"/>
  <c r="E201" i="18"/>
  <c r="E276" i="18" s="1"/>
  <c r="F200" i="18"/>
  <c r="F275" i="18" s="1"/>
  <c r="F198" i="18"/>
  <c r="F273" i="18" s="1"/>
  <c r="F298" i="18" s="1"/>
  <c r="F348" i="18" s="1"/>
  <c r="C209" i="18"/>
  <c r="E203" i="18"/>
  <c r="E278" i="18" s="1"/>
  <c r="F206" i="18"/>
  <c r="G209" i="18"/>
  <c r="G284" i="18" s="1"/>
  <c r="D198" i="18"/>
  <c r="D273" i="18" s="1"/>
  <c r="D298" i="18" s="1"/>
  <c r="D348" i="18" s="1"/>
  <c r="C210" i="18"/>
  <c r="C208" i="18"/>
  <c r="F207" i="18"/>
  <c r="F282" i="18" s="1"/>
  <c r="G207" i="18"/>
  <c r="G282" i="18" s="1"/>
  <c r="D274" i="18"/>
  <c r="F281" i="18"/>
  <c r="H182" i="18"/>
  <c r="H174" i="18"/>
  <c r="H175" i="18"/>
  <c r="C195" i="14"/>
  <c r="G200" i="14"/>
  <c r="G275" i="14" s="1"/>
  <c r="E208" i="14"/>
  <c r="E283" i="14" s="1"/>
  <c r="E308" i="14" s="1"/>
  <c r="E358" i="14" s="1"/>
  <c r="C202" i="14"/>
  <c r="E209" i="14"/>
  <c r="E284" i="14" s="1"/>
  <c r="F201" i="14"/>
  <c r="F276" i="14" s="1"/>
  <c r="C209" i="14"/>
  <c r="E201" i="14"/>
  <c r="E276" i="14" s="1"/>
  <c r="F202" i="14"/>
  <c r="F277" i="14" s="1"/>
  <c r="C204" i="14"/>
  <c r="F209" i="14"/>
  <c r="F284" i="14" s="1"/>
  <c r="G198" i="14"/>
  <c r="G273" i="14" s="1"/>
  <c r="F194" i="14"/>
  <c r="F269" i="14" s="1"/>
  <c r="D212" i="14"/>
  <c r="D287" i="14" s="1"/>
  <c r="D312" i="14" s="1"/>
  <c r="D362" i="14" s="1"/>
  <c r="C198" i="14"/>
  <c r="E205" i="14"/>
  <c r="E280" i="14" s="1"/>
  <c r="F206" i="14"/>
  <c r="D195" i="14"/>
  <c r="D205" i="14"/>
  <c r="D280" i="14" s="1"/>
  <c r="C211" i="14"/>
  <c r="F193" i="14"/>
  <c r="G208" i="14"/>
  <c r="G283" i="14" s="1"/>
  <c r="C197" i="14"/>
  <c r="D196" i="14"/>
  <c r="D271" i="14" s="1"/>
  <c r="D296" i="14" s="1"/>
  <c r="D346" i="14" s="1"/>
  <c r="G197" i="14"/>
  <c r="G272" i="14" s="1"/>
  <c r="G210" i="14"/>
  <c r="G285" i="14" s="1"/>
  <c r="G194" i="14"/>
  <c r="G269" i="14" s="1"/>
  <c r="E203" i="14"/>
  <c r="D206" i="14"/>
  <c r="D281" i="14" s="1"/>
  <c r="D306" i="14" s="1"/>
  <c r="D356" i="14" s="1"/>
  <c r="C207" i="14"/>
  <c r="H207" i="14" s="1"/>
  <c r="F200" i="14"/>
  <c r="D208" i="14"/>
  <c r="D283" i="14" s="1"/>
  <c r="D308" i="14" s="1"/>
  <c r="D358" i="14" s="1"/>
  <c r="G207" i="14"/>
  <c r="G282" i="14" s="1"/>
  <c r="E197" i="14"/>
  <c r="E272" i="14" s="1"/>
  <c r="G204" i="14"/>
  <c r="G279" i="14" s="1"/>
  <c r="F195" i="14"/>
  <c r="C205" i="14"/>
  <c r="E211" i="14"/>
  <c r="E286" i="14" s="1"/>
  <c r="C208" i="14"/>
  <c r="D201" i="14"/>
  <c r="H201" i="14" s="1"/>
  <c r="G209" i="14"/>
  <c r="G284" i="14" s="1"/>
  <c r="C203" i="14"/>
  <c r="F203" i="14"/>
  <c r="F207" i="14"/>
  <c r="F282" i="14" s="1"/>
  <c r="G193" i="14"/>
  <c r="D203" i="14"/>
  <c r="D278" i="14" s="1"/>
  <c r="E193" i="14"/>
  <c r="F204" i="14"/>
  <c r="F279" i="14" s="1"/>
  <c r="F210" i="14"/>
  <c r="F285" i="14" s="1"/>
  <c r="C212" i="14"/>
  <c r="F197" i="14"/>
  <c r="F272" i="14" s="1"/>
  <c r="D197" i="14"/>
  <c r="D272" i="14" s="1"/>
  <c r="F199" i="14"/>
  <c r="F274" i="14" s="1"/>
  <c r="D204" i="14"/>
  <c r="D279" i="14" s="1"/>
  <c r="D304" i="14" s="1"/>
  <c r="D354" i="14" s="1"/>
  <c r="E207" i="14"/>
  <c r="E282" i="14" s="1"/>
  <c r="C206" i="14"/>
  <c r="C281" i="14" s="1"/>
  <c r="C201" i="14"/>
  <c r="E194" i="14"/>
  <c r="E269" i="14" s="1"/>
  <c r="E294" i="14" s="1"/>
  <c r="E344" i="14" s="1"/>
  <c r="E196" i="14"/>
  <c r="E271" i="14" s="1"/>
  <c r="E296" i="14" s="1"/>
  <c r="E346" i="14" s="1"/>
  <c r="H168" i="14"/>
  <c r="E204" i="14"/>
  <c r="E279" i="14" s="1"/>
  <c r="E195" i="14"/>
  <c r="E270" i="14" s="1"/>
  <c r="G211" i="14"/>
  <c r="G286" i="14" s="1"/>
  <c r="E199" i="14"/>
  <c r="E274" i="14" s="1"/>
  <c r="G206" i="14"/>
  <c r="G281" i="14" s="1"/>
  <c r="D209" i="14"/>
  <c r="D284" i="14" s="1"/>
  <c r="G195" i="14"/>
  <c r="G270" i="14" s="1"/>
  <c r="C210" i="14"/>
  <c r="D202" i="14"/>
  <c r="E210" i="14"/>
  <c r="E285" i="14" s="1"/>
  <c r="F196" i="14"/>
  <c r="F271" i="14" s="1"/>
  <c r="G212" i="14"/>
  <c r="G287" i="14" s="1"/>
  <c r="E212" i="14"/>
  <c r="E287" i="14" s="1"/>
  <c r="C194" i="14"/>
  <c r="D210" i="14"/>
  <c r="D285" i="14" s="1"/>
  <c r="D310" i="14" s="1"/>
  <c r="D360" i="14" s="1"/>
  <c r="E277" i="14"/>
  <c r="E275" i="14"/>
  <c r="F278" i="14"/>
  <c r="H176" i="14"/>
  <c r="F206" i="25"/>
  <c r="F281" i="25" s="1"/>
  <c r="F202" i="25"/>
  <c r="E212" i="25"/>
  <c r="E287" i="25" s="1"/>
  <c r="E312" i="25" s="1"/>
  <c r="D199" i="25"/>
  <c r="G209" i="25"/>
  <c r="G284" i="25" s="1"/>
  <c r="D206" i="25"/>
  <c r="D281" i="25" s="1"/>
  <c r="D306" i="25" s="1"/>
  <c r="D356" i="25" s="1"/>
  <c r="F196" i="25"/>
  <c r="F271" i="25" s="1"/>
  <c r="F296" i="25" s="1"/>
  <c r="F346" i="25" s="1"/>
  <c r="G204" i="25"/>
  <c r="G279" i="25" s="1"/>
  <c r="G205" i="25"/>
  <c r="G280" i="25" s="1"/>
  <c r="F280" i="25"/>
  <c r="G196" i="25"/>
  <c r="G271" i="25" s="1"/>
  <c r="G197" i="25"/>
  <c r="G272" i="25" s="1"/>
  <c r="F208" i="25"/>
  <c r="F283" i="25" s="1"/>
  <c r="E210" i="25"/>
  <c r="E285" i="25" s="1"/>
  <c r="E199" i="25"/>
  <c r="E274" i="25" s="1"/>
  <c r="E299" i="25" s="1"/>
  <c r="E349" i="25" s="1"/>
  <c r="C202" i="25"/>
  <c r="C277" i="25" s="1"/>
  <c r="D207" i="25"/>
  <c r="D282" i="25" s="1"/>
  <c r="F204" i="25"/>
  <c r="G193" i="25"/>
  <c r="G210" i="25"/>
  <c r="G285" i="25" s="1"/>
  <c r="H186" i="25"/>
  <c r="D194" i="25"/>
  <c r="D269" i="25" s="1"/>
  <c r="D294" i="25" s="1"/>
  <c r="D344" i="25" s="1"/>
  <c r="E198" i="25"/>
  <c r="E273" i="25" s="1"/>
  <c r="E298" i="25" s="1"/>
  <c r="G212" i="25"/>
  <c r="G287" i="25" s="1"/>
  <c r="C204" i="25"/>
  <c r="F198" i="25"/>
  <c r="F273" i="25" s="1"/>
  <c r="C197" i="25"/>
  <c r="D211" i="25"/>
  <c r="D286" i="25" s="1"/>
  <c r="D311" i="25" s="1"/>
  <c r="D361" i="25" s="1"/>
  <c r="F211" i="25"/>
  <c r="E209" i="25"/>
  <c r="E284" i="25" s="1"/>
  <c r="C207" i="25"/>
  <c r="G203" i="25"/>
  <c r="G278" i="25" s="1"/>
  <c r="E207" i="25"/>
  <c r="E282" i="25" s="1"/>
  <c r="E211" i="25"/>
  <c r="E286" i="25" s="1"/>
  <c r="E311" i="25" s="1"/>
  <c r="C205" i="25"/>
  <c r="F197" i="25"/>
  <c r="F272" i="25" s="1"/>
  <c r="E200" i="25"/>
  <c r="E275" i="25" s="1"/>
  <c r="E195" i="25"/>
  <c r="E270" i="25" s="1"/>
  <c r="E295" i="25" s="1"/>
  <c r="E345" i="25" s="1"/>
  <c r="C212" i="25"/>
  <c r="H177" i="25"/>
  <c r="H180" i="25"/>
  <c r="G188" i="23"/>
  <c r="AP24" i="49" s="1"/>
  <c r="F284" i="23"/>
  <c r="E283" i="62"/>
  <c r="E308" i="62" s="1"/>
  <c r="E358" i="62" s="1"/>
  <c r="E281" i="62"/>
  <c r="E306" i="62" s="1"/>
  <c r="E356" i="62" s="1"/>
  <c r="H171" i="62"/>
  <c r="G281" i="62"/>
  <c r="F188" i="20"/>
  <c r="AO18" i="49" s="1"/>
  <c r="H179" i="20"/>
  <c r="F212" i="20"/>
  <c r="F287" i="20" s="1"/>
  <c r="C206" i="20"/>
  <c r="F194" i="20"/>
  <c r="F269" i="20" s="1"/>
  <c r="C195" i="20"/>
  <c r="E210" i="20"/>
  <c r="E285" i="20" s="1"/>
  <c r="D208" i="20"/>
  <c r="D283" i="20" s="1"/>
  <c r="D308" i="20" s="1"/>
  <c r="D358" i="20" s="1"/>
  <c r="F195" i="20"/>
  <c r="F270" i="20" s="1"/>
  <c r="G207" i="20"/>
  <c r="G282" i="20" s="1"/>
  <c r="F202" i="20"/>
  <c r="F277" i="20" s="1"/>
  <c r="G205" i="20"/>
  <c r="G280" i="20" s="1"/>
  <c r="C211" i="20"/>
  <c r="C286" i="20" s="1"/>
  <c r="F200" i="20"/>
  <c r="F275" i="20" s="1"/>
  <c r="E194" i="20"/>
  <c r="E269" i="20" s="1"/>
  <c r="E294" i="20" s="1"/>
  <c r="D205" i="20"/>
  <c r="D280" i="20" s="1"/>
  <c r="G197" i="20"/>
  <c r="G272" i="20" s="1"/>
  <c r="F209" i="20"/>
  <c r="F284" i="20" s="1"/>
  <c r="G208" i="20"/>
  <c r="G283" i="20" s="1"/>
  <c r="G204" i="20"/>
  <c r="G279" i="20" s="1"/>
  <c r="H172" i="20"/>
  <c r="G202" i="20"/>
  <c r="G277" i="20" s="1"/>
  <c r="D195" i="20"/>
  <c r="D270" i="20" s="1"/>
  <c r="D295" i="20" s="1"/>
  <c r="D345" i="20" s="1"/>
  <c r="F201" i="20"/>
  <c r="F276" i="20" s="1"/>
  <c r="D212" i="20"/>
  <c r="D287" i="20" s="1"/>
  <c r="D312" i="20" s="1"/>
  <c r="D362" i="20" s="1"/>
  <c r="G211" i="20"/>
  <c r="G286" i="20" s="1"/>
  <c r="D198" i="20"/>
  <c r="D273" i="20" s="1"/>
  <c r="D298" i="20" s="1"/>
  <c r="D348" i="20" s="1"/>
  <c r="C188" i="20"/>
  <c r="E188" i="20"/>
  <c r="AN18" i="49" s="1"/>
  <c r="F123" i="44"/>
  <c r="E134" i="44"/>
  <c r="H175" i="16"/>
  <c r="H171" i="16"/>
  <c r="H185" i="16"/>
  <c r="H168" i="16"/>
  <c r="E188" i="16"/>
  <c r="AN14" i="49" s="1"/>
  <c r="H186" i="16"/>
  <c r="F286" i="16"/>
  <c r="E123" i="44"/>
  <c r="D279" i="16"/>
  <c r="H176" i="59"/>
  <c r="H172" i="11"/>
  <c r="F279" i="25"/>
  <c r="F286" i="25"/>
  <c r="D188" i="25"/>
  <c r="AM20" i="49" s="1"/>
  <c r="F277" i="25"/>
  <c r="D279" i="25"/>
  <c r="H179" i="25"/>
  <c r="D278" i="25"/>
  <c r="G123" i="44"/>
  <c r="C188" i="37"/>
  <c r="D123" i="44"/>
  <c r="E188" i="15"/>
  <c r="AN13" i="49" s="1"/>
  <c r="D188" i="15"/>
  <c r="AM13" i="49" s="1"/>
  <c r="H175" i="15"/>
  <c r="C278" i="19"/>
  <c r="F202" i="19"/>
  <c r="F277" i="19" s="1"/>
  <c r="G193" i="19"/>
  <c r="U17" i="49" s="1"/>
  <c r="D207" i="19"/>
  <c r="D282" i="19" s="1"/>
  <c r="E199" i="19"/>
  <c r="E274" i="19" s="1"/>
  <c r="E299" i="19" s="1"/>
  <c r="F195" i="19"/>
  <c r="F270" i="19" s="1"/>
  <c r="G206" i="19"/>
  <c r="G281" i="19" s="1"/>
  <c r="H281" i="19" s="1"/>
  <c r="G204" i="19"/>
  <c r="G279" i="19" s="1"/>
  <c r="E193" i="19"/>
  <c r="S17" i="49" s="1"/>
  <c r="D204" i="19"/>
  <c r="D279" i="19" s="1"/>
  <c r="D209" i="19"/>
  <c r="D284" i="19" s="1"/>
  <c r="C207" i="19"/>
  <c r="C282" i="19" s="1"/>
  <c r="C193" i="19"/>
  <c r="Q17" i="49" s="1"/>
  <c r="G277" i="19"/>
  <c r="E277" i="19"/>
  <c r="G203" i="19"/>
  <c r="G278" i="19" s="1"/>
  <c r="F208" i="19"/>
  <c r="F283" i="19" s="1"/>
  <c r="E208" i="19"/>
  <c r="E283" i="19" s="1"/>
  <c r="E308" i="19" s="1"/>
  <c r="F205" i="19"/>
  <c r="F280" i="19" s="1"/>
  <c r="D202" i="19"/>
  <c r="D277" i="19" s="1"/>
  <c r="H277" i="19" s="1"/>
  <c r="C197" i="19"/>
  <c r="C272" i="19" s="1"/>
  <c r="C297" i="19" s="1"/>
  <c r="C347" i="19" s="1"/>
  <c r="F203" i="19"/>
  <c r="F278" i="19" s="1"/>
  <c r="G207" i="19"/>
  <c r="G282" i="19" s="1"/>
  <c r="D205" i="19"/>
  <c r="D280" i="19" s="1"/>
  <c r="C208" i="19"/>
  <c r="C283" i="19" s="1"/>
  <c r="C308" i="19" s="1"/>
  <c r="G195" i="19"/>
  <c r="G270" i="19" s="1"/>
  <c r="D196" i="19"/>
  <c r="D271" i="19" s="1"/>
  <c r="D296" i="19" s="1"/>
  <c r="E211" i="19"/>
  <c r="E286" i="19" s="1"/>
  <c r="E311" i="19" s="1"/>
  <c r="C194" i="19"/>
  <c r="C269" i="19" s="1"/>
  <c r="C294" i="19" s="1"/>
  <c r="C344" i="19" s="1"/>
  <c r="G212" i="19"/>
  <c r="G287" i="19" s="1"/>
  <c r="H287" i="19" s="1"/>
  <c r="H362" i="19" s="1"/>
  <c r="G208" i="19"/>
  <c r="D210" i="19"/>
  <c r="D285" i="19" s="1"/>
  <c r="D310" i="19" s="1"/>
  <c r="D360" i="19" s="1"/>
  <c r="E201" i="19"/>
  <c r="E276" i="19" s="1"/>
  <c r="D198" i="19"/>
  <c r="D273" i="19" s="1"/>
  <c r="D298" i="19" s="1"/>
  <c r="F194" i="19"/>
  <c r="F269" i="19" s="1"/>
  <c r="C210" i="19"/>
  <c r="C285" i="19" s="1"/>
  <c r="D194" i="19"/>
  <c r="D269" i="19" s="1"/>
  <c r="D294" i="19" s="1"/>
  <c r="D344" i="19" s="1"/>
  <c r="G205" i="19"/>
  <c r="G213" i="19" s="1"/>
  <c r="C212" i="19"/>
  <c r="C287" i="19" s="1"/>
  <c r="C312" i="19" s="1"/>
  <c r="C362" i="19" s="1"/>
  <c r="D195" i="19"/>
  <c r="C205" i="19"/>
  <c r="C280" i="19" s="1"/>
  <c r="C305" i="19" s="1"/>
  <c r="C355" i="19" s="1"/>
  <c r="F206" i="19"/>
  <c r="F281" i="19" s="1"/>
  <c r="D206" i="19"/>
  <c r="D281" i="19" s="1"/>
  <c r="D306" i="19" s="1"/>
  <c r="D356" i="19" s="1"/>
  <c r="F207" i="19"/>
  <c r="F282" i="19" s="1"/>
  <c r="H282" i="19" s="1"/>
  <c r="E197" i="19"/>
  <c r="E272" i="19" s="1"/>
  <c r="C196" i="19"/>
  <c r="C271" i="19" s="1"/>
  <c r="C203" i="19"/>
  <c r="E202" i="19"/>
  <c r="F209" i="19"/>
  <c r="F284" i="19" s="1"/>
  <c r="G200" i="19"/>
  <c r="G275" i="19" s="1"/>
  <c r="C200" i="19"/>
  <c r="C275" i="19" s="1"/>
  <c r="C211" i="19"/>
  <c r="C286" i="19" s="1"/>
  <c r="C311" i="19" s="1"/>
  <c r="C361" i="19" s="1"/>
  <c r="G202" i="19"/>
  <c r="H202" i="19"/>
  <c r="G210" i="19"/>
  <c r="D212" i="19"/>
  <c r="D287" i="19" s="1"/>
  <c r="D312" i="19" s="1"/>
  <c r="D362" i="19" s="1"/>
  <c r="E198" i="19"/>
  <c r="E273" i="19" s="1"/>
  <c r="E298" i="19" s="1"/>
  <c r="E194" i="19"/>
  <c r="G211" i="19"/>
  <c r="G286" i="19" s="1"/>
  <c r="H286" i="19" s="1"/>
  <c r="D201" i="19"/>
  <c r="D276" i="19" s="1"/>
  <c r="D301" i="19" s="1"/>
  <c r="D351" i="19" s="1"/>
  <c r="F204" i="19"/>
  <c r="F279" i="19" s="1"/>
  <c r="G201" i="19"/>
  <c r="G276" i="19" s="1"/>
  <c r="E212" i="19"/>
  <c r="E287" i="19" s="1"/>
  <c r="E312" i="19" s="1"/>
  <c r="E207" i="19"/>
  <c r="E282" i="19" s="1"/>
  <c r="F188" i="21"/>
  <c r="AO21" i="49" s="1"/>
  <c r="E188" i="21"/>
  <c r="AN21" i="49" s="1"/>
  <c r="E280" i="21"/>
  <c r="F270" i="21"/>
  <c r="D269" i="21"/>
  <c r="D294" i="21" s="1"/>
  <c r="D344" i="21" s="1"/>
  <c r="G188" i="21"/>
  <c r="AP21" i="49" s="1"/>
  <c r="C198" i="16"/>
  <c r="G202" i="16"/>
  <c r="E206" i="16"/>
  <c r="E281" i="16" s="1"/>
  <c r="E306" i="16" s="1"/>
  <c r="E356" i="16" s="1"/>
  <c r="E204" i="16"/>
  <c r="E279" i="16" s="1"/>
  <c r="F196" i="16"/>
  <c r="F271" i="16" s="1"/>
  <c r="H174" i="16"/>
  <c r="F197" i="16"/>
  <c r="F272" i="16" s="1"/>
  <c r="C206" i="16"/>
  <c r="F206" i="16"/>
  <c r="F281" i="16" s="1"/>
  <c r="F209" i="16"/>
  <c r="F284" i="16" s="1"/>
  <c r="G206" i="16"/>
  <c r="G281" i="16" s="1"/>
  <c r="D208" i="16"/>
  <c r="D283" i="16" s="1"/>
  <c r="D308" i="16" s="1"/>
  <c r="D358" i="16" s="1"/>
  <c r="G136" i="44"/>
  <c r="G280" i="41"/>
  <c r="G129" i="44"/>
  <c r="D280" i="41"/>
  <c r="D305" i="41" s="1"/>
  <c r="D355" i="41" s="1"/>
  <c r="H168" i="20"/>
  <c r="E207" i="20"/>
  <c r="E282" i="20" s="1"/>
  <c r="E197" i="20"/>
  <c r="E272" i="20" s="1"/>
  <c r="E297" i="20" s="1"/>
  <c r="E347" i="20" s="1"/>
  <c r="G199" i="20"/>
  <c r="G274" i="20" s="1"/>
  <c r="E200" i="20"/>
  <c r="E275" i="20" s="1"/>
  <c r="F196" i="20"/>
  <c r="F271" i="20" s="1"/>
  <c r="F296" i="20" s="1"/>
  <c r="F346" i="20" s="1"/>
  <c r="C204" i="20"/>
  <c r="C208" i="20"/>
  <c r="C283" i="20" s="1"/>
  <c r="D196" i="20"/>
  <c r="D271" i="20" s="1"/>
  <c r="D296" i="20" s="1"/>
  <c r="D346" i="20" s="1"/>
  <c r="E201" i="20"/>
  <c r="E276" i="20" s="1"/>
  <c r="E301" i="20" s="1"/>
  <c r="E351" i="20" s="1"/>
  <c r="E199" i="20"/>
  <c r="E274" i="20" s="1"/>
  <c r="E299" i="20" s="1"/>
  <c r="E349" i="20" s="1"/>
  <c r="G212" i="20"/>
  <c r="G287" i="20" s="1"/>
  <c r="D201" i="20"/>
  <c r="D276" i="20" s="1"/>
  <c r="D301" i="20" s="1"/>
  <c r="D351" i="20" s="1"/>
  <c r="D197" i="20"/>
  <c r="D272" i="20" s="1"/>
  <c r="D297" i="20" s="1"/>
  <c r="D347" i="20" s="1"/>
  <c r="G209" i="20"/>
  <c r="G284" i="20" s="1"/>
  <c r="C201" i="20"/>
  <c r="G200" i="20"/>
  <c r="G275" i="20" s="1"/>
  <c r="C205" i="20"/>
  <c r="F204" i="20"/>
  <c r="F279" i="20" s="1"/>
  <c r="D207" i="20"/>
  <c r="D282" i="20" s="1"/>
  <c r="E202" i="20"/>
  <c r="E277" i="20" s="1"/>
  <c r="F211" i="20"/>
  <c r="F286" i="20" s="1"/>
  <c r="C207" i="20"/>
  <c r="G201" i="20"/>
  <c r="G276" i="20" s="1"/>
  <c r="E196" i="20"/>
  <c r="E271" i="20" s="1"/>
  <c r="E296" i="20" s="1"/>
  <c r="E346" i="20" s="1"/>
  <c r="C209" i="20"/>
  <c r="C193" i="20"/>
  <c r="G194" i="20"/>
  <c r="G269" i="20" s="1"/>
  <c r="C203" i="20"/>
  <c r="C278" i="20" s="1"/>
  <c r="E204" i="20"/>
  <c r="E279" i="20" s="1"/>
  <c r="F193" i="20"/>
  <c r="E211" i="20"/>
  <c r="E286" i="20" s="1"/>
  <c r="E311" i="20" s="1"/>
  <c r="E361" i="20" s="1"/>
  <c r="F199" i="20"/>
  <c r="F274" i="20" s="1"/>
  <c r="E212" i="20"/>
  <c r="E287" i="20" s="1"/>
  <c r="E312" i="20" s="1"/>
  <c r="F208" i="20"/>
  <c r="F283" i="20" s="1"/>
  <c r="F197" i="20"/>
  <c r="F272" i="20" s="1"/>
  <c r="E193" i="20"/>
  <c r="E268" i="20" s="1"/>
  <c r="C200" i="20"/>
  <c r="C275" i="20" s="1"/>
  <c r="E206" i="20"/>
  <c r="E281" i="20" s="1"/>
  <c r="E306" i="20" s="1"/>
  <c r="E356" i="20" s="1"/>
  <c r="E209" i="20"/>
  <c r="E284" i="20" s="1"/>
  <c r="F203" i="20"/>
  <c r="F278" i="20" s="1"/>
  <c r="F206" i="20"/>
  <c r="F281" i="20" s="1"/>
  <c r="E205" i="20"/>
  <c r="E280" i="20" s="1"/>
  <c r="E203" i="20"/>
  <c r="E278" i="20" s="1"/>
  <c r="F207" i="20"/>
  <c r="F282" i="20" s="1"/>
  <c r="D194" i="20"/>
  <c r="D269" i="20" s="1"/>
  <c r="D294" i="20" s="1"/>
  <c r="D344" i="20" s="1"/>
  <c r="D211" i="20"/>
  <c r="D286" i="20" s="1"/>
  <c r="D311" i="20" s="1"/>
  <c r="D361" i="20" s="1"/>
  <c r="F210" i="20"/>
  <c r="F285" i="20" s="1"/>
  <c r="E195" i="20"/>
  <c r="E270" i="20" s="1"/>
  <c r="E295" i="20" s="1"/>
  <c r="E345" i="20" s="1"/>
  <c r="D193" i="20"/>
  <c r="D210" i="20"/>
  <c r="D285" i="20" s="1"/>
  <c r="D310" i="20" s="1"/>
  <c r="D360" i="20" s="1"/>
  <c r="G198" i="20"/>
  <c r="G273" i="20" s="1"/>
  <c r="C198" i="20"/>
  <c r="C273" i="20" s="1"/>
  <c r="G193" i="20"/>
  <c r="G268" i="20" s="1"/>
  <c r="C196" i="20"/>
  <c r="E198" i="20"/>
  <c r="E273" i="20" s="1"/>
  <c r="E298" i="20" s="1"/>
  <c r="E348" i="20" s="1"/>
  <c r="D199" i="20"/>
  <c r="D274" i="20" s="1"/>
  <c r="D299" i="20" s="1"/>
  <c r="D349" i="20" s="1"/>
  <c r="E208" i="20"/>
  <c r="E283" i="20" s="1"/>
  <c r="E308" i="20" s="1"/>
  <c r="C210" i="20"/>
  <c r="C285" i="20" s="1"/>
  <c r="C212" i="20"/>
  <c r="C199" i="20"/>
  <c r="C274" i="20" s="1"/>
  <c r="C299" i="20" s="1"/>
  <c r="C349" i="20" s="1"/>
  <c r="F198" i="20"/>
  <c r="F273" i="20" s="1"/>
  <c r="C194" i="20"/>
  <c r="D206" i="20"/>
  <c r="D281" i="20" s="1"/>
  <c r="D306" i="20" s="1"/>
  <c r="D356" i="20" s="1"/>
  <c r="D200" i="20"/>
  <c r="D275" i="20" s="1"/>
  <c r="C202" i="20"/>
  <c r="C197" i="20"/>
  <c r="C272" i="20" s="1"/>
  <c r="G196" i="20"/>
  <c r="G271" i="20" s="1"/>
  <c r="D209" i="20"/>
  <c r="D284" i="20" s="1"/>
  <c r="D202" i="20"/>
  <c r="D277" i="20" s="1"/>
  <c r="G206" i="20"/>
  <c r="G281" i="20" s="1"/>
  <c r="D204" i="20"/>
  <c r="D279" i="20" s="1"/>
  <c r="F205" i="20"/>
  <c r="F280" i="20" s="1"/>
  <c r="D203" i="20"/>
  <c r="D278" i="20" s="1"/>
  <c r="G195" i="20"/>
  <c r="G270" i="20" s="1"/>
  <c r="G210" i="20"/>
  <c r="G285" i="20" s="1"/>
  <c r="H180" i="20"/>
  <c r="E197" i="16"/>
  <c r="E272" i="16" s="1"/>
  <c r="E209" i="16"/>
  <c r="E284" i="16" s="1"/>
  <c r="F195" i="16"/>
  <c r="F270" i="16" s="1"/>
  <c r="G195" i="16"/>
  <c r="G270" i="16" s="1"/>
  <c r="F200" i="16"/>
  <c r="F275" i="16" s="1"/>
  <c r="D207" i="16"/>
  <c r="D282" i="16" s="1"/>
  <c r="F194" i="16"/>
  <c r="F269" i="16" s="1"/>
  <c r="C207" i="16"/>
  <c r="C282" i="16" s="1"/>
  <c r="E202" i="16"/>
  <c r="E277" i="16" s="1"/>
  <c r="C211" i="16"/>
  <c r="C286" i="16" s="1"/>
  <c r="F193" i="16"/>
  <c r="G193" i="16"/>
  <c r="C204" i="16"/>
  <c r="D197" i="16"/>
  <c r="D272" i="16" s="1"/>
  <c r="C205" i="16"/>
  <c r="C280" i="16" s="1"/>
  <c r="D198" i="16"/>
  <c r="D273" i="16" s="1"/>
  <c r="D298" i="16" s="1"/>
  <c r="D348" i="16" s="1"/>
  <c r="G205" i="16"/>
  <c r="G280" i="16" s="1"/>
  <c r="G201" i="16"/>
  <c r="G276" i="16" s="1"/>
  <c r="G209" i="16"/>
  <c r="G284" i="16" s="1"/>
  <c r="F212" i="16"/>
  <c r="F287" i="16" s="1"/>
  <c r="F312" i="16" s="1"/>
  <c r="F362" i="16" s="1"/>
  <c r="F203" i="16"/>
  <c r="F278" i="16" s="1"/>
  <c r="D205" i="16"/>
  <c r="D280" i="16" s="1"/>
  <c r="D196" i="16"/>
  <c r="D271" i="16" s="1"/>
  <c r="D296" i="16" s="1"/>
  <c r="D346" i="16" s="1"/>
  <c r="E211" i="16"/>
  <c r="E286" i="16" s="1"/>
  <c r="E311" i="16" s="1"/>
  <c r="E361" i="16" s="1"/>
  <c r="F210" i="16"/>
  <c r="F285" i="16" s="1"/>
  <c r="D203" i="16"/>
  <c r="D278" i="16" s="1"/>
  <c r="D201" i="16"/>
  <c r="D276" i="16" s="1"/>
  <c r="E205" i="16"/>
  <c r="E280" i="16" s="1"/>
  <c r="D199" i="16"/>
  <c r="D274" i="16" s="1"/>
  <c r="D299" i="16" s="1"/>
  <c r="D349" i="16" s="1"/>
  <c r="G198" i="16"/>
  <c r="G273" i="16" s="1"/>
  <c r="F202" i="16"/>
  <c r="F277" i="16" s="1"/>
  <c r="G194" i="16"/>
  <c r="G269" i="16" s="1"/>
  <c r="D206" i="16"/>
  <c r="D281" i="16" s="1"/>
  <c r="D306" i="16" s="1"/>
  <c r="D356" i="16" s="1"/>
  <c r="E196" i="16"/>
  <c r="E271" i="16" s="1"/>
  <c r="E296" i="16" s="1"/>
  <c r="E346" i="16" s="1"/>
  <c r="E198" i="16"/>
  <c r="E273" i="16" s="1"/>
  <c r="E298" i="16" s="1"/>
  <c r="E348" i="16" s="1"/>
  <c r="D200" i="16"/>
  <c r="D275" i="16" s="1"/>
  <c r="C209" i="16"/>
  <c r="C210" i="16"/>
  <c r="G210" i="16"/>
  <c r="G285" i="16" s="1"/>
  <c r="C202" i="16"/>
  <c r="C277" i="16" s="1"/>
  <c r="D202" i="16"/>
  <c r="G203" i="16"/>
  <c r="G278" i="16" s="1"/>
  <c r="E212" i="16"/>
  <c r="E287" i="16" s="1"/>
  <c r="E312" i="16" s="1"/>
  <c r="E362" i="16" s="1"/>
  <c r="D211" i="16"/>
  <c r="D286" i="16" s="1"/>
  <c r="D311" i="16" s="1"/>
  <c r="D361" i="16" s="1"/>
  <c r="F207" i="16"/>
  <c r="F282" i="16" s="1"/>
  <c r="D209" i="16"/>
  <c r="D284" i="16" s="1"/>
  <c r="D212" i="16"/>
  <c r="D287" i="16" s="1"/>
  <c r="D312" i="16" s="1"/>
  <c r="D362" i="16" s="1"/>
  <c r="D210" i="16"/>
  <c r="D285" i="16" s="1"/>
  <c r="D310" i="16" s="1"/>
  <c r="D360" i="16" s="1"/>
  <c r="F201" i="16"/>
  <c r="F276" i="16" s="1"/>
  <c r="E194" i="16"/>
  <c r="E269" i="16" s="1"/>
  <c r="E294" i="16" s="1"/>
  <c r="E344" i="16" s="1"/>
  <c r="E203" i="16"/>
  <c r="E278" i="16" s="1"/>
  <c r="E208" i="16"/>
  <c r="E283" i="16" s="1"/>
  <c r="E308" i="16" s="1"/>
  <c r="E358" i="16" s="1"/>
  <c r="C201" i="16"/>
  <c r="G207" i="16"/>
  <c r="G282" i="16" s="1"/>
  <c r="C195" i="16"/>
  <c r="D195" i="16"/>
  <c r="D270" i="16" s="1"/>
  <c r="D295" i="16" s="1"/>
  <c r="D345" i="16" s="1"/>
  <c r="F198" i="16"/>
  <c r="F273" i="16" s="1"/>
  <c r="E193" i="16"/>
  <c r="G211" i="16"/>
  <c r="G286" i="16" s="1"/>
  <c r="C197" i="16"/>
  <c r="E210" i="16"/>
  <c r="E285" i="16" s="1"/>
  <c r="E199" i="16"/>
  <c r="E274" i="16" s="1"/>
  <c r="E299" i="16" s="1"/>
  <c r="E349" i="16" s="1"/>
  <c r="E201" i="16"/>
  <c r="E276" i="16" s="1"/>
  <c r="C208" i="16"/>
  <c r="E200" i="16"/>
  <c r="E275" i="16" s="1"/>
  <c r="F208" i="16"/>
  <c r="F283" i="16" s="1"/>
  <c r="F308" i="16" s="1"/>
  <c r="F358" i="16" s="1"/>
  <c r="D194" i="16"/>
  <c r="D269" i="16" s="1"/>
  <c r="D294" i="16" s="1"/>
  <c r="D344" i="16" s="1"/>
  <c r="C203" i="16"/>
  <c r="G199" i="16"/>
  <c r="G274" i="16" s="1"/>
  <c r="C199" i="16"/>
  <c r="F199" i="16"/>
  <c r="F274" i="16" s="1"/>
  <c r="C194" i="16"/>
  <c r="G200" i="16"/>
  <c r="G275" i="16" s="1"/>
  <c r="G204" i="16"/>
  <c r="G279" i="16" s="1"/>
  <c r="G196" i="16"/>
  <c r="G271" i="16" s="1"/>
  <c r="G208" i="16"/>
  <c r="G283" i="16" s="1"/>
  <c r="C193" i="16"/>
  <c r="C212" i="16"/>
  <c r="C287" i="16" s="1"/>
  <c r="G212" i="16"/>
  <c r="G287" i="16" s="1"/>
  <c r="D193" i="16"/>
  <c r="D268" i="16" s="1"/>
  <c r="E195" i="16"/>
  <c r="E270" i="16" s="1"/>
  <c r="E295" i="16" s="1"/>
  <c r="E345" i="16" s="1"/>
  <c r="F205" i="16"/>
  <c r="F280" i="16" s="1"/>
  <c r="C200" i="16"/>
  <c r="H200" i="16" s="1"/>
  <c r="C196" i="16"/>
  <c r="F204" i="16"/>
  <c r="G197" i="16"/>
  <c r="G272" i="16" s="1"/>
  <c r="C188" i="27"/>
  <c r="H171" i="27"/>
  <c r="E271" i="27"/>
  <c r="E296" i="27" s="1"/>
  <c r="E346" i="27" s="1"/>
  <c r="F271" i="27"/>
  <c r="F296" i="27" s="1"/>
  <c r="F346" i="27" s="1"/>
  <c r="G130" i="44"/>
  <c r="F188" i="15"/>
  <c r="AO13" i="49" s="1"/>
  <c r="G188" i="15"/>
  <c r="AP13" i="49" s="1"/>
  <c r="F193" i="15"/>
  <c r="E194" i="15"/>
  <c r="E269" i="15" s="1"/>
  <c r="E294" i="15" s="1"/>
  <c r="E344" i="15" s="1"/>
  <c r="E196" i="15"/>
  <c r="E271" i="15" s="1"/>
  <c r="E296" i="15" s="1"/>
  <c r="E346" i="15" s="1"/>
  <c r="G198" i="15"/>
  <c r="G273" i="15" s="1"/>
  <c r="C197" i="15"/>
  <c r="C272" i="15" s="1"/>
  <c r="D207" i="15"/>
  <c r="D282" i="15" s="1"/>
  <c r="D209" i="15"/>
  <c r="D284" i="15" s="1"/>
  <c r="D201" i="15"/>
  <c r="D276" i="15" s="1"/>
  <c r="C188" i="15"/>
  <c r="G195" i="15"/>
  <c r="G270" i="15" s="1"/>
  <c r="F207" i="15"/>
  <c r="F282" i="15" s="1"/>
  <c r="C201" i="39"/>
  <c r="F202" i="39"/>
  <c r="F277" i="39" s="1"/>
  <c r="F212" i="39"/>
  <c r="F287" i="39" s="1"/>
  <c r="C206" i="39"/>
  <c r="E203" i="39"/>
  <c r="E278" i="39" s="1"/>
  <c r="G194" i="39"/>
  <c r="G269" i="39" s="1"/>
  <c r="G209" i="39"/>
  <c r="G284" i="39" s="1"/>
  <c r="D208" i="39"/>
  <c r="D283" i="39" s="1"/>
  <c r="D308" i="39" s="1"/>
  <c r="D358" i="39" s="1"/>
  <c r="D193" i="39"/>
  <c r="C200" i="39"/>
  <c r="G203" i="39"/>
  <c r="G278" i="39" s="1"/>
  <c r="F194" i="39"/>
  <c r="F269" i="39" s="1"/>
  <c r="F294" i="39" s="1"/>
  <c r="F344" i="39" s="1"/>
  <c r="D197" i="39"/>
  <c r="D272" i="39" s="1"/>
  <c r="D297" i="39" s="1"/>
  <c r="D347" i="39" s="1"/>
  <c r="D209" i="39"/>
  <c r="D284" i="39" s="1"/>
  <c r="F201" i="39"/>
  <c r="F276" i="39" s="1"/>
  <c r="F197" i="39"/>
  <c r="F272" i="39" s="1"/>
  <c r="E196" i="39"/>
  <c r="E271" i="39" s="1"/>
  <c r="E296" i="39" s="1"/>
  <c r="E346" i="39" s="1"/>
  <c r="D202" i="39"/>
  <c r="D277" i="39" s="1"/>
  <c r="G195" i="39"/>
  <c r="G270" i="39" s="1"/>
  <c r="E195" i="39"/>
  <c r="E270" i="39" s="1"/>
  <c r="E295" i="39" s="1"/>
  <c r="E345" i="39" s="1"/>
  <c r="E208" i="39"/>
  <c r="E283" i="39" s="1"/>
  <c r="E308" i="39" s="1"/>
  <c r="E358" i="39" s="1"/>
  <c r="D198" i="39"/>
  <c r="D273" i="39" s="1"/>
  <c r="D298" i="39" s="1"/>
  <c r="D348" i="39" s="1"/>
  <c r="E200" i="39"/>
  <c r="E275" i="39" s="1"/>
  <c r="F199" i="39"/>
  <c r="F274" i="39" s="1"/>
  <c r="D210" i="39"/>
  <c r="D285" i="39" s="1"/>
  <c r="D310" i="39" s="1"/>
  <c r="D360" i="39" s="1"/>
  <c r="C211" i="39"/>
  <c r="G201" i="39"/>
  <c r="G276" i="39" s="1"/>
  <c r="F188" i="39"/>
  <c r="AO40" i="49" s="1"/>
  <c r="AQ40" i="49" s="1"/>
  <c r="H180" i="39"/>
  <c r="AJ11" i="49"/>
  <c r="H178" i="38"/>
  <c r="H173" i="27"/>
  <c r="C285" i="29"/>
  <c r="E284" i="23"/>
  <c r="H185" i="29"/>
  <c r="H179" i="11"/>
  <c r="D188" i="11"/>
  <c r="AM10" i="49" s="1"/>
  <c r="H185" i="24"/>
  <c r="H170" i="21"/>
  <c r="H175" i="14"/>
  <c r="D206" i="44"/>
  <c r="C203" i="17"/>
  <c r="G197" i="17"/>
  <c r="G272" i="17" s="1"/>
  <c r="D210" i="17"/>
  <c r="D285" i="17" s="1"/>
  <c r="D310" i="17" s="1"/>
  <c r="D360" i="17" s="1"/>
  <c r="D203" i="17"/>
  <c r="D278" i="17" s="1"/>
  <c r="G273" i="57"/>
  <c r="C205" i="22"/>
  <c r="C280" i="22" s="1"/>
  <c r="G206" i="22"/>
  <c r="G281" i="22" s="1"/>
  <c r="G193" i="22"/>
  <c r="C195" i="22"/>
  <c r="C270" i="22" s="1"/>
  <c r="D206" i="22"/>
  <c r="E206" i="22"/>
  <c r="D195" i="22"/>
  <c r="C206" i="22"/>
  <c r="C201" i="22"/>
  <c r="C276" i="22" s="1"/>
  <c r="G198" i="22"/>
  <c r="G204" i="22"/>
  <c r="E204" i="22"/>
  <c r="E279" i="22" s="1"/>
  <c r="D199" i="22"/>
  <c r="C188" i="30"/>
  <c r="F273" i="27"/>
  <c r="F298" i="27" s="1"/>
  <c r="F348" i="27" s="1"/>
  <c r="D200" i="39"/>
  <c r="D275" i="39" s="1"/>
  <c r="E201" i="39"/>
  <c r="E276" i="39" s="1"/>
  <c r="F200" i="39"/>
  <c r="F275" i="39" s="1"/>
  <c r="D204" i="39"/>
  <c r="D279" i="39" s="1"/>
  <c r="D304" i="39" s="1"/>
  <c r="D354" i="39" s="1"/>
  <c r="G211" i="39"/>
  <c r="G286" i="39" s="1"/>
  <c r="C204" i="39"/>
  <c r="C279" i="39" s="1"/>
  <c r="C203" i="39"/>
  <c r="F207" i="39"/>
  <c r="F282" i="39" s="1"/>
  <c r="C198" i="39"/>
  <c r="C207" i="39"/>
  <c r="C282" i="39" s="1"/>
  <c r="C199" i="11"/>
  <c r="F203" i="11"/>
  <c r="F278" i="11" s="1"/>
  <c r="F206" i="32"/>
  <c r="F281" i="32" s="1"/>
  <c r="F306" i="32" s="1"/>
  <c r="F356" i="32" s="1"/>
  <c r="D202" i="32"/>
  <c r="D277" i="32" s="1"/>
  <c r="D302" i="32" s="1"/>
  <c r="D352" i="32" s="1"/>
  <c r="E193" i="32"/>
  <c r="S32" i="49" s="1"/>
  <c r="D76" i="49" s="1"/>
  <c r="D115" i="49" s="1"/>
  <c r="F196" i="32"/>
  <c r="G195" i="32"/>
  <c r="G270" i="32" s="1"/>
  <c r="F202" i="32"/>
  <c r="F277" i="32" s="1"/>
  <c r="F302" i="32" s="1"/>
  <c r="F352" i="32" s="1"/>
  <c r="D193" i="32"/>
  <c r="D268" i="32" s="1"/>
  <c r="G196" i="32"/>
  <c r="G271" i="32" s="1"/>
  <c r="G194" i="31"/>
  <c r="G269" i="31" s="1"/>
  <c r="G203" i="31"/>
  <c r="G278" i="31" s="1"/>
  <c r="D193" i="31"/>
  <c r="C201" i="31"/>
  <c r="E195" i="31"/>
  <c r="E270" i="31" s="1"/>
  <c r="E295" i="31" s="1"/>
  <c r="E345" i="31" s="1"/>
  <c r="H238" i="31"/>
  <c r="E278" i="19"/>
  <c r="F287" i="19"/>
  <c r="F312" i="19" s="1"/>
  <c r="G285" i="24"/>
  <c r="D201" i="11"/>
  <c r="D276" i="11" s="1"/>
  <c r="D301" i="11" s="1"/>
  <c r="D351" i="11" s="1"/>
  <c r="C206" i="11"/>
  <c r="G210" i="11"/>
  <c r="G285" i="11" s="1"/>
  <c r="E197" i="11"/>
  <c r="E272" i="11" s="1"/>
  <c r="G196" i="11"/>
  <c r="G271" i="11" s="1"/>
  <c r="E193" i="11"/>
  <c r="F194" i="11"/>
  <c r="G198" i="11"/>
  <c r="G273" i="11" s="1"/>
  <c r="D212" i="11"/>
  <c r="D287" i="11" s="1"/>
  <c r="D312" i="11" s="1"/>
  <c r="D362" i="11" s="1"/>
  <c r="C210" i="11"/>
  <c r="C193" i="44"/>
  <c r="F202" i="17"/>
  <c r="F277" i="17" s="1"/>
  <c r="E209" i="17"/>
  <c r="E284" i="17" s="1"/>
  <c r="C202" i="17"/>
  <c r="C277" i="17" s="1"/>
  <c r="G204" i="17"/>
  <c r="G279" i="17" s="1"/>
  <c r="F194" i="17"/>
  <c r="F269" i="17" s="1"/>
  <c r="F294" i="17" s="1"/>
  <c r="F344" i="17" s="1"/>
  <c r="C193" i="17"/>
  <c r="F195" i="17"/>
  <c r="F270" i="17" s="1"/>
  <c r="F295" i="17" s="1"/>
  <c r="F345" i="17" s="1"/>
  <c r="E200" i="17"/>
  <c r="E275" i="17" s="1"/>
  <c r="D200" i="17"/>
  <c r="D275" i="17" s="1"/>
  <c r="D211" i="17"/>
  <c r="D286" i="17" s="1"/>
  <c r="D311" i="17" s="1"/>
  <c r="D361" i="17" s="1"/>
  <c r="E197" i="17"/>
  <c r="E272" i="17" s="1"/>
  <c r="E297" i="17" s="1"/>
  <c r="E347" i="17" s="1"/>
  <c r="C196" i="17"/>
  <c r="C212" i="17"/>
  <c r="C287" i="17" s="1"/>
  <c r="D195" i="17"/>
  <c r="D270" i="17" s="1"/>
  <c r="D295" i="17" s="1"/>
  <c r="D345" i="17" s="1"/>
  <c r="E205" i="17"/>
  <c r="E280" i="17" s="1"/>
  <c r="G201" i="17"/>
  <c r="G276" i="17" s="1"/>
  <c r="F206" i="17"/>
  <c r="F281" i="17" s="1"/>
  <c r="F306" i="17" s="1"/>
  <c r="F356" i="17" s="1"/>
  <c r="G207" i="17"/>
  <c r="C201" i="17"/>
  <c r="C276" i="17" s="1"/>
  <c r="E206" i="17"/>
  <c r="E281" i="17" s="1"/>
  <c r="E306" i="17" s="1"/>
  <c r="E356" i="17" s="1"/>
  <c r="E207" i="22"/>
  <c r="H207" i="22" s="1"/>
  <c r="F196" i="22"/>
  <c r="F208" i="22"/>
  <c r="F203" i="22"/>
  <c r="F278" i="22" s="1"/>
  <c r="G195" i="22"/>
  <c r="G213" i="22" s="1"/>
  <c r="U22" i="49" s="1"/>
  <c r="D200" i="22"/>
  <c r="D209" i="22"/>
  <c r="E194" i="22"/>
  <c r="C212" i="22"/>
  <c r="H212" i="22" s="1"/>
  <c r="D197" i="22"/>
  <c r="D272" i="22" s="1"/>
  <c r="D297" i="22" s="1"/>
  <c r="D347" i="22" s="1"/>
  <c r="D202" i="22"/>
  <c r="C199" i="22"/>
  <c r="C274" i="22" s="1"/>
  <c r="E196" i="22"/>
  <c r="E271" i="22" s="1"/>
  <c r="E296" i="22" s="1"/>
  <c r="E346" i="22" s="1"/>
  <c r="E273" i="27"/>
  <c r="E298" i="27" s="1"/>
  <c r="E348" i="27" s="1"/>
  <c r="G205" i="44"/>
  <c r="G271" i="62"/>
  <c r="F211" i="39"/>
  <c r="F286" i="39" s="1"/>
  <c r="F195" i="39"/>
  <c r="F208" i="39"/>
  <c r="F283" i="39" s="1"/>
  <c r="F308" i="39" s="1"/>
  <c r="F358" i="39" s="1"/>
  <c r="D212" i="39"/>
  <c r="D287" i="39" s="1"/>
  <c r="D312" i="39" s="1"/>
  <c r="D362" i="39" s="1"/>
  <c r="D211" i="39"/>
  <c r="D286" i="39" s="1"/>
  <c r="D311" i="39" s="1"/>
  <c r="D361" i="39" s="1"/>
  <c r="G199" i="39"/>
  <c r="G274" i="39" s="1"/>
  <c r="F204" i="39"/>
  <c r="F279" i="39" s="1"/>
  <c r="D201" i="39"/>
  <c r="D276" i="39" s="1"/>
  <c r="C199" i="39"/>
  <c r="C274" i="39" s="1"/>
  <c r="C195" i="11"/>
  <c r="F202" i="11"/>
  <c r="F277" i="11" s="1"/>
  <c r="C196" i="11"/>
  <c r="C271" i="11" s="1"/>
  <c r="F194" i="32"/>
  <c r="F269" i="32" s="1"/>
  <c r="F294" i="32" s="1"/>
  <c r="F344" i="32" s="1"/>
  <c r="G212" i="32"/>
  <c r="G287" i="32" s="1"/>
  <c r="E199" i="32"/>
  <c r="E274" i="32" s="1"/>
  <c r="E299" i="32" s="1"/>
  <c r="E349" i="32" s="1"/>
  <c r="G204" i="32"/>
  <c r="G279" i="32" s="1"/>
  <c r="C211" i="32"/>
  <c r="D212" i="32"/>
  <c r="D287" i="32" s="1"/>
  <c r="E205" i="31"/>
  <c r="E280" i="31" s="1"/>
  <c r="C193" i="31"/>
  <c r="C208" i="31"/>
  <c r="C211" i="31"/>
  <c r="G273" i="27"/>
  <c r="E206" i="32"/>
  <c r="E281" i="32" s="1"/>
  <c r="E306" i="32" s="1"/>
  <c r="C207" i="32"/>
  <c r="C282" i="32" s="1"/>
  <c r="H282" i="32" s="1"/>
  <c r="E202" i="32"/>
  <c r="E277" i="32" s="1"/>
  <c r="E302" i="32" s="1"/>
  <c r="F207" i="32"/>
  <c r="F282" i="32" s="1"/>
  <c r="C204" i="32"/>
  <c r="C279" i="32" s="1"/>
  <c r="C304" i="32" s="1"/>
  <c r="C354" i="32" s="1"/>
  <c r="E194" i="32"/>
  <c r="E269" i="32" s="1"/>
  <c r="E294" i="32" s="1"/>
  <c r="E344" i="32" s="1"/>
  <c r="C195" i="32"/>
  <c r="G200" i="32"/>
  <c r="G275" i="32" s="1"/>
  <c r="D203" i="32"/>
  <c r="D209" i="32"/>
  <c r="D284" i="32" s="1"/>
  <c r="E211" i="32"/>
  <c r="E286" i="32" s="1"/>
  <c r="E311" i="32" s="1"/>
  <c r="E361" i="32" s="1"/>
  <c r="C203" i="32"/>
  <c r="G209" i="32"/>
  <c r="G284" i="32" s="1"/>
  <c r="D204" i="32"/>
  <c r="D279" i="32" s="1"/>
  <c r="D304" i="32" s="1"/>
  <c r="D354" i="32" s="1"/>
  <c r="F209" i="32"/>
  <c r="F284" i="32" s="1"/>
  <c r="G208" i="32"/>
  <c r="G283" i="32" s="1"/>
  <c r="D205" i="32"/>
  <c r="D280" i="32" s="1"/>
  <c r="G201" i="32"/>
  <c r="G276" i="32" s="1"/>
  <c r="D206" i="32"/>
  <c r="D281" i="32" s="1"/>
  <c r="D306" i="32" s="1"/>
  <c r="D356" i="32" s="1"/>
  <c r="F193" i="32"/>
  <c r="C199" i="32"/>
  <c r="H199" i="32" s="1"/>
  <c r="G193" i="32"/>
  <c r="G268" i="32" s="1"/>
  <c r="D196" i="32"/>
  <c r="D271" i="32" s="1"/>
  <c r="D296" i="32" s="1"/>
  <c r="D346" i="32" s="1"/>
  <c r="C201" i="32"/>
  <c r="E201" i="32"/>
  <c r="E276" i="32" s="1"/>
  <c r="E301" i="32" s="1"/>
  <c r="E351" i="32" s="1"/>
  <c r="D201" i="32"/>
  <c r="D276" i="32" s="1"/>
  <c r="D301" i="32" s="1"/>
  <c r="D351" i="32" s="1"/>
  <c r="D199" i="32"/>
  <c r="D274" i="32" s="1"/>
  <c r="D299" i="32" s="1"/>
  <c r="D349" i="32" s="1"/>
  <c r="C208" i="32"/>
  <c r="C283" i="32" s="1"/>
  <c r="D197" i="32"/>
  <c r="D272" i="32" s="1"/>
  <c r="G210" i="32"/>
  <c r="G285" i="32" s="1"/>
  <c r="G207" i="32"/>
  <c r="G282" i="32" s="1"/>
  <c r="C206" i="32"/>
  <c r="G199" i="32"/>
  <c r="G274" i="32" s="1"/>
  <c r="G211" i="32"/>
  <c r="G286" i="32" s="1"/>
  <c r="E207" i="32"/>
  <c r="E282" i="32" s="1"/>
  <c r="E210" i="32"/>
  <c r="E285" i="32" s="1"/>
  <c r="F204" i="32"/>
  <c r="F279" i="32" s="1"/>
  <c r="C209" i="32"/>
  <c r="C284" i="32" s="1"/>
  <c r="G206" i="32"/>
  <c r="G281" i="32" s="1"/>
  <c r="G306" i="32" s="1"/>
  <c r="G356" i="32" s="1"/>
  <c r="G205" i="39"/>
  <c r="G280" i="39" s="1"/>
  <c r="G207" i="39"/>
  <c r="G282" i="39" s="1"/>
  <c r="F198" i="39"/>
  <c r="F273" i="39" s="1"/>
  <c r="F298" i="39" s="1"/>
  <c r="F348" i="39" s="1"/>
  <c r="D196" i="39"/>
  <c r="D271" i="39" s="1"/>
  <c r="D296" i="39" s="1"/>
  <c r="D346" i="39" s="1"/>
  <c r="G212" i="39"/>
  <c r="G287" i="39" s="1"/>
  <c r="G202" i="39"/>
  <c r="G277" i="39" s="1"/>
  <c r="C205" i="39"/>
  <c r="C280" i="39" s="1"/>
  <c r="G193" i="39"/>
  <c r="E198" i="39"/>
  <c r="E273" i="39" s="1"/>
  <c r="E298" i="39" s="1"/>
  <c r="E348" i="39" s="1"/>
  <c r="D207" i="39"/>
  <c r="D282" i="39" s="1"/>
  <c r="E199" i="39"/>
  <c r="E274" i="39" s="1"/>
  <c r="E299" i="39" s="1"/>
  <c r="E349" i="39" s="1"/>
  <c r="E197" i="39"/>
  <c r="E272" i="39" s="1"/>
  <c r="E297" i="39" s="1"/>
  <c r="E347" i="39" s="1"/>
  <c r="E202" i="39"/>
  <c r="E277" i="39" s="1"/>
  <c r="E302" i="39" s="1"/>
  <c r="E352" i="39" s="1"/>
  <c r="D194" i="39"/>
  <c r="D269" i="39" s="1"/>
  <c r="D294" i="39" s="1"/>
  <c r="D344" i="39" s="1"/>
  <c r="G197" i="39"/>
  <c r="G272" i="39" s="1"/>
  <c r="C197" i="39"/>
  <c r="G198" i="39"/>
  <c r="G273" i="39" s="1"/>
  <c r="C193" i="39"/>
  <c r="E188" i="29"/>
  <c r="AN29" i="49" s="1"/>
  <c r="D199" i="31"/>
  <c r="D274" i="31" s="1"/>
  <c r="D299" i="31" s="1"/>
  <c r="D349" i="31" s="1"/>
  <c r="D212" i="31"/>
  <c r="D287" i="31" s="1"/>
  <c r="D312" i="31" s="1"/>
  <c r="D362" i="31" s="1"/>
  <c r="E198" i="31"/>
  <c r="E273" i="31" s="1"/>
  <c r="E298" i="31" s="1"/>
  <c r="E348" i="31" s="1"/>
  <c r="G201" i="31"/>
  <c r="G276" i="31" s="1"/>
  <c r="C206" i="31"/>
  <c r="G204" i="31"/>
  <c r="G279" i="31" s="1"/>
  <c r="G210" i="31"/>
  <c r="G285" i="31" s="1"/>
  <c r="G211" i="31"/>
  <c r="G205" i="31"/>
  <c r="G280" i="31" s="1"/>
  <c r="D208" i="31"/>
  <c r="D283" i="31" s="1"/>
  <c r="D308" i="31" s="1"/>
  <c r="D358" i="31" s="1"/>
  <c r="E204" i="31"/>
  <c r="E279" i="31" s="1"/>
  <c r="G206" i="31"/>
  <c r="G281" i="31" s="1"/>
  <c r="F205" i="31"/>
  <c r="F280" i="31" s="1"/>
  <c r="E201" i="31"/>
  <c r="E276" i="31" s="1"/>
  <c r="G208" i="31"/>
  <c r="G283" i="31" s="1"/>
  <c r="D201" i="31"/>
  <c r="D276" i="31" s="1"/>
  <c r="D301" i="31" s="1"/>
  <c r="D351" i="31" s="1"/>
  <c r="E199" i="31"/>
  <c r="E274" i="31" s="1"/>
  <c r="E299" i="31" s="1"/>
  <c r="E349" i="31" s="1"/>
  <c r="C197" i="31"/>
  <c r="H197" i="31" s="1"/>
  <c r="C200" i="31"/>
  <c r="C275" i="31" s="1"/>
  <c r="D210" i="31"/>
  <c r="D285" i="31" s="1"/>
  <c r="D310" i="31" s="1"/>
  <c r="D360" i="31" s="1"/>
  <c r="E210" i="31"/>
  <c r="E285" i="31" s="1"/>
  <c r="E212" i="31"/>
  <c r="E287" i="31" s="1"/>
  <c r="E312" i="31" s="1"/>
  <c r="E362" i="31" s="1"/>
  <c r="E194" i="31"/>
  <c r="E269" i="31" s="1"/>
  <c r="E294" i="31" s="1"/>
  <c r="E197" i="31"/>
  <c r="E272" i="31" s="1"/>
  <c r="D197" i="31"/>
  <c r="D272" i="31" s="1"/>
  <c r="D297" i="31" s="1"/>
  <c r="D347" i="31" s="1"/>
  <c r="D194" i="31"/>
  <c r="D269" i="31" s="1"/>
  <c r="D294" i="31" s="1"/>
  <c r="D344" i="31" s="1"/>
  <c r="F204" i="31"/>
  <c r="F279" i="31" s="1"/>
  <c r="G200" i="31"/>
  <c r="G275" i="31" s="1"/>
  <c r="D206" i="31"/>
  <c r="D281" i="31" s="1"/>
  <c r="D306" i="31" s="1"/>
  <c r="D356" i="31" s="1"/>
  <c r="C203" i="31"/>
  <c r="G209" i="31"/>
  <c r="G284" i="31" s="1"/>
  <c r="F198" i="31"/>
  <c r="F273" i="31" s="1"/>
  <c r="E211" i="31"/>
  <c r="E286" i="31" s="1"/>
  <c r="E311" i="31" s="1"/>
  <c r="E361" i="31" s="1"/>
  <c r="D202" i="31"/>
  <c r="D277" i="31" s="1"/>
  <c r="C207" i="31"/>
  <c r="C282" i="31" s="1"/>
  <c r="E196" i="31"/>
  <c r="E271" i="31" s="1"/>
  <c r="E296" i="31" s="1"/>
  <c r="E346" i="31" s="1"/>
  <c r="F209" i="31"/>
  <c r="F284" i="31" s="1"/>
  <c r="E208" i="31"/>
  <c r="E283" i="31" s="1"/>
  <c r="E308" i="31" s="1"/>
  <c r="E358" i="31" s="1"/>
  <c r="E202" i="31"/>
  <c r="E277" i="31" s="1"/>
  <c r="F212" i="31"/>
  <c r="F287" i="31" s="1"/>
  <c r="C205" i="31"/>
  <c r="C204" i="31"/>
  <c r="H204" i="31" s="1"/>
  <c r="D204" i="31"/>
  <c r="D279" i="31" s="1"/>
  <c r="E206" i="31"/>
  <c r="E281" i="31" s="1"/>
  <c r="E306" i="31" s="1"/>
  <c r="E356" i="31" s="1"/>
  <c r="D207" i="31"/>
  <c r="D282" i="31" s="1"/>
  <c r="D195" i="31"/>
  <c r="D270" i="31" s="1"/>
  <c r="D295" i="31" s="1"/>
  <c r="D345" i="31" s="1"/>
  <c r="E193" i="31"/>
  <c r="F193" i="31"/>
  <c r="F208" i="31"/>
  <c r="F283" i="31" s="1"/>
  <c r="F206" i="31"/>
  <c r="F281" i="31" s="1"/>
  <c r="D198" i="31"/>
  <c r="D273" i="31" s="1"/>
  <c r="D298" i="31" s="1"/>
  <c r="D348" i="31" s="1"/>
  <c r="D200" i="31"/>
  <c r="D205" i="31"/>
  <c r="D280" i="31" s="1"/>
  <c r="G199" i="31"/>
  <c r="G274" i="31" s="1"/>
  <c r="F207" i="31"/>
  <c r="F282" i="31" s="1"/>
  <c r="C210" i="31"/>
  <c r="F210" i="31"/>
  <c r="F285" i="31" s="1"/>
  <c r="G195" i="31"/>
  <c r="G270" i="31" s="1"/>
  <c r="E209" i="31"/>
  <c r="E284" i="31" s="1"/>
  <c r="C202" i="31"/>
  <c r="C209" i="31"/>
  <c r="C199" i="31"/>
  <c r="H175" i="35"/>
  <c r="D192" i="44"/>
  <c r="F275" i="14"/>
  <c r="F270" i="14"/>
  <c r="C190" i="44"/>
  <c r="D198" i="17"/>
  <c r="D273" i="17" s="1"/>
  <c r="D298" i="17" s="1"/>
  <c r="D348" i="17" s="1"/>
  <c r="D194" i="17"/>
  <c r="D269" i="17" s="1"/>
  <c r="D294" i="17" s="1"/>
  <c r="D344" i="17" s="1"/>
  <c r="C207" i="17"/>
  <c r="C282" i="17" s="1"/>
  <c r="G193" i="17"/>
  <c r="G208" i="17"/>
  <c r="G283" i="17" s="1"/>
  <c r="D193" i="17"/>
  <c r="G212" i="17"/>
  <c r="G287" i="17" s="1"/>
  <c r="C197" i="17"/>
  <c r="F207" i="17"/>
  <c r="F282" i="17" s="1"/>
  <c r="F197" i="17"/>
  <c r="F272" i="17" s="1"/>
  <c r="F297" i="17" s="1"/>
  <c r="F347" i="17" s="1"/>
  <c r="G199" i="17"/>
  <c r="G274" i="17" s="1"/>
  <c r="G196" i="17"/>
  <c r="G271" i="17" s="1"/>
  <c r="F270" i="34"/>
  <c r="E197" i="22"/>
  <c r="E272" i="22" s="1"/>
  <c r="E297" i="22" s="1"/>
  <c r="E347" i="22" s="1"/>
  <c r="G202" i="22"/>
  <c r="G277" i="22" s="1"/>
  <c r="C200" i="22"/>
  <c r="H200" i="22" s="1"/>
  <c r="C197" i="22"/>
  <c r="E198" i="22"/>
  <c r="D194" i="22"/>
  <c r="F197" i="22"/>
  <c r="F272" i="22" s="1"/>
  <c r="F297" i="22" s="1"/>
  <c r="F347" i="22" s="1"/>
  <c r="F207" i="22"/>
  <c r="C208" i="22"/>
  <c r="E195" i="22"/>
  <c r="E270" i="22" s="1"/>
  <c r="E295" i="22" s="1"/>
  <c r="E345" i="22" s="1"/>
  <c r="C196" i="22"/>
  <c r="G207" i="22"/>
  <c r="G282" i="22" s="1"/>
  <c r="C203" i="22"/>
  <c r="F197" i="44"/>
  <c r="G191" i="44"/>
  <c r="E206" i="39"/>
  <c r="E281" i="39" s="1"/>
  <c r="E306" i="39" s="1"/>
  <c r="E356" i="39" s="1"/>
  <c r="C212" i="39"/>
  <c r="F203" i="39"/>
  <c r="F278" i="39" s="1"/>
  <c r="F206" i="39"/>
  <c r="F281" i="39" s="1"/>
  <c r="G210" i="39"/>
  <c r="G285" i="39" s="1"/>
  <c r="C195" i="39"/>
  <c r="E210" i="39"/>
  <c r="E285" i="39" s="1"/>
  <c r="D206" i="39"/>
  <c r="D281" i="39" s="1"/>
  <c r="D306" i="39" s="1"/>
  <c r="D356" i="39" s="1"/>
  <c r="E209" i="39"/>
  <c r="E284" i="39" s="1"/>
  <c r="E207" i="39"/>
  <c r="E282" i="39" s="1"/>
  <c r="D205" i="39"/>
  <c r="D280" i="39" s="1"/>
  <c r="D205" i="11"/>
  <c r="D280" i="11" s="1"/>
  <c r="C204" i="11"/>
  <c r="H204" i="11" s="1"/>
  <c r="D200" i="11"/>
  <c r="D275" i="11" s="1"/>
  <c r="F203" i="32"/>
  <c r="F278" i="32" s="1"/>
  <c r="D195" i="32"/>
  <c r="D270" i="32" s="1"/>
  <c r="D295" i="32" s="1"/>
  <c r="D345" i="32" s="1"/>
  <c r="F197" i="32"/>
  <c r="D198" i="32"/>
  <c r="D273" i="32" s="1"/>
  <c r="D298" i="32" s="1"/>
  <c r="D348" i="32" s="1"/>
  <c r="E195" i="32"/>
  <c r="E270" i="32" s="1"/>
  <c r="E295" i="32" s="1"/>
  <c r="E345" i="32" s="1"/>
  <c r="F208" i="32"/>
  <c r="F283" i="32" s="1"/>
  <c r="F308" i="32" s="1"/>
  <c r="F358" i="32" s="1"/>
  <c r="F198" i="32"/>
  <c r="F273" i="32" s="1"/>
  <c r="F298" i="32" s="1"/>
  <c r="F348" i="32" s="1"/>
  <c r="C194" i="31"/>
  <c r="F201" i="31"/>
  <c r="F276" i="31" s="1"/>
  <c r="G197" i="31"/>
  <c r="G272" i="31" s="1"/>
  <c r="C196" i="31"/>
  <c r="D188" i="20"/>
  <c r="AM18" i="49" s="1"/>
  <c r="G188" i="26"/>
  <c r="AP25" i="49" s="1"/>
  <c r="F207" i="33"/>
  <c r="H207" i="33" s="1"/>
  <c r="F200" i="33"/>
  <c r="F209" i="33"/>
  <c r="C202" i="33"/>
  <c r="C277" i="33" s="1"/>
  <c r="E202" i="33"/>
  <c r="E277" i="33" s="1"/>
  <c r="E302" i="33" s="1"/>
  <c r="E352" i="33" s="1"/>
  <c r="F203" i="33"/>
  <c r="F278" i="33" s="1"/>
  <c r="D205" i="33"/>
  <c r="F204" i="33"/>
  <c r="F279" i="33" s="1"/>
  <c r="E200" i="33"/>
  <c r="E275" i="33" s="1"/>
  <c r="D207" i="33"/>
  <c r="E212" i="33"/>
  <c r="E195" i="33"/>
  <c r="E270" i="33" s="1"/>
  <c r="E295" i="33" s="1"/>
  <c r="E345" i="33" s="1"/>
  <c r="E201" i="33"/>
  <c r="E276" i="33" s="1"/>
  <c r="E301" i="33" s="1"/>
  <c r="E351" i="33" s="1"/>
  <c r="C204" i="33"/>
  <c r="C197" i="33"/>
  <c r="F211" i="33"/>
  <c r="F286" i="33" s="1"/>
  <c r="C212" i="33"/>
  <c r="G203" i="33"/>
  <c r="G198" i="33"/>
  <c r="G204" i="33"/>
  <c r="G279" i="33" s="1"/>
  <c r="G205" i="33"/>
  <c r="G280" i="33" s="1"/>
  <c r="G199" i="33"/>
  <c r="F194" i="33"/>
  <c r="C206" i="33"/>
  <c r="F208" i="33"/>
  <c r="F283" i="33" s="1"/>
  <c r="F205" i="33"/>
  <c r="F280" i="33" s="1"/>
  <c r="C195" i="33"/>
  <c r="G196" i="33"/>
  <c r="G271" i="33" s="1"/>
  <c r="C193" i="33"/>
  <c r="Q34" i="49" s="1"/>
  <c r="E204" i="33"/>
  <c r="E279" i="33" s="1"/>
  <c r="G197" i="33"/>
  <c r="G272" i="33" s="1"/>
  <c r="D208" i="33"/>
  <c r="D283" i="33" s="1"/>
  <c r="D308" i="33" s="1"/>
  <c r="D358" i="33" s="1"/>
  <c r="E208" i="33"/>
  <c r="E283" i="33" s="1"/>
  <c r="E308" i="33" s="1"/>
  <c r="E358" i="33" s="1"/>
  <c r="E211" i="33"/>
  <c r="G211" i="33"/>
  <c r="D203" i="33"/>
  <c r="H203" i="33" s="1"/>
  <c r="E196" i="33"/>
  <c r="E271" i="33" s="1"/>
  <c r="E296" i="33" s="1"/>
  <c r="E346" i="33" s="1"/>
  <c r="C207" i="33"/>
  <c r="D204" i="33"/>
  <c r="C199" i="33"/>
  <c r="F212" i="33"/>
  <c r="F287" i="33" s="1"/>
  <c r="D194" i="33"/>
  <c r="E199" i="33"/>
  <c r="E274" i="33" s="1"/>
  <c r="E299" i="33" s="1"/>
  <c r="E349" i="33" s="1"/>
  <c r="C209" i="33"/>
  <c r="C284" i="33" s="1"/>
  <c r="D200" i="33"/>
  <c r="D275" i="33" s="1"/>
  <c r="D202" i="33"/>
  <c r="G209" i="33"/>
  <c r="E209" i="33"/>
  <c r="F195" i="33"/>
  <c r="G212" i="33"/>
  <c r="C194" i="33"/>
  <c r="F197" i="33"/>
  <c r="H197" i="33" s="1"/>
  <c r="D212" i="33"/>
  <c r="D287" i="33" s="1"/>
  <c r="D312" i="33" s="1"/>
  <c r="D362" i="33" s="1"/>
  <c r="D196" i="33"/>
  <c r="D195" i="33"/>
  <c r="F206" i="33"/>
  <c r="F281" i="33" s="1"/>
  <c r="E210" i="33"/>
  <c r="E285" i="33" s="1"/>
  <c r="D210" i="33"/>
  <c r="C208" i="33"/>
  <c r="C200" i="33"/>
  <c r="C275" i="33" s="1"/>
  <c r="D211" i="33"/>
  <c r="D286" i="33" s="1"/>
  <c r="D311" i="33" s="1"/>
  <c r="D361" i="33" s="1"/>
  <c r="F199" i="33"/>
  <c r="E205" i="33"/>
  <c r="H178" i="37"/>
  <c r="H238" i="27"/>
  <c r="H183" i="21"/>
  <c r="H208" i="19"/>
  <c r="G283" i="19"/>
  <c r="D270" i="19"/>
  <c r="D295" i="19" s="1"/>
  <c r="D345" i="19" s="1"/>
  <c r="H195" i="19"/>
  <c r="F209" i="17"/>
  <c r="F284" i="17" s="1"/>
  <c r="E208" i="17"/>
  <c r="E283" i="17" s="1"/>
  <c r="E308" i="17" s="1"/>
  <c r="E358" i="17" s="1"/>
  <c r="F193" i="17"/>
  <c r="E199" i="17"/>
  <c r="E274" i="17" s="1"/>
  <c r="E299" i="17" s="1"/>
  <c r="E349" i="17" s="1"/>
  <c r="E193" i="17"/>
  <c r="E268" i="17" s="1"/>
  <c r="C211" i="17"/>
  <c r="G198" i="17"/>
  <c r="G273" i="17" s="1"/>
  <c r="E202" i="22"/>
  <c r="E277" i="22" s="1"/>
  <c r="E201" i="22"/>
  <c r="E276" i="22" s="1"/>
  <c r="E301" i="22" s="1"/>
  <c r="E351" i="22" s="1"/>
  <c r="G270" i="21"/>
  <c r="D270" i="21"/>
  <c r="D295" i="21" s="1"/>
  <c r="D345" i="21" s="1"/>
  <c r="F210" i="39"/>
  <c r="F285" i="39" s="1"/>
  <c r="E211" i="39"/>
  <c r="E286" i="39" s="1"/>
  <c r="E311" i="39" s="1"/>
  <c r="E361" i="39" s="1"/>
  <c r="G200" i="39"/>
  <c r="G275" i="39" s="1"/>
  <c r="C194" i="39"/>
  <c r="E204" i="39"/>
  <c r="E279" i="39" s="1"/>
  <c r="G208" i="39"/>
  <c r="G283" i="39" s="1"/>
  <c r="D199" i="39"/>
  <c r="D274" i="39" s="1"/>
  <c r="D299" i="39" s="1"/>
  <c r="D349" i="39" s="1"/>
  <c r="F209" i="39"/>
  <c r="F284" i="39" s="1"/>
  <c r="C196" i="39"/>
  <c r="C208" i="39"/>
  <c r="C283" i="39" s="1"/>
  <c r="E205" i="44"/>
  <c r="E211" i="11"/>
  <c r="E286" i="11" s="1"/>
  <c r="E311" i="11" s="1"/>
  <c r="E361" i="11" s="1"/>
  <c r="G202" i="11"/>
  <c r="G277" i="11" s="1"/>
  <c r="E194" i="11"/>
  <c r="E269" i="11" s="1"/>
  <c r="E294" i="11" s="1"/>
  <c r="E344" i="11" s="1"/>
  <c r="D197" i="11"/>
  <c r="D272" i="11" s="1"/>
  <c r="G197" i="32"/>
  <c r="G194" i="32"/>
  <c r="G269" i="32" s="1"/>
  <c r="D207" i="32"/>
  <c r="D282" i="32" s="1"/>
  <c r="C210" i="32"/>
  <c r="C285" i="32" s="1"/>
  <c r="H285" i="32" s="1"/>
  <c r="F195" i="32"/>
  <c r="F270" i="32" s="1"/>
  <c r="F295" i="32" s="1"/>
  <c r="F345" i="32" s="1"/>
  <c r="C196" i="32"/>
  <c r="C271" i="32" s="1"/>
  <c r="F205" i="32"/>
  <c r="F280" i="32" s="1"/>
  <c r="E205" i="32"/>
  <c r="E280" i="32" s="1"/>
  <c r="G212" i="31"/>
  <c r="G287" i="31" s="1"/>
  <c r="F194" i="31"/>
  <c r="F269" i="31" s="1"/>
  <c r="G198" i="31"/>
  <c r="G273" i="31" s="1"/>
  <c r="F195" i="31"/>
  <c r="F270" i="31" s="1"/>
  <c r="H200" i="19"/>
  <c r="F188" i="41"/>
  <c r="AO42" i="49" s="1"/>
  <c r="D194" i="23"/>
  <c r="D269" i="23" s="1"/>
  <c r="D294" i="23" s="1"/>
  <c r="D344" i="23" s="1"/>
  <c r="C198" i="23"/>
  <c r="F196" i="23"/>
  <c r="F271" i="23" s="1"/>
  <c r="E200" i="23"/>
  <c r="E275" i="23" s="1"/>
  <c r="E205" i="23"/>
  <c r="E280" i="23" s="1"/>
  <c r="C203" i="23"/>
  <c r="C200" i="23"/>
  <c r="C275" i="23" s="1"/>
  <c r="E203" i="23"/>
  <c r="E278" i="23" s="1"/>
  <c r="G193" i="23"/>
  <c r="G268" i="23" s="1"/>
  <c r="C207" i="23"/>
  <c r="E204" i="23"/>
  <c r="E279" i="23" s="1"/>
  <c r="E197" i="23"/>
  <c r="E272" i="23" s="1"/>
  <c r="D209" i="23"/>
  <c r="D284" i="23" s="1"/>
  <c r="D208" i="23"/>
  <c r="D283" i="23" s="1"/>
  <c r="D308" i="23" s="1"/>
  <c r="D358" i="23" s="1"/>
  <c r="G203" i="23"/>
  <c r="G278" i="23" s="1"/>
  <c r="D197" i="23"/>
  <c r="D272" i="23" s="1"/>
  <c r="C212" i="23"/>
  <c r="C193" i="23"/>
  <c r="C199" i="23"/>
  <c r="G209" i="23"/>
  <c r="G284" i="23" s="1"/>
  <c r="F211" i="23"/>
  <c r="F286" i="23" s="1"/>
  <c r="E194" i="23"/>
  <c r="E269" i="23" s="1"/>
  <c r="E294" i="23" s="1"/>
  <c r="C208" i="23"/>
  <c r="D193" i="23"/>
  <c r="D268" i="23" s="1"/>
  <c r="D293" i="23" s="1"/>
  <c r="D343" i="23" s="1"/>
  <c r="D204" i="23"/>
  <c r="D279" i="23" s="1"/>
  <c r="G199" i="23"/>
  <c r="D212" i="23"/>
  <c r="D287" i="23" s="1"/>
  <c r="D312" i="23" s="1"/>
  <c r="D362" i="23" s="1"/>
  <c r="D210" i="23"/>
  <c r="D285" i="23" s="1"/>
  <c r="D310" i="23" s="1"/>
  <c r="D360" i="23" s="1"/>
  <c r="F207" i="23"/>
  <c r="F282" i="23" s="1"/>
  <c r="D203" i="23"/>
  <c r="D278" i="23" s="1"/>
  <c r="E201" i="23"/>
  <c r="E276" i="23" s="1"/>
  <c r="F205" i="23"/>
  <c r="F280" i="23" s="1"/>
  <c r="D201" i="23"/>
  <c r="D276" i="23" s="1"/>
  <c r="D301" i="23" s="1"/>
  <c r="D351" i="23" s="1"/>
  <c r="C195" i="23"/>
  <c r="C204" i="23"/>
  <c r="E196" i="23"/>
  <c r="E271" i="23" s="1"/>
  <c r="E296" i="23" s="1"/>
  <c r="E346" i="23" s="1"/>
  <c r="C209" i="23"/>
  <c r="C284" i="23" s="1"/>
  <c r="H284" i="23" s="1"/>
  <c r="D198" i="23"/>
  <c r="D273" i="23" s="1"/>
  <c r="D298" i="23" s="1"/>
  <c r="D348" i="23" s="1"/>
  <c r="G212" i="23"/>
  <c r="G287" i="23" s="1"/>
  <c r="C206" i="23"/>
  <c r="C281" i="23" s="1"/>
  <c r="E199" i="23"/>
  <c r="E274" i="23" s="1"/>
  <c r="E299" i="23" s="1"/>
  <c r="E349" i="23" s="1"/>
  <c r="F194" i="23"/>
  <c r="F269" i="23" s="1"/>
  <c r="E211" i="23"/>
  <c r="E286" i="23" s="1"/>
  <c r="G205" i="23"/>
  <c r="G280" i="23" s="1"/>
  <c r="G197" i="23"/>
  <c r="G272" i="23" s="1"/>
  <c r="F203" i="23"/>
  <c r="F278" i="23" s="1"/>
  <c r="D207" i="23"/>
  <c r="D282" i="23" s="1"/>
  <c r="E210" i="23"/>
  <c r="E285" i="23" s="1"/>
  <c r="F212" i="23"/>
  <c r="F287" i="23" s="1"/>
  <c r="D196" i="23"/>
  <c r="D271" i="23" s="1"/>
  <c r="D296" i="23" s="1"/>
  <c r="D346" i="23" s="1"/>
  <c r="E193" i="23"/>
  <c r="S24" i="49" s="1"/>
  <c r="F208" i="23"/>
  <c r="F283" i="23" s="1"/>
  <c r="F308" i="23" s="1"/>
  <c r="F358" i="23" s="1"/>
  <c r="G206" i="23"/>
  <c r="G281" i="23" s="1"/>
  <c r="G198" i="23"/>
  <c r="G273" i="23" s="1"/>
  <c r="D195" i="23"/>
  <c r="D270" i="23" s="1"/>
  <c r="D295" i="23" s="1"/>
  <c r="D345" i="23" s="1"/>
  <c r="E206" i="23"/>
  <c r="E281" i="23" s="1"/>
  <c r="F195" i="23"/>
  <c r="F270" i="23" s="1"/>
  <c r="C201" i="23"/>
  <c r="E208" i="23"/>
  <c r="E283" i="23" s="1"/>
  <c r="E308" i="23" s="1"/>
  <c r="E358" i="23" s="1"/>
  <c r="C210" i="23"/>
  <c r="H210" i="23" s="1"/>
  <c r="C202" i="23"/>
  <c r="C277" i="23" s="1"/>
  <c r="E212" i="23"/>
  <c r="E287" i="23" s="1"/>
  <c r="E312" i="23" s="1"/>
  <c r="E362" i="23" s="1"/>
  <c r="E202" i="23"/>
  <c r="C199" i="17"/>
  <c r="C274" i="17" s="1"/>
  <c r="G194" i="17"/>
  <c r="G269" i="17" s="1"/>
  <c r="G211" i="17"/>
  <c r="G286" i="17" s="1"/>
  <c r="D197" i="17"/>
  <c r="D272" i="17" s="1"/>
  <c r="D297" i="17" s="1"/>
  <c r="D347" i="17" s="1"/>
  <c r="E211" i="17"/>
  <c r="E286" i="17" s="1"/>
  <c r="E311" i="17" s="1"/>
  <c r="E361" i="17" s="1"/>
  <c r="C195" i="17"/>
  <c r="C270" i="17" s="1"/>
  <c r="F135" i="44"/>
  <c r="C194" i="22"/>
  <c r="H194" i="22" s="1"/>
  <c r="C211" i="22"/>
  <c r="E209" i="22"/>
  <c r="E284" i="22" s="1"/>
  <c r="F211" i="22"/>
  <c r="C210" i="22"/>
  <c r="E212" i="22"/>
  <c r="E193" i="22"/>
  <c r="E199" i="22"/>
  <c r="F201" i="22"/>
  <c r="F276" i="22" s="1"/>
  <c r="F193" i="22"/>
  <c r="F268" i="22" s="1"/>
  <c r="G200" i="17"/>
  <c r="G275" i="17" s="1"/>
  <c r="G300" i="17" s="1"/>
  <c r="G350" i="17" s="1"/>
  <c r="D206" i="17"/>
  <c r="D281" i="17" s="1"/>
  <c r="D306" i="17" s="1"/>
  <c r="D356" i="17" s="1"/>
  <c r="F201" i="17"/>
  <c r="F276" i="17" s="1"/>
  <c r="D212" i="17"/>
  <c r="D287" i="17" s="1"/>
  <c r="C198" i="17"/>
  <c r="C273" i="17" s="1"/>
  <c r="G202" i="17"/>
  <c r="G277" i="17" s="1"/>
  <c r="C209" i="17"/>
  <c r="C284" i="17" s="1"/>
  <c r="C208" i="17"/>
  <c r="G210" i="17"/>
  <c r="G285" i="17" s="1"/>
  <c r="E210" i="17"/>
  <c r="E285" i="17" s="1"/>
  <c r="E202" i="17"/>
  <c r="E277" i="17" s="1"/>
  <c r="D202" i="17"/>
  <c r="D277" i="17" s="1"/>
  <c r="D302" i="17" s="1"/>
  <c r="D352" i="17" s="1"/>
  <c r="G270" i="34"/>
  <c r="D198" i="22"/>
  <c r="D211" i="22"/>
  <c r="D286" i="22" s="1"/>
  <c r="D311" i="22" s="1"/>
  <c r="D361" i="22" s="1"/>
  <c r="F210" i="22"/>
  <c r="F285" i="22" s="1"/>
  <c r="D201" i="22"/>
  <c r="G205" i="22"/>
  <c r="C204" i="22"/>
  <c r="F206" i="22"/>
  <c r="D193" i="22"/>
  <c r="F195" i="22"/>
  <c r="E208" i="22"/>
  <c r="H208" i="22" s="1"/>
  <c r="C209" i="22"/>
  <c r="C284" i="22" s="1"/>
  <c r="F275" i="27"/>
  <c r="G200" i="44"/>
  <c r="G204" i="39"/>
  <c r="G279" i="39" s="1"/>
  <c r="E194" i="39"/>
  <c r="E269" i="39" s="1"/>
  <c r="E294" i="39" s="1"/>
  <c r="E344" i="39" s="1"/>
  <c r="D195" i="39"/>
  <c r="D270" i="39" s="1"/>
  <c r="D295" i="39" s="1"/>
  <c r="D345" i="39" s="1"/>
  <c r="F196" i="39"/>
  <c r="F271" i="39" s="1"/>
  <c r="F296" i="39" s="1"/>
  <c r="F346" i="39" s="1"/>
  <c r="E205" i="39"/>
  <c r="E280" i="39" s="1"/>
  <c r="D203" i="39"/>
  <c r="D278" i="39" s="1"/>
  <c r="C209" i="39"/>
  <c r="C284" i="39" s="1"/>
  <c r="F193" i="39"/>
  <c r="F268" i="39" s="1"/>
  <c r="C202" i="39"/>
  <c r="C210" i="39"/>
  <c r="F205" i="11"/>
  <c r="F212" i="11"/>
  <c r="F287" i="11" s="1"/>
  <c r="F312" i="11" s="1"/>
  <c r="F362" i="11" s="1"/>
  <c r="E204" i="11"/>
  <c r="G200" i="11"/>
  <c r="G275" i="11" s="1"/>
  <c r="E204" i="32"/>
  <c r="E279" i="32" s="1"/>
  <c r="E200" i="32"/>
  <c r="E275" i="32" s="1"/>
  <c r="F200" i="32"/>
  <c r="F275" i="32" s="1"/>
  <c r="E209" i="32"/>
  <c r="E284" i="32" s="1"/>
  <c r="C197" i="32"/>
  <c r="E212" i="32"/>
  <c r="E287" i="32" s="1"/>
  <c r="C202" i="32"/>
  <c r="E197" i="32"/>
  <c r="E272" i="32" s="1"/>
  <c r="F202" i="31"/>
  <c r="F277" i="31" s="1"/>
  <c r="E203" i="31"/>
  <c r="E278" i="31" s="1"/>
  <c r="G207" i="31"/>
  <c r="G282" i="31" s="1"/>
  <c r="D209" i="31"/>
  <c r="D284" i="31" s="1"/>
  <c r="G193" i="31"/>
  <c r="F188" i="38"/>
  <c r="AO39" i="49" s="1"/>
  <c r="G188" i="27"/>
  <c r="AP27" i="49" s="1"/>
  <c r="G268" i="19"/>
  <c r="D188" i="57"/>
  <c r="AM19" i="49" s="1"/>
  <c r="H177" i="14"/>
  <c r="H183" i="29"/>
  <c r="G188" i="14"/>
  <c r="AP12" i="49" s="1"/>
  <c r="E285" i="29"/>
  <c r="F275" i="26"/>
  <c r="G275" i="26"/>
  <c r="D272" i="24"/>
  <c r="D297" i="24" s="1"/>
  <c r="D347" i="24" s="1"/>
  <c r="E188" i="25"/>
  <c r="AN20" i="49" s="1"/>
  <c r="C136" i="44"/>
  <c r="F133" i="44"/>
  <c r="E188" i="31"/>
  <c r="AN31" i="49" s="1"/>
  <c r="D188" i="22"/>
  <c r="AM22" i="49" s="1"/>
  <c r="H179" i="6"/>
  <c r="G188" i="59"/>
  <c r="AP33" i="49" s="1"/>
  <c r="H186" i="30"/>
  <c r="E188" i="27"/>
  <c r="AN27" i="49" s="1"/>
  <c r="H180" i="41"/>
  <c r="H186" i="57"/>
  <c r="F270" i="35"/>
  <c r="F295" i="35" s="1"/>
  <c r="F345" i="35" s="1"/>
  <c r="D278" i="12"/>
  <c r="G287" i="12"/>
  <c r="E283" i="29"/>
  <c r="E308" i="29" s="1"/>
  <c r="E358" i="29" s="1"/>
  <c r="D275" i="26"/>
  <c r="F280" i="26"/>
  <c r="H238" i="33"/>
  <c r="E188" i="23"/>
  <c r="AN24" i="49" s="1"/>
  <c r="H263" i="39"/>
  <c r="C129" i="44"/>
  <c r="H204" i="19"/>
  <c r="H182" i="40"/>
  <c r="G286" i="30"/>
  <c r="D275" i="35"/>
  <c r="D300" i="35" s="1"/>
  <c r="D350" i="35" s="1"/>
  <c r="F275" i="35"/>
  <c r="F300" i="35" s="1"/>
  <c r="F350" i="35" s="1"/>
  <c r="G270" i="29"/>
  <c r="H238" i="16"/>
  <c r="E188" i="38"/>
  <c r="AN39" i="49" s="1"/>
  <c r="H180" i="36"/>
  <c r="H181" i="62"/>
  <c r="H181" i="59"/>
  <c r="H201" i="19"/>
  <c r="H170" i="30"/>
  <c r="C130" i="44"/>
  <c r="D188" i="23"/>
  <c r="AM24" i="49" s="1"/>
  <c r="D200" i="38"/>
  <c r="D275" i="38" s="1"/>
  <c r="C195" i="38"/>
  <c r="C188" i="17"/>
  <c r="H188" i="17" s="1"/>
  <c r="H182" i="17"/>
  <c r="H198" i="19"/>
  <c r="C273" i="19"/>
  <c r="C298" i="19" s="1"/>
  <c r="C348" i="19" s="1"/>
  <c r="G285" i="19"/>
  <c r="H210" i="19"/>
  <c r="H194" i="19"/>
  <c r="E269" i="19"/>
  <c r="E294" i="19" s="1"/>
  <c r="H184" i="10"/>
  <c r="E213" i="19"/>
  <c r="H199" i="19"/>
  <c r="D213" i="19"/>
  <c r="R17" i="49" s="1"/>
  <c r="G272" i="19"/>
  <c r="H272" i="19" s="1"/>
  <c r="H347" i="19" s="1"/>
  <c r="C195" i="62"/>
  <c r="F200" i="62"/>
  <c r="D199" i="62"/>
  <c r="D274" i="62" s="1"/>
  <c r="D299" i="62" s="1"/>
  <c r="D349" i="62" s="1"/>
  <c r="F195" i="62"/>
  <c r="F270" i="62" s="1"/>
  <c r="D211" i="62"/>
  <c r="D286" i="62" s="1"/>
  <c r="D311" i="62" s="1"/>
  <c r="D361" i="62" s="1"/>
  <c r="E198" i="62"/>
  <c r="E273" i="62" s="1"/>
  <c r="E298" i="62" s="1"/>
  <c r="E348" i="62" s="1"/>
  <c r="G201" i="62"/>
  <c r="G276" i="62" s="1"/>
  <c r="C208" i="62"/>
  <c r="E200" i="62"/>
  <c r="C194" i="62"/>
  <c r="G199" i="62"/>
  <c r="G274" i="62" s="1"/>
  <c r="C207" i="62"/>
  <c r="C282" i="62" s="1"/>
  <c r="H282" i="62" s="1"/>
  <c r="C210" i="62"/>
  <c r="C285" i="62" s="1"/>
  <c r="G193" i="62"/>
  <c r="D209" i="62"/>
  <c r="D284" i="62" s="1"/>
  <c r="E194" i="62"/>
  <c r="E269" i="62" s="1"/>
  <c r="E294" i="62" s="1"/>
  <c r="E344" i="62" s="1"/>
  <c r="F203" i="62"/>
  <c r="F278" i="62" s="1"/>
  <c r="F210" i="62"/>
  <c r="D206" i="62"/>
  <c r="D281" i="62" s="1"/>
  <c r="D306" i="62" s="1"/>
  <c r="D356" i="62" s="1"/>
  <c r="D201" i="62"/>
  <c r="D276" i="62" s="1"/>
  <c r="E196" i="62"/>
  <c r="E271" i="62" s="1"/>
  <c r="E296" i="62" s="1"/>
  <c r="E346" i="62" s="1"/>
  <c r="D194" i="62"/>
  <c r="E201" i="62"/>
  <c r="E276" i="62" s="1"/>
  <c r="E199" i="62"/>
  <c r="E274" i="62" s="1"/>
  <c r="E299" i="62" s="1"/>
  <c r="E349" i="62" s="1"/>
  <c r="E202" i="62"/>
  <c r="E277" i="62" s="1"/>
  <c r="C203" i="62"/>
  <c r="C206" i="62"/>
  <c r="F212" i="62"/>
  <c r="F287" i="62" s="1"/>
  <c r="F205" i="62"/>
  <c r="F280" i="62" s="1"/>
  <c r="E210" i="62"/>
  <c r="E285" i="62" s="1"/>
  <c r="D202" i="62"/>
  <c r="D277" i="62" s="1"/>
  <c r="F211" i="62"/>
  <c r="E197" i="62"/>
  <c r="D205" i="62"/>
  <c r="D280" i="62" s="1"/>
  <c r="E209" i="62"/>
  <c r="E284" i="62" s="1"/>
  <c r="G194" i="62"/>
  <c r="G269" i="62" s="1"/>
  <c r="E211" i="62"/>
  <c r="C198" i="62"/>
  <c r="D204" i="62"/>
  <c r="D279" i="62" s="1"/>
  <c r="G202" i="62"/>
  <c r="G277" i="62" s="1"/>
  <c r="D198" i="62"/>
  <c r="D273" i="62" s="1"/>
  <c r="D298" i="62" s="1"/>
  <c r="D348" i="62" s="1"/>
  <c r="F198" i="62"/>
  <c r="F273" i="62" s="1"/>
  <c r="G207" i="62"/>
  <c r="G282" i="62" s="1"/>
  <c r="F208" i="62"/>
  <c r="F283" i="62" s="1"/>
  <c r="F209" i="62"/>
  <c r="F199" i="62"/>
  <c r="F274" i="62" s="1"/>
  <c r="D203" i="62"/>
  <c r="D278" i="62" s="1"/>
  <c r="G195" i="62"/>
  <c r="G270" i="62" s="1"/>
  <c r="F201" i="62"/>
  <c r="F276" i="62" s="1"/>
  <c r="C212" i="62"/>
  <c r="G211" i="62"/>
  <c r="F196" i="62"/>
  <c r="F271" i="62" s="1"/>
  <c r="G203" i="62"/>
  <c r="G278" i="62" s="1"/>
  <c r="D195" i="62"/>
  <c r="D270" i="62" s="1"/>
  <c r="D295" i="62" s="1"/>
  <c r="D345" i="62" s="1"/>
  <c r="C202" i="62"/>
  <c r="G212" i="62"/>
  <c r="G287" i="62" s="1"/>
  <c r="E207" i="62"/>
  <c r="E282" i="62" s="1"/>
  <c r="D210" i="62"/>
  <c r="D285" i="62" s="1"/>
  <c r="D310" i="62" s="1"/>
  <c r="D360" i="62" s="1"/>
  <c r="E203" i="62"/>
  <c r="E278" i="62" s="1"/>
  <c r="G205" i="62"/>
  <c r="G280" i="62" s="1"/>
  <c r="F207" i="62"/>
  <c r="F282" i="62" s="1"/>
  <c r="F197" i="62"/>
  <c r="G197" i="62"/>
  <c r="G272" i="62" s="1"/>
  <c r="AB40" i="49"/>
  <c r="AC40" i="49" s="1"/>
  <c r="H238" i="39"/>
  <c r="H186" i="38"/>
  <c r="D206" i="11"/>
  <c r="D281" i="11" s="1"/>
  <c r="D306" i="11" s="1"/>
  <c r="D356" i="11" s="1"/>
  <c r="G208" i="11"/>
  <c r="G283" i="11" s="1"/>
  <c r="C212" i="11"/>
  <c r="C287" i="11" s="1"/>
  <c r="F211" i="11"/>
  <c r="F286" i="11" s="1"/>
  <c r="D202" i="11"/>
  <c r="D277" i="11" s="1"/>
  <c r="E200" i="11"/>
  <c r="E275" i="11" s="1"/>
  <c r="F197" i="11"/>
  <c r="F272" i="11" s="1"/>
  <c r="F193" i="11"/>
  <c r="D209" i="11"/>
  <c r="D284" i="11" s="1"/>
  <c r="C194" i="11"/>
  <c r="C269" i="11" s="1"/>
  <c r="D196" i="11"/>
  <c r="D271" i="11" s="1"/>
  <c r="D296" i="11" s="1"/>
  <c r="D346" i="11" s="1"/>
  <c r="D204" i="11"/>
  <c r="D279" i="11" s="1"/>
  <c r="F198" i="11"/>
  <c r="F273" i="11" s="1"/>
  <c r="F298" i="11" s="1"/>
  <c r="F348" i="11" s="1"/>
  <c r="C200" i="11"/>
  <c r="C275" i="11" s="1"/>
  <c r="F208" i="11"/>
  <c r="F283" i="11" s="1"/>
  <c r="F308" i="11" s="1"/>
  <c r="F358" i="11" s="1"/>
  <c r="C197" i="11"/>
  <c r="G195" i="11"/>
  <c r="D199" i="11"/>
  <c r="D274" i="11" s="1"/>
  <c r="G201" i="11"/>
  <c r="G276" i="11" s="1"/>
  <c r="C201" i="11"/>
  <c r="D207" i="11"/>
  <c r="D282" i="11" s="1"/>
  <c r="G193" i="11"/>
  <c r="G199" i="11"/>
  <c r="G274" i="11" s="1"/>
  <c r="F204" i="11"/>
  <c r="F279" i="11" s="1"/>
  <c r="G204" i="11"/>
  <c r="G279" i="11" s="1"/>
  <c r="F209" i="11"/>
  <c r="F284" i="11" s="1"/>
  <c r="E203" i="11"/>
  <c r="E278" i="11" s="1"/>
  <c r="E210" i="11"/>
  <c r="E285" i="11" s="1"/>
  <c r="D211" i="11"/>
  <c r="D286" i="11" s="1"/>
  <c r="D311" i="11" s="1"/>
  <c r="D361" i="11" s="1"/>
  <c r="E209" i="11"/>
  <c r="E284" i="11" s="1"/>
  <c r="G206" i="11"/>
  <c r="G281" i="11" s="1"/>
  <c r="G306" i="11" s="1"/>
  <c r="G356" i="11" s="1"/>
  <c r="E199" i="11"/>
  <c r="E274" i="11" s="1"/>
  <c r="F207" i="11"/>
  <c r="F282" i="11" s="1"/>
  <c r="C193" i="11"/>
  <c r="C268" i="11" s="1"/>
  <c r="F196" i="11"/>
  <c r="F271" i="11" s="1"/>
  <c r="F296" i="11" s="1"/>
  <c r="F346" i="11" s="1"/>
  <c r="C207" i="11"/>
  <c r="E207" i="11"/>
  <c r="E282" i="11" s="1"/>
  <c r="E195" i="11"/>
  <c r="E270" i="11" s="1"/>
  <c r="E295" i="11" s="1"/>
  <c r="E345" i="11" s="1"/>
  <c r="D203" i="11"/>
  <c r="D278" i="11" s="1"/>
  <c r="C203" i="11"/>
  <c r="G212" i="11"/>
  <c r="G287" i="11" s="1"/>
  <c r="E206" i="11"/>
  <c r="E281" i="11" s="1"/>
  <c r="E306" i="11" s="1"/>
  <c r="E356" i="11" s="1"/>
  <c r="E201" i="11"/>
  <c r="E276" i="11" s="1"/>
  <c r="E301" i="11" s="1"/>
  <c r="E351" i="11" s="1"/>
  <c r="E212" i="11"/>
  <c r="E287" i="11" s="1"/>
  <c r="E312" i="11" s="1"/>
  <c r="E362" i="11" s="1"/>
  <c r="E196" i="11"/>
  <c r="E271" i="11" s="1"/>
  <c r="E296" i="11" s="1"/>
  <c r="E346" i="11" s="1"/>
  <c r="G203" i="11"/>
  <c r="G278" i="11" s="1"/>
  <c r="F199" i="11"/>
  <c r="F274" i="11" s="1"/>
  <c r="G205" i="11"/>
  <c r="G280" i="11" s="1"/>
  <c r="C209" i="11"/>
  <c r="E208" i="11"/>
  <c r="E283" i="11" s="1"/>
  <c r="E308" i="11" s="1"/>
  <c r="E358" i="11" s="1"/>
  <c r="F210" i="11"/>
  <c r="F285" i="11" s="1"/>
  <c r="E202" i="11"/>
  <c r="E277" i="11" s="1"/>
  <c r="F200" i="11"/>
  <c r="F275" i="11" s="1"/>
  <c r="F206" i="11"/>
  <c r="F281" i="11" s="1"/>
  <c r="F306" i="11" s="1"/>
  <c r="F356" i="11" s="1"/>
  <c r="G209" i="11"/>
  <c r="G284" i="11" s="1"/>
  <c r="F201" i="11"/>
  <c r="F276" i="11" s="1"/>
  <c r="D210" i="11"/>
  <c r="D285" i="11" s="1"/>
  <c r="D310" i="11" s="1"/>
  <c r="D360" i="11" s="1"/>
  <c r="G197" i="11"/>
  <c r="G272" i="11" s="1"/>
  <c r="D195" i="11"/>
  <c r="D270" i="11" s="1"/>
  <c r="D295" i="11" s="1"/>
  <c r="D345" i="11" s="1"/>
  <c r="G207" i="11"/>
  <c r="G282" i="11" s="1"/>
  <c r="G307" i="11" s="1"/>
  <c r="G357" i="11" s="1"/>
  <c r="C198" i="11"/>
  <c r="G211" i="11"/>
  <c r="G286" i="11" s="1"/>
  <c r="D194" i="11"/>
  <c r="D269" i="11" s="1"/>
  <c r="D294" i="11" s="1"/>
  <c r="D344" i="11" s="1"/>
  <c r="AA16" i="49"/>
  <c r="AC16" i="49" s="1"/>
  <c r="H238" i="18"/>
  <c r="G188" i="25"/>
  <c r="AP20" i="49" s="1"/>
  <c r="G125" i="44"/>
  <c r="Z13" i="49"/>
  <c r="AC13" i="49" s="1"/>
  <c r="H238" i="15"/>
  <c r="C285" i="24"/>
  <c r="AG28" i="49"/>
  <c r="AJ28" i="49" s="1"/>
  <c r="H263" i="28"/>
  <c r="F202" i="24"/>
  <c r="F277" i="24" s="1"/>
  <c r="C208" i="24"/>
  <c r="C283" i="24" s="1"/>
  <c r="C308" i="24" s="1"/>
  <c r="C358" i="24" s="1"/>
  <c r="C204" i="24"/>
  <c r="C279" i="24" s="1"/>
  <c r="E212" i="24"/>
  <c r="E287" i="24" s="1"/>
  <c r="E312" i="24" s="1"/>
  <c r="E362" i="24" s="1"/>
  <c r="D212" i="24"/>
  <c r="G196" i="24"/>
  <c r="C197" i="24"/>
  <c r="G203" i="24"/>
  <c r="G278" i="24" s="1"/>
  <c r="F205" i="24"/>
  <c r="F280" i="24" s="1"/>
  <c r="E210" i="24"/>
  <c r="E285" i="24" s="1"/>
  <c r="G208" i="24"/>
  <c r="G283" i="24" s="1"/>
  <c r="G205" i="24"/>
  <c r="D198" i="24"/>
  <c r="C205" i="24"/>
  <c r="E195" i="24"/>
  <c r="E270" i="24" s="1"/>
  <c r="E295" i="24" s="1"/>
  <c r="E345" i="24" s="1"/>
  <c r="E201" i="24"/>
  <c r="C195" i="24"/>
  <c r="C270" i="24" s="1"/>
  <c r="C295" i="24" s="1"/>
  <c r="C345" i="24" s="1"/>
  <c r="E197" i="24"/>
  <c r="E272" i="24" s="1"/>
  <c r="E297" i="24" s="1"/>
  <c r="E347" i="24" s="1"/>
  <c r="G204" i="24"/>
  <c r="D194" i="24"/>
  <c r="D211" i="24"/>
  <c r="E207" i="24"/>
  <c r="D210" i="24"/>
  <c r="D207" i="24"/>
  <c r="D282" i="24" s="1"/>
  <c r="D203" i="24"/>
  <c r="D278" i="24" s="1"/>
  <c r="E206" i="24"/>
  <c r="E281" i="24" s="1"/>
  <c r="E306" i="24" s="1"/>
  <c r="E356" i="24" s="1"/>
  <c r="D208" i="24"/>
  <c r="F210" i="24"/>
  <c r="F197" i="24"/>
  <c r="D204" i="24"/>
  <c r="D279" i="24" s="1"/>
  <c r="D304" i="24" s="1"/>
  <c r="D354" i="24" s="1"/>
  <c r="F196" i="24"/>
  <c r="C206" i="24"/>
  <c r="C281" i="24" s="1"/>
  <c r="C306" i="24" s="1"/>
  <c r="C356" i="24" s="1"/>
  <c r="G199" i="24"/>
  <c r="H199" i="24" s="1"/>
  <c r="D201" i="24"/>
  <c r="D276" i="24" s="1"/>
  <c r="D301" i="24" s="1"/>
  <c r="D351" i="24" s="1"/>
  <c r="C200" i="24"/>
  <c r="G211" i="24"/>
  <c r="C198" i="24"/>
  <c r="C273" i="24" s="1"/>
  <c r="E211" i="24"/>
  <c r="F194" i="24"/>
  <c r="C196" i="24"/>
  <c r="D196" i="24"/>
  <c r="D271" i="24" s="1"/>
  <c r="D296" i="24" s="1"/>
  <c r="D346" i="24" s="1"/>
  <c r="C211" i="24"/>
  <c r="C286" i="24" s="1"/>
  <c r="C311" i="24" s="1"/>
  <c r="C361" i="24" s="1"/>
  <c r="C212" i="24"/>
  <c r="E205" i="24"/>
  <c r="E280" i="24" s="1"/>
  <c r="D195" i="24"/>
  <c r="G200" i="24"/>
  <c r="D199" i="24"/>
  <c r="E202" i="24"/>
  <c r="E277" i="24" s="1"/>
  <c r="E302" i="24" s="1"/>
  <c r="E352" i="24" s="1"/>
  <c r="C203" i="24"/>
  <c r="C278" i="24" s="1"/>
  <c r="E200" i="24"/>
  <c r="E275" i="24" s="1"/>
  <c r="F195" i="24"/>
  <c r="G201" i="24"/>
  <c r="F200" i="24"/>
  <c r="G206" i="24"/>
  <c r="G195" i="24"/>
  <c r="AH16" i="49"/>
  <c r="AJ16" i="49" s="1"/>
  <c r="H263" i="18"/>
  <c r="H183" i="62"/>
  <c r="Z26" i="49"/>
  <c r="AC26" i="49" s="1"/>
  <c r="H238" i="24"/>
  <c r="F269" i="33"/>
  <c r="F270" i="29"/>
  <c r="F288" i="29" s="1"/>
  <c r="F287" i="24"/>
  <c r="D287" i="24"/>
  <c r="D312" i="24" s="1"/>
  <c r="D362" i="24" s="1"/>
  <c r="G188" i="18"/>
  <c r="AP16" i="49" s="1"/>
  <c r="G276" i="25"/>
  <c r="F188" i="27"/>
  <c r="AO27" i="49" s="1"/>
  <c r="D188" i="16"/>
  <c r="AM14" i="49" s="1"/>
  <c r="H187" i="37"/>
  <c r="G188" i="29"/>
  <c r="AP29" i="49" s="1"/>
  <c r="D273" i="22"/>
  <c r="D298" i="22" s="1"/>
  <c r="D348" i="22" s="1"/>
  <c r="G277" i="41"/>
  <c r="F126" i="44"/>
  <c r="F284" i="33"/>
  <c r="F275" i="33"/>
  <c r="F279" i="12"/>
  <c r="G274" i="23"/>
  <c r="D274" i="24"/>
  <c r="E188" i="18"/>
  <c r="AN16" i="49" s="1"/>
  <c r="D121" i="44"/>
  <c r="G188" i="10"/>
  <c r="AP9" i="49" s="1"/>
  <c r="C188" i="32"/>
  <c r="F188" i="29"/>
  <c r="AO29" i="49" s="1"/>
  <c r="H178" i="6"/>
  <c r="H181" i="18"/>
  <c r="H182" i="35"/>
  <c r="E131" i="44"/>
  <c r="H171" i="57"/>
  <c r="D271" i="22"/>
  <c r="D296" i="22" s="1"/>
  <c r="D346" i="22" s="1"/>
  <c r="G281" i="27"/>
  <c r="F275" i="41"/>
  <c r="G269" i="33"/>
  <c r="F277" i="33"/>
  <c r="G279" i="24"/>
  <c r="G271" i="24"/>
  <c r="C280" i="24"/>
  <c r="C188" i="18"/>
  <c r="E197" i="25"/>
  <c r="E272" i="25" s="1"/>
  <c r="E297" i="25" s="1"/>
  <c r="E347" i="25" s="1"/>
  <c r="C195" i="25"/>
  <c r="C270" i="25" s="1"/>
  <c r="C196" i="25"/>
  <c r="C194" i="25"/>
  <c r="E196" i="25"/>
  <c r="E271" i="25" s="1"/>
  <c r="E296" i="25" s="1"/>
  <c r="E346" i="25" s="1"/>
  <c r="C211" i="25"/>
  <c r="C286" i="25" s="1"/>
  <c r="C311" i="25" s="1"/>
  <c r="C361" i="25" s="1"/>
  <c r="D209" i="25"/>
  <c r="D284" i="25" s="1"/>
  <c r="D202" i="25"/>
  <c r="D277" i="25" s="1"/>
  <c r="F212" i="25"/>
  <c r="F287" i="25" s="1"/>
  <c r="G198" i="25"/>
  <c r="G273" i="25" s="1"/>
  <c r="F210" i="25"/>
  <c r="F285" i="25" s="1"/>
  <c r="D201" i="25"/>
  <c r="H201" i="25" s="1"/>
  <c r="E188" i="59"/>
  <c r="AN33" i="49" s="1"/>
  <c r="F131" i="44"/>
  <c r="H172" i="10"/>
  <c r="G273" i="22"/>
  <c r="G279" i="22"/>
  <c r="F270" i="39"/>
  <c r="E270" i="29"/>
  <c r="D277" i="23"/>
  <c r="D269" i="24"/>
  <c r="D294" i="24" s="1"/>
  <c r="D344" i="24" s="1"/>
  <c r="G286" i="24"/>
  <c r="G277" i="24"/>
  <c r="G284" i="24"/>
  <c r="C277" i="24"/>
  <c r="F188" i="18"/>
  <c r="AO16" i="49" s="1"/>
  <c r="G282" i="17"/>
  <c r="G270" i="22"/>
  <c r="D275" i="22"/>
  <c r="E269" i="22"/>
  <c r="E294" i="22" s="1"/>
  <c r="E344" i="22" s="1"/>
  <c r="D277" i="22"/>
  <c r="G275" i="21"/>
  <c r="F287" i="41"/>
  <c r="E188" i="14"/>
  <c r="AN12" i="49" s="1"/>
  <c r="E284" i="33"/>
  <c r="D279" i="33"/>
  <c r="H263" i="16"/>
  <c r="E276" i="24"/>
  <c r="E301" i="24" s="1"/>
  <c r="E351" i="24" s="1"/>
  <c r="E279" i="24"/>
  <c r="E204" i="25"/>
  <c r="E279" i="25" s="1"/>
  <c r="F195" i="25"/>
  <c r="F270" i="25" s="1"/>
  <c r="F295" i="25" s="1"/>
  <c r="F345" i="25" s="1"/>
  <c r="C210" i="25"/>
  <c r="F193" i="25"/>
  <c r="F268" i="25" s="1"/>
  <c r="F293" i="25" s="1"/>
  <c r="F343" i="25" s="1"/>
  <c r="E205" i="25"/>
  <c r="E280" i="25" s="1"/>
  <c r="C199" i="25"/>
  <c r="C274" i="25" s="1"/>
  <c r="C299" i="25" s="1"/>
  <c r="C349" i="25" s="1"/>
  <c r="D205" i="25"/>
  <c r="D280" i="25" s="1"/>
  <c r="D200" i="25"/>
  <c r="D275" i="25" s="1"/>
  <c r="G211" i="25"/>
  <c r="G286" i="25" s="1"/>
  <c r="C198" i="25"/>
  <c r="C206" i="25"/>
  <c r="F209" i="25"/>
  <c r="F284" i="25" s="1"/>
  <c r="G188" i="16"/>
  <c r="AP14" i="49" s="1"/>
  <c r="D188" i="31"/>
  <c r="AM31" i="49" s="1"/>
  <c r="D131" i="44"/>
  <c r="H173" i="16"/>
  <c r="H169" i="24"/>
  <c r="H178" i="12"/>
  <c r="H181" i="57"/>
  <c r="G283" i="29"/>
  <c r="G288" i="29" s="1"/>
  <c r="G200" i="57"/>
  <c r="G275" i="57" s="1"/>
  <c r="E197" i="57"/>
  <c r="E272" i="57" s="1"/>
  <c r="G210" i="57"/>
  <c r="H210" i="57" s="1"/>
  <c r="E209" i="57"/>
  <c r="E284" i="57" s="1"/>
  <c r="F206" i="57"/>
  <c r="F281" i="57" s="1"/>
  <c r="E198" i="57"/>
  <c r="E273" i="57" s="1"/>
  <c r="E298" i="57" s="1"/>
  <c r="E348" i="57" s="1"/>
  <c r="D205" i="57"/>
  <c r="D280" i="57" s="1"/>
  <c r="F198" i="57"/>
  <c r="F273" i="57" s="1"/>
  <c r="D198" i="57"/>
  <c r="D273" i="57" s="1"/>
  <c r="D298" i="57" s="1"/>
  <c r="D348" i="57" s="1"/>
  <c r="F211" i="57"/>
  <c r="F286" i="57" s="1"/>
  <c r="D197" i="57"/>
  <c r="D272" i="57" s="1"/>
  <c r="F209" i="57"/>
  <c r="F284" i="57" s="1"/>
  <c r="E212" i="57"/>
  <c r="E287" i="57" s="1"/>
  <c r="C195" i="57"/>
  <c r="G212" i="57"/>
  <c r="G287" i="57" s="1"/>
  <c r="C206" i="57"/>
  <c r="G199" i="57"/>
  <c r="G274" i="57" s="1"/>
  <c r="D200" i="57"/>
  <c r="D275" i="57" s="1"/>
  <c r="C211" i="57"/>
  <c r="C286" i="57" s="1"/>
  <c r="F195" i="57"/>
  <c r="F270" i="57" s="1"/>
  <c r="D210" i="57"/>
  <c r="D285" i="57" s="1"/>
  <c r="D310" i="57" s="1"/>
  <c r="D360" i="57" s="1"/>
  <c r="C194" i="57"/>
  <c r="F212" i="57"/>
  <c r="F287" i="57" s="1"/>
  <c r="D212" i="57"/>
  <c r="D287" i="57" s="1"/>
  <c r="D312" i="57" s="1"/>
  <c r="D362" i="57" s="1"/>
  <c r="E206" i="57"/>
  <c r="E281" i="57" s="1"/>
  <c r="E306" i="57" s="1"/>
  <c r="E356" i="57" s="1"/>
  <c r="C198" i="57"/>
  <c r="D208" i="57"/>
  <c r="D283" i="57" s="1"/>
  <c r="D308" i="57" s="1"/>
  <c r="D358" i="57" s="1"/>
  <c r="D195" i="57"/>
  <c r="D270" i="57" s="1"/>
  <c r="D295" i="57" s="1"/>
  <c r="D345" i="57" s="1"/>
  <c r="F193" i="57"/>
  <c r="E205" i="57"/>
  <c r="E280" i="57" s="1"/>
  <c r="C210" i="57"/>
  <c r="C199" i="57"/>
  <c r="C274" i="57" s="1"/>
  <c r="D209" i="57"/>
  <c r="D284" i="57" s="1"/>
  <c r="F196" i="57"/>
  <c r="E203" i="57"/>
  <c r="E278" i="57" s="1"/>
  <c r="F197" i="57"/>
  <c r="F272" i="57" s="1"/>
  <c r="G207" i="57"/>
  <c r="G282" i="57" s="1"/>
  <c r="C201" i="57"/>
  <c r="G201" i="57"/>
  <c r="G276" i="57" s="1"/>
  <c r="E202" i="57"/>
  <c r="E277" i="57" s="1"/>
  <c r="E207" i="57"/>
  <c r="E282" i="57" s="1"/>
  <c r="F202" i="57"/>
  <c r="F277" i="57" s="1"/>
  <c r="F200" i="57"/>
  <c r="F275" i="57" s="1"/>
  <c r="E204" i="57"/>
  <c r="E279" i="57" s="1"/>
  <c r="E201" i="57"/>
  <c r="E276" i="57" s="1"/>
  <c r="D211" i="57"/>
  <c r="D286" i="57" s="1"/>
  <c r="D311" i="57" s="1"/>
  <c r="D361" i="57" s="1"/>
  <c r="G202" i="57"/>
  <c r="G277" i="57" s="1"/>
  <c r="C204" i="57"/>
  <c r="C197" i="57"/>
  <c r="C209" i="57"/>
  <c r="G193" i="57"/>
  <c r="C202" i="57"/>
  <c r="C277" i="57" s="1"/>
  <c r="G211" i="57"/>
  <c r="G286" i="57" s="1"/>
  <c r="F203" i="57"/>
  <c r="F278" i="57" s="1"/>
  <c r="G197" i="57"/>
  <c r="G272" i="57" s="1"/>
  <c r="D199" i="57"/>
  <c r="D274" i="57" s="1"/>
  <c r="G195" i="57"/>
  <c r="G270" i="57" s="1"/>
  <c r="F199" i="57"/>
  <c r="F274" i="57" s="1"/>
  <c r="E211" i="57"/>
  <c r="E286" i="57" s="1"/>
  <c r="E311" i="57" s="1"/>
  <c r="E361" i="57" s="1"/>
  <c r="F201" i="57"/>
  <c r="H201" i="57" s="1"/>
  <c r="G194" i="57"/>
  <c r="G269" i="57" s="1"/>
  <c r="E194" i="57"/>
  <c r="E188" i="24"/>
  <c r="AN26" i="49" s="1"/>
  <c r="G282" i="24"/>
  <c r="C284" i="24"/>
  <c r="F281" i="24"/>
  <c r="C274" i="24"/>
  <c r="C299" i="24" s="1"/>
  <c r="C349" i="24" s="1"/>
  <c r="G270" i="24"/>
  <c r="F271" i="24"/>
  <c r="F296" i="24" s="1"/>
  <c r="F346" i="24" s="1"/>
  <c r="H176" i="40"/>
  <c r="G188" i="40"/>
  <c r="AP41" i="49" s="1"/>
  <c r="F134" i="44"/>
  <c r="D129" i="44"/>
  <c r="E279" i="11"/>
  <c r="D188" i="38"/>
  <c r="H186" i="28"/>
  <c r="E128" i="44"/>
  <c r="D283" i="21"/>
  <c r="D308" i="21" s="1"/>
  <c r="D358" i="21" s="1"/>
  <c r="D275" i="41"/>
  <c r="H181" i="37"/>
  <c r="F132" i="44"/>
  <c r="E277" i="23"/>
  <c r="G188" i="22"/>
  <c r="AP22" i="49" s="1"/>
  <c r="H171" i="24"/>
  <c r="H173" i="57"/>
  <c r="H170" i="39"/>
  <c r="F271" i="57"/>
  <c r="D275" i="62"/>
  <c r="E188" i="12"/>
  <c r="AN11" i="49" s="1"/>
  <c r="H175" i="62"/>
  <c r="D188" i="21"/>
  <c r="AM21" i="49" s="1"/>
  <c r="H170" i="59"/>
  <c r="H186" i="31"/>
  <c r="E280" i="41"/>
  <c r="D269" i="62"/>
  <c r="D294" i="62" s="1"/>
  <c r="D344" i="62" s="1"/>
  <c r="F285" i="62"/>
  <c r="D134" i="44"/>
  <c r="H176" i="62"/>
  <c r="C121" i="44"/>
  <c r="H180" i="11"/>
  <c r="G135" i="44"/>
  <c r="E269" i="57"/>
  <c r="E294" i="57" s="1"/>
  <c r="E344" i="57" s="1"/>
  <c r="F275" i="62"/>
  <c r="G188" i="32"/>
  <c r="AP32" i="49" s="1"/>
  <c r="E129" i="44"/>
  <c r="E188" i="37"/>
  <c r="AN38" i="49" s="1"/>
  <c r="D132" i="44"/>
  <c r="G283" i="62"/>
  <c r="D128" i="44"/>
  <c r="C131" i="44"/>
  <c r="D281" i="18"/>
  <c r="F280" i="11"/>
  <c r="G279" i="12"/>
  <c r="H193" i="19"/>
  <c r="E188" i="10"/>
  <c r="AN9" i="49" s="1"/>
  <c r="D130" i="44"/>
  <c r="F275" i="21"/>
  <c r="E271" i="19"/>
  <c r="E296" i="19" s="1"/>
  <c r="E346" i="19" s="1"/>
  <c r="C188" i="39"/>
  <c r="H188" i="39" s="1"/>
  <c r="C188" i="10"/>
  <c r="H188" i="10" s="1"/>
  <c r="C125" i="44"/>
  <c r="C274" i="19"/>
  <c r="D276" i="14"/>
  <c r="D301" i="14" s="1"/>
  <c r="D351" i="14" s="1"/>
  <c r="G188" i="12"/>
  <c r="AP11" i="49" s="1"/>
  <c r="G275" i="24"/>
  <c r="F276" i="24"/>
  <c r="H196" i="19"/>
  <c r="H209" i="19"/>
  <c r="F125" i="44"/>
  <c r="C135" i="44"/>
  <c r="G272" i="32"/>
  <c r="G277" i="23"/>
  <c r="C279" i="19"/>
  <c r="F274" i="19"/>
  <c r="F288" i="19" s="1"/>
  <c r="F313" i="19" s="1"/>
  <c r="F363" i="19" s="1"/>
  <c r="G188" i="31"/>
  <c r="AP31" i="49" s="1"/>
  <c r="H178" i="57"/>
  <c r="H179" i="40"/>
  <c r="D277" i="14"/>
  <c r="D302" i="14" s="1"/>
  <c r="D352" i="14" s="1"/>
  <c r="G269" i="11"/>
  <c r="E282" i="35"/>
  <c r="D285" i="12"/>
  <c r="D310" i="12" s="1"/>
  <c r="D360" i="12" s="1"/>
  <c r="H197" i="19"/>
  <c r="C188" i="28"/>
  <c r="F129" i="44"/>
  <c r="C188" i="31"/>
  <c r="G188" i="57"/>
  <c r="AP19" i="49" s="1"/>
  <c r="F275" i="31"/>
  <c r="E281" i="19"/>
  <c r="E306" i="19" s="1"/>
  <c r="F188" i="11"/>
  <c r="AO10" i="49" s="1"/>
  <c r="D278" i="19"/>
  <c r="F188" i="16"/>
  <c r="AO14" i="49" s="1"/>
  <c r="G133" i="44"/>
  <c r="H170" i="28"/>
  <c r="C188" i="22"/>
  <c r="F188" i="37"/>
  <c r="AO38" i="49" s="1"/>
  <c r="G278" i="57"/>
  <c r="H285" i="19"/>
  <c r="H360" i="19" s="1"/>
  <c r="D268" i="19"/>
  <c r="D293" i="19" s="1"/>
  <c r="D343" i="19" s="1"/>
  <c r="E207" i="15"/>
  <c r="E282" i="15" s="1"/>
  <c r="C199" i="15"/>
  <c r="C274" i="15" s="1"/>
  <c r="D193" i="15"/>
  <c r="F205" i="15"/>
  <c r="F280" i="15" s="1"/>
  <c r="C212" i="15"/>
  <c r="C207" i="15"/>
  <c r="C282" i="15" s="1"/>
  <c r="E193" i="15"/>
  <c r="E205" i="15"/>
  <c r="E280" i="15" s="1"/>
  <c r="C206" i="15"/>
  <c r="F208" i="15"/>
  <c r="F283" i="15" s="1"/>
  <c r="F308" i="15" s="1"/>
  <c r="F358" i="15" s="1"/>
  <c r="E197" i="15"/>
  <c r="E272" i="15" s="1"/>
  <c r="D208" i="15"/>
  <c r="D283" i="15" s="1"/>
  <c r="D308" i="15" s="1"/>
  <c r="D358" i="15" s="1"/>
  <c r="G202" i="38"/>
  <c r="G277" i="38" s="1"/>
  <c r="E203" i="15"/>
  <c r="E278" i="15" s="1"/>
  <c r="G209" i="15"/>
  <c r="G284" i="15" s="1"/>
  <c r="C210" i="15"/>
  <c r="C285" i="15" s="1"/>
  <c r="D198" i="15"/>
  <c r="D273" i="15" s="1"/>
  <c r="D298" i="15" s="1"/>
  <c r="D348" i="15" s="1"/>
  <c r="G200" i="15"/>
  <c r="G275" i="15" s="1"/>
  <c r="G197" i="15"/>
  <c r="G272" i="15" s="1"/>
  <c r="F199" i="15"/>
  <c r="F274" i="15" s="1"/>
  <c r="C195" i="15"/>
  <c r="F210" i="15"/>
  <c r="F285" i="15" s="1"/>
  <c r="E210" i="15"/>
  <c r="E285" i="15" s="1"/>
  <c r="F203" i="15"/>
  <c r="F278" i="15" s="1"/>
  <c r="C193" i="15"/>
  <c r="C268" i="15" s="1"/>
  <c r="E285" i="57"/>
  <c r="C188" i="38"/>
  <c r="G286" i="31"/>
  <c r="D197" i="38"/>
  <c r="D272" i="38" s="1"/>
  <c r="F275" i="24"/>
  <c r="G269" i="24"/>
  <c r="G202" i="15"/>
  <c r="G277" i="15" s="1"/>
  <c r="G203" i="15"/>
  <c r="G278" i="15" s="1"/>
  <c r="G212" i="15"/>
  <c r="G287" i="15" s="1"/>
  <c r="E209" i="15"/>
  <c r="E284" i="15" s="1"/>
  <c r="G194" i="15"/>
  <c r="G269" i="15" s="1"/>
  <c r="E200" i="15"/>
  <c r="E275" i="15" s="1"/>
  <c r="D188" i="14"/>
  <c r="AM12" i="49" s="1"/>
  <c r="G212" i="38"/>
  <c r="G287" i="38" s="1"/>
  <c r="C207" i="38"/>
  <c r="G281" i="24"/>
  <c r="H175" i="21"/>
  <c r="F197" i="15"/>
  <c r="F272" i="15" s="1"/>
  <c r="F279" i="16"/>
  <c r="C198" i="15"/>
  <c r="C273" i="15" s="1"/>
  <c r="D196" i="15"/>
  <c r="D271" i="15" s="1"/>
  <c r="D296" i="15" s="1"/>
  <c r="D346" i="15" s="1"/>
  <c r="F200" i="15"/>
  <c r="F275" i="15" s="1"/>
  <c r="F204" i="15"/>
  <c r="F279" i="15" s="1"/>
  <c r="D206" i="15"/>
  <c r="D281" i="15" s="1"/>
  <c r="D306" i="15" s="1"/>
  <c r="D356" i="15" s="1"/>
  <c r="G208" i="15"/>
  <c r="G283" i="15" s="1"/>
  <c r="F211" i="15"/>
  <c r="F286" i="15" s="1"/>
  <c r="G196" i="15"/>
  <c r="G271" i="15" s="1"/>
  <c r="D210" i="15"/>
  <c r="D285" i="15" s="1"/>
  <c r="D310" i="15" s="1"/>
  <c r="D360" i="15" s="1"/>
  <c r="D203" i="15"/>
  <c r="D278" i="15" s="1"/>
  <c r="E201" i="15"/>
  <c r="E276" i="15" s="1"/>
  <c r="E301" i="15" s="1"/>
  <c r="E351" i="15" s="1"/>
  <c r="F196" i="15"/>
  <c r="F271" i="15" s="1"/>
  <c r="F296" i="15" s="1"/>
  <c r="F346" i="15" s="1"/>
  <c r="E188" i="57"/>
  <c r="AN19" i="49" s="1"/>
  <c r="D275" i="21"/>
  <c r="E275" i="62"/>
  <c r="D133" i="44"/>
  <c r="F194" i="38"/>
  <c r="F269" i="38" s="1"/>
  <c r="E194" i="38"/>
  <c r="E269" i="38" s="1"/>
  <c r="E294" i="38" s="1"/>
  <c r="E344" i="38" s="1"/>
  <c r="H180" i="26"/>
  <c r="H173" i="36"/>
  <c r="F198" i="15"/>
  <c r="F273" i="15" s="1"/>
  <c r="F298" i="15" s="1"/>
  <c r="F348" i="15" s="1"/>
  <c r="C194" i="15"/>
  <c r="F212" i="15"/>
  <c r="F287" i="15" s="1"/>
  <c r="C202" i="15"/>
  <c r="D122" i="44"/>
  <c r="F202" i="15"/>
  <c r="F277" i="15" s="1"/>
  <c r="G205" i="15"/>
  <c r="G280" i="15" s="1"/>
  <c r="G204" i="15"/>
  <c r="G279" i="15" s="1"/>
  <c r="D194" i="15"/>
  <c r="D269" i="15" s="1"/>
  <c r="D294" i="15" s="1"/>
  <c r="D344" i="15" s="1"/>
  <c r="G207" i="15"/>
  <c r="G282" i="15" s="1"/>
  <c r="E211" i="15"/>
  <c r="E286" i="15" s="1"/>
  <c r="F209" i="15"/>
  <c r="F284" i="15" s="1"/>
  <c r="E206" i="15"/>
  <c r="E281" i="15" s="1"/>
  <c r="E306" i="15" s="1"/>
  <c r="E356" i="15" s="1"/>
  <c r="D202" i="15"/>
  <c r="D277" i="15" s="1"/>
  <c r="D302" i="15" s="1"/>
  <c r="D352" i="15" s="1"/>
  <c r="C196" i="15"/>
  <c r="F195" i="15"/>
  <c r="F270" i="15" s="1"/>
  <c r="G193" i="15"/>
  <c r="G268" i="15" s="1"/>
  <c r="C200" i="15"/>
  <c r="C275" i="15" s="1"/>
  <c r="C188" i="57"/>
  <c r="C120" i="44"/>
  <c r="D198" i="38"/>
  <c r="D273" i="38" s="1"/>
  <c r="D298" i="38" s="1"/>
  <c r="D348" i="38" s="1"/>
  <c r="D201" i="38"/>
  <c r="D276" i="38" s="1"/>
  <c r="D301" i="38" s="1"/>
  <c r="D351" i="38" s="1"/>
  <c r="G188" i="38"/>
  <c r="AP39" i="49" s="1"/>
  <c r="F269" i="24"/>
  <c r="F188" i="24"/>
  <c r="AO26" i="49" s="1"/>
  <c r="C209" i="15"/>
  <c r="C284" i="15" s="1"/>
  <c r="D270" i="14"/>
  <c r="D295" i="14" s="1"/>
  <c r="D345" i="14" s="1"/>
  <c r="F128" i="44"/>
  <c r="C201" i="15"/>
  <c r="C276" i="15" s="1"/>
  <c r="C204" i="15"/>
  <c r="E212" i="15"/>
  <c r="E287" i="15" s="1"/>
  <c r="G206" i="15"/>
  <c r="G281" i="15" s="1"/>
  <c r="D211" i="15"/>
  <c r="D286" i="15" s="1"/>
  <c r="D311" i="15" s="1"/>
  <c r="D361" i="15" s="1"/>
  <c r="E195" i="15"/>
  <c r="E270" i="15" s="1"/>
  <c r="E295" i="15" s="1"/>
  <c r="E345" i="15" s="1"/>
  <c r="C211" i="15"/>
  <c r="C286" i="15" s="1"/>
  <c r="G211" i="15"/>
  <c r="G286" i="15" s="1"/>
  <c r="D195" i="15"/>
  <c r="D270" i="15" s="1"/>
  <c r="D295" i="15" s="1"/>
  <c r="D345" i="15" s="1"/>
  <c r="D197" i="15"/>
  <c r="D272" i="15" s="1"/>
  <c r="D297" i="15" s="1"/>
  <c r="D347" i="15" s="1"/>
  <c r="E202" i="15"/>
  <c r="E277" i="15" s="1"/>
  <c r="E302" i="15" s="1"/>
  <c r="E352" i="15" s="1"/>
  <c r="E199" i="15"/>
  <c r="E274" i="15" s="1"/>
  <c r="C208" i="15"/>
  <c r="C283" i="15" s="1"/>
  <c r="F281" i="27"/>
  <c r="F306" i="27" s="1"/>
  <c r="F356" i="27" s="1"/>
  <c r="C188" i="14"/>
  <c r="G120" i="44"/>
  <c r="C188" i="19"/>
  <c r="F196" i="38"/>
  <c r="F271" i="38" s="1"/>
  <c r="F296" i="38" s="1"/>
  <c r="F346" i="38" s="1"/>
  <c r="F210" i="38"/>
  <c r="F285" i="38" s="1"/>
  <c r="D188" i="59"/>
  <c r="AM33" i="49" s="1"/>
  <c r="G188" i="24"/>
  <c r="AP26" i="49" s="1"/>
  <c r="G188" i="37"/>
  <c r="AP38" i="49" s="1"/>
  <c r="G210" i="15"/>
  <c r="G285" i="15" s="1"/>
  <c r="D200" i="15"/>
  <c r="D275" i="15" s="1"/>
  <c r="F194" i="15"/>
  <c r="F269" i="15" s="1"/>
  <c r="F294" i="15" s="1"/>
  <c r="F344" i="15" s="1"/>
  <c r="E204" i="15"/>
  <c r="E279" i="15" s="1"/>
  <c r="F206" i="15"/>
  <c r="F281" i="15" s="1"/>
  <c r="F306" i="15" s="1"/>
  <c r="F356" i="15" s="1"/>
  <c r="G201" i="15"/>
  <c r="G276" i="15" s="1"/>
  <c r="D212" i="15"/>
  <c r="D287" i="15" s="1"/>
  <c r="E198" i="15"/>
  <c r="E273" i="15" s="1"/>
  <c r="E298" i="15" s="1"/>
  <c r="E348" i="15" s="1"/>
  <c r="G199" i="15"/>
  <c r="G274" i="15" s="1"/>
  <c r="F201" i="15"/>
  <c r="F276" i="15" s="1"/>
  <c r="E208" i="15"/>
  <c r="E283" i="15" s="1"/>
  <c r="E308" i="15" s="1"/>
  <c r="E358" i="15" s="1"/>
  <c r="C205" i="15"/>
  <c r="F272" i="62"/>
  <c r="E278" i="12"/>
  <c r="D280" i="26"/>
  <c r="G193" i="38"/>
  <c r="G268" i="38" s="1"/>
  <c r="D211" i="38"/>
  <c r="D286" i="38" s="1"/>
  <c r="D311" i="38" s="1"/>
  <c r="D361" i="38" s="1"/>
  <c r="D188" i="26"/>
  <c r="AM25" i="49" s="1"/>
  <c r="AC12" i="49"/>
  <c r="AC36" i="49"/>
  <c r="AC25" i="49"/>
  <c r="AJ20" i="49"/>
  <c r="AJ42" i="49"/>
  <c r="H171" i="32"/>
  <c r="G188" i="35"/>
  <c r="AP36" i="49" s="1"/>
  <c r="AJ27" i="49"/>
  <c r="AC23" i="49"/>
  <c r="AC27" i="49"/>
  <c r="H183" i="36"/>
  <c r="E188" i="11"/>
  <c r="AN10" i="49" s="1"/>
  <c r="H173" i="22"/>
  <c r="H170" i="11"/>
  <c r="F188" i="23"/>
  <c r="AO24" i="49" s="1"/>
  <c r="H172" i="62"/>
  <c r="H179" i="12"/>
  <c r="E188" i="41"/>
  <c r="AN42" i="49" s="1"/>
  <c r="H169" i="57"/>
  <c r="H172" i="32"/>
  <c r="C188" i="16"/>
  <c r="H209" i="24"/>
  <c r="H185" i="12"/>
  <c r="H238" i="20"/>
  <c r="D197" i="44"/>
  <c r="D202" i="44"/>
  <c r="C208" i="44"/>
  <c r="C192" i="44"/>
  <c r="C204" i="44"/>
  <c r="C207" i="44"/>
  <c r="G119" i="44"/>
  <c r="F208" i="44"/>
  <c r="F199" i="44"/>
  <c r="F205" i="44"/>
  <c r="E199" i="59"/>
  <c r="E274" i="59" s="1"/>
  <c r="G206" i="44"/>
  <c r="G195" i="44"/>
  <c r="E206" i="44"/>
  <c r="E194" i="44"/>
  <c r="E193" i="44"/>
  <c r="H174" i="23"/>
  <c r="F188" i="32"/>
  <c r="AO32" i="49" s="1"/>
  <c r="H170" i="14"/>
  <c r="D203" i="44"/>
  <c r="D207" i="44"/>
  <c r="D205" i="44"/>
  <c r="D194" i="44"/>
  <c r="D196" i="44"/>
  <c r="C199" i="44"/>
  <c r="C198" i="44"/>
  <c r="F119" i="44"/>
  <c r="H238" i="38"/>
  <c r="F201" i="44"/>
  <c r="F189" i="44"/>
  <c r="D211" i="59"/>
  <c r="D286" i="59" s="1"/>
  <c r="D311" i="59" s="1"/>
  <c r="D361" i="59" s="1"/>
  <c r="C197" i="59"/>
  <c r="C272" i="59" s="1"/>
  <c r="G202" i="44"/>
  <c r="E272" i="62"/>
  <c r="E203" i="44"/>
  <c r="E197" i="44"/>
  <c r="E201" i="44"/>
  <c r="E208" i="44"/>
  <c r="H171" i="37"/>
  <c r="D200" i="44"/>
  <c r="C202" i="44"/>
  <c r="G196" i="44"/>
  <c r="E199" i="44"/>
  <c r="E196" i="44"/>
  <c r="E207" i="44"/>
  <c r="E189" i="44"/>
  <c r="E278" i="32"/>
  <c r="F274" i="23"/>
  <c r="G280" i="24"/>
  <c r="D208" i="44"/>
  <c r="D204" i="44"/>
  <c r="C194" i="44"/>
  <c r="C197" i="44"/>
  <c r="F195" i="44"/>
  <c r="F198" i="44"/>
  <c r="F203" i="59"/>
  <c r="F278" i="59" s="1"/>
  <c r="C202" i="59"/>
  <c r="C277" i="59" s="1"/>
  <c r="G203" i="44"/>
  <c r="G190" i="44"/>
  <c r="G193" i="44"/>
  <c r="G204" i="44"/>
  <c r="E202" i="44"/>
  <c r="F272" i="32"/>
  <c r="F271" i="32"/>
  <c r="F296" i="32" s="1"/>
  <c r="F346" i="32" s="1"/>
  <c r="E188" i="22"/>
  <c r="AN22" i="49" s="1"/>
  <c r="D273" i="24"/>
  <c r="D298" i="24" s="1"/>
  <c r="D348" i="24" s="1"/>
  <c r="F202" i="44"/>
  <c r="F191" i="44"/>
  <c r="D209" i="59"/>
  <c r="D284" i="59" s="1"/>
  <c r="D201" i="44"/>
  <c r="C203" i="44"/>
  <c r="C191" i="44"/>
  <c r="C200" i="44"/>
  <c r="C196" i="44"/>
  <c r="E132" i="44"/>
  <c r="D135" i="44"/>
  <c r="F200" i="44"/>
  <c r="F190" i="44"/>
  <c r="E197" i="59"/>
  <c r="E272" i="59" s="1"/>
  <c r="G203" i="59"/>
  <c r="G278" i="59" s="1"/>
  <c r="G194" i="44"/>
  <c r="E277" i="41"/>
  <c r="E192" i="44"/>
  <c r="E198" i="44"/>
  <c r="G188" i="11"/>
  <c r="AP10" i="49" s="1"/>
  <c r="E188" i="28"/>
  <c r="AN28" i="49" s="1"/>
  <c r="D191" i="44"/>
  <c r="C195" i="44"/>
  <c r="F206" i="44"/>
  <c r="D189" i="44"/>
  <c r="D195" i="44"/>
  <c r="D190" i="44"/>
  <c r="C205" i="44"/>
  <c r="C206" i="44"/>
  <c r="D270" i="22"/>
  <c r="D295" i="22" s="1"/>
  <c r="D345" i="22" s="1"/>
  <c r="F193" i="44"/>
  <c r="F192" i="44"/>
  <c r="F207" i="44"/>
  <c r="H207" i="44" s="1"/>
  <c r="F196" i="44"/>
  <c r="D210" i="59"/>
  <c r="D285" i="59" s="1"/>
  <c r="D310" i="59" s="1"/>
  <c r="D360" i="59" s="1"/>
  <c r="G198" i="44"/>
  <c r="G208" i="44"/>
  <c r="G197" i="44"/>
  <c r="E191" i="44"/>
  <c r="E204" i="44"/>
  <c r="G270" i="11"/>
  <c r="F287" i="12"/>
  <c r="D279" i="12"/>
  <c r="C188" i="11"/>
  <c r="D188" i="28"/>
  <c r="D193" i="44"/>
  <c r="F203" i="44"/>
  <c r="F196" i="59"/>
  <c r="F271" i="59" s="1"/>
  <c r="G199" i="44"/>
  <c r="D198" i="44"/>
  <c r="D199" i="44"/>
  <c r="C201" i="44"/>
  <c r="F194" i="44"/>
  <c r="C212" i="59"/>
  <c r="C287" i="59" s="1"/>
  <c r="G201" i="44"/>
  <c r="G192" i="44"/>
  <c r="G207" i="44"/>
  <c r="E190" i="44"/>
  <c r="E200" i="44"/>
  <c r="G287" i="24"/>
  <c r="D277" i="24"/>
  <c r="D302" i="24" s="1"/>
  <c r="D352" i="24" s="1"/>
  <c r="D270" i="24"/>
  <c r="D295" i="24" s="1"/>
  <c r="D345" i="24" s="1"/>
  <c r="F273" i="24"/>
  <c r="H176" i="57"/>
  <c r="H170" i="16"/>
  <c r="H284" i="19"/>
  <c r="H238" i="14"/>
  <c r="D188" i="35"/>
  <c r="AM36" i="49" s="1"/>
  <c r="H238" i="30"/>
  <c r="H172" i="9"/>
  <c r="G124" i="44"/>
  <c r="H182" i="59"/>
  <c r="C134" i="44"/>
  <c r="H177" i="41"/>
  <c r="F188" i="57"/>
  <c r="AO19" i="49" s="1"/>
  <c r="H179" i="16"/>
  <c r="F188" i="40"/>
  <c r="AO41" i="49" s="1"/>
  <c r="E133" i="44"/>
  <c r="G204" i="10"/>
  <c r="G279" i="10" s="1"/>
  <c r="G209" i="10"/>
  <c r="G284" i="10" s="1"/>
  <c r="G203" i="10"/>
  <c r="G278" i="10" s="1"/>
  <c r="F198" i="10"/>
  <c r="F273" i="10" s="1"/>
  <c r="F298" i="10" s="1"/>
  <c r="F348" i="10" s="1"/>
  <c r="C198" i="10"/>
  <c r="C204" i="10"/>
  <c r="E200" i="10"/>
  <c r="E275" i="10" s="1"/>
  <c r="F195" i="10"/>
  <c r="F270" i="10" s="1"/>
  <c r="F295" i="10" s="1"/>
  <c r="F345" i="10" s="1"/>
  <c r="G198" i="10"/>
  <c r="G273" i="10" s="1"/>
  <c r="C210" i="10"/>
  <c r="D206" i="10"/>
  <c r="D281" i="10" s="1"/>
  <c r="D306" i="10" s="1"/>
  <c r="D356" i="10" s="1"/>
  <c r="D205" i="10"/>
  <c r="D280" i="10" s="1"/>
  <c r="D207" i="10"/>
  <c r="D282" i="10" s="1"/>
  <c r="G211" i="10"/>
  <c r="G286" i="10" s="1"/>
  <c r="E195" i="10"/>
  <c r="E270" i="10" s="1"/>
  <c r="E295" i="10" s="1"/>
  <c r="E345" i="10" s="1"/>
  <c r="C212" i="10"/>
  <c r="E193" i="10"/>
  <c r="D212" i="10"/>
  <c r="D287" i="10" s="1"/>
  <c r="G208" i="10"/>
  <c r="G283" i="10" s="1"/>
  <c r="G206" i="10"/>
  <c r="G281" i="10" s="1"/>
  <c r="G306" i="10" s="1"/>
  <c r="G356" i="10" s="1"/>
  <c r="G193" i="10"/>
  <c r="F204" i="10"/>
  <c r="F279" i="10" s="1"/>
  <c r="C202" i="10"/>
  <c r="F194" i="10"/>
  <c r="F269" i="10" s="1"/>
  <c r="F294" i="10" s="1"/>
  <c r="F344" i="10" s="1"/>
  <c r="E210" i="10"/>
  <c r="E285" i="10" s="1"/>
  <c r="C209" i="10"/>
  <c r="E194" i="10"/>
  <c r="E269" i="10" s="1"/>
  <c r="E294" i="10" s="1"/>
  <c r="E344" i="10" s="1"/>
  <c r="G199" i="10"/>
  <c r="G274" i="10" s="1"/>
  <c r="C196" i="10"/>
  <c r="C194" i="10"/>
  <c r="G196" i="10"/>
  <c r="G271" i="10" s="1"/>
  <c r="E211" i="10"/>
  <c r="E286" i="10" s="1"/>
  <c r="E311" i="10" s="1"/>
  <c r="E361" i="10" s="1"/>
  <c r="F212" i="10"/>
  <c r="F287" i="10" s="1"/>
  <c r="E206" i="10"/>
  <c r="E281" i="10" s="1"/>
  <c r="E306" i="10" s="1"/>
  <c r="E356" i="10" s="1"/>
  <c r="E198" i="10"/>
  <c r="E273" i="10" s="1"/>
  <c r="E298" i="10" s="1"/>
  <c r="E348" i="10" s="1"/>
  <c r="D211" i="10"/>
  <c r="D286" i="10" s="1"/>
  <c r="D311" i="10" s="1"/>
  <c r="D361" i="10" s="1"/>
  <c r="G210" i="10"/>
  <c r="G285" i="10" s="1"/>
  <c r="D202" i="10"/>
  <c r="D277" i="10" s="1"/>
  <c r="D302" i="10" s="1"/>
  <c r="D352" i="10" s="1"/>
  <c r="D198" i="10"/>
  <c r="D273" i="10" s="1"/>
  <c r="D298" i="10" s="1"/>
  <c r="D348" i="10" s="1"/>
  <c r="G197" i="10"/>
  <c r="G272" i="10" s="1"/>
  <c r="F205" i="10"/>
  <c r="F280" i="10" s="1"/>
  <c r="F202" i="10"/>
  <c r="F277" i="10" s="1"/>
  <c r="G212" i="10"/>
  <c r="G287" i="10" s="1"/>
  <c r="G201" i="10"/>
  <c r="G276" i="10" s="1"/>
  <c r="E201" i="10"/>
  <c r="E276" i="10" s="1"/>
  <c r="C205" i="10"/>
  <c r="F201" i="10"/>
  <c r="F276" i="10" s="1"/>
  <c r="D196" i="10"/>
  <c r="D271" i="10" s="1"/>
  <c r="D296" i="10" s="1"/>
  <c r="D346" i="10" s="1"/>
  <c r="D200" i="10"/>
  <c r="D275" i="10" s="1"/>
  <c r="F193" i="10"/>
  <c r="C207" i="10"/>
  <c r="D197" i="10"/>
  <c r="D272" i="10" s="1"/>
  <c r="F200" i="10"/>
  <c r="F275" i="10" s="1"/>
  <c r="F207" i="10"/>
  <c r="F282" i="10" s="1"/>
  <c r="C197" i="10"/>
  <c r="E205" i="10"/>
  <c r="E280" i="10" s="1"/>
  <c r="F208" i="10"/>
  <c r="F283" i="10" s="1"/>
  <c r="F308" i="10" s="1"/>
  <c r="F358" i="10" s="1"/>
  <c r="D193" i="10"/>
  <c r="F209" i="10"/>
  <c r="F284" i="10" s="1"/>
  <c r="D209" i="10"/>
  <c r="D284" i="10" s="1"/>
  <c r="G194" i="10"/>
  <c r="G269" i="10" s="1"/>
  <c r="D199" i="10"/>
  <c r="D274" i="10" s="1"/>
  <c r="C201" i="10"/>
  <c r="F211" i="10"/>
  <c r="F286" i="10" s="1"/>
  <c r="F311" i="10" s="1"/>
  <c r="F361" i="10" s="1"/>
  <c r="E203" i="10"/>
  <c r="E278" i="10" s="1"/>
  <c r="F210" i="10"/>
  <c r="F285" i="10" s="1"/>
  <c r="G205" i="10"/>
  <c r="G280" i="10" s="1"/>
  <c r="C200" i="10"/>
  <c r="E196" i="10"/>
  <c r="E271" i="10" s="1"/>
  <c r="E296" i="10" s="1"/>
  <c r="F203" i="10"/>
  <c r="F278" i="10" s="1"/>
  <c r="C211" i="10"/>
  <c r="C208" i="10"/>
  <c r="F196" i="10"/>
  <c r="F271" i="10" s="1"/>
  <c r="F296" i="10" s="1"/>
  <c r="F346" i="10" s="1"/>
  <c r="E204" i="10"/>
  <c r="E279" i="10" s="1"/>
  <c r="G200" i="10"/>
  <c r="G275" i="10" s="1"/>
  <c r="D203" i="10"/>
  <c r="D278" i="10" s="1"/>
  <c r="C199" i="10"/>
  <c r="C206" i="10"/>
  <c r="F197" i="10"/>
  <c r="F272" i="10" s="1"/>
  <c r="E199" i="10"/>
  <c r="E274" i="10" s="1"/>
  <c r="E207" i="10"/>
  <c r="E282" i="10" s="1"/>
  <c r="E208" i="10"/>
  <c r="E283" i="10" s="1"/>
  <c r="E308" i="10" s="1"/>
  <c r="E358" i="10" s="1"/>
  <c r="E202" i="10"/>
  <c r="E277" i="10" s="1"/>
  <c r="E302" i="10" s="1"/>
  <c r="E352" i="10" s="1"/>
  <c r="D208" i="10"/>
  <c r="D283" i="10" s="1"/>
  <c r="D308" i="10" s="1"/>
  <c r="D358" i="10" s="1"/>
  <c r="C193" i="10"/>
  <c r="D195" i="10"/>
  <c r="D270" i="10" s="1"/>
  <c r="D295" i="10" s="1"/>
  <c r="D345" i="10" s="1"/>
  <c r="G202" i="10"/>
  <c r="G277" i="10" s="1"/>
  <c r="D204" i="10"/>
  <c r="D279" i="10" s="1"/>
  <c r="E197" i="10"/>
  <c r="E272" i="10" s="1"/>
  <c r="G195" i="10"/>
  <c r="G270" i="10" s="1"/>
  <c r="D210" i="10"/>
  <c r="D285" i="10" s="1"/>
  <c r="D310" i="10" s="1"/>
  <c r="D360" i="10" s="1"/>
  <c r="C203" i="10"/>
  <c r="D194" i="10"/>
  <c r="D269" i="10" s="1"/>
  <c r="D294" i="10" s="1"/>
  <c r="D344" i="10" s="1"/>
  <c r="E209" i="10"/>
  <c r="E284" i="10" s="1"/>
  <c r="F199" i="10"/>
  <c r="F274" i="10" s="1"/>
  <c r="C195" i="10"/>
  <c r="D201" i="10"/>
  <c r="D276" i="10" s="1"/>
  <c r="F206" i="10"/>
  <c r="F281" i="10" s="1"/>
  <c r="F306" i="10" s="1"/>
  <c r="F356" i="10" s="1"/>
  <c r="E212" i="10"/>
  <c r="E287" i="10" s="1"/>
  <c r="G207" i="10"/>
  <c r="G282" i="10" s="1"/>
  <c r="E278" i="14"/>
  <c r="E126" i="44"/>
  <c r="D124" i="44"/>
  <c r="E281" i="27"/>
  <c r="E306" i="27" s="1"/>
  <c r="E356" i="27" s="1"/>
  <c r="E206" i="59"/>
  <c r="E281" i="59" s="1"/>
  <c r="E306" i="59" s="1"/>
  <c r="E356" i="59" s="1"/>
  <c r="F205" i="59"/>
  <c r="F280" i="59" s="1"/>
  <c r="G210" i="59"/>
  <c r="G285" i="59" s="1"/>
  <c r="E208" i="59"/>
  <c r="E283" i="59" s="1"/>
  <c r="E308" i="59" s="1"/>
  <c r="E358" i="59" s="1"/>
  <c r="C207" i="59"/>
  <c r="D206" i="59"/>
  <c r="D281" i="59" s="1"/>
  <c r="D306" i="59" s="1"/>
  <c r="D356" i="59" s="1"/>
  <c r="C208" i="59"/>
  <c r="G206" i="59"/>
  <c r="G281" i="59" s="1"/>
  <c r="F193" i="59"/>
  <c r="C198" i="59"/>
  <c r="C273" i="59" s="1"/>
  <c r="D212" i="59"/>
  <c r="D287" i="59" s="1"/>
  <c r="D207" i="59"/>
  <c r="D282" i="59" s="1"/>
  <c r="E201" i="40"/>
  <c r="G134" i="44"/>
  <c r="H170" i="35"/>
  <c r="F130" i="44"/>
  <c r="H171" i="29"/>
  <c r="E121" i="44"/>
  <c r="G196" i="59"/>
  <c r="G271" i="59" s="1"/>
  <c r="C206" i="59"/>
  <c r="C281" i="59" s="1"/>
  <c r="E196" i="59"/>
  <c r="E271" i="59" s="1"/>
  <c r="E296" i="59" s="1"/>
  <c r="E346" i="59" s="1"/>
  <c r="C209" i="59"/>
  <c r="D202" i="59"/>
  <c r="D277" i="59" s="1"/>
  <c r="G197" i="59"/>
  <c r="G272" i="59" s="1"/>
  <c r="D203" i="59"/>
  <c r="D278" i="59" s="1"/>
  <c r="E207" i="59"/>
  <c r="E282" i="59" s="1"/>
  <c r="E205" i="59"/>
  <c r="E280" i="59" s="1"/>
  <c r="D193" i="59"/>
  <c r="E200" i="59"/>
  <c r="E275" i="59" s="1"/>
  <c r="G200" i="59"/>
  <c r="G275" i="59" s="1"/>
  <c r="G300" i="59" s="1"/>
  <c r="G350" i="59" s="1"/>
  <c r="G275" i="41"/>
  <c r="H184" i="59"/>
  <c r="E272" i="35"/>
  <c r="E297" i="35" s="1"/>
  <c r="E347" i="35" s="1"/>
  <c r="E286" i="33"/>
  <c r="D287" i="12"/>
  <c r="D312" i="12" s="1"/>
  <c r="D362" i="12" s="1"/>
  <c r="E130" i="44"/>
  <c r="F270" i="24"/>
  <c r="G188" i="41"/>
  <c r="AP42" i="49" s="1"/>
  <c r="C188" i="41"/>
  <c r="D119" i="44"/>
  <c r="G132" i="44"/>
  <c r="E135" i="44"/>
  <c r="F283" i="22"/>
  <c r="D194" i="59"/>
  <c r="D269" i="59" s="1"/>
  <c r="D294" i="59" s="1"/>
  <c r="D344" i="59" s="1"/>
  <c r="D201" i="59"/>
  <c r="D276" i="59" s="1"/>
  <c r="E211" i="59"/>
  <c r="E286" i="59" s="1"/>
  <c r="C194" i="59"/>
  <c r="C269" i="59" s="1"/>
  <c r="E210" i="59"/>
  <c r="E285" i="59" s="1"/>
  <c r="G194" i="59"/>
  <c r="G269" i="59" s="1"/>
  <c r="D195" i="59"/>
  <c r="D270" i="59" s="1"/>
  <c r="F194" i="59"/>
  <c r="F269" i="59" s="1"/>
  <c r="F200" i="59"/>
  <c r="F275" i="59" s="1"/>
  <c r="C205" i="59"/>
  <c r="G208" i="59"/>
  <c r="G283" i="59" s="1"/>
  <c r="E201" i="59"/>
  <c r="E276" i="59" s="1"/>
  <c r="F284" i="62"/>
  <c r="D136" i="44"/>
  <c r="H263" i="30"/>
  <c r="D278" i="22"/>
  <c r="G276" i="22"/>
  <c r="G283" i="22"/>
  <c r="F207" i="59"/>
  <c r="F282" i="59" s="1"/>
  <c r="G198" i="59"/>
  <c r="G273" i="59" s="1"/>
  <c r="E195" i="59"/>
  <c r="E270" i="59" s="1"/>
  <c r="G193" i="59"/>
  <c r="G268" i="59" s="1"/>
  <c r="E202" i="59"/>
  <c r="E277" i="59" s="1"/>
  <c r="C204" i="59"/>
  <c r="C279" i="59" s="1"/>
  <c r="G209" i="59"/>
  <c r="G284" i="59" s="1"/>
  <c r="G195" i="59"/>
  <c r="G270" i="59" s="1"/>
  <c r="C203" i="59"/>
  <c r="E194" i="59"/>
  <c r="E269" i="59" s="1"/>
  <c r="E294" i="59" s="1"/>
  <c r="E344" i="59" s="1"/>
  <c r="F201" i="59"/>
  <c r="F276" i="59" s="1"/>
  <c r="C196" i="59"/>
  <c r="C271" i="59" s="1"/>
  <c r="C195" i="59"/>
  <c r="C270" i="59" s="1"/>
  <c r="F127" i="44"/>
  <c r="D188" i="12"/>
  <c r="AM11" i="49" s="1"/>
  <c r="G276" i="24"/>
  <c r="H170" i="34"/>
  <c r="H184" i="38"/>
  <c r="AJ30" i="49"/>
  <c r="D208" i="59"/>
  <c r="D283" i="59" s="1"/>
  <c r="D308" i="59" s="1"/>
  <c r="D358" i="59" s="1"/>
  <c r="F202" i="59"/>
  <c r="F277" i="59" s="1"/>
  <c r="C193" i="59"/>
  <c r="C268" i="59" s="1"/>
  <c r="F209" i="59"/>
  <c r="F284" i="59" s="1"/>
  <c r="E209" i="59"/>
  <c r="E284" i="59" s="1"/>
  <c r="G207" i="59"/>
  <c r="G282" i="59" s="1"/>
  <c r="F206" i="59"/>
  <c r="F281" i="59" s="1"/>
  <c r="D205" i="59"/>
  <c r="D280" i="59" s="1"/>
  <c r="E193" i="59"/>
  <c r="E268" i="59" s="1"/>
  <c r="F204" i="59"/>
  <c r="F279" i="59" s="1"/>
  <c r="E198" i="59"/>
  <c r="E273" i="59" s="1"/>
  <c r="F210" i="59"/>
  <c r="F285" i="59" s="1"/>
  <c r="C210" i="59"/>
  <c r="D271" i="29"/>
  <c r="D296" i="29" s="1"/>
  <c r="D346" i="29" s="1"/>
  <c r="H175" i="41"/>
  <c r="C133" i="44"/>
  <c r="C126" i="44"/>
  <c r="F269" i="57"/>
  <c r="E274" i="22"/>
  <c r="E299" i="22" s="1"/>
  <c r="E349" i="22" s="1"/>
  <c r="E203" i="59"/>
  <c r="E278" i="59" s="1"/>
  <c r="D196" i="59"/>
  <c r="D271" i="59" s="1"/>
  <c r="D296" i="59" s="1"/>
  <c r="D346" i="59" s="1"/>
  <c r="F197" i="59"/>
  <c r="F272" i="59" s="1"/>
  <c r="G204" i="59"/>
  <c r="G279" i="59" s="1"/>
  <c r="G199" i="59"/>
  <c r="G274" i="59" s="1"/>
  <c r="D198" i="59"/>
  <c r="D273" i="59" s="1"/>
  <c r="D298" i="59" s="1"/>
  <c r="D348" i="59" s="1"/>
  <c r="G201" i="59"/>
  <c r="G276" i="59" s="1"/>
  <c r="F195" i="59"/>
  <c r="F270" i="59" s="1"/>
  <c r="G202" i="59"/>
  <c r="G277" i="59" s="1"/>
  <c r="F212" i="59"/>
  <c r="F287" i="59" s="1"/>
  <c r="C199" i="59"/>
  <c r="G211" i="59"/>
  <c r="G286" i="59" s="1"/>
  <c r="D204" i="59"/>
  <c r="D279" i="59" s="1"/>
  <c r="G285" i="33"/>
  <c r="E274" i="24"/>
  <c r="E299" i="24" s="1"/>
  <c r="E349" i="24" s="1"/>
  <c r="H185" i="57"/>
  <c r="H179" i="14"/>
  <c r="H183" i="22"/>
  <c r="H172" i="15"/>
  <c r="H263" i="35"/>
  <c r="E270" i="34"/>
  <c r="E295" i="34" s="1"/>
  <c r="E345" i="34" s="1"/>
  <c r="G285" i="57"/>
  <c r="F281" i="22"/>
  <c r="D200" i="59"/>
  <c r="D275" i="59" s="1"/>
  <c r="D300" i="59" s="1"/>
  <c r="D350" i="59" s="1"/>
  <c r="C201" i="59"/>
  <c r="C211" i="59"/>
  <c r="C200" i="59"/>
  <c r="C275" i="59" s="1"/>
  <c r="E204" i="59"/>
  <c r="E279" i="59" s="1"/>
  <c r="D197" i="59"/>
  <c r="D272" i="59" s="1"/>
  <c r="D297" i="59" s="1"/>
  <c r="D347" i="59" s="1"/>
  <c r="F198" i="59"/>
  <c r="F273" i="59" s="1"/>
  <c r="G205" i="59"/>
  <c r="G280" i="59" s="1"/>
  <c r="F199" i="59"/>
  <c r="F274" i="59" s="1"/>
  <c r="E212" i="59"/>
  <c r="E287" i="59" s="1"/>
  <c r="F211" i="59"/>
  <c r="F286" i="59" s="1"/>
  <c r="F208" i="59"/>
  <c r="F283" i="59" s="1"/>
  <c r="D286" i="24"/>
  <c r="D311" i="24" s="1"/>
  <c r="D361" i="24" s="1"/>
  <c r="H263" i="15"/>
  <c r="F188" i="59"/>
  <c r="AO33" i="49" s="1"/>
  <c r="C268" i="24"/>
  <c r="C293" i="24" s="1"/>
  <c r="F136" i="44"/>
  <c r="D200" i="24"/>
  <c r="F208" i="24"/>
  <c r="E208" i="24"/>
  <c r="G197" i="24"/>
  <c r="G272" i="24" s="1"/>
  <c r="G193" i="24"/>
  <c r="D205" i="24"/>
  <c r="D280" i="24" s="1"/>
  <c r="D305" i="24" s="1"/>
  <c r="D355" i="24" s="1"/>
  <c r="C194" i="24"/>
  <c r="D206" i="24"/>
  <c r="E203" i="24"/>
  <c r="E278" i="24" s="1"/>
  <c r="F204" i="24"/>
  <c r="H204" i="24" s="1"/>
  <c r="F207" i="24"/>
  <c r="F282" i="24" s="1"/>
  <c r="D193" i="24"/>
  <c r="D268" i="24" s="1"/>
  <c r="D293" i="24" s="1"/>
  <c r="D343" i="24" s="1"/>
  <c r="F211" i="24"/>
  <c r="D117" i="44"/>
  <c r="D281" i="27"/>
  <c r="D306" i="27" s="1"/>
  <c r="D356" i="27" s="1"/>
  <c r="F276" i="33"/>
  <c r="E281" i="33"/>
  <c r="E306" i="33" s="1"/>
  <c r="E356" i="33" s="1"/>
  <c r="G211" i="38"/>
  <c r="G286" i="38" s="1"/>
  <c r="D193" i="38"/>
  <c r="D268" i="38" s="1"/>
  <c r="E195" i="38"/>
  <c r="E270" i="38" s="1"/>
  <c r="E295" i="38" s="1"/>
  <c r="E345" i="38" s="1"/>
  <c r="D206" i="38"/>
  <c r="D281" i="38" s="1"/>
  <c r="D306" i="38" s="1"/>
  <c r="D356" i="38" s="1"/>
  <c r="E205" i="38"/>
  <c r="E280" i="38" s="1"/>
  <c r="E193" i="38"/>
  <c r="E268" i="38" s="1"/>
  <c r="D195" i="38"/>
  <c r="D270" i="38" s="1"/>
  <c r="D295" i="38" s="1"/>
  <c r="D345" i="38" s="1"/>
  <c r="D204" i="38"/>
  <c r="D279" i="38" s="1"/>
  <c r="D304" i="38" s="1"/>
  <c r="D354" i="38" s="1"/>
  <c r="D210" i="38"/>
  <c r="D285" i="38" s="1"/>
  <c r="D310" i="38" s="1"/>
  <c r="D360" i="38" s="1"/>
  <c r="E210" i="38"/>
  <c r="E285" i="38" s="1"/>
  <c r="C200" i="38"/>
  <c r="C275" i="38" s="1"/>
  <c r="C203" i="38"/>
  <c r="F201" i="38"/>
  <c r="F276" i="38" s="1"/>
  <c r="H238" i="57"/>
  <c r="H198" i="24"/>
  <c r="D282" i="22"/>
  <c r="G285" i="62"/>
  <c r="G188" i="19"/>
  <c r="AP17" i="49" s="1"/>
  <c r="G276" i="33"/>
  <c r="D272" i="33"/>
  <c r="D297" i="33" s="1"/>
  <c r="D347" i="33" s="1"/>
  <c r="E188" i="19"/>
  <c r="AN17" i="49" s="1"/>
  <c r="G198" i="38"/>
  <c r="G273" i="38" s="1"/>
  <c r="E207" i="38"/>
  <c r="E282" i="38" s="1"/>
  <c r="E199" i="38"/>
  <c r="E274" i="38" s="1"/>
  <c r="E299" i="38" s="1"/>
  <c r="E349" i="38" s="1"/>
  <c r="F209" i="38"/>
  <c r="F284" i="38" s="1"/>
  <c r="C194" i="38"/>
  <c r="C269" i="38" s="1"/>
  <c r="F200" i="38"/>
  <c r="F275" i="38" s="1"/>
  <c r="E206" i="38"/>
  <c r="E281" i="38" s="1"/>
  <c r="E306" i="38" s="1"/>
  <c r="E356" i="38" s="1"/>
  <c r="G197" i="38"/>
  <c r="G272" i="38" s="1"/>
  <c r="F195" i="38"/>
  <c r="F270" i="38" s="1"/>
  <c r="F197" i="38"/>
  <c r="F272" i="38" s="1"/>
  <c r="E212" i="38"/>
  <c r="E287" i="38" s="1"/>
  <c r="E312" i="38" s="1"/>
  <c r="E362" i="38" s="1"/>
  <c r="G209" i="38"/>
  <c r="G284" i="38" s="1"/>
  <c r="F211" i="38"/>
  <c r="F286" i="38" s="1"/>
  <c r="D188" i="27"/>
  <c r="AM27" i="49" s="1"/>
  <c r="H263" i="19"/>
  <c r="C188" i="24"/>
  <c r="AJ12" i="49"/>
  <c r="H186" i="15"/>
  <c r="D274" i="22"/>
  <c r="D299" i="22" s="1"/>
  <c r="D349" i="22" s="1"/>
  <c r="G126" i="44"/>
  <c r="F188" i="12"/>
  <c r="AO11" i="49" s="1"/>
  <c r="D285" i="33"/>
  <c r="D310" i="33" s="1"/>
  <c r="D360" i="33" s="1"/>
  <c r="F198" i="38"/>
  <c r="F273" i="38" s="1"/>
  <c r="F298" i="38" s="1"/>
  <c r="F348" i="38" s="1"/>
  <c r="F199" i="38"/>
  <c r="F274" i="38" s="1"/>
  <c r="F205" i="38"/>
  <c r="F280" i="38" s="1"/>
  <c r="E209" i="38"/>
  <c r="E284" i="38" s="1"/>
  <c r="G194" i="38"/>
  <c r="G269" i="38" s="1"/>
  <c r="G195" i="38"/>
  <c r="G270" i="38" s="1"/>
  <c r="F207" i="38"/>
  <c r="F282" i="38" s="1"/>
  <c r="F202" i="38"/>
  <c r="F277" i="38" s="1"/>
  <c r="E200" i="38"/>
  <c r="E275" i="38" s="1"/>
  <c r="G208" i="38"/>
  <c r="G283" i="38" s="1"/>
  <c r="C208" i="38"/>
  <c r="F206" i="38"/>
  <c r="F281" i="38" s="1"/>
  <c r="F306" i="38" s="1"/>
  <c r="F356" i="38" s="1"/>
  <c r="E197" i="38"/>
  <c r="E272" i="38" s="1"/>
  <c r="H181" i="14"/>
  <c r="G277" i="16"/>
  <c r="F271" i="22"/>
  <c r="F296" i="22" s="1"/>
  <c r="F346" i="22" s="1"/>
  <c r="D208" i="38"/>
  <c r="D283" i="38" s="1"/>
  <c r="D308" i="38" s="1"/>
  <c r="D358" i="38" s="1"/>
  <c r="D212" i="38"/>
  <c r="D287" i="38" s="1"/>
  <c r="D312" i="38" s="1"/>
  <c r="D362" i="38" s="1"/>
  <c r="C201" i="38"/>
  <c r="C276" i="38" s="1"/>
  <c r="F193" i="38"/>
  <c r="F268" i="38" s="1"/>
  <c r="E211" i="38"/>
  <c r="E286" i="38" s="1"/>
  <c r="E311" i="38" s="1"/>
  <c r="G200" i="38"/>
  <c r="G275" i="38" s="1"/>
  <c r="E196" i="38"/>
  <c r="E271" i="38" s="1"/>
  <c r="E296" i="38" s="1"/>
  <c r="E346" i="38" s="1"/>
  <c r="C197" i="38"/>
  <c r="D202" i="38"/>
  <c r="D277" i="38" s="1"/>
  <c r="G199" i="38"/>
  <c r="G274" i="38" s="1"/>
  <c r="F212" i="38"/>
  <c r="F287" i="38" s="1"/>
  <c r="C193" i="38"/>
  <c r="C268" i="38" s="1"/>
  <c r="E276" i="25"/>
  <c r="E301" i="25" s="1"/>
  <c r="E351" i="25" s="1"/>
  <c r="C272" i="24"/>
  <c r="C297" i="24" s="1"/>
  <c r="C347" i="24" s="1"/>
  <c r="E286" i="22"/>
  <c r="E311" i="22" s="1"/>
  <c r="E361" i="22" s="1"/>
  <c r="D278" i="32"/>
  <c r="E270" i="35"/>
  <c r="E295" i="35" s="1"/>
  <c r="E345" i="35" s="1"/>
  <c r="G281" i="33"/>
  <c r="G201" i="38"/>
  <c r="G276" i="38" s="1"/>
  <c r="G207" i="38"/>
  <c r="G282" i="38" s="1"/>
  <c r="G210" i="38"/>
  <c r="G285" i="38" s="1"/>
  <c r="D207" i="38"/>
  <c r="D282" i="38" s="1"/>
  <c r="D205" i="38"/>
  <c r="D280" i="38" s="1"/>
  <c r="D199" i="38"/>
  <c r="D274" i="38" s="1"/>
  <c r="D299" i="38" s="1"/>
  <c r="D349" i="38" s="1"/>
  <c r="C198" i="38"/>
  <c r="C273" i="38" s="1"/>
  <c r="C205" i="38"/>
  <c r="F208" i="38"/>
  <c r="F283" i="38" s="1"/>
  <c r="F308" i="38" s="1"/>
  <c r="F358" i="38" s="1"/>
  <c r="C210" i="38"/>
  <c r="C285" i="38" s="1"/>
  <c r="C202" i="38"/>
  <c r="C277" i="38" s="1"/>
  <c r="E208" i="38"/>
  <c r="E283" i="38" s="1"/>
  <c r="E308" i="38" s="1"/>
  <c r="E358" i="38" s="1"/>
  <c r="D285" i="24"/>
  <c r="D310" i="24" s="1"/>
  <c r="D360" i="24" s="1"/>
  <c r="G273" i="24"/>
  <c r="H273" i="24" s="1"/>
  <c r="E284" i="24"/>
  <c r="E282" i="24"/>
  <c r="H184" i="23"/>
  <c r="H177" i="19"/>
  <c r="E119" i="44"/>
  <c r="C188" i="23"/>
  <c r="E127" i="44"/>
  <c r="D269" i="22"/>
  <c r="D294" i="22" s="1"/>
  <c r="D344" i="22" s="1"/>
  <c r="E202" i="38"/>
  <c r="E277" i="38" s="1"/>
  <c r="G203" i="38"/>
  <c r="G278" i="38" s="1"/>
  <c r="C196" i="38"/>
  <c r="C271" i="38" s="1"/>
  <c r="C199" i="38"/>
  <c r="C274" i="38" s="1"/>
  <c r="C211" i="38"/>
  <c r="C286" i="38" s="1"/>
  <c r="C204" i="38"/>
  <c r="D209" i="38"/>
  <c r="D284" i="38" s="1"/>
  <c r="E204" i="38"/>
  <c r="E279" i="38" s="1"/>
  <c r="G204" i="38"/>
  <c r="G279" i="38" s="1"/>
  <c r="D196" i="38"/>
  <c r="D271" i="38" s="1"/>
  <c r="D296" i="38" s="1"/>
  <c r="D346" i="38" s="1"/>
  <c r="E198" i="38"/>
  <c r="E273" i="38" s="1"/>
  <c r="E298" i="38" s="1"/>
  <c r="E348" i="38" s="1"/>
  <c r="C206" i="38"/>
  <c r="C281" i="38" s="1"/>
  <c r="D188" i="24"/>
  <c r="F284" i="24"/>
  <c r="D284" i="24"/>
  <c r="H173" i="59"/>
  <c r="H168" i="19"/>
  <c r="F281" i="14"/>
  <c r="D127" i="44"/>
  <c r="E287" i="22"/>
  <c r="H263" i="37"/>
  <c r="F188" i="14"/>
  <c r="AO12" i="49" s="1"/>
  <c r="G274" i="33"/>
  <c r="G273" i="33"/>
  <c r="G278" i="33"/>
  <c r="G206" i="38"/>
  <c r="G281" i="38" s="1"/>
  <c r="G306" i="38" s="1"/>
  <c r="G356" i="38" s="1"/>
  <c r="C209" i="38"/>
  <c r="C284" i="38" s="1"/>
  <c r="C212" i="38"/>
  <c r="D194" i="38"/>
  <c r="D269" i="38" s="1"/>
  <c r="D294" i="38" s="1"/>
  <c r="D344" i="38" s="1"/>
  <c r="G205" i="38"/>
  <c r="G280" i="38" s="1"/>
  <c r="G196" i="38"/>
  <c r="G271" i="38" s="1"/>
  <c r="G296" i="38" s="1"/>
  <c r="G346" i="38" s="1"/>
  <c r="E203" i="38"/>
  <c r="E278" i="38" s="1"/>
  <c r="F204" i="38"/>
  <c r="F279" i="38" s="1"/>
  <c r="F203" i="38"/>
  <c r="F278" i="38" s="1"/>
  <c r="D203" i="38"/>
  <c r="D278" i="38" s="1"/>
  <c r="E201" i="38"/>
  <c r="E276" i="38" s="1"/>
  <c r="H263" i="14"/>
  <c r="H263" i="17"/>
  <c r="H175" i="59"/>
  <c r="H185" i="62"/>
  <c r="H185" i="59"/>
  <c r="AC14" i="49"/>
  <c r="H169" i="62"/>
  <c r="H180" i="40"/>
  <c r="H283" i="19"/>
  <c r="H170" i="36"/>
  <c r="AM32" i="49"/>
  <c r="D126" i="44"/>
  <c r="C117" i="44"/>
  <c r="H238" i="17"/>
  <c r="D287" i="22"/>
  <c r="E285" i="22"/>
  <c r="D287" i="41"/>
  <c r="D312" i="41" s="1"/>
  <c r="D362" i="41" s="1"/>
  <c r="D270" i="33"/>
  <c r="D295" i="33" s="1"/>
  <c r="D345" i="33" s="1"/>
  <c r="D283" i="24"/>
  <c r="D308" i="24" s="1"/>
  <c r="D358" i="24" s="1"/>
  <c r="E268" i="24"/>
  <c r="E293" i="24" s="1"/>
  <c r="E343" i="24" s="1"/>
  <c r="H188" i="20"/>
  <c r="F188" i="35"/>
  <c r="AO36" i="49" s="1"/>
  <c r="D120" i="44"/>
  <c r="H178" i="19"/>
  <c r="G278" i="22"/>
  <c r="E280" i="22"/>
  <c r="D279" i="22"/>
  <c r="D304" i="22" s="1"/>
  <c r="D354" i="22" s="1"/>
  <c r="E188" i="40"/>
  <c r="AN41" i="49" s="1"/>
  <c r="H270" i="19"/>
  <c r="H345" i="19" s="1"/>
  <c r="D188" i="41"/>
  <c r="AM42" i="49" s="1"/>
  <c r="E281" i="22"/>
  <c r="E306" i="22" s="1"/>
  <c r="E356" i="22" s="1"/>
  <c r="H263" i="26"/>
  <c r="F188" i="25"/>
  <c r="AO20" i="49" s="1"/>
  <c r="F274" i="24"/>
  <c r="H187" i="41"/>
  <c r="F188" i="62"/>
  <c r="AO23" i="49" s="1"/>
  <c r="F272" i="24"/>
  <c r="F297" i="24" s="1"/>
  <c r="F347" i="24" s="1"/>
  <c r="C188" i="59"/>
  <c r="H185" i="36"/>
  <c r="H177" i="16"/>
  <c r="G286" i="22"/>
  <c r="H263" i="27"/>
  <c r="F269" i="62"/>
  <c r="H238" i="23"/>
  <c r="F278" i="24"/>
  <c r="D188" i="19"/>
  <c r="AM17" i="49" s="1"/>
  <c r="H187" i="12"/>
  <c r="H184" i="62"/>
  <c r="H177" i="23"/>
  <c r="D277" i="16"/>
  <c r="D302" i="16" s="1"/>
  <c r="D352" i="16" s="1"/>
  <c r="D280" i="33"/>
  <c r="D305" i="33" s="1"/>
  <c r="D355" i="33" s="1"/>
  <c r="F285" i="24"/>
  <c r="F276" i="25"/>
  <c r="H181" i="27"/>
  <c r="C127" i="44"/>
  <c r="F271" i="33"/>
  <c r="F296" i="33" s="1"/>
  <c r="F346" i="33" s="1"/>
  <c r="F120" i="44"/>
  <c r="D275" i="31"/>
  <c r="H178" i="32"/>
  <c r="H175" i="31"/>
  <c r="AM28" i="49"/>
  <c r="H113" i="44"/>
  <c r="C150" i="44" s="1"/>
  <c r="E124" i="44"/>
  <c r="H168" i="35"/>
  <c r="G207" i="28"/>
  <c r="G282" i="28" s="1"/>
  <c r="G198" i="28"/>
  <c r="G273" i="28" s="1"/>
  <c r="C196" i="28"/>
  <c r="F210" i="28"/>
  <c r="F285" i="28" s="1"/>
  <c r="E208" i="28"/>
  <c r="E283" i="28" s="1"/>
  <c r="E308" i="28" s="1"/>
  <c r="E358" i="28" s="1"/>
  <c r="E207" i="28"/>
  <c r="E282" i="28" s="1"/>
  <c r="D206" i="28"/>
  <c r="D281" i="28" s="1"/>
  <c r="D306" i="28" s="1"/>
  <c r="D356" i="28" s="1"/>
  <c r="E193" i="28"/>
  <c r="D212" i="28"/>
  <c r="D287" i="28" s="1"/>
  <c r="D312" i="28" s="1"/>
  <c r="D362" i="28" s="1"/>
  <c r="C205" i="28"/>
  <c r="G210" i="28"/>
  <c r="G285" i="28" s="1"/>
  <c r="D193" i="28"/>
  <c r="C194" i="28"/>
  <c r="D210" i="28"/>
  <c r="D285" i="28" s="1"/>
  <c r="D310" i="28" s="1"/>
  <c r="D360" i="28" s="1"/>
  <c r="F204" i="28"/>
  <c r="F279" i="28" s="1"/>
  <c r="C202" i="28"/>
  <c r="G201" i="28"/>
  <c r="G276" i="28" s="1"/>
  <c r="G193" i="28"/>
  <c r="D211" i="28"/>
  <c r="D286" i="28" s="1"/>
  <c r="D311" i="28" s="1"/>
  <c r="D361" i="28" s="1"/>
  <c r="E196" i="28"/>
  <c r="E271" i="28" s="1"/>
  <c r="E296" i="28" s="1"/>
  <c r="E346" i="28" s="1"/>
  <c r="F193" i="28"/>
  <c r="F194" i="28"/>
  <c r="F269" i="28" s="1"/>
  <c r="F294" i="28" s="1"/>
  <c r="F344" i="28" s="1"/>
  <c r="C209" i="28"/>
  <c r="E211" i="28"/>
  <c r="E286" i="28" s="1"/>
  <c r="E311" i="28" s="1"/>
  <c r="E361" i="28" s="1"/>
  <c r="D194" i="28"/>
  <c r="D269" i="28" s="1"/>
  <c r="D294" i="28" s="1"/>
  <c r="D344" i="28" s="1"/>
  <c r="F200" i="28"/>
  <c r="F275" i="28" s="1"/>
  <c r="F206" i="28"/>
  <c r="F281" i="28" s="1"/>
  <c r="G199" i="28"/>
  <c r="G274" i="28" s="1"/>
  <c r="E210" i="28"/>
  <c r="E285" i="28" s="1"/>
  <c r="F198" i="28"/>
  <c r="F273" i="28" s="1"/>
  <c r="D209" i="28"/>
  <c r="D284" i="28" s="1"/>
  <c r="G209" i="28"/>
  <c r="G284" i="28" s="1"/>
  <c r="G202" i="28"/>
  <c r="G277" i="28" s="1"/>
  <c r="F195" i="28"/>
  <c r="F270" i="28" s="1"/>
  <c r="F196" i="28"/>
  <c r="F271" i="28" s="1"/>
  <c r="F296" i="28" s="1"/>
  <c r="F346" i="28" s="1"/>
  <c r="C193" i="28"/>
  <c r="Q28" i="49" s="1"/>
  <c r="D201" i="28"/>
  <c r="D276" i="28" s="1"/>
  <c r="D301" i="28" s="1"/>
  <c r="D351" i="28" s="1"/>
  <c r="G205" i="28"/>
  <c r="G280" i="28" s="1"/>
  <c r="E201" i="28"/>
  <c r="E276" i="28" s="1"/>
  <c r="G200" i="28"/>
  <c r="G275" i="28" s="1"/>
  <c r="F203" i="28"/>
  <c r="F278" i="28" s="1"/>
  <c r="E200" i="28"/>
  <c r="E275" i="28" s="1"/>
  <c r="F205" i="28"/>
  <c r="F280" i="28" s="1"/>
  <c r="C208" i="28"/>
  <c r="D204" i="28"/>
  <c r="D279" i="28" s="1"/>
  <c r="D202" i="28"/>
  <c r="D277" i="28" s="1"/>
  <c r="C211" i="28"/>
  <c r="C195" i="28"/>
  <c r="G211" i="28"/>
  <c r="G286" i="28" s="1"/>
  <c r="C204" i="28"/>
  <c r="G208" i="28"/>
  <c r="G283" i="28" s="1"/>
  <c r="C200" i="28"/>
  <c r="F208" i="28"/>
  <c r="F283" i="28" s="1"/>
  <c r="F211" i="28"/>
  <c r="F286" i="28" s="1"/>
  <c r="G194" i="28"/>
  <c r="G269" i="28" s="1"/>
  <c r="D205" i="28"/>
  <c r="D280" i="28" s="1"/>
  <c r="C198" i="28"/>
  <c r="D196" i="28"/>
  <c r="D271" i="28" s="1"/>
  <c r="D296" i="28" s="1"/>
  <c r="D346" i="28" s="1"/>
  <c r="E209" i="28"/>
  <c r="E284" i="28" s="1"/>
  <c r="D208" i="28"/>
  <c r="D283" i="28" s="1"/>
  <c r="D308" i="28" s="1"/>
  <c r="D358" i="28" s="1"/>
  <c r="C206" i="28"/>
  <c r="C212" i="28"/>
  <c r="F201" i="28"/>
  <c r="F276" i="28" s="1"/>
  <c r="F212" i="28"/>
  <c r="F287" i="28" s="1"/>
  <c r="G204" i="28"/>
  <c r="G279" i="28" s="1"/>
  <c r="G195" i="28"/>
  <c r="G270" i="28" s="1"/>
  <c r="E194" i="28"/>
  <c r="E269" i="28" s="1"/>
  <c r="E294" i="28" s="1"/>
  <c r="E344" i="28" s="1"/>
  <c r="D207" i="28"/>
  <c r="D282" i="28" s="1"/>
  <c r="C201" i="28"/>
  <c r="D195" i="28"/>
  <c r="D270" i="28" s="1"/>
  <c r="D295" i="28" s="1"/>
  <c r="D345" i="28" s="1"/>
  <c r="D198" i="28"/>
  <c r="D273" i="28" s="1"/>
  <c r="D298" i="28" s="1"/>
  <c r="D348" i="28" s="1"/>
  <c r="E204" i="28"/>
  <c r="E279" i="28" s="1"/>
  <c r="E206" i="28"/>
  <c r="E281" i="28" s="1"/>
  <c r="E306" i="28" s="1"/>
  <c r="E356" i="28" s="1"/>
  <c r="E203" i="28"/>
  <c r="E278" i="28" s="1"/>
  <c r="E202" i="28"/>
  <c r="E277" i="28" s="1"/>
  <c r="E302" i="28" s="1"/>
  <c r="E352" i="28" s="1"/>
  <c r="C203" i="28"/>
  <c r="D203" i="28"/>
  <c r="D278" i="28" s="1"/>
  <c r="F199" i="28"/>
  <c r="F274" i="28" s="1"/>
  <c r="G203" i="28"/>
  <c r="G278" i="28" s="1"/>
  <c r="E198" i="28"/>
  <c r="E273" i="28" s="1"/>
  <c r="E298" i="28" s="1"/>
  <c r="E348" i="28" s="1"/>
  <c r="C197" i="28"/>
  <c r="E199" i="28"/>
  <c r="E274" i="28" s="1"/>
  <c r="E299" i="28" s="1"/>
  <c r="E349" i="28" s="1"/>
  <c r="E195" i="28"/>
  <c r="E270" i="28" s="1"/>
  <c r="E295" i="28" s="1"/>
  <c r="E345" i="28" s="1"/>
  <c r="G196" i="28"/>
  <c r="G271" i="28" s="1"/>
  <c r="F197" i="28"/>
  <c r="F272" i="28" s="1"/>
  <c r="F202" i="28"/>
  <c r="F277" i="28" s="1"/>
  <c r="D197" i="28"/>
  <c r="D272" i="28" s="1"/>
  <c r="D297" i="28" s="1"/>
  <c r="D347" i="28" s="1"/>
  <c r="C207" i="28"/>
  <c r="G206" i="28"/>
  <c r="G281" i="28" s="1"/>
  <c r="D199" i="28"/>
  <c r="D274" i="28" s="1"/>
  <c r="D299" i="28" s="1"/>
  <c r="D349" i="28" s="1"/>
  <c r="E212" i="28"/>
  <c r="E287" i="28" s="1"/>
  <c r="C199" i="28"/>
  <c r="F207" i="28"/>
  <c r="F282" i="28" s="1"/>
  <c r="D200" i="28"/>
  <c r="D275" i="28" s="1"/>
  <c r="E205" i="28"/>
  <c r="E280" i="28" s="1"/>
  <c r="C210" i="28"/>
  <c r="F209" i="28"/>
  <c r="F284" i="28" s="1"/>
  <c r="E197" i="28"/>
  <c r="E272" i="28" s="1"/>
  <c r="G197" i="28"/>
  <c r="G272" i="28" s="1"/>
  <c r="G212" i="28"/>
  <c r="G287" i="28" s="1"/>
  <c r="H172" i="35"/>
  <c r="E117" i="44"/>
  <c r="G121" i="44"/>
  <c r="F124" i="44"/>
  <c r="F269" i="11"/>
  <c r="F294" i="11" s="1"/>
  <c r="F344" i="11" s="1"/>
  <c r="D188" i="40"/>
  <c r="AM41" i="49" s="1"/>
  <c r="H169" i="11"/>
  <c r="F121" i="44"/>
  <c r="H168" i="10"/>
  <c r="H176" i="25"/>
  <c r="C188" i="25"/>
  <c r="H188" i="33"/>
  <c r="D125" i="44"/>
  <c r="G268" i="10"/>
  <c r="E120" i="44"/>
  <c r="E188" i="35"/>
  <c r="AN36" i="49" s="1"/>
  <c r="C195" i="40"/>
  <c r="F203" i="40"/>
  <c r="F278" i="40" s="1"/>
  <c r="G210" i="40"/>
  <c r="G285" i="40" s="1"/>
  <c r="D196" i="40"/>
  <c r="D271" i="40" s="1"/>
  <c r="D296" i="40" s="1"/>
  <c r="D346" i="40" s="1"/>
  <c r="D201" i="40"/>
  <c r="D276" i="40" s="1"/>
  <c r="D301" i="40" s="1"/>
  <c r="D351" i="40" s="1"/>
  <c r="E212" i="40"/>
  <c r="E287" i="40" s="1"/>
  <c r="E312" i="40" s="1"/>
  <c r="E362" i="40" s="1"/>
  <c r="E207" i="40"/>
  <c r="E282" i="40" s="1"/>
  <c r="G211" i="40"/>
  <c r="G286" i="40" s="1"/>
  <c r="C201" i="40"/>
  <c r="C276" i="40" s="1"/>
  <c r="C301" i="40" s="1"/>
  <c r="C351" i="40" s="1"/>
  <c r="G202" i="40"/>
  <c r="G277" i="40" s="1"/>
  <c r="G205" i="40"/>
  <c r="G280" i="40" s="1"/>
  <c r="D194" i="40"/>
  <c r="D269" i="40" s="1"/>
  <c r="D294" i="40" s="1"/>
  <c r="D344" i="40" s="1"/>
  <c r="G209" i="40"/>
  <c r="G284" i="40" s="1"/>
  <c r="E204" i="40"/>
  <c r="E279" i="40" s="1"/>
  <c r="C199" i="40"/>
  <c r="C197" i="40"/>
  <c r="D202" i="40"/>
  <c r="D277" i="40" s="1"/>
  <c r="E211" i="40"/>
  <c r="E286" i="40" s="1"/>
  <c r="E311" i="40" s="1"/>
  <c r="E361" i="40" s="1"/>
  <c r="E202" i="40"/>
  <c r="E277" i="40" s="1"/>
  <c r="D205" i="40"/>
  <c r="D280" i="40" s="1"/>
  <c r="F206" i="40"/>
  <c r="F281" i="40" s="1"/>
  <c r="C193" i="40"/>
  <c r="C205" i="40"/>
  <c r="G193" i="40"/>
  <c r="F202" i="40"/>
  <c r="F277" i="40" s="1"/>
  <c r="E206" i="40"/>
  <c r="E281" i="40" s="1"/>
  <c r="E306" i="40" s="1"/>
  <c r="E356" i="40" s="1"/>
  <c r="C210" i="40"/>
  <c r="G212" i="40"/>
  <c r="G287" i="40" s="1"/>
  <c r="G194" i="40"/>
  <c r="G269" i="40" s="1"/>
  <c r="F208" i="40"/>
  <c r="F283" i="40" s="1"/>
  <c r="F308" i="40" s="1"/>
  <c r="F358" i="40" s="1"/>
  <c r="F205" i="40"/>
  <c r="F280" i="40" s="1"/>
  <c r="F200" i="40"/>
  <c r="F275" i="40" s="1"/>
  <c r="G203" i="40"/>
  <c r="G278" i="40" s="1"/>
  <c r="D207" i="40"/>
  <c r="D282" i="40" s="1"/>
  <c r="F207" i="40"/>
  <c r="F282" i="40" s="1"/>
  <c r="E200" i="40"/>
  <c r="E275" i="40" s="1"/>
  <c r="D210" i="40"/>
  <c r="D285" i="40" s="1"/>
  <c r="D310" i="40" s="1"/>
  <c r="D360" i="40" s="1"/>
  <c r="G204" i="40"/>
  <c r="G279" i="40" s="1"/>
  <c r="G195" i="40"/>
  <c r="G270" i="40" s="1"/>
  <c r="F211" i="40"/>
  <c r="F286" i="40" s="1"/>
  <c r="E194" i="40"/>
  <c r="E269" i="40" s="1"/>
  <c r="E294" i="40" s="1"/>
  <c r="E344" i="40" s="1"/>
  <c r="D193" i="40"/>
  <c r="E199" i="40"/>
  <c r="E274" i="40" s="1"/>
  <c r="E299" i="40" s="1"/>
  <c r="E195" i="40"/>
  <c r="E270" i="40" s="1"/>
  <c r="E295" i="40" s="1"/>
  <c r="E345" i="40" s="1"/>
  <c r="D211" i="40"/>
  <c r="D286" i="40" s="1"/>
  <c r="D311" i="40" s="1"/>
  <c r="D361" i="40" s="1"/>
  <c r="G199" i="40"/>
  <c r="G274" i="40" s="1"/>
  <c r="E198" i="40"/>
  <c r="E273" i="40" s="1"/>
  <c r="E298" i="40" s="1"/>
  <c r="E348" i="40" s="1"/>
  <c r="D200" i="40"/>
  <c r="D275" i="40" s="1"/>
  <c r="F198" i="40"/>
  <c r="F273" i="40" s="1"/>
  <c r="F298" i="40" s="1"/>
  <c r="F348" i="40" s="1"/>
  <c r="E197" i="40"/>
  <c r="E272" i="40" s="1"/>
  <c r="E297" i="40" s="1"/>
  <c r="E347" i="40" s="1"/>
  <c r="D209" i="40"/>
  <c r="D284" i="40" s="1"/>
  <c r="E208" i="40"/>
  <c r="E283" i="40" s="1"/>
  <c r="E308" i="40" s="1"/>
  <c r="E358" i="40" s="1"/>
  <c r="F204" i="40"/>
  <c r="F279" i="40" s="1"/>
  <c r="C196" i="40"/>
  <c r="D197" i="40"/>
  <c r="D272" i="40" s="1"/>
  <c r="D297" i="40" s="1"/>
  <c r="D212" i="40"/>
  <c r="D287" i="40" s="1"/>
  <c r="D312" i="40" s="1"/>
  <c r="D362" i="40" s="1"/>
  <c r="C204" i="40"/>
  <c r="C208" i="40"/>
  <c r="F201" i="40"/>
  <c r="F276" i="40" s="1"/>
  <c r="C194" i="40"/>
  <c r="C206" i="40"/>
  <c r="C281" i="40" s="1"/>
  <c r="C306" i="40" s="1"/>
  <c r="C356" i="40" s="1"/>
  <c r="E193" i="40"/>
  <c r="E268" i="40" s="1"/>
  <c r="E293" i="40" s="1"/>
  <c r="E343" i="40" s="1"/>
  <c r="F209" i="40"/>
  <c r="F284" i="40" s="1"/>
  <c r="G207" i="40"/>
  <c r="G282" i="40" s="1"/>
  <c r="F196" i="40"/>
  <c r="F271" i="40" s="1"/>
  <c r="F296" i="40" s="1"/>
  <c r="F346" i="40" s="1"/>
  <c r="D199" i="40"/>
  <c r="D274" i="40" s="1"/>
  <c r="D299" i="40" s="1"/>
  <c r="D349" i="40" s="1"/>
  <c r="D195" i="40"/>
  <c r="D270" i="40" s="1"/>
  <c r="D295" i="40" s="1"/>
  <c r="D345" i="40" s="1"/>
  <c r="F194" i="40"/>
  <c r="F269" i="40" s="1"/>
  <c r="F294" i="40" s="1"/>
  <c r="F344" i="40" s="1"/>
  <c r="D203" i="40"/>
  <c r="D278" i="40" s="1"/>
  <c r="G197" i="40"/>
  <c r="G272" i="40" s="1"/>
  <c r="F199" i="40"/>
  <c r="F274" i="40" s="1"/>
  <c r="G196" i="40"/>
  <c r="G271" i="40" s="1"/>
  <c r="C200" i="40"/>
  <c r="C207" i="40"/>
  <c r="G208" i="40"/>
  <c r="G283" i="40" s="1"/>
  <c r="C209" i="40"/>
  <c r="C211" i="40"/>
  <c r="C212" i="40"/>
  <c r="E205" i="40"/>
  <c r="E280" i="40" s="1"/>
  <c r="F197" i="40"/>
  <c r="F272" i="40" s="1"/>
  <c r="F297" i="40" s="1"/>
  <c r="F347" i="40" s="1"/>
  <c r="E209" i="40"/>
  <c r="E284" i="40" s="1"/>
  <c r="D198" i="40"/>
  <c r="D273" i="40" s="1"/>
  <c r="D298" i="40" s="1"/>
  <c r="D348" i="40" s="1"/>
  <c r="G206" i="40"/>
  <c r="G281" i="40" s="1"/>
  <c r="G306" i="40" s="1"/>
  <c r="G356" i="40" s="1"/>
  <c r="E203" i="40"/>
  <c r="E278" i="40" s="1"/>
  <c r="G201" i="40"/>
  <c r="G276" i="40" s="1"/>
  <c r="F212" i="40"/>
  <c r="F287" i="40" s="1"/>
  <c r="D208" i="40"/>
  <c r="D283" i="40" s="1"/>
  <c r="D308" i="40" s="1"/>
  <c r="D358" i="40" s="1"/>
  <c r="D204" i="40"/>
  <c r="D279" i="40" s="1"/>
  <c r="F193" i="40"/>
  <c r="G198" i="40"/>
  <c r="G273" i="40" s="1"/>
  <c r="E196" i="40"/>
  <c r="E271" i="40" s="1"/>
  <c r="E296" i="40" s="1"/>
  <c r="E346" i="40" s="1"/>
  <c r="G200" i="40"/>
  <c r="G275" i="40" s="1"/>
  <c r="C198" i="40"/>
  <c r="C203" i="40"/>
  <c r="C202" i="40"/>
  <c r="F195" i="40"/>
  <c r="F270" i="40" s="1"/>
  <c r="E210" i="40"/>
  <c r="E285" i="40" s="1"/>
  <c r="F210" i="40"/>
  <c r="F285" i="40" s="1"/>
  <c r="F272" i="35"/>
  <c r="F297" i="35" s="1"/>
  <c r="F347" i="35" s="1"/>
  <c r="H168" i="26"/>
  <c r="C188" i="26"/>
  <c r="H171" i="40"/>
  <c r="H169" i="28"/>
  <c r="AC30" i="49"/>
  <c r="D281" i="40"/>
  <c r="AQ34" i="49"/>
  <c r="H238" i="37"/>
  <c r="E287" i="33"/>
  <c r="E312" i="33" s="1"/>
  <c r="E362" i="33" s="1"/>
  <c r="D282" i="33"/>
  <c r="G283" i="33"/>
  <c r="G275" i="33"/>
  <c r="G277" i="33"/>
  <c r="F272" i="33"/>
  <c r="F297" i="33" s="1"/>
  <c r="F347" i="33" s="1"/>
  <c r="G284" i="33"/>
  <c r="D277" i="33"/>
  <c r="D269" i="33"/>
  <c r="D294" i="33" s="1"/>
  <c r="D344" i="33" s="1"/>
  <c r="G282" i="33"/>
  <c r="D284" i="33"/>
  <c r="D276" i="33"/>
  <c r="D301" i="33" s="1"/>
  <c r="D351" i="33" s="1"/>
  <c r="F285" i="33"/>
  <c r="E282" i="33"/>
  <c r="H238" i="59"/>
  <c r="AJ19" i="49"/>
  <c r="H238" i="32"/>
  <c r="AJ13" i="49"/>
  <c r="AJ22" i="49"/>
  <c r="F286" i="22"/>
  <c r="F279" i="22"/>
  <c r="G275" i="22"/>
  <c r="G287" i="22"/>
  <c r="G271" i="22"/>
  <c r="F287" i="22"/>
  <c r="D281" i="22"/>
  <c r="D306" i="22" s="1"/>
  <c r="D356" i="22" s="1"/>
  <c r="AC19" i="49"/>
  <c r="AC10" i="49"/>
  <c r="H275" i="19"/>
  <c r="AJ25" i="49"/>
  <c r="H238" i="19"/>
  <c r="H263" i="20"/>
  <c r="H238" i="11"/>
  <c r="AC15" i="49"/>
  <c r="AC21" i="49"/>
  <c r="AC18" i="49"/>
  <c r="H248" i="33"/>
  <c r="H258" i="33"/>
  <c r="H263" i="11"/>
  <c r="AC33" i="49"/>
  <c r="AM39" i="49"/>
  <c r="H276" i="19"/>
  <c r="C279" i="25"/>
  <c r="H204" i="25"/>
  <c r="E276" i="40"/>
  <c r="H207" i="25"/>
  <c r="C282" i="25"/>
  <c r="H282" i="25" s="1"/>
  <c r="C275" i="25"/>
  <c r="H168" i="38"/>
  <c r="H196" i="25"/>
  <c r="C271" i="25"/>
  <c r="C188" i="40"/>
  <c r="H172" i="40"/>
  <c r="F275" i="25"/>
  <c r="C268" i="25"/>
  <c r="Q20" i="49"/>
  <c r="B64" i="49" s="1"/>
  <c r="B103" i="49" s="1"/>
  <c r="G268" i="25"/>
  <c r="U20" i="49"/>
  <c r="C188" i="35"/>
  <c r="AJ15" i="49"/>
  <c r="H168" i="24"/>
  <c r="E268" i="25"/>
  <c r="E293" i="25" s="1"/>
  <c r="E343" i="25" s="1"/>
  <c r="S20" i="49"/>
  <c r="H199" i="25"/>
  <c r="D274" i="25"/>
  <c r="C280" i="25"/>
  <c r="C305" i="25" s="1"/>
  <c r="C355" i="25" s="1"/>
  <c r="C283" i="25"/>
  <c r="C308" i="25" s="1"/>
  <c r="C358" i="25" s="1"/>
  <c r="H208" i="25"/>
  <c r="C278" i="25"/>
  <c r="C285" i="25"/>
  <c r="H198" i="25"/>
  <c r="C273" i="25"/>
  <c r="C298" i="25" s="1"/>
  <c r="C348" i="25" s="1"/>
  <c r="C281" i="25"/>
  <c r="C306" i="25" s="1"/>
  <c r="C356" i="25" s="1"/>
  <c r="H206" i="25"/>
  <c r="D268" i="25"/>
  <c r="C272" i="25"/>
  <c r="C276" i="25"/>
  <c r="H168" i="18"/>
  <c r="C284" i="25"/>
  <c r="C287" i="25"/>
  <c r="C312" i="25" s="1"/>
  <c r="C362" i="25" s="1"/>
  <c r="AJ23" i="49"/>
  <c r="E344" i="19"/>
  <c r="H252" i="24"/>
  <c r="H168" i="9"/>
  <c r="H258" i="24"/>
  <c r="E362" i="25"/>
  <c r="H244" i="33"/>
  <c r="H254" i="33"/>
  <c r="H249" i="33"/>
  <c r="H251" i="33"/>
  <c r="E348" i="19"/>
  <c r="E362" i="19"/>
  <c r="H259" i="33"/>
  <c r="F348" i="19"/>
  <c r="E358" i="19"/>
  <c r="F343" i="19"/>
  <c r="E356" i="25"/>
  <c r="E361" i="19"/>
  <c r="E348" i="25"/>
  <c r="H252" i="33"/>
  <c r="E356" i="19"/>
  <c r="E361" i="25"/>
  <c r="C358" i="19"/>
  <c r="AJ21" i="49"/>
  <c r="H249" i="24"/>
  <c r="H257" i="24"/>
  <c r="H250" i="24"/>
  <c r="H251" i="24"/>
  <c r="H244" i="24"/>
  <c r="H256" i="24"/>
  <c r="H262" i="24"/>
  <c r="H248" i="24"/>
  <c r="H219" i="22"/>
  <c r="E263" i="33"/>
  <c r="H245" i="33"/>
  <c r="H250" i="33"/>
  <c r="H253" i="33"/>
  <c r="H222" i="22"/>
  <c r="H246" i="33"/>
  <c r="H257" i="33"/>
  <c r="H247" i="33"/>
  <c r="H263" i="21"/>
  <c r="H261" i="33"/>
  <c r="H199" i="29"/>
  <c r="H245" i="24"/>
  <c r="H260" i="33"/>
  <c r="AC8" i="49"/>
  <c r="AJ10" i="49"/>
  <c r="AC17" i="49"/>
  <c r="AJ33" i="49"/>
  <c r="H246" i="24"/>
  <c r="E263" i="24"/>
  <c r="AG26" i="49" s="1"/>
  <c r="E271" i="24"/>
  <c r="E296" i="24" s="1"/>
  <c r="E346" i="24" s="1"/>
  <c r="D263" i="24"/>
  <c r="AF26" i="49" s="1"/>
  <c r="F263" i="24"/>
  <c r="AH26" i="49" s="1"/>
  <c r="AH34" i="49"/>
  <c r="F263" i="33"/>
  <c r="H255" i="33"/>
  <c r="D284" i="22"/>
  <c r="AJ14" i="49"/>
  <c r="H220" i="22"/>
  <c r="H243" i="24"/>
  <c r="D263" i="33"/>
  <c r="AF34" i="49" s="1"/>
  <c r="C276" i="24"/>
  <c r="C275" i="24"/>
  <c r="H263" i="62"/>
  <c r="F273" i="22"/>
  <c r="F298" i="22" s="1"/>
  <c r="F348" i="22" s="1"/>
  <c r="F277" i="22"/>
  <c r="E278" i="22"/>
  <c r="D283" i="22"/>
  <c r="D308" i="22" s="1"/>
  <c r="D358" i="22" s="1"/>
  <c r="D273" i="33"/>
  <c r="D298" i="33" s="1"/>
  <c r="D348" i="33" s="1"/>
  <c r="D281" i="33"/>
  <c r="D306" i="33" s="1"/>
  <c r="D356" i="33" s="1"/>
  <c r="C263" i="24"/>
  <c r="AE26" i="49"/>
  <c r="H247" i="24"/>
  <c r="H254" i="24"/>
  <c r="H236" i="22"/>
  <c r="H232" i="22"/>
  <c r="H231" i="22"/>
  <c r="H218" i="22"/>
  <c r="C238" i="22"/>
  <c r="E280" i="33"/>
  <c r="F274" i="33"/>
  <c r="D271" i="33"/>
  <c r="D296" i="33" s="1"/>
  <c r="D346" i="33" s="1"/>
  <c r="AJ35" i="49"/>
  <c r="G238" i="22"/>
  <c r="AB22" i="49" s="1"/>
  <c r="H228" i="22"/>
  <c r="H225" i="22"/>
  <c r="C263" i="33"/>
  <c r="H262" i="33"/>
  <c r="H261" i="24"/>
  <c r="E286" i="24"/>
  <c r="E311" i="24" s="1"/>
  <c r="E361" i="24" s="1"/>
  <c r="H255" i="24"/>
  <c r="E273" i="22"/>
  <c r="E298" i="22" s="1"/>
  <c r="E348" i="22" s="1"/>
  <c r="F282" i="22"/>
  <c r="H263" i="59"/>
  <c r="G287" i="33"/>
  <c r="H263" i="34"/>
  <c r="G263" i="24"/>
  <c r="AI26" i="49" s="1"/>
  <c r="H233" i="22"/>
  <c r="Y22" i="49"/>
  <c r="Y43" i="49" s="1"/>
  <c r="D238" i="22"/>
  <c r="E238" i="22"/>
  <c r="Z22" i="49" s="1"/>
  <c r="H229" i="22"/>
  <c r="H223" i="22"/>
  <c r="C287" i="24"/>
  <c r="C312" i="24" s="1"/>
  <c r="C362" i="24" s="1"/>
  <c r="H238" i="26"/>
  <c r="D274" i="33"/>
  <c r="D299" i="33" s="1"/>
  <c r="D349" i="33" s="1"/>
  <c r="H253" i="24"/>
  <c r="H226" i="22"/>
  <c r="H234" i="22"/>
  <c r="H237" i="22"/>
  <c r="H227" i="22"/>
  <c r="H256" i="33"/>
  <c r="F238" i="22"/>
  <c r="AA22" i="49" s="1"/>
  <c r="H243" i="33"/>
  <c r="G280" i="22"/>
  <c r="F270" i="22"/>
  <c r="AJ32" i="49"/>
  <c r="G272" i="22"/>
  <c r="F284" i="22"/>
  <c r="G286" i="33"/>
  <c r="H259" i="24"/>
  <c r="H260" i="24"/>
  <c r="H221" i="22"/>
  <c r="H224" i="22"/>
  <c r="H235" i="22"/>
  <c r="AI34" i="49"/>
  <c r="G263" i="33"/>
  <c r="H263" i="32"/>
  <c r="AJ17" i="49"/>
  <c r="H238" i="21"/>
  <c r="F274" i="22"/>
  <c r="D285" i="22"/>
  <c r="D310" i="22" s="1"/>
  <c r="D360" i="22" s="1"/>
  <c r="F275" i="22"/>
  <c r="D280" i="22"/>
  <c r="F268" i="24"/>
  <c r="H230" i="22"/>
  <c r="G188" i="62"/>
  <c r="AP23" i="49" s="1"/>
  <c r="H208" i="29"/>
  <c r="H201" i="29"/>
  <c r="H206" i="29"/>
  <c r="E122" i="44"/>
  <c r="Z35" i="49"/>
  <c r="AC35" i="49" s="1"/>
  <c r="H238" i="34"/>
  <c r="C306" i="19"/>
  <c r="G188" i="36"/>
  <c r="AP37" i="49" s="1"/>
  <c r="AF41" i="49"/>
  <c r="AJ41" i="49" s="1"/>
  <c r="H263" i="40"/>
  <c r="E308" i="25"/>
  <c r="C279" i="20"/>
  <c r="E268" i="32"/>
  <c r="C280" i="32"/>
  <c r="C305" i="32" s="1"/>
  <c r="C355" i="32" s="1"/>
  <c r="C284" i="35"/>
  <c r="H284" i="35" s="1"/>
  <c r="H209" i="35"/>
  <c r="C278" i="35"/>
  <c r="H278" i="35" s="1"/>
  <c r="H203" i="35"/>
  <c r="F213" i="35"/>
  <c r="T36" i="49"/>
  <c r="F268" i="35"/>
  <c r="C282" i="35"/>
  <c r="H282" i="35" s="1"/>
  <c r="H207" i="35"/>
  <c r="C286" i="33"/>
  <c r="C311" i="33" s="1"/>
  <c r="C361" i="33" s="1"/>
  <c r="F268" i="33"/>
  <c r="F293" i="33" s="1"/>
  <c r="F343" i="33" s="1"/>
  <c r="T34" i="49"/>
  <c r="H206" i="12"/>
  <c r="C281" i="12"/>
  <c r="C276" i="12"/>
  <c r="H201" i="12"/>
  <c r="G268" i="12"/>
  <c r="U11" i="49"/>
  <c r="G213" i="12"/>
  <c r="H196" i="29"/>
  <c r="F213" i="29"/>
  <c r="T29" i="49" s="1"/>
  <c r="H171" i="9"/>
  <c r="H202" i="23"/>
  <c r="C276" i="23"/>
  <c r="C203" i="9"/>
  <c r="G193" i="9"/>
  <c r="G197" i="9"/>
  <c r="G272" i="9" s="1"/>
  <c r="E205" i="9"/>
  <c r="E280" i="9" s="1"/>
  <c r="C202" i="9"/>
  <c r="E193" i="9"/>
  <c r="E211" i="9"/>
  <c r="E286" i="9" s="1"/>
  <c r="E212" i="9"/>
  <c r="E287" i="9" s="1"/>
  <c r="E312" i="9" s="1"/>
  <c r="E362" i="9" s="1"/>
  <c r="G203" i="9"/>
  <c r="G278" i="9" s="1"/>
  <c r="F197" i="9"/>
  <c r="F272" i="9" s="1"/>
  <c r="F198" i="9"/>
  <c r="F273" i="9" s="1"/>
  <c r="F298" i="9" s="1"/>
  <c r="F348" i="9" s="1"/>
  <c r="E196" i="9"/>
  <c r="E271" i="9" s="1"/>
  <c r="E296" i="9" s="1"/>
  <c r="E346" i="9" s="1"/>
  <c r="E203" i="9"/>
  <c r="E278" i="9" s="1"/>
  <c r="D210" i="9"/>
  <c r="D285" i="9" s="1"/>
  <c r="C197" i="9"/>
  <c r="E198" i="9"/>
  <c r="E273" i="9" s="1"/>
  <c r="E298" i="9" s="1"/>
  <c r="E348" i="9" s="1"/>
  <c r="E204" i="9"/>
  <c r="E279" i="9" s="1"/>
  <c r="G198" i="9"/>
  <c r="G273" i="9" s="1"/>
  <c r="D206" i="9"/>
  <c r="D281" i="9" s="1"/>
  <c r="D306" i="9" s="1"/>
  <c r="D356" i="9" s="1"/>
  <c r="F202" i="9"/>
  <c r="F277" i="9" s="1"/>
  <c r="F302" i="9" s="1"/>
  <c r="F352" i="9" s="1"/>
  <c r="C199" i="9"/>
  <c r="E210" i="9"/>
  <c r="E285" i="9" s="1"/>
  <c r="G206" i="9"/>
  <c r="G281" i="9" s="1"/>
  <c r="G306" i="9" s="1"/>
  <c r="G356" i="9" s="1"/>
  <c r="G207" i="9"/>
  <c r="G282" i="9" s="1"/>
  <c r="G307" i="9" s="1"/>
  <c r="G357" i="9" s="1"/>
  <c r="C194" i="9"/>
  <c r="C204" i="9"/>
  <c r="F203" i="9"/>
  <c r="F278" i="9" s="1"/>
  <c r="C207" i="9"/>
  <c r="C211" i="9"/>
  <c r="G205" i="9"/>
  <c r="G280" i="9" s="1"/>
  <c r="G208" i="9"/>
  <c r="G283" i="9" s="1"/>
  <c r="F195" i="9"/>
  <c r="F270" i="9" s="1"/>
  <c r="F295" i="9" s="1"/>
  <c r="F345" i="9" s="1"/>
  <c r="D212" i="9"/>
  <c r="D287" i="9" s="1"/>
  <c r="D312" i="9" s="1"/>
  <c r="D362" i="9" s="1"/>
  <c r="D193" i="9"/>
  <c r="D198" i="9"/>
  <c r="D273" i="9" s="1"/>
  <c r="D298" i="9" s="1"/>
  <c r="D348" i="9" s="1"/>
  <c r="F209" i="9"/>
  <c r="F284" i="9" s="1"/>
  <c r="E199" i="9"/>
  <c r="E274" i="9" s="1"/>
  <c r="E299" i="9" s="1"/>
  <c r="E349" i="9" s="1"/>
  <c r="D207" i="9"/>
  <c r="D282" i="9" s="1"/>
  <c r="D307" i="9" s="1"/>
  <c r="D357" i="9" s="1"/>
  <c r="C209" i="9"/>
  <c r="F206" i="9"/>
  <c r="F281" i="9" s="1"/>
  <c r="F306" i="9" s="1"/>
  <c r="F356" i="9" s="1"/>
  <c r="C208" i="9"/>
  <c r="E200" i="9"/>
  <c r="E275" i="9" s="1"/>
  <c r="C212" i="9"/>
  <c r="D195" i="9"/>
  <c r="D270" i="9" s="1"/>
  <c r="D295" i="9" s="1"/>
  <c r="D345" i="9" s="1"/>
  <c r="C200" i="9"/>
  <c r="F201" i="9"/>
  <c r="F276" i="9" s="1"/>
  <c r="F301" i="9" s="1"/>
  <c r="F351" i="9" s="1"/>
  <c r="C193" i="9"/>
  <c r="G200" i="9"/>
  <c r="G275" i="9" s="1"/>
  <c r="G300" i="9" s="1"/>
  <c r="G350" i="9" s="1"/>
  <c r="C201" i="9"/>
  <c r="D200" i="9"/>
  <c r="D275" i="9" s="1"/>
  <c r="F205" i="9"/>
  <c r="F280" i="9" s="1"/>
  <c r="F210" i="9"/>
  <c r="F285" i="9" s="1"/>
  <c r="E208" i="9"/>
  <c r="E283" i="9" s="1"/>
  <c r="E308" i="9" s="1"/>
  <c r="E358" i="9" s="1"/>
  <c r="C205" i="9"/>
  <c r="F193" i="9"/>
  <c r="D202" i="9"/>
  <c r="D277" i="9" s="1"/>
  <c r="D302" i="9" s="1"/>
  <c r="D352" i="9" s="1"/>
  <c r="F212" i="9"/>
  <c r="F287" i="9" s="1"/>
  <c r="F312" i="9" s="1"/>
  <c r="F362" i="9" s="1"/>
  <c r="G204" i="9"/>
  <c r="G279" i="9" s="1"/>
  <c r="F194" i="9"/>
  <c r="F269" i="9" s="1"/>
  <c r="F294" i="9" s="1"/>
  <c r="F344" i="9" s="1"/>
  <c r="D199" i="9"/>
  <c r="D274" i="9" s="1"/>
  <c r="D299" i="9" s="1"/>
  <c r="D349" i="9" s="1"/>
  <c r="G201" i="9"/>
  <c r="G276" i="9" s="1"/>
  <c r="D208" i="9"/>
  <c r="D283" i="9" s="1"/>
  <c r="D308" i="9" s="1"/>
  <c r="D358" i="9" s="1"/>
  <c r="F199" i="9"/>
  <c r="F274" i="9" s="1"/>
  <c r="F299" i="9" s="1"/>
  <c r="F349" i="9" s="1"/>
  <c r="D197" i="9"/>
  <c r="D272" i="9" s="1"/>
  <c r="D196" i="9"/>
  <c r="D271" i="9" s="1"/>
  <c r="D296" i="9" s="1"/>
  <c r="D346" i="9" s="1"/>
  <c r="G195" i="9"/>
  <c r="G270" i="9" s="1"/>
  <c r="F207" i="9"/>
  <c r="F282" i="9" s="1"/>
  <c r="F307" i="9" s="1"/>
  <c r="F357" i="9" s="1"/>
  <c r="E209" i="9"/>
  <c r="E284" i="9" s="1"/>
  <c r="C196" i="9"/>
  <c r="F200" i="9"/>
  <c r="F275" i="9" s="1"/>
  <c r="G211" i="9"/>
  <c r="G286" i="9" s="1"/>
  <c r="D204" i="9"/>
  <c r="D279" i="9" s="1"/>
  <c r="E207" i="9"/>
  <c r="E282" i="9" s="1"/>
  <c r="E307" i="9" s="1"/>
  <c r="E357" i="9" s="1"/>
  <c r="G210" i="9"/>
  <c r="G285" i="9" s="1"/>
  <c r="D209" i="9"/>
  <c r="D284" i="9" s="1"/>
  <c r="E206" i="9"/>
  <c r="E281" i="9" s="1"/>
  <c r="E306" i="9" s="1"/>
  <c r="E356" i="9" s="1"/>
  <c r="C195" i="9"/>
  <c r="G199" i="9"/>
  <c r="G274" i="9" s="1"/>
  <c r="C206" i="9"/>
  <c r="F208" i="9"/>
  <c r="F283" i="9" s="1"/>
  <c r="F308" i="9" s="1"/>
  <c r="F358" i="9" s="1"/>
  <c r="E195" i="9"/>
  <c r="E270" i="9" s="1"/>
  <c r="E295" i="9" s="1"/>
  <c r="E345" i="9" s="1"/>
  <c r="D205" i="9"/>
  <c r="D280" i="9" s="1"/>
  <c r="G194" i="9"/>
  <c r="G269" i="9" s="1"/>
  <c r="E202" i="9"/>
  <c r="E277" i="9" s="1"/>
  <c r="E302" i="9" s="1"/>
  <c r="E352" i="9" s="1"/>
  <c r="E194" i="9"/>
  <c r="E269" i="9" s="1"/>
  <c r="E294" i="9" s="1"/>
  <c r="E344" i="9" s="1"/>
  <c r="G212" i="9"/>
  <c r="G287" i="9" s="1"/>
  <c r="C198" i="9"/>
  <c r="F196" i="9"/>
  <c r="F271" i="9" s="1"/>
  <c r="F296" i="9" s="1"/>
  <c r="F346" i="9" s="1"/>
  <c r="G196" i="9"/>
  <c r="G271" i="9" s="1"/>
  <c r="F211" i="9"/>
  <c r="F286" i="9" s="1"/>
  <c r="C210" i="9"/>
  <c r="G202" i="9"/>
  <c r="G277" i="9" s="1"/>
  <c r="D211" i="9"/>
  <c r="D286" i="9" s="1"/>
  <c r="F204" i="9"/>
  <c r="F279" i="9" s="1"/>
  <c r="G209" i="9"/>
  <c r="G284" i="9" s="1"/>
  <c r="D194" i="9"/>
  <c r="D269" i="9" s="1"/>
  <c r="D294" i="9" s="1"/>
  <c r="D344" i="9" s="1"/>
  <c r="D203" i="9"/>
  <c r="D278" i="9" s="1"/>
  <c r="E197" i="9"/>
  <c r="E272" i="9" s="1"/>
  <c r="D201" i="9"/>
  <c r="D276" i="9" s="1"/>
  <c r="D301" i="9" s="1"/>
  <c r="D351" i="9" s="1"/>
  <c r="E201" i="9"/>
  <c r="E276" i="9" s="1"/>
  <c r="E301" i="9" s="1"/>
  <c r="E351" i="9" s="1"/>
  <c r="T31" i="49"/>
  <c r="E75" i="49" s="1"/>
  <c r="F268" i="31"/>
  <c r="E268" i="31"/>
  <c r="S31" i="49"/>
  <c r="C279" i="31"/>
  <c r="H205" i="31"/>
  <c r="C280" i="31"/>
  <c r="E274" i="29"/>
  <c r="H205" i="26"/>
  <c r="C280" i="26"/>
  <c r="C275" i="26"/>
  <c r="H275" i="26" s="1"/>
  <c r="H200" i="26"/>
  <c r="C273" i="26"/>
  <c r="C298" i="26" s="1"/>
  <c r="C348" i="26" s="1"/>
  <c r="H198" i="26"/>
  <c r="C272" i="38"/>
  <c r="H175" i="12"/>
  <c r="C188" i="12"/>
  <c r="H203" i="32"/>
  <c r="C278" i="32"/>
  <c r="C274" i="12"/>
  <c r="H199" i="12"/>
  <c r="H203" i="12"/>
  <c r="C278" i="12"/>
  <c r="H278" i="12" s="1"/>
  <c r="C286" i="12"/>
  <c r="H211" i="12"/>
  <c r="C272" i="23"/>
  <c r="C284" i="31"/>
  <c r="H169" i="9"/>
  <c r="C188" i="9"/>
  <c r="G127" i="44"/>
  <c r="H279" i="29"/>
  <c r="C270" i="20"/>
  <c r="C287" i="32"/>
  <c r="D268" i="35"/>
  <c r="D213" i="35"/>
  <c r="R36" i="49"/>
  <c r="C271" i="35"/>
  <c r="H196" i="35"/>
  <c r="H178" i="14"/>
  <c r="C268" i="33"/>
  <c r="C270" i="33"/>
  <c r="D213" i="12"/>
  <c r="R11" i="49"/>
  <c r="D268" i="12"/>
  <c r="D275" i="12"/>
  <c r="H203" i="29"/>
  <c r="H211" i="29"/>
  <c r="C287" i="31"/>
  <c r="D268" i="31"/>
  <c r="D293" i="31" s="1"/>
  <c r="D343" i="31" s="1"/>
  <c r="C286" i="31"/>
  <c r="H211" i="31"/>
  <c r="C270" i="31"/>
  <c r="C269" i="26"/>
  <c r="H194" i="26"/>
  <c r="C280" i="38"/>
  <c r="H205" i="38"/>
  <c r="C281" i="20"/>
  <c r="E213" i="26"/>
  <c r="S25" i="49"/>
  <c r="D69" i="49" s="1"/>
  <c r="D108" i="49" s="1"/>
  <c r="E268" i="26"/>
  <c r="C283" i="38"/>
  <c r="C308" i="38" s="1"/>
  <c r="C358" i="38" s="1"/>
  <c r="H275" i="29"/>
  <c r="C280" i="20"/>
  <c r="C282" i="20"/>
  <c r="C284" i="20"/>
  <c r="C275" i="32"/>
  <c r="H275" i="32" s="1"/>
  <c r="C286" i="32"/>
  <c r="C287" i="35"/>
  <c r="H287" i="35" s="1"/>
  <c r="H212" i="35"/>
  <c r="H206" i="35"/>
  <c r="C281" i="35"/>
  <c r="C268" i="35"/>
  <c r="H193" i="35"/>
  <c r="C213" i="35"/>
  <c r="C287" i="33"/>
  <c r="C272" i="33"/>
  <c r="C279" i="33"/>
  <c r="C277" i="12"/>
  <c r="C302" i="12" s="1"/>
  <c r="C352" i="12" s="1"/>
  <c r="H202" i="12"/>
  <c r="C287" i="12"/>
  <c r="H212" i="12"/>
  <c r="H197" i="29"/>
  <c r="H198" i="29"/>
  <c r="H210" i="29"/>
  <c r="H195" i="29"/>
  <c r="C280" i="23"/>
  <c r="C286" i="23"/>
  <c r="C269" i="23"/>
  <c r="C278" i="31"/>
  <c r="H278" i="31" s="1"/>
  <c r="H203" i="31"/>
  <c r="F213" i="26"/>
  <c r="T25" i="49"/>
  <c r="E69" i="49" s="1"/>
  <c r="E108" i="49" s="1"/>
  <c r="F268" i="26"/>
  <c r="C271" i="26"/>
  <c r="H196" i="26"/>
  <c r="C279" i="38"/>
  <c r="C304" i="38" s="1"/>
  <c r="C354" i="38" s="1"/>
  <c r="E213" i="12"/>
  <c r="S11" i="49" s="1"/>
  <c r="E268" i="12"/>
  <c r="C277" i="26"/>
  <c r="H277" i="26" s="1"/>
  <c r="H202" i="26"/>
  <c r="G278" i="14"/>
  <c r="H278" i="29"/>
  <c r="C124" i="44"/>
  <c r="C268" i="20"/>
  <c r="Q18" i="49"/>
  <c r="B62" i="49" s="1"/>
  <c r="B101" i="49" s="1"/>
  <c r="F268" i="20"/>
  <c r="T18" i="49"/>
  <c r="C269" i="32"/>
  <c r="C272" i="32"/>
  <c r="C279" i="35"/>
  <c r="H279" i="35" s="1"/>
  <c r="H204" i="35"/>
  <c r="H202" i="35"/>
  <c r="C277" i="35"/>
  <c r="C274" i="35"/>
  <c r="H199" i="35"/>
  <c r="E213" i="35"/>
  <c r="S36" i="49" s="1"/>
  <c r="E268" i="35"/>
  <c r="C285" i="35"/>
  <c r="C310" i="35" s="1"/>
  <c r="C360" i="35" s="1"/>
  <c r="H210" i="35"/>
  <c r="C285" i="12"/>
  <c r="H210" i="12"/>
  <c r="C279" i="12"/>
  <c r="H204" i="12"/>
  <c r="C283" i="12"/>
  <c r="H208" i="12"/>
  <c r="C275" i="12"/>
  <c r="H200" i="12"/>
  <c r="C284" i="12"/>
  <c r="H284" i="12" s="1"/>
  <c r="H209" i="12"/>
  <c r="G275" i="12"/>
  <c r="E213" i="29"/>
  <c r="S29" i="49" s="1"/>
  <c r="H200" i="29"/>
  <c r="H209" i="23"/>
  <c r="C279" i="23"/>
  <c r="C270" i="23"/>
  <c r="H200" i="31"/>
  <c r="D268" i="26"/>
  <c r="D213" i="26"/>
  <c r="R25" i="49" s="1"/>
  <c r="H199" i="26"/>
  <c r="C274" i="26"/>
  <c r="C287" i="38"/>
  <c r="D188" i="9"/>
  <c r="Q9" i="49"/>
  <c r="B53" i="49" s="1"/>
  <c r="B92" i="49" s="1"/>
  <c r="C272" i="35"/>
  <c r="H197" i="35"/>
  <c r="C268" i="12"/>
  <c r="Q11" i="49"/>
  <c r="H193" i="12"/>
  <c r="C213" i="12"/>
  <c r="F346" i="19"/>
  <c r="C271" i="23"/>
  <c r="C276" i="29"/>
  <c r="C301" i="29" s="1"/>
  <c r="C351" i="29" s="1"/>
  <c r="H272" i="29"/>
  <c r="C281" i="29"/>
  <c r="H281" i="29" s="1"/>
  <c r="H280" i="29"/>
  <c r="D268" i="20"/>
  <c r="C273" i="32"/>
  <c r="C268" i="32"/>
  <c r="C277" i="32"/>
  <c r="C269" i="35"/>
  <c r="H194" i="35"/>
  <c r="G268" i="35"/>
  <c r="G288" i="35" s="1"/>
  <c r="G313" i="35" s="1"/>
  <c r="G363" i="35" s="1"/>
  <c r="G213" i="35"/>
  <c r="U36" i="49" s="1"/>
  <c r="C280" i="35"/>
  <c r="H280" i="35" s="1"/>
  <c r="H205" i="35"/>
  <c r="G268" i="33"/>
  <c r="C280" i="33"/>
  <c r="E268" i="33"/>
  <c r="C271" i="33"/>
  <c r="E275" i="12"/>
  <c r="F275" i="12"/>
  <c r="C270" i="12"/>
  <c r="H195" i="12"/>
  <c r="H194" i="12"/>
  <c r="C269" i="12"/>
  <c r="C282" i="12"/>
  <c r="H282" i="12" s="1"/>
  <c r="H207" i="12"/>
  <c r="C296" i="19"/>
  <c r="H208" i="23"/>
  <c r="C283" i="23"/>
  <c r="C274" i="23"/>
  <c r="C268" i="23"/>
  <c r="Q24" i="49"/>
  <c r="C287" i="23"/>
  <c r="C295" i="25"/>
  <c r="H270" i="25"/>
  <c r="C281" i="31"/>
  <c r="C285" i="26"/>
  <c r="H285" i="26" s="1"/>
  <c r="H210" i="26"/>
  <c r="C268" i="26"/>
  <c r="Q25" i="49"/>
  <c r="B69" i="49" s="1"/>
  <c r="B108" i="49" s="1"/>
  <c r="H193" i="26"/>
  <c r="C213" i="26"/>
  <c r="C276" i="26"/>
  <c r="H201" i="26"/>
  <c r="G268" i="26"/>
  <c r="G288" i="26" s="1"/>
  <c r="U25" i="49"/>
  <c r="G213" i="26"/>
  <c r="C270" i="38"/>
  <c r="C282" i="38"/>
  <c r="F188" i="9"/>
  <c r="AO8" i="49" s="1"/>
  <c r="C282" i="33"/>
  <c r="C277" i="31"/>
  <c r="H210" i="31"/>
  <c r="C285" i="31"/>
  <c r="H285" i="31" s="1"/>
  <c r="H206" i="26"/>
  <c r="C281" i="26"/>
  <c r="C306" i="26" s="1"/>
  <c r="C356" i="26" s="1"/>
  <c r="H282" i="29"/>
  <c r="H277" i="29"/>
  <c r="E188" i="62"/>
  <c r="AN23" i="49" s="1"/>
  <c r="C271" i="20"/>
  <c r="C287" i="20"/>
  <c r="H212" i="20"/>
  <c r="C269" i="20"/>
  <c r="C281" i="32"/>
  <c r="H206" i="32"/>
  <c r="C275" i="35"/>
  <c r="H275" i="35" s="1"/>
  <c r="H200" i="35"/>
  <c r="C286" i="35"/>
  <c r="H211" i="35"/>
  <c r="C276" i="33"/>
  <c r="H198" i="33"/>
  <c r="E273" i="33"/>
  <c r="H210" i="33"/>
  <c r="C285" i="33"/>
  <c r="D268" i="33"/>
  <c r="D293" i="33" s="1"/>
  <c r="D343" i="33" s="1"/>
  <c r="R34" i="49"/>
  <c r="C278" i="33"/>
  <c r="H198" i="12"/>
  <c r="C273" i="12"/>
  <c r="C271" i="12"/>
  <c r="H196" i="12"/>
  <c r="C272" i="12"/>
  <c r="H197" i="12"/>
  <c r="H207" i="29"/>
  <c r="U29" i="49"/>
  <c r="G213" i="29"/>
  <c r="H194" i="29"/>
  <c r="AL17" i="49"/>
  <c r="C282" i="23"/>
  <c r="H203" i="23"/>
  <c r="C278" i="23"/>
  <c r="C273" i="23"/>
  <c r="H198" i="23"/>
  <c r="C273" i="31"/>
  <c r="G268" i="31"/>
  <c r="U31" i="49"/>
  <c r="H211" i="26"/>
  <c r="C286" i="26"/>
  <c r="C272" i="26"/>
  <c r="H272" i="26" s="1"/>
  <c r="H197" i="26"/>
  <c r="C284" i="26"/>
  <c r="H284" i="26" s="1"/>
  <c r="H209" i="26"/>
  <c r="C278" i="38"/>
  <c r="E188" i="9"/>
  <c r="H287" i="29"/>
  <c r="G128" i="44"/>
  <c r="C270" i="32"/>
  <c r="H207" i="32"/>
  <c r="C274" i="31"/>
  <c r="H199" i="31"/>
  <c r="C282" i="26"/>
  <c r="H282" i="26" s="1"/>
  <c r="H207" i="26"/>
  <c r="D188" i="37"/>
  <c r="AM38" i="49" s="1"/>
  <c r="C283" i="29"/>
  <c r="C308" i="29" s="1"/>
  <c r="C358" i="29" s="1"/>
  <c r="H284" i="29"/>
  <c r="F117" i="44"/>
  <c r="H285" i="29"/>
  <c r="C277" i="20"/>
  <c r="C276" i="32"/>
  <c r="C276" i="35"/>
  <c r="H201" i="35"/>
  <c r="H198" i="35"/>
  <c r="C273" i="35"/>
  <c r="C270" i="35"/>
  <c r="H195" i="35"/>
  <c r="H208" i="35"/>
  <c r="C283" i="35"/>
  <c r="C283" i="33"/>
  <c r="H194" i="33"/>
  <c r="C269" i="33"/>
  <c r="F268" i="12"/>
  <c r="T11" i="49"/>
  <c r="F213" i="12"/>
  <c r="H205" i="12"/>
  <c r="C280" i="12"/>
  <c r="C305" i="12" s="1"/>
  <c r="C355" i="12" s="1"/>
  <c r="H209" i="29"/>
  <c r="H202" i="29"/>
  <c r="D213" i="29"/>
  <c r="R29" i="49"/>
  <c r="C73" i="49" s="1"/>
  <c r="C112" i="49" s="1"/>
  <c r="C213" i="29"/>
  <c r="Q29" i="49"/>
  <c r="H193" i="29"/>
  <c r="H205" i="29"/>
  <c r="H212" i="29"/>
  <c r="H204" i="29"/>
  <c r="F268" i="23"/>
  <c r="F293" i="23" s="1"/>
  <c r="F343" i="23" s="1"/>
  <c r="C269" i="31"/>
  <c r="H194" i="31"/>
  <c r="C268" i="31"/>
  <c r="C293" i="31" s="1"/>
  <c r="D337" i="31" s="1"/>
  <c r="C276" i="31"/>
  <c r="H201" i="31"/>
  <c r="C271" i="31"/>
  <c r="H196" i="31"/>
  <c r="C283" i="26"/>
  <c r="H208" i="26"/>
  <c r="C287" i="26"/>
  <c r="H212" i="26"/>
  <c r="C279" i="26"/>
  <c r="H279" i="26" s="1"/>
  <c r="H204" i="26"/>
  <c r="H195" i="26"/>
  <c r="C270" i="26"/>
  <c r="C278" i="26"/>
  <c r="H278" i="26" s="1"/>
  <c r="H203" i="26"/>
  <c r="G188" i="9"/>
  <c r="AP8" i="49" s="1"/>
  <c r="AC9" i="49"/>
  <c r="H263" i="9"/>
  <c r="H263" i="10"/>
  <c r="H238" i="9"/>
  <c r="H238" i="10"/>
  <c r="AJ8" i="49"/>
  <c r="AJ9" i="49"/>
  <c r="H173" i="44"/>
  <c r="H166" i="44"/>
  <c r="H169" i="44"/>
  <c r="AJ38" i="49"/>
  <c r="AC38" i="49"/>
  <c r="G47" i="49"/>
  <c r="F362" i="19"/>
  <c r="H169" i="6"/>
  <c r="C118" i="44"/>
  <c r="C188" i="6"/>
  <c r="C278" i="15"/>
  <c r="C284" i="21"/>
  <c r="H284" i="21" s="1"/>
  <c r="H209" i="21"/>
  <c r="C275" i="14"/>
  <c r="H275" i="14" s="1"/>
  <c r="H200" i="14"/>
  <c r="C274" i="14"/>
  <c r="C268" i="14"/>
  <c r="H193" i="14"/>
  <c r="D346" i="19"/>
  <c r="E362" i="20"/>
  <c r="G118" i="44"/>
  <c r="G188" i="6"/>
  <c r="AP7" i="49" s="1"/>
  <c r="H174" i="44"/>
  <c r="H173" i="37"/>
  <c r="E188" i="36"/>
  <c r="AN37" i="49" s="1"/>
  <c r="H179" i="36"/>
  <c r="C188" i="36"/>
  <c r="E349" i="35"/>
  <c r="C269" i="17"/>
  <c r="C285" i="17"/>
  <c r="C286" i="18"/>
  <c r="C274" i="18"/>
  <c r="H274" i="18" s="1"/>
  <c r="H199" i="18"/>
  <c r="E344" i="20"/>
  <c r="H208" i="34"/>
  <c r="C283" i="34"/>
  <c r="C270" i="34"/>
  <c r="H195" i="34"/>
  <c r="AG7" i="49"/>
  <c r="H263" i="6"/>
  <c r="Z7" i="49"/>
  <c r="H238" i="6"/>
  <c r="E356" i="35"/>
  <c r="E268" i="57"/>
  <c r="C287" i="57"/>
  <c r="H205" i="57"/>
  <c r="C280" i="57"/>
  <c r="H280" i="57" s="1"/>
  <c r="C268" i="57"/>
  <c r="E352" i="32"/>
  <c r="C287" i="22"/>
  <c r="E351" i="12"/>
  <c r="G122" i="44"/>
  <c r="C287" i="27"/>
  <c r="H212" i="27"/>
  <c r="C269" i="27"/>
  <c r="H194" i="27"/>
  <c r="C213" i="21"/>
  <c r="H193" i="21"/>
  <c r="C268" i="21"/>
  <c r="H197" i="21"/>
  <c r="C272" i="21"/>
  <c r="C280" i="41"/>
  <c r="H205" i="41"/>
  <c r="C278" i="41"/>
  <c r="H278" i="41" s="1"/>
  <c r="H203" i="41"/>
  <c r="F268" i="41"/>
  <c r="F288" i="41" s="1"/>
  <c r="F213" i="41"/>
  <c r="T42" i="49" s="1"/>
  <c r="E268" i="62"/>
  <c r="F268" i="62"/>
  <c r="H200" i="62"/>
  <c r="C275" i="62"/>
  <c r="H193" i="62"/>
  <c r="C268" i="62"/>
  <c r="C270" i="39"/>
  <c r="C281" i="39"/>
  <c r="H188" i="21"/>
  <c r="AL21" i="49"/>
  <c r="C294" i="29"/>
  <c r="C344" i="29" s="1"/>
  <c r="H269" i="29"/>
  <c r="H204" i="30"/>
  <c r="C279" i="30"/>
  <c r="H279" i="30" s="1"/>
  <c r="H202" i="30"/>
  <c r="C277" i="30"/>
  <c r="H277" i="30" s="1"/>
  <c r="E344" i="26"/>
  <c r="H43" i="49"/>
  <c r="C270" i="14"/>
  <c r="C277" i="14"/>
  <c r="H202" i="14"/>
  <c r="F268" i="15"/>
  <c r="C280" i="17"/>
  <c r="H205" i="17"/>
  <c r="C279" i="34"/>
  <c r="H204" i="34"/>
  <c r="AC39" i="49"/>
  <c r="C268" i="22"/>
  <c r="C282" i="22"/>
  <c r="E213" i="27"/>
  <c r="S27" i="49" s="1"/>
  <c r="E268" i="27"/>
  <c r="C278" i="11"/>
  <c r="H195" i="30"/>
  <c r="C270" i="30"/>
  <c r="H209" i="30"/>
  <c r="C284" i="30"/>
  <c r="H284" i="30" s="1"/>
  <c r="D268" i="30"/>
  <c r="D213" i="30"/>
  <c r="R30" i="49" s="1"/>
  <c r="C74" i="49" s="1"/>
  <c r="C113" i="49" s="1"/>
  <c r="C271" i="14"/>
  <c r="D268" i="14"/>
  <c r="H174" i="6"/>
  <c r="C123" i="44"/>
  <c r="D118" i="44"/>
  <c r="D188" i="6"/>
  <c r="AM7" i="49" s="1"/>
  <c r="C278" i="16"/>
  <c r="C274" i="16"/>
  <c r="H178" i="44"/>
  <c r="H172" i="44"/>
  <c r="H179" i="44"/>
  <c r="E345" i="12"/>
  <c r="E356" i="32"/>
  <c r="E351" i="35"/>
  <c r="E361" i="38"/>
  <c r="D268" i="15"/>
  <c r="C287" i="15"/>
  <c r="C281" i="15"/>
  <c r="AJ36" i="49"/>
  <c r="E349" i="40"/>
  <c r="O37" i="49"/>
  <c r="C268" i="17"/>
  <c r="AL15" i="49"/>
  <c r="AQ15" i="49" s="1"/>
  <c r="G43" i="49"/>
  <c r="F268" i="18"/>
  <c r="C271" i="18"/>
  <c r="H271" i="18" s="1"/>
  <c r="H196" i="18"/>
  <c r="C268" i="18"/>
  <c r="C282" i="18"/>
  <c r="H207" i="18"/>
  <c r="C276" i="18"/>
  <c r="H276" i="18" s="1"/>
  <c r="H201" i="18"/>
  <c r="C274" i="34"/>
  <c r="H199" i="34"/>
  <c r="H263" i="36"/>
  <c r="AE37" i="49"/>
  <c r="AJ37" i="49" s="1"/>
  <c r="C270" i="57"/>
  <c r="H194" i="57"/>
  <c r="C269" i="57"/>
  <c r="AJ39" i="49"/>
  <c r="C272" i="22"/>
  <c r="C283" i="22"/>
  <c r="C278" i="22"/>
  <c r="C283" i="27"/>
  <c r="H208" i="27"/>
  <c r="C276" i="27"/>
  <c r="H201" i="27"/>
  <c r="C272" i="27"/>
  <c r="H272" i="27" s="1"/>
  <c r="H197" i="27"/>
  <c r="C278" i="27"/>
  <c r="H278" i="27" s="1"/>
  <c r="H203" i="27"/>
  <c r="C281" i="21"/>
  <c r="H206" i="21"/>
  <c r="H195" i="21"/>
  <c r="C270" i="21"/>
  <c r="C273" i="21"/>
  <c r="H198" i="21"/>
  <c r="H211" i="21"/>
  <c r="C286" i="21"/>
  <c r="H206" i="59"/>
  <c r="C284" i="59"/>
  <c r="C269" i="41"/>
  <c r="H194" i="41"/>
  <c r="C286" i="39"/>
  <c r="C278" i="39"/>
  <c r="H203" i="39"/>
  <c r="C271" i="39"/>
  <c r="H196" i="39"/>
  <c r="E268" i="39"/>
  <c r="E361" i="12"/>
  <c r="C282" i="11"/>
  <c r="H282" i="11" s="1"/>
  <c r="H207" i="11"/>
  <c r="C299" i="29"/>
  <c r="C349" i="29" s="1"/>
  <c r="H198" i="30"/>
  <c r="C273" i="30"/>
  <c r="H200" i="30"/>
  <c r="C275" i="30"/>
  <c r="H275" i="30" s="1"/>
  <c r="H211" i="30"/>
  <c r="C286" i="30"/>
  <c r="H208" i="30"/>
  <c r="C283" i="30"/>
  <c r="H212" i="30"/>
  <c r="C287" i="30"/>
  <c r="H206" i="30"/>
  <c r="C281" i="30"/>
  <c r="H199" i="30"/>
  <c r="C274" i="30"/>
  <c r="C298" i="29"/>
  <c r="C348" i="29" s="1"/>
  <c r="H273" i="29"/>
  <c r="E268" i="21"/>
  <c r="E213" i="21"/>
  <c r="S21" i="49" s="1"/>
  <c r="H196" i="21"/>
  <c r="C271" i="21"/>
  <c r="H201" i="21"/>
  <c r="C276" i="21"/>
  <c r="E293" i="29"/>
  <c r="E343" i="29" s="1"/>
  <c r="E347" i="12"/>
  <c r="H176" i="44"/>
  <c r="H175" i="44"/>
  <c r="H184" i="44"/>
  <c r="C270" i="15"/>
  <c r="E358" i="12"/>
  <c r="E198" i="36"/>
  <c r="E273" i="36" s="1"/>
  <c r="C197" i="36"/>
  <c r="F195" i="36"/>
  <c r="F270" i="36" s="1"/>
  <c r="G209" i="36"/>
  <c r="G284" i="36" s="1"/>
  <c r="D209" i="36"/>
  <c r="D284" i="36" s="1"/>
  <c r="D208" i="36"/>
  <c r="D283" i="36" s="1"/>
  <c r="D308" i="36" s="1"/>
  <c r="D358" i="36" s="1"/>
  <c r="C211" i="36"/>
  <c r="C205" i="36"/>
  <c r="C202" i="36"/>
  <c r="C193" i="36"/>
  <c r="G194" i="36"/>
  <c r="G269" i="36" s="1"/>
  <c r="D201" i="36"/>
  <c r="D276" i="36" s="1"/>
  <c r="D301" i="36" s="1"/>
  <c r="D351" i="36" s="1"/>
  <c r="G204" i="36"/>
  <c r="G279" i="36" s="1"/>
  <c r="F202" i="36"/>
  <c r="F277" i="36" s="1"/>
  <c r="F207" i="36"/>
  <c r="F282" i="36" s="1"/>
  <c r="G210" i="36"/>
  <c r="G285" i="36" s="1"/>
  <c r="F209" i="36"/>
  <c r="F284" i="36" s="1"/>
  <c r="E204" i="36"/>
  <c r="E279" i="36" s="1"/>
  <c r="F211" i="36"/>
  <c r="F286" i="36" s="1"/>
  <c r="E206" i="36"/>
  <c r="E281" i="36" s="1"/>
  <c r="E306" i="36" s="1"/>
  <c r="E356" i="36" s="1"/>
  <c r="F193" i="36"/>
  <c r="D196" i="36"/>
  <c r="D271" i="36" s="1"/>
  <c r="D296" i="36" s="1"/>
  <c r="D346" i="36" s="1"/>
  <c r="G199" i="36"/>
  <c r="G274" i="36" s="1"/>
  <c r="G197" i="36"/>
  <c r="G272" i="36" s="1"/>
  <c r="E207" i="36"/>
  <c r="E282" i="36" s="1"/>
  <c r="E209" i="36"/>
  <c r="E284" i="36" s="1"/>
  <c r="C199" i="36"/>
  <c r="C195" i="36"/>
  <c r="C198" i="36"/>
  <c r="C200" i="36"/>
  <c r="F199" i="36"/>
  <c r="F274" i="36" s="1"/>
  <c r="D203" i="36"/>
  <c r="D278" i="36" s="1"/>
  <c r="F203" i="36"/>
  <c r="F278" i="36" s="1"/>
  <c r="D204" i="36"/>
  <c r="D279" i="36" s="1"/>
  <c r="E211" i="36"/>
  <c r="E286" i="36" s="1"/>
  <c r="E311" i="36" s="1"/>
  <c r="E361" i="36" s="1"/>
  <c r="F206" i="36"/>
  <c r="F281" i="36" s="1"/>
  <c r="C204" i="36"/>
  <c r="D210" i="36"/>
  <c r="D285" i="36" s="1"/>
  <c r="D310" i="36" s="1"/>
  <c r="D360" i="36" s="1"/>
  <c r="E195" i="36"/>
  <c r="E270" i="36" s="1"/>
  <c r="G203" i="36"/>
  <c r="G278" i="36" s="1"/>
  <c r="E203" i="36"/>
  <c r="E278" i="36" s="1"/>
  <c r="G207" i="36"/>
  <c r="G282" i="36" s="1"/>
  <c r="G200" i="36"/>
  <c r="G275" i="36" s="1"/>
  <c r="C209" i="36"/>
  <c r="F212" i="36"/>
  <c r="F287" i="36" s="1"/>
  <c r="E197" i="36"/>
  <c r="E272" i="36" s="1"/>
  <c r="E297" i="36" s="1"/>
  <c r="E347" i="36" s="1"/>
  <c r="C207" i="36"/>
  <c r="C206" i="36"/>
  <c r="F208" i="36"/>
  <c r="F283" i="36" s="1"/>
  <c r="F205" i="36"/>
  <c r="F280" i="36" s="1"/>
  <c r="E205" i="36"/>
  <c r="E280" i="36" s="1"/>
  <c r="C203" i="36"/>
  <c r="F210" i="36"/>
  <c r="F285" i="36" s="1"/>
  <c r="F200" i="36"/>
  <c r="F275" i="36" s="1"/>
  <c r="D194" i="36"/>
  <c r="D269" i="36" s="1"/>
  <c r="D294" i="36" s="1"/>
  <c r="D344" i="36" s="1"/>
  <c r="C194" i="36"/>
  <c r="C196" i="36"/>
  <c r="D198" i="36"/>
  <c r="D273" i="36" s="1"/>
  <c r="D298" i="36" s="1"/>
  <c r="D348" i="36" s="1"/>
  <c r="G201" i="36"/>
  <c r="G276" i="36" s="1"/>
  <c r="C201" i="36"/>
  <c r="G206" i="36"/>
  <c r="G281" i="36" s="1"/>
  <c r="G306" i="36" s="1"/>
  <c r="G356" i="36" s="1"/>
  <c r="F196" i="36"/>
  <c r="F271" i="36" s="1"/>
  <c r="C210" i="36"/>
  <c r="D205" i="36"/>
  <c r="D280" i="36" s="1"/>
  <c r="G195" i="36"/>
  <c r="G270" i="36" s="1"/>
  <c r="F194" i="36"/>
  <c r="F269" i="36" s="1"/>
  <c r="E208" i="36"/>
  <c r="E283" i="36" s="1"/>
  <c r="E308" i="36" s="1"/>
  <c r="E358" i="36" s="1"/>
  <c r="D206" i="36"/>
  <c r="D281" i="36" s="1"/>
  <c r="D306" i="36" s="1"/>
  <c r="D356" i="36" s="1"/>
  <c r="F197" i="36"/>
  <c r="F272" i="36" s="1"/>
  <c r="C212" i="36"/>
  <c r="G202" i="36"/>
  <c r="G277" i="36" s="1"/>
  <c r="G196" i="36"/>
  <c r="G271" i="36" s="1"/>
  <c r="F201" i="36"/>
  <c r="F276" i="36" s="1"/>
  <c r="E193" i="36"/>
  <c r="D199" i="36"/>
  <c r="D274" i="36" s="1"/>
  <c r="D299" i="36" s="1"/>
  <c r="D349" i="36" s="1"/>
  <c r="D200" i="36"/>
  <c r="D275" i="36" s="1"/>
  <c r="E201" i="36"/>
  <c r="E276" i="36" s="1"/>
  <c r="F198" i="36"/>
  <c r="F273" i="36" s="1"/>
  <c r="G212" i="36"/>
  <c r="G287" i="36" s="1"/>
  <c r="D202" i="36"/>
  <c r="D277" i="36" s="1"/>
  <c r="D193" i="36"/>
  <c r="D195" i="36"/>
  <c r="D270" i="36" s="1"/>
  <c r="D295" i="36" s="1"/>
  <c r="D345" i="36" s="1"/>
  <c r="D211" i="36"/>
  <c r="D286" i="36" s="1"/>
  <c r="D311" i="36" s="1"/>
  <c r="D361" i="36" s="1"/>
  <c r="E210" i="36"/>
  <c r="E285" i="36" s="1"/>
  <c r="E200" i="36"/>
  <c r="E275" i="36" s="1"/>
  <c r="E202" i="36"/>
  <c r="E277" i="36" s="1"/>
  <c r="D212" i="36"/>
  <c r="D287" i="36" s="1"/>
  <c r="D312" i="36" s="1"/>
  <c r="D362" i="36" s="1"/>
  <c r="G193" i="36"/>
  <c r="G208" i="36"/>
  <c r="G283" i="36" s="1"/>
  <c r="C208" i="36"/>
  <c r="E199" i="36"/>
  <c r="E274" i="36" s="1"/>
  <c r="E299" i="36" s="1"/>
  <c r="E349" i="36" s="1"/>
  <c r="E212" i="36"/>
  <c r="E287" i="36" s="1"/>
  <c r="E312" i="36" s="1"/>
  <c r="E362" i="36" s="1"/>
  <c r="G211" i="36"/>
  <c r="G286" i="36" s="1"/>
  <c r="D207" i="36"/>
  <c r="D282" i="36" s="1"/>
  <c r="D197" i="36"/>
  <c r="D272" i="36" s="1"/>
  <c r="D297" i="36" s="1"/>
  <c r="D347" i="36" s="1"/>
  <c r="F204" i="36"/>
  <c r="F279" i="36" s="1"/>
  <c r="E196" i="36"/>
  <c r="E271" i="36" s="1"/>
  <c r="E296" i="36" s="1"/>
  <c r="E346" i="36" s="1"/>
  <c r="G205" i="36"/>
  <c r="G280" i="36" s="1"/>
  <c r="G198" i="36"/>
  <c r="G273" i="36" s="1"/>
  <c r="E194" i="36"/>
  <c r="E269" i="36" s="1"/>
  <c r="E294" i="36" s="1"/>
  <c r="E344" i="36" s="1"/>
  <c r="E348" i="32"/>
  <c r="E344" i="31"/>
  <c r="C280" i="18"/>
  <c r="H186" i="62"/>
  <c r="Q26" i="49"/>
  <c r="C273" i="34"/>
  <c r="H198" i="34"/>
  <c r="D268" i="34"/>
  <c r="D213" i="34"/>
  <c r="R35" i="49" s="1"/>
  <c r="C79" i="49" s="1"/>
  <c r="C118" i="49" s="1"/>
  <c r="F188" i="36"/>
  <c r="AO37" i="49" s="1"/>
  <c r="H196" i="57"/>
  <c r="C271" i="57"/>
  <c r="C275" i="57"/>
  <c r="C269" i="22"/>
  <c r="C285" i="22"/>
  <c r="H210" i="22"/>
  <c r="E268" i="22"/>
  <c r="G268" i="27"/>
  <c r="G213" i="27"/>
  <c r="U27" i="49" s="1"/>
  <c r="C268" i="27"/>
  <c r="H193" i="27"/>
  <c r="C213" i="27"/>
  <c r="F213" i="27"/>
  <c r="T27" i="49" s="1"/>
  <c r="F268" i="27"/>
  <c r="C271" i="27"/>
  <c r="H196" i="27"/>
  <c r="C279" i="27"/>
  <c r="H204" i="27"/>
  <c r="H203" i="21"/>
  <c r="C278" i="21"/>
  <c r="H278" i="21" s="1"/>
  <c r="G213" i="21"/>
  <c r="U21" i="49" s="1"/>
  <c r="G268" i="21"/>
  <c r="G288" i="21" s="1"/>
  <c r="D268" i="21"/>
  <c r="D213" i="21"/>
  <c r="R21" i="49" s="1"/>
  <c r="C285" i="21"/>
  <c r="H285" i="21" s="1"/>
  <c r="H210" i="21"/>
  <c r="D348" i="12"/>
  <c r="C280" i="59"/>
  <c r="D293" i="29"/>
  <c r="D343" i="29" s="1"/>
  <c r="C271" i="41"/>
  <c r="H196" i="41"/>
  <c r="C268" i="41"/>
  <c r="C213" i="41"/>
  <c r="H193" i="41"/>
  <c r="C282" i="41"/>
  <c r="H282" i="41" s="1"/>
  <c r="H207" i="41"/>
  <c r="G286" i="62"/>
  <c r="C287" i="62"/>
  <c r="F122" i="44"/>
  <c r="C287" i="39"/>
  <c r="H212" i="39"/>
  <c r="C277" i="39"/>
  <c r="H238" i="36"/>
  <c r="X37" i="49"/>
  <c r="AC37" i="49" s="1"/>
  <c r="E362" i="12"/>
  <c r="C274" i="11"/>
  <c r="C281" i="11"/>
  <c r="E268" i="11"/>
  <c r="E268" i="30"/>
  <c r="E213" i="30"/>
  <c r="S30" i="49" s="1"/>
  <c r="D74" i="49" s="1"/>
  <c r="D113" i="49" s="1"/>
  <c r="H205" i="30"/>
  <c r="C280" i="30"/>
  <c r="H280" i="30" s="1"/>
  <c r="H201" i="30"/>
  <c r="C276" i="30"/>
  <c r="H276" i="30" s="1"/>
  <c r="C279" i="14"/>
  <c r="C305" i="24"/>
  <c r="C355" i="24" s="1"/>
  <c r="E346" i="10"/>
  <c r="C269" i="34"/>
  <c r="H194" i="34"/>
  <c r="E346" i="12"/>
  <c r="C270" i="27"/>
  <c r="H195" i="27"/>
  <c r="C287" i="21"/>
  <c r="H212" i="21"/>
  <c r="C273" i="41"/>
  <c r="H198" i="41"/>
  <c r="C284" i="62"/>
  <c r="H211" i="62"/>
  <c r="C286" i="62"/>
  <c r="C279" i="62"/>
  <c r="C271" i="62"/>
  <c r="D185" i="44"/>
  <c r="C278" i="14"/>
  <c r="C282" i="14"/>
  <c r="H282" i="14" s="1"/>
  <c r="G268" i="14"/>
  <c r="C268" i="16"/>
  <c r="C271" i="16"/>
  <c r="H181" i="44"/>
  <c r="E206" i="6"/>
  <c r="E281" i="6" s="1"/>
  <c r="E200" i="6"/>
  <c r="E275" i="6" s="1"/>
  <c r="D210" i="6"/>
  <c r="D285" i="6" s="1"/>
  <c r="G212" i="6"/>
  <c r="G287" i="6" s="1"/>
  <c r="E212" i="6"/>
  <c r="E287" i="6" s="1"/>
  <c r="E202" i="6"/>
  <c r="E277" i="6" s="1"/>
  <c r="C204" i="6"/>
  <c r="D206" i="6"/>
  <c r="D281" i="6" s="1"/>
  <c r="C212" i="6"/>
  <c r="G211" i="6"/>
  <c r="G286" i="6" s="1"/>
  <c r="E207" i="6"/>
  <c r="E282" i="6" s="1"/>
  <c r="F193" i="6"/>
  <c r="D199" i="6"/>
  <c r="D274" i="6" s="1"/>
  <c r="G194" i="6"/>
  <c r="G269" i="6" s="1"/>
  <c r="F196" i="6"/>
  <c r="F271" i="6" s="1"/>
  <c r="G198" i="6"/>
  <c r="G273" i="6" s="1"/>
  <c r="D196" i="6"/>
  <c r="D271" i="6" s="1"/>
  <c r="C195" i="6"/>
  <c r="G204" i="6"/>
  <c r="G279" i="6" s="1"/>
  <c r="F199" i="6"/>
  <c r="F274" i="6" s="1"/>
  <c r="D205" i="6"/>
  <c r="D280" i="6" s="1"/>
  <c r="D195" i="6"/>
  <c r="D270" i="6" s="1"/>
  <c r="G202" i="6"/>
  <c r="G277" i="6" s="1"/>
  <c r="F201" i="6"/>
  <c r="F276" i="6" s="1"/>
  <c r="C210" i="6"/>
  <c r="D203" i="6"/>
  <c r="D278" i="6" s="1"/>
  <c r="F198" i="6"/>
  <c r="F273" i="6" s="1"/>
  <c r="E203" i="6"/>
  <c r="E278" i="6" s="1"/>
  <c r="E210" i="6"/>
  <c r="E285" i="6" s="1"/>
  <c r="C197" i="6"/>
  <c r="F200" i="6"/>
  <c r="F275" i="6" s="1"/>
  <c r="C193" i="6"/>
  <c r="G208" i="6"/>
  <c r="G283" i="6" s="1"/>
  <c r="G193" i="6"/>
  <c r="F195" i="6"/>
  <c r="F270" i="6" s="1"/>
  <c r="E196" i="6"/>
  <c r="E271" i="6" s="1"/>
  <c r="D209" i="6"/>
  <c r="D284" i="6" s="1"/>
  <c r="C205" i="6"/>
  <c r="G200" i="6"/>
  <c r="G275" i="6" s="1"/>
  <c r="E193" i="6"/>
  <c r="D197" i="6"/>
  <c r="D272" i="6" s="1"/>
  <c r="D202" i="6"/>
  <c r="D277" i="6" s="1"/>
  <c r="G197" i="6"/>
  <c r="G272" i="6" s="1"/>
  <c r="D212" i="6"/>
  <c r="D287" i="6" s="1"/>
  <c r="F206" i="6"/>
  <c r="F281" i="6" s="1"/>
  <c r="E211" i="6"/>
  <c r="E286" i="6" s="1"/>
  <c r="D200" i="6"/>
  <c r="D275" i="6" s="1"/>
  <c r="D208" i="6"/>
  <c r="D283" i="6" s="1"/>
  <c r="E201" i="6"/>
  <c r="E276" i="6" s="1"/>
  <c r="G203" i="6"/>
  <c r="G278" i="6" s="1"/>
  <c r="C199" i="6"/>
  <c r="D204" i="6"/>
  <c r="D279" i="6" s="1"/>
  <c r="G206" i="6"/>
  <c r="G281" i="6" s="1"/>
  <c r="E195" i="6"/>
  <c r="E270" i="6" s="1"/>
  <c r="E208" i="6"/>
  <c r="E283" i="6" s="1"/>
  <c r="C207" i="6"/>
  <c r="C198" i="6"/>
  <c r="D198" i="6"/>
  <c r="D273" i="6" s="1"/>
  <c r="C201" i="6"/>
  <c r="D193" i="6"/>
  <c r="E199" i="6"/>
  <c r="E274" i="6" s="1"/>
  <c r="E197" i="6"/>
  <c r="E272" i="6" s="1"/>
  <c r="F194" i="6"/>
  <c r="F269" i="6" s="1"/>
  <c r="G210" i="6"/>
  <c r="G285" i="6" s="1"/>
  <c r="F204" i="6"/>
  <c r="F279" i="6" s="1"/>
  <c r="F207" i="6"/>
  <c r="F282" i="6" s="1"/>
  <c r="E209" i="6"/>
  <c r="E284" i="6" s="1"/>
  <c r="G196" i="6"/>
  <c r="G271" i="6" s="1"/>
  <c r="E205" i="6"/>
  <c r="E280" i="6" s="1"/>
  <c r="C208" i="6"/>
  <c r="G209" i="6"/>
  <c r="G284" i="6" s="1"/>
  <c r="E204" i="6"/>
  <c r="E279" i="6" s="1"/>
  <c r="F202" i="6"/>
  <c r="F277" i="6" s="1"/>
  <c r="C194" i="6"/>
  <c r="D201" i="6"/>
  <c r="D276" i="6" s="1"/>
  <c r="F208" i="6"/>
  <c r="F283" i="6" s="1"/>
  <c r="G201" i="6"/>
  <c r="G276" i="6" s="1"/>
  <c r="G207" i="6"/>
  <c r="G282" i="6" s="1"/>
  <c r="C209" i="6"/>
  <c r="C202" i="6"/>
  <c r="G199" i="6"/>
  <c r="G274" i="6" s="1"/>
  <c r="D207" i="6"/>
  <c r="D282" i="6" s="1"/>
  <c r="D211" i="6"/>
  <c r="D286" i="6" s="1"/>
  <c r="G205" i="6"/>
  <c r="G280" i="6" s="1"/>
  <c r="E198" i="6"/>
  <c r="E273" i="6" s="1"/>
  <c r="F210" i="6"/>
  <c r="F285" i="6" s="1"/>
  <c r="C203" i="6"/>
  <c r="F205" i="6"/>
  <c r="F280" i="6" s="1"/>
  <c r="D194" i="6"/>
  <c r="D269" i="6" s="1"/>
  <c r="C206" i="6"/>
  <c r="F212" i="6"/>
  <c r="F287" i="6" s="1"/>
  <c r="G195" i="6"/>
  <c r="G270" i="6" s="1"/>
  <c r="F203" i="6"/>
  <c r="F278" i="6" s="1"/>
  <c r="C211" i="6"/>
  <c r="F197" i="6"/>
  <c r="F272" i="6" s="1"/>
  <c r="C200" i="6"/>
  <c r="E194" i="6"/>
  <c r="E269" i="6" s="1"/>
  <c r="F209" i="6"/>
  <c r="F284" i="6" s="1"/>
  <c r="F211" i="6"/>
  <c r="F286" i="6" s="1"/>
  <c r="C196" i="6"/>
  <c r="AC31" i="49"/>
  <c r="F361" i="32"/>
  <c r="C277" i="15"/>
  <c r="AL42" i="49"/>
  <c r="C281" i="17"/>
  <c r="C275" i="17"/>
  <c r="H200" i="17"/>
  <c r="C279" i="17"/>
  <c r="E345" i="23"/>
  <c r="C275" i="18"/>
  <c r="C270" i="18"/>
  <c r="H195" i="18"/>
  <c r="H99" i="46"/>
  <c r="C277" i="34"/>
  <c r="H277" i="34" s="1"/>
  <c r="H202" i="34"/>
  <c r="H197" i="34"/>
  <c r="C272" i="34"/>
  <c r="H272" i="34" s="1"/>
  <c r="C268" i="34"/>
  <c r="H193" i="34"/>
  <c r="C213" i="34"/>
  <c r="H198" i="57"/>
  <c r="C273" i="57"/>
  <c r="F268" i="57"/>
  <c r="C285" i="57"/>
  <c r="D358" i="19"/>
  <c r="C279" i="22"/>
  <c r="D268" i="22"/>
  <c r="C128" i="44"/>
  <c r="C311" i="29"/>
  <c r="C361" i="29" s="1"/>
  <c r="H286" i="29"/>
  <c r="AL30" i="49"/>
  <c r="AQ30" i="49" s="1"/>
  <c r="H188" i="30"/>
  <c r="AC32" i="49"/>
  <c r="C284" i="27"/>
  <c r="H284" i="27" s="1"/>
  <c r="H209" i="27"/>
  <c r="C280" i="27"/>
  <c r="H205" i="27"/>
  <c r="D268" i="27"/>
  <c r="D213" i="27"/>
  <c r="R27" i="49" s="1"/>
  <c r="C281" i="27"/>
  <c r="H206" i="27"/>
  <c r="C274" i="21"/>
  <c r="H274" i="21" s="1"/>
  <c r="H199" i="21"/>
  <c r="H207" i="21"/>
  <c r="C282" i="21"/>
  <c r="H282" i="21" s="1"/>
  <c r="F213" i="21"/>
  <c r="T21" i="49" s="1"/>
  <c r="F268" i="21"/>
  <c r="C278" i="59"/>
  <c r="G185" i="44"/>
  <c r="C270" i="41"/>
  <c r="H195" i="41"/>
  <c r="C285" i="41"/>
  <c r="H285" i="41" s="1"/>
  <c r="H210" i="41"/>
  <c r="C279" i="41"/>
  <c r="H204" i="41"/>
  <c r="C284" i="41"/>
  <c r="H284" i="41" s="1"/>
  <c r="H209" i="41"/>
  <c r="H198" i="62"/>
  <c r="C273" i="62"/>
  <c r="E286" i="62"/>
  <c r="H206" i="62"/>
  <c r="C281" i="62"/>
  <c r="C278" i="62"/>
  <c r="C269" i="39"/>
  <c r="AL19" i="49"/>
  <c r="C276" i="11"/>
  <c r="C272" i="11"/>
  <c r="C284" i="34"/>
  <c r="H284" i="34" s="1"/>
  <c r="H209" i="34"/>
  <c r="C272" i="62"/>
  <c r="H197" i="62"/>
  <c r="C284" i="11"/>
  <c r="C273" i="14"/>
  <c r="H198" i="14"/>
  <c r="F268" i="14"/>
  <c r="C276" i="16"/>
  <c r="E268" i="16"/>
  <c r="F344" i="25"/>
  <c r="C280" i="14"/>
  <c r="C283" i="14"/>
  <c r="C301" i="24"/>
  <c r="C351" i="24" s="1"/>
  <c r="C273" i="16"/>
  <c r="E348" i="23"/>
  <c r="H182" i="44"/>
  <c r="H168" i="44"/>
  <c r="H171" i="44"/>
  <c r="C119" i="44"/>
  <c r="H170" i="6"/>
  <c r="C122" i="44"/>
  <c r="O7" i="49"/>
  <c r="J43" i="49"/>
  <c r="AL13" i="49"/>
  <c r="H188" i="15"/>
  <c r="E358" i="26"/>
  <c r="D268" i="17"/>
  <c r="C188" i="62"/>
  <c r="H168" i="62"/>
  <c r="E358" i="20"/>
  <c r="E352" i="25"/>
  <c r="C279" i="18"/>
  <c r="H204" i="18"/>
  <c r="C281" i="18"/>
  <c r="H206" i="34"/>
  <c r="C281" i="34"/>
  <c r="H196" i="34"/>
  <c r="C271" i="34"/>
  <c r="C286" i="34"/>
  <c r="H211" i="34"/>
  <c r="F213" i="34"/>
  <c r="T35" i="49" s="1"/>
  <c r="E79" i="49" s="1"/>
  <c r="E118" i="49" s="1"/>
  <c r="F268" i="34"/>
  <c r="C296" i="29"/>
  <c r="C346" i="29" s="1"/>
  <c r="C276" i="57"/>
  <c r="C272" i="57"/>
  <c r="C284" i="57"/>
  <c r="H358" i="19"/>
  <c r="H308" i="19"/>
  <c r="H198" i="22"/>
  <c r="C273" i="22"/>
  <c r="C285" i="27"/>
  <c r="H210" i="27"/>
  <c r="G204" i="37"/>
  <c r="G279" i="37" s="1"/>
  <c r="D203" i="37"/>
  <c r="D278" i="37" s="1"/>
  <c r="C199" i="37"/>
  <c r="D205" i="37"/>
  <c r="D280" i="37" s="1"/>
  <c r="C209" i="37"/>
  <c r="C200" i="37"/>
  <c r="F207" i="37"/>
  <c r="F282" i="37" s="1"/>
  <c r="C208" i="37"/>
  <c r="F197" i="37"/>
  <c r="F272" i="37" s="1"/>
  <c r="F297" i="37" s="1"/>
  <c r="F347" i="37" s="1"/>
  <c r="D202" i="37"/>
  <c r="D277" i="37" s="1"/>
  <c r="D302" i="37" s="1"/>
  <c r="D352" i="37" s="1"/>
  <c r="G207" i="37"/>
  <c r="G282" i="37" s="1"/>
  <c r="C205" i="37"/>
  <c r="E203" i="37"/>
  <c r="E278" i="37" s="1"/>
  <c r="D209" i="37"/>
  <c r="D284" i="37" s="1"/>
  <c r="F210" i="37"/>
  <c r="F285" i="37" s="1"/>
  <c r="G193" i="37"/>
  <c r="E197" i="37"/>
  <c r="E272" i="37" s="1"/>
  <c r="E297" i="37" s="1"/>
  <c r="E347" i="37" s="1"/>
  <c r="G202" i="37"/>
  <c r="G277" i="37" s="1"/>
  <c r="D201" i="37"/>
  <c r="D276" i="37" s="1"/>
  <c r="D301" i="37" s="1"/>
  <c r="D351" i="37" s="1"/>
  <c r="E195" i="37"/>
  <c r="E270" i="37" s="1"/>
  <c r="E295" i="37" s="1"/>
  <c r="E345" i="37" s="1"/>
  <c r="F205" i="37"/>
  <c r="F280" i="37" s="1"/>
  <c r="C201" i="37"/>
  <c r="F209" i="37"/>
  <c r="F284" i="37" s="1"/>
  <c r="D211" i="37"/>
  <c r="D286" i="37" s="1"/>
  <c r="D311" i="37" s="1"/>
  <c r="D361" i="37" s="1"/>
  <c r="E193" i="37"/>
  <c r="G196" i="37"/>
  <c r="G271" i="37" s="1"/>
  <c r="F204" i="37"/>
  <c r="F279" i="37" s="1"/>
  <c r="E212" i="37"/>
  <c r="E287" i="37" s="1"/>
  <c r="E312" i="37" s="1"/>
  <c r="E362" i="37" s="1"/>
  <c r="F195" i="37"/>
  <c r="F270" i="37" s="1"/>
  <c r="F295" i="37" s="1"/>
  <c r="F345" i="37" s="1"/>
  <c r="E194" i="37"/>
  <c r="E269" i="37" s="1"/>
  <c r="E294" i="37" s="1"/>
  <c r="E344" i="37" s="1"/>
  <c r="F208" i="37"/>
  <c r="F283" i="37" s="1"/>
  <c r="F308" i="37" s="1"/>
  <c r="F358" i="37" s="1"/>
  <c r="C206" i="37"/>
  <c r="E206" i="37"/>
  <c r="E281" i="37" s="1"/>
  <c r="E306" i="37" s="1"/>
  <c r="E356" i="37" s="1"/>
  <c r="E199" i="37"/>
  <c r="E274" i="37" s="1"/>
  <c r="E299" i="37" s="1"/>
  <c r="E349" i="37" s="1"/>
  <c r="D198" i="37"/>
  <c r="D273" i="37" s="1"/>
  <c r="D298" i="37" s="1"/>
  <c r="D348" i="37" s="1"/>
  <c r="G212" i="37"/>
  <c r="G287" i="37" s="1"/>
  <c r="E211" i="37"/>
  <c r="E286" i="37" s="1"/>
  <c r="E311" i="37" s="1"/>
  <c r="E361" i="37" s="1"/>
  <c r="G194" i="37"/>
  <c r="G269" i="37" s="1"/>
  <c r="D204" i="37"/>
  <c r="D279" i="37" s="1"/>
  <c r="F212" i="37"/>
  <c r="F287" i="37" s="1"/>
  <c r="F312" i="37" s="1"/>
  <c r="F362" i="37" s="1"/>
  <c r="C212" i="37"/>
  <c r="C207" i="37"/>
  <c r="C195" i="37"/>
  <c r="G205" i="37"/>
  <c r="G280" i="37" s="1"/>
  <c r="D212" i="37"/>
  <c r="D287" i="37" s="1"/>
  <c r="D312" i="37" s="1"/>
  <c r="D362" i="37" s="1"/>
  <c r="F211" i="37"/>
  <c r="F286" i="37" s="1"/>
  <c r="F196" i="37"/>
  <c r="F271" i="37" s="1"/>
  <c r="F296" i="37" s="1"/>
  <c r="F346" i="37" s="1"/>
  <c r="E201" i="37"/>
  <c r="E276" i="37" s="1"/>
  <c r="E301" i="37" s="1"/>
  <c r="E351" i="37" s="1"/>
  <c r="D193" i="37"/>
  <c r="E205" i="37"/>
  <c r="E280" i="37" s="1"/>
  <c r="D199" i="37"/>
  <c r="D274" i="37" s="1"/>
  <c r="D299" i="37" s="1"/>
  <c r="D349" i="37" s="1"/>
  <c r="F200" i="37"/>
  <c r="F275" i="37" s="1"/>
  <c r="E209" i="37"/>
  <c r="E284" i="37" s="1"/>
  <c r="F206" i="37"/>
  <c r="F281" i="37" s="1"/>
  <c r="F306" i="37" s="1"/>
  <c r="F356" i="37" s="1"/>
  <c r="D208" i="37"/>
  <c r="D283" i="37" s="1"/>
  <c r="D308" i="37" s="1"/>
  <c r="D358" i="37" s="1"/>
  <c r="E204" i="37"/>
  <c r="E279" i="37" s="1"/>
  <c r="D210" i="37"/>
  <c r="D285" i="37" s="1"/>
  <c r="D310" i="37" s="1"/>
  <c r="D360" i="37" s="1"/>
  <c r="C203" i="37"/>
  <c r="C202" i="37"/>
  <c r="G198" i="37"/>
  <c r="G273" i="37" s="1"/>
  <c r="E200" i="37"/>
  <c r="E275" i="37" s="1"/>
  <c r="F201" i="37"/>
  <c r="F276" i="37" s="1"/>
  <c r="D195" i="37"/>
  <c r="D270" i="37" s="1"/>
  <c r="D295" i="37" s="1"/>
  <c r="D345" i="37" s="1"/>
  <c r="D196" i="37"/>
  <c r="D271" i="37" s="1"/>
  <c r="D296" i="37" s="1"/>
  <c r="D346" i="37" s="1"/>
  <c r="C210" i="37"/>
  <c r="C193" i="37"/>
  <c r="E207" i="37"/>
  <c r="E282" i="37" s="1"/>
  <c r="G206" i="37"/>
  <c r="G281" i="37" s="1"/>
  <c r="G306" i="37" s="1"/>
  <c r="G356" i="37" s="1"/>
  <c r="E208" i="37"/>
  <c r="E283" i="37" s="1"/>
  <c r="E308" i="37" s="1"/>
  <c r="E358" i="37" s="1"/>
  <c r="D197" i="37"/>
  <c r="D272" i="37" s="1"/>
  <c r="D297" i="37" s="1"/>
  <c r="D347" i="37" s="1"/>
  <c r="D200" i="37"/>
  <c r="D275" i="37" s="1"/>
  <c r="G199" i="37"/>
  <c r="G274" i="37" s="1"/>
  <c r="G200" i="37"/>
  <c r="G275" i="37" s="1"/>
  <c r="G203" i="37"/>
  <c r="G278" i="37" s="1"/>
  <c r="F199" i="37"/>
  <c r="F274" i="37" s="1"/>
  <c r="F299" i="37" s="1"/>
  <c r="F349" i="37" s="1"/>
  <c r="C204" i="37"/>
  <c r="F193" i="37"/>
  <c r="G210" i="37"/>
  <c r="G285" i="37" s="1"/>
  <c r="F194" i="37"/>
  <c r="F269" i="37" s="1"/>
  <c r="F294" i="37" s="1"/>
  <c r="F344" i="37" s="1"/>
  <c r="F203" i="37"/>
  <c r="F278" i="37" s="1"/>
  <c r="C211" i="37"/>
  <c r="F198" i="37"/>
  <c r="F273" i="37" s="1"/>
  <c r="F298" i="37" s="1"/>
  <c r="F348" i="37" s="1"/>
  <c r="G211" i="37"/>
  <c r="G286" i="37" s="1"/>
  <c r="C194" i="37"/>
  <c r="D207" i="37"/>
  <c r="D282" i="37" s="1"/>
  <c r="G195" i="37"/>
  <c r="G270" i="37" s="1"/>
  <c r="G197" i="37"/>
  <c r="G272" i="37" s="1"/>
  <c r="E202" i="37"/>
  <c r="E277" i="37" s="1"/>
  <c r="E302" i="37" s="1"/>
  <c r="E352" i="37" s="1"/>
  <c r="G208" i="37"/>
  <c r="G283" i="37" s="1"/>
  <c r="C198" i="37"/>
  <c r="D194" i="37"/>
  <c r="D269" i="37" s="1"/>
  <c r="D294" i="37" s="1"/>
  <c r="D344" i="37" s="1"/>
  <c r="C196" i="37"/>
  <c r="G209" i="37"/>
  <c r="G284" i="37" s="1"/>
  <c r="E196" i="37"/>
  <c r="E271" i="37" s="1"/>
  <c r="E296" i="37" s="1"/>
  <c r="E346" i="37" s="1"/>
  <c r="C197" i="37"/>
  <c r="E210" i="37"/>
  <c r="E285" i="37" s="1"/>
  <c r="D206" i="37"/>
  <c r="D281" i="37" s="1"/>
  <c r="D306" i="37" s="1"/>
  <c r="D356" i="37" s="1"/>
  <c r="F202" i="37"/>
  <c r="F277" i="37" s="1"/>
  <c r="F302" i="37" s="1"/>
  <c r="F352" i="37" s="1"/>
  <c r="G201" i="37"/>
  <c r="G276" i="37" s="1"/>
  <c r="E198" i="37"/>
  <c r="E273" i="37" s="1"/>
  <c r="E298" i="37" s="1"/>
  <c r="E348" i="37" s="1"/>
  <c r="H194" i="21"/>
  <c r="C269" i="21"/>
  <c r="C285" i="59"/>
  <c r="E213" i="41"/>
  <c r="S42" i="49" s="1"/>
  <c r="E268" i="41"/>
  <c r="H201" i="41"/>
  <c r="C276" i="41"/>
  <c r="H276" i="41" s="1"/>
  <c r="C283" i="41"/>
  <c r="H208" i="41"/>
  <c r="C274" i="62"/>
  <c r="C276" i="62"/>
  <c r="C285" i="39"/>
  <c r="C310" i="24"/>
  <c r="C360" i="24" s="1"/>
  <c r="F268" i="11"/>
  <c r="C213" i="30"/>
  <c r="H193" i="30"/>
  <c r="C268" i="30"/>
  <c r="H210" i="30"/>
  <c r="C285" i="30"/>
  <c r="H285" i="30" s="1"/>
  <c r="H209" i="14"/>
  <c r="C284" i="14"/>
  <c r="H284" i="14" s="1"/>
  <c r="C269" i="18"/>
  <c r="C282" i="27"/>
  <c r="H282" i="27" s="1"/>
  <c r="H207" i="27"/>
  <c r="C279" i="21"/>
  <c r="H279" i="21" s="1"/>
  <c r="H204" i="21"/>
  <c r="E346" i="35"/>
  <c r="G268" i="39"/>
  <c r="C286" i="14"/>
  <c r="C272" i="14"/>
  <c r="H272" i="14" s="1"/>
  <c r="H197" i="14"/>
  <c r="E268" i="14"/>
  <c r="C287" i="14"/>
  <c r="H212" i="14"/>
  <c r="C276" i="14"/>
  <c r="AL16" i="49"/>
  <c r="AL10" i="49"/>
  <c r="F118" i="44"/>
  <c r="F188" i="6"/>
  <c r="AO7" i="49" s="1"/>
  <c r="C272" i="16"/>
  <c r="C284" i="16"/>
  <c r="C285" i="16"/>
  <c r="H177" i="44"/>
  <c r="C185" i="44"/>
  <c r="H165" i="44"/>
  <c r="H170" i="44"/>
  <c r="H167" i="44"/>
  <c r="E344" i="23"/>
  <c r="AL14" i="49"/>
  <c r="AJ18" i="49"/>
  <c r="C271" i="15"/>
  <c r="H268" i="29"/>
  <c r="C293" i="29"/>
  <c r="F268" i="17"/>
  <c r="C286" i="17"/>
  <c r="H211" i="17"/>
  <c r="H195" i="17"/>
  <c r="AL22" i="49"/>
  <c r="D188" i="62"/>
  <c r="AM23" i="49" s="1"/>
  <c r="D344" i="32"/>
  <c r="H275" i="23"/>
  <c r="C284" i="18"/>
  <c r="H284" i="18" s="1"/>
  <c r="H209" i="18"/>
  <c r="C285" i="18"/>
  <c r="C276" i="34"/>
  <c r="H201" i="34"/>
  <c r="C287" i="34"/>
  <c r="H287" i="34" s="1"/>
  <c r="H212" i="34"/>
  <c r="C282" i="34"/>
  <c r="H282" i="34" s="1"/>
  <c r="H207" i="34"/>
  <c r="C285" i="34"/>
  <c r="H285" i="34" s="1"/>
  <c r="H210" i="34"/>
  <c r="C280" i="34"/>
  <c r="H205" i="34"/>
  <c r="D268" i="57"/>
  <c r="C277" i="22"/>
  <c r="F185" i="44"/>
  <c r="C295" i="29"/>
  <c r="C345" i="29" s="1"/>
  <c r="AL12" i="49"/>
  <c r="C275" i="27"/>
  <c r="H200" i="27"/>
  <c r="C274" i="27"/>
  <c r="H199" i="27"/>
  <c r="H205" i="21"/>
  <c r="C280" i="21"/>
  <c r="H208" i="21"/>
  <c r="C283" i="21"/>
  <c r="H200" i="21"/>
  <c r="C275" i="21"/>
  <c r="E361" i="35"/>
  <c r="G268" i="41"/>
  <c r="G213" i="41"/>
  <c r="U42" i="49" s="1"/>
  <c r="C272" i="41"/>
  <c r="H197" i="41"/>
  <c r="C274" i="41"/>
  <c r="H199" i="41"/>
  <c r="C286" i="41"/>
  <c r="H211" i="41"/>
  <c r="D268" i="41"/>
  <c r="D213" i="41"/>
  <c r="R42" i="49" s="1"/>
  <c r="G268" i="62"/>
  <c r="C275" i="39"/>
  <c r="D268" i="39"/>
  <c r="E185" i="44"/>
  <c r="C285" i="11"/>
  <c r="C277" i="11"/>
  <c r="C270" i="11"/>
  <c r="C286" i="11"/>
  <c r="H360" i="29"/>
  <c r="H310" i="29"/>
  <c r="S27" i="48" s="1"/>
  <c r="H194" i="30"/>
  <c r="C269" i="30"/>
  <c r="H197" i="30"/>
  <c r="C272" i="30"/>
  <c r="H272" i="30" s="1"/>
  <c r="H207" i="30"/>
  <c r="C282" i="30"/>
  <c r="H282" i="30" s="1"/>
  <c r="F268" i="30"/>
  <c r="F288" i="30" s="1"/>
  <c r="F213" i="30"/>
  <c r="T30" i="49" s="1"/>
  <c r="E74" i="49" s="1"/>
  <c r="G268" i="30"/>
  <c r="G288" i="30" s="1"/>
  <c r="G213" i="30"/>
  <c r="U30" i="49" s="1"/>
  <c r="F74" i="49" s="1"/>
  <c r="H203" i="30"/>
  <c r="C278" i="30"/>
  <c r="H278" i="30" s="1"/>
  <c r="H196" i="30"/>
  <c r="C271" i="30"/>
  <c r="H188" i="34"/>
  <c r="AL35" i="49"/>
  <c r="AQ35" i="49" s="1"/>
  <c r="C298" i="24"/>
  <c r="C348" i="24" s="1"/>
  <c r="AL38" i="49"/>
  <c r="G268" i="18"/>
  <c r="C272" i="18"/>
  <c r="H197" i="18"/>
  <c r="E268" i="34"/>
  <c r="E213" i="34"/>
  <c r="S35" i="49" s="1"/>
  <c r="C275" i="34"/>
  <c r="H275" i="34" s="1"/>
  <c r="H200" i="34"/>
  <c r="G117" i="44"/>
  <c r="C282" i="59"/>
  <c r="F268" i="59"/>
  <c r="C277" i="41"/>
  <c r="H277" i="41" s="1"/>
  <c r="H202" i="41"/>
  <c r="D268" i="62"/>
  <c r="C280" i="62"/>
  <c r="C285" i="14"/>
  <c r="C269" i="14"/>
  <c r="H194" i="14"/>
  <c r="E118" i="44"/>
  <c r="E188" i="6"/>
  <c r="AN7" i="49" s="1"/>
  <c r="G268" i="16"/>
  <c r="C279" i="16"/>
  <c r="H180" i="44"/>
  <c r="H183" i="44"/>
  <c r="D348" i="19"/>
  <c r="AE29" i="49"/>
  <c r="H263" i="29"/>
  <c r="E346" i="26"/>
  <c r="C283" i="17"/>
  <c r="H208" i="17"/>
  <c r="C132" i="44"/>
  <c r="H183" i="6"/>
  <c r="D188" i="36"/>
  <c r="AM37" i="49" s="1"/>
  <c r="AL24" i="49"/>
  <c r="C273" i="18"/>
  <c r="H198" i="18"/>
  <c r="C278" i="18"/>
  <c r="H278" i="18" s="1"/>
  <c r="H203" i="18"/>
  <c r="C277" i="18"/>
  <c r="C287" i="18"/>
  <c r="C278" i="34"/>
  <c r="H278" i="34" s="1"/>
  <c r="H203" i="34"/>
  <c r="G268" i="34"/>
  <c r="G288" i="34" s="1"/>
  <c r="G313" i="34" s="1"/>
  <c r="G363" i="34" s="1"/>
  <c r="G213" i="34"/>
  <c r="U35" i="49" s="1"/>
  <c r="F79" i="49" s="1"/>
  <c r="F118" i="49" s="1"/>
  <c r="C278" i="57"/>
  <c r="C282" i="57"/>
  <c r="C283" i="57"/>
  <c r="D349" i="12"/>
  <c r="E349" i="19"/>
  <c r="G268" i="22"/>
  <c r="H195" i="22"/>
  <c r="C286" i="27"/>
  <c r="H211" i="27"/>
  <c r="C277" i="27"/>
  <c r="H277" i="27" s="1"/>
  <c r="H202" i="27"/>
  <c r="C273" i="27"/>
  <c r="H198" i="27"/>
  <c r="C277" i="21"/>
  <c r="H277" i="21" s="1"/>
  <c r="H202" i="21"/>
  <c r="AL27" i="49"/>
  <c r="C276" i="59"/>
  <c r="C286" i="59"/>
  <c r="C287" i="41"/>
  <c r="H212" i="41"/>
  <c r="C275" i="41"/>
  <c r="H200" i="41"/>
  <c r="C281" i="41"/>
  <c r="H206" i="41"/>
  <c r="C269" i="62"/>
  <c r="C283" i="62"/>
  <c r="C270" i="62"/>
  <c r="H177" i="36"/>
  <c r="C276" i="39"/>
  <c r="H201" i="39"/>
  <c r="C268" i="39"/>
  <c r="C272" i="39"/>
  <c r="D362" i="26"/>
  <c r="C280" i="11"/>
  <c r="H205" i="11"/>
  <c r="C283" i="11"/>
  <c r="D268" i="11"/>
  <c r="AC34" i="49"/>
  <c r="H202" i="44" l="1"/>
  <c r="H197" i="44"/>
  <c r="H203" i="44"/>
  <c r="H200" i="44"/>
  <c r="H192" i="44"/>
  <c r="C213" i="18"/>
  <c r="F213" i="18"/>
  <c r="T16" i="49" s="1"/>
  <c r="E60" i="49" s="1"/>
  <c r="E99" i="49" s="1"/>
  <c r="H206" i="18"/>
  <c r="G213" i="18"/>
  <c r="U16" i="49" s="1"/>
  <c r="F60" i="49" s="1"/>
  <c r="H212" i="18"/>
  <c r="H194" i="18"/>
  <c r="H205" i="18"/>
  <c r="H287" i="18"/>
  <c r="H202" i="18"/>
  <c r="H208" i="18"/>
  <c r="H193" i="18"/>
  <c r="E213" i="18"/>
  <c r="S16" i="49" s="1"/>
  <c r="D60" i="49" s="1"/>
  <c r="D99" i="49" s="1"/>
  <c r="C283" i="18"/>
  <c r="C288" i="18" s="1"/>
  <c r="H200" i="18"/>
  <c r="H282" i="18"/>
  <c r="H210" i="18"/>
  <c r="D213" i="18"/>
  <c r="R16" i="49" s="1"/>
  <c r="C60" i="49" s="1"/>
  <c r="C99" i="49" s="1"/>
  <c r="H275" i="18"/>
  <c r="H211" i="18"/>
  <c r="F288" i="18"/>
  <c r="F313" i="18" s="1"/>
  <c r="F363" i="18" s="1"/>
  <c r="G288" i="18"/>
  <c r="H285" i="18"/>
  <c r="H188" i="18"/>
  <c r="H285" i="14"/>
  <c r="E213" i="14"/>
  <c r="S12" i="49" s="1"/>
  <c r="D56" i="49" s="1"/>
  <c r="D95" i="49" s="1"/>
  <c r="H203" i="14"/>
  <c r="H195" i="14"/>
  <c r="H210" i="14"/>
  <c r="H208" i="14"/>
  <c r="F213" i="14"/>
  <c r="T12" i="49" s="1"/>
  <c r="E56" i="49" s="1"/>
  <c r="D213" i="14"/>
  <c r="R12" i="49" s="1"/>
  <c r="C56" i="49" s="1"/>
  <c r="C95" i="49" s="1"/>
  <c r="C213" i="14"/>
  <c r="H206" i="14"/>
  <c r="H211" i="14"/>
  <c r="H205" i="14"/>
  <c r="H204" i="14"/>
  <c r="H196" i="14"/>
  <c r="G213" i="14"/>
  <c r="U12" i="49" s="1"/>
  <c r="F56" i="49" s="1"/>
  <c r="H199" i="14"/>
  <c r="H194" i="25"/>
  <c r="H285" i="25"/>
  <c r="H195" i="25"/>
  <c r="H210" i="25"/>
  <c r="H278" i="25"/>
  <c r="H203" i="25"/>
  <c r="H200" i="23"/>
  <c r="H282" i="23"/>
  <c r="E62" i="49"/>
  <c r="E101" i="49" s="1"/>
  <c r="E268" i="23"/>
  <c r="E293" i="23" s="1"/>
  <c r="E343" i="23" s="1"/>
  <c r="H207" i="23"/>
  <c r="H212" i="23"/>
  <c r="G288" i="23"/>
  <c r="H196" i="23"/>
  <c r="C285" i="23"/>
  <c r="H211" i="23"/>
  <c r="H207" i="62"/>
  <c r="H202" i="62"/>
  <c r="H208" i="20"/>
  <c r="H282" i="20"/>
  <c r="H207" i="20"/>
  <c r="S18" i="49"/>
  <c r="D62" i="49" s="1"/>
  <c r="D101" i="49" s="1"/>
  <c r="H285" i="20"/>
  <c r="AQ18" i="49"/>
  <c r="H277" i="20"/>
  <c r="H202" i="20"/>
  <c r="U18" i="49"/>
  <c r="F62" i="49" s="1"/>
  <c r="F288" i="20"/>
  <c r="F313" i="20" s="1"/>
  <c r="F363" i="20" s="1"/>
  <c r="H211" i="20"/>
  <c r="H194" i="20"/>
  <c r="H193" i="20"/>
  <c r="H209" i="20"/>
  <c r="H197" i="20"/>
  <c r="H284" i="20"/>
  <c r="H190" i="44"/>
  <c r="H191" i="44"/>
  <c r="H197" i="16"/>
  <c r="H209" i="16"/>
  <c r="H282" i="16"/>
  <c r="H204" i="16"/>
  <c r="H193" i="16"/>
  <c r="H206" i="16"/>
  <c r="H272" i="16"/>
  <c r="H202" i="16"/>
  <c r="C275" i="16"/>
  <c r="H275" i="16" s="1"/>
  <c r="C279" i="11"/>
  <c r="H279" i="25"/>
  <c r="G288" i="25"/>
  <c r="H123" i="44"/>
  <c r="G213" i="25"/>
  <c r="H211" i="25"/>
  <c r="E65" i="49"/>
  <c r="E104" i="49" s="1"/>
  <c r="H193" i="17"/>
  <c r="H203" i="17"/>
  <c r="F61" i="49"/>
  <c r="C213" i="17"/>
  <c r="H198" i="17"/>
  <c r="C278" i="17"/>
  <c r="H278" i="17" s="1"/>
  <c r="H353" i="17" s="1"/>
  <c r="G268" i="17"/>
  <c r="H204" i="17"/>
  <c r="H207" i="17"/>
  <c r="H279" i="17"/>
  <c r="H197" i="17"/>
  <c r="H196" i="17"/>
  <c r="C271" i="17"/>
  <c r="H194" i="17"/>
  <c r="D65" i="49"/>
  <c r="D104" i="49" s="1"/>
  <c r="H197" i="22"/>
  <c r="E283" i="22"/>
  <c r="E308" i="22" s="1"/>
  <c r="E358" i="22" s="1"/>
  <c r="E282" i="22"/>
  <c r="C213" i="22"/>
  <c r="H206" i="22"/>
  <c r="H204" i="22"/>
  <c r="D213" i="22"/>
  <c r="R22" i="49" s="1"/>
  <c r="C66" i="49" s="1"/>
  <c r="C105" i="49" s="1"/>
  <c r="H211" i="22"/>
  <c r="D61" i="49"/>
  <c r="D100" i="49" s="1"/>
  <c r="F65" i="49"/>
  <c r="C288" i="19"/>
  <c r="C313" i="19" s="1"/>
  <c r="F213" i="19"/>
  <c r="T17" i="49" s="1"/>
  <c r="E61" i="49" s="1"/>
  <c r="E100" i="49" s="1"/>
  <c r="C268" i="19"/>
  <c r="C293" i="19" s="1"/>
  <c r="H278" i="19"/>
  <c r="H203" i="19"/>
  <c r="H206" i="19"/>
  <c r="H205" i="19"/>
  <c r="H212" i="19"/>
  <c r="H211" i="19"/>
  <c r="C213" i="19"/>
  <c r="G280" i="19"/>
  <c r="H280" i="19" s="1"/>
  <c r="E268" i="19"/>
  <c r="E293" i="19" s="1"/>
  <c r="E343" i="19" s="1"/>
  <c r="H207" i="19"/>
  <c r="E319" i="19"/>
  <c r="C61" i="49"/>
  <c r="C100" i="49" s="1"/>
  <c r="H201" i="33"/>
  <c r="H205" i="33"/>
  <c r="H193" i="33"/>
  <c r="D278" i="33"/>
  <c r="G213" i="33"/>
  <c r="U34" i="49" s="1"/>
  <c r="F78" i="49" s="1"/>
  <c r="H211" i="33"/>
  <c r="F213" i="33"/>
  <c r="H212" i="33"/>
  <c r="H209" i="33"/>
  <c r="H199" i="33"/>
  <c r="H206" i="33"/>
  <c r="H202" i="33"/>
  <c r="H196" i="33"/>
  <c r="H284" i="16"/>
  <c r="C281" i="16"/>
  <c r="C306" i="16" s="1"/>
  <c r="C356" i="16" s="1"/>
  <c r="F268" i="16"/>
  <c r="H268" i="16" s="1"/>
  <c r="H211" i="16"/>
  <c r="C213" i="16"/>
  <c r="H208" i="16"/>
  <c r="H203" i="16"/>
  <c r="H195" i="16"/>
  <c r="H278" i="16"/>
  <c r="H201" i="20"/>
  <c r="H200" i="20"/>
  <c r="H278" i="20"/>
  <c r="H204" i="20"/>
  <c r="H199" i="20"/>
  <c r="H196" i="20"/>
  <c r="D213" i="20"/>
  <c r="R18" i="49" s="1"/>
  <c r="C62" i="49" s="1"/>
  <c r="C101" i="49" s="1"/>
  <c r="H275" i="20"/>
  <c r="H203" i="20"/>
  <c r="H279" i="20"/>
  <c r="H205" i="20"/>
  <c r="H195" i="20"/>
  <c r="G213" i="20"/>
  <c r="C213" i="20"/>
  <c r="F213" i="20"/>
  <c r="G288" i="20"/>
  <c r="E213" i="20"/>
  <c r="C276" i="20"/>
  <c r="H206" i="20"/>
  <c r="H210" i="20"/>
  <c r="H198" i="20"/>
  <c r="H207" i="16"/>
  <c r="C283" i="16"/>
  <c r="H198" i="16"/>
  <c r="C269" i="16"/>
  <c r="C294" i="16" s="1"/>
  <c r="C344" i="16" s="1"/>
  <c r="D213" i="16"/>
  <c r="R14" i="49" s="1"/>
  <c r="C58" i="49" s="1"/>
  <c r="C97" i="49" s="1"/>
  <c r="H199" i="16"/>
  <c r="H194" i="16"/>
  <c r="G213" i="16"/>
  <c r="U14" i="49" s="1"/>
  <c r="F58" i="49" s="1"/>
  <c r="C270" i="16"/>
  <c r="C295" i="16" s="1"/>
  <c r="C345" i="16" s="1"/>
  <c r="H285" i="16"/>
  <c r="H276" i="16"/>
  <c r="H205" i="16"/>
  <c r="E213" i="16"/>
  <c r="S14" i="49" s="1"/>
  <c r="D58" i="49" s="1"/>
  <c r="D97" i="49" s="1"/>
  <c r="H212" i="16"/>
  <c r="H201" i="16"/>
  <c r="F213" i="16"/>
  <c r="T14" i="49" s="1"/>
  <c r="E58" i="49" s="1"/>
  <c r="E97" i="49" s="1"/>
  <c r="H279" i="16"/>
  <c r="H210" i="16"/>
  <c r="H196" i="16"/>
  <c r="H275" i="27"/>
  <c r="AQ13" i="49"/>
  <c r="H193" i="15"/>
  <c r="H199" i="15"/>
  <c r="H211" i="15"/>
  <c r="H276" i="15"/>
  <c r="H282" i="15"/>
  <c r="H201" i="32"/>
  <c r="H287" i="32"/>
  <c r="H193" i="32"/>
  <c r="H212" i="32"/>
  <c r="R32" i="49"/>
  <c r="C76" i="49" s="1"/>
  <c r="C115" i="49" s="1"/>
  <c r="D73" i="49"/>
  <c r="D112" i="49" s="1"/>
  <c r="H211" i="32"/>
  <c r="H198" i="32"/>
  <c r="H200" i="32"/>
  <c r="H282" i="31"/>
  <c r="H208" i="31"/>
  <c r="C213" i="31"/>
  <c r="H197" i="39"/>
  <c r="H275" i="39"/>
  <c r="H210" i="39"/>
  <c r="H285" i="39"/>
  <c r="D68" i="49"/>
  <c r="D107" i="49" s="1"/>
  <c r="D75" i="49"/>
  <c r="D114" i="49" s="1"/>
  <c r="H193" i="39"/>
  <c r="H199" i="39"/>
  <c r="H284" i="39"/>
  <c r="H282" i="39"/>
  <c r="H208" i="39"/>
  <c r="H195" i="39"/>
  <c r="C213" i="39"/>
  <c r="AQ31" i="49"/>
  <c r="AA43" i="49"/>
  <c r="E86" i="49"/>
  <c r="F69" i="49"/>
  <c r="AQ16" i="49"/>
  <c r="F71" i="49"/>
  <c r="F110" i="49" s="1"/>
  <c r="AQ25" i="49"/>
  <c r="H276" i="39"/>
  <c r="F213" i="17"/>
  <c r="T15" i="49" s="1"/>
  <c r="E59" i="49" s="1"/>
  <c r="E98" i="49" s="1"/>
  <c r="H194" i="11"/>
  <c r="H200" i="33"/>
  <c r="E213" i="31"/>
  <c r="H188" i="27"/>
  <c r="H282" i="57"/>
  <c r="H188" i="23"/>
  <c r="H209" i="17"/>
  <c r="H210" i="62"/>
  <c r="H188" i="16"/>
  <c r="H201" i="62"/>
  <c r="G288" i="17"/>
  <c r="G313" i="17" s="1"/>
  <c r="G363" i="17" s="1"/>
  <c r="H194" i="39"/>
  <c r="H206" i="17"/>
  <c r="H199" i="11"/>
  <c r="C286" i="22"/>
  <c r="H278" i="39"/>
  <c r="H203" i="22"/>
  <c r="C275" i="22"/>
  <c r="C288" i="22" s="1"/>
  <c r="F268" i="32"/>
  <c r="H195" i="32"/>
  <c r="U24" i="49"/>
  <c r="F68" i="49" s="1"/>
  <c r="H202" i="32"/>
  <c r="H195" i="23"/>
  <c r="C281" i="33"/>
  <c r="D213" i="31"/>
  <c r="R31" i="49" s="1"/>
  <c r="C75" i="49" s="1"/>
  <c r="C114" i="49" s="1"/>
  <c r="C213" i="33"/>
  <c r="H280" i="26"/>
  <c r="F270" i="33"/>
  <c r="D64" i="49"/>
  <c r="D103" i="49" s="1"/>
  <c r="H193" i="25"/>
  <c r="H195" i="44"/>
  <c r="H189" i="44"/>
  <c r="H208" i="44"/>
  <c r="H194" i="44"/>
  <c r="H201" i="24"/>
  <c r="H275" i="17"/>
  <c r="H193" i="23"/>
  <c r="E213" i="32"/>
  <c r="H207" i="57"/>
  <c r="H284" i="17"/>
  <c r="H198" i="39"/>
  <c r="H199" i="17"/>
  <c r="H274" i="11"/>
  <c r="H207" i="39"/>
  <c r="H211" i="39"/>
  <c r="H196" i="22"/>
  <c r="H277" i="17"/>
  <c r="H193" i="22"/>
  <c r="H199" i="22"/>
  <c r="T32" i="49"/>
  <c r="E76" i="49" s="1"/>
  <c r="E115" i="49" s="1"/>
  <c r="C283" i="31"/>
  <c r="G213" i="23"/>
  <c r="H206" i="31"/>
  <c r="C213" i="23"/>
  <c r="H213" i="23" s="1"/>
  <c r="H205" i="23"/>
  <c r="H284" i="25"/>
  <c r="F282" i="33"/>
  <c r="H282" i="33" s="1"/>
  <c r="H200" i="24"/>
  <c r="H205" i="44"/>
  <c r="H204" i="44"/>
  <c r="H198" i="31"/>
  <c r="H201" i="22"/>
  <c r="H205" i="22"/>
  <c r="G288" i="16"/>
  <c r="H205" i="39"/>
  <c r="H202" i="11"/>
  <c r="C273" i="39"/>
  <c r="C298" i="39" s="1"/>
  <c r="C348" i="39" s="1"/>
  <c r="H202" i="22"/>
  <c r="H282" i="17"/>
  <c r="H201" i="11"/>
  <c r="H209" i="22"/>
  <c r="H199" i="57"/>
  <c r="F213" i="22"/>
  <c r="T22" i="49" s="1"/>
  <c r="E66" i="49" s="1"/>
  <c r="E105" i="49" s="1"/>
  <c r="H201" i="17"/>
  <c r="C271" i="22"/>
  <c r="H202" i="17"/>
  <c r="F213" i="23"/>
  <c r="T24" i="49" s="1"/>
  <c r="E68" i="49" s="1"/>
  <c r="E107" i="49" s="1"/>
  <c r="F213" i="32"/>
  <c r="C213" i="32"/>
  <c r="Q32" i="49" s="1"/>
  <c r="B76" i="49" s="1"/>
  <c r="B115" i="49" s="1"/>
  <c r="H204" i="32"/>
  <c r="H204" i="23"/>
  <c r="H194" i="32"/>
  <c r="H207" i="31"/>
  <c r="D213" i="32"/>
  <c r="H212" i="31"/>
  <c r="H209" i="31"/>
  <c r="E288" i="29"/>
  <c r="E313" i="29" s="1"/>
  <c r="E363" i="29" s="1"/>
  <c r="E213" i="23"/>
  <c r="H196" i="32"/>
  <c r="C323" i="19"/>
  <c r="H209" i="25"/>
  <c r="C213" i="25"/>
  <c r="D276" i="25"/>
  <c r="D301" i="25" s="1"/>
  <c r="D351" i="25" s="1"/>
  <c r="H199" i="44"/>
  <c r="D209" i="44"/>
  <c r="H188" i="32"/>
  <c r="H197" i="11"/>
  <c r="D213" i="23"/>
  <c r="R24" i="49" s="1"/>
  <c r="C68" i="49" s="1"/>
  <c r="C107" i="49" s="1"/>
  <c r="H197" i="32"/>
  <c r="H204" i="39"/>
  <c r="G213" i="39"/>
  <c r="U40" i="49" s="1"/>
  <c r="F84" i="49" s="1"/>
  <c r="C272" i="17"/>
  <c r="H272" i="17" s="1"/>
  <c r="H196" i="62"/>
  <c r="H212" i="62"/>
  <c r="H276" i="17"/>
  <c r="E213" i="39"/>
  <c r="S40" i="49" s="1"/>
  <c r="D84" i="49" s="1"/>
  <c r="D123" i="49" s="1"/>
  <c r="F213" i="39"/>
  <c r="T40" i="49" s="1"/>
  <c r="E84" i="49" s="1"/>
  <c r="E123" i="49" s="1"/>
  <c r="H210" i="17"/>
  <c r="Q31" i="49"/>
  <c r="B75" i="49" s="1"/>
  <c r="B114" i="49" s="1"/>
  <c r="C274" i="32"/>
  <c r="D213" i="33"/>
  <c r="H284" i="32"/>
  <c r="H207" i="38"/>
  <c r="H199" i="23"/>
  <c r="H279" i="23"/>
  <c r="H204" i="33"/>
  <c r="H284" i="31"/>
  <c r="C269" i="25"/>
  <c r="D276" i="22"/>
  <c r="D301" i="22" s="1"/>
  <c r="D351" i="22" s="1"/>
  <c r="H273" i="19"/>
  <c r="H193" i="11"/>
  <c r="H275" i="11"/>
  <c r="F213" i="62"/>
  <c r="T23" i="49" s="1"/>
  <c r="E67" i="49" s="1"/>
  <c r="H208" i="62"/>
  <c r="H213" i="19"/>
  <c r="D213" i="39"/>
  <c r="R40" i="49" s="1"/>
  <c r="C84" i="49" s="1"/>
  <c r="C123" i="49" s="1"/>
  <c r="H208" i="32"/>
  <c r="H208" i="11"/>
  <c r="C281" i="22"/>
  <c r="C306" i="22" s="1"/>
  <c r="C356" i="22" s="1"/>
  <c r="H210" i="11"/>
  <c r="G288" i="39"/>
  <c r="H212" i="11"/>
  <c r="H209" i="39"/>
  <c r="H203" i="59"/>
  <c r="E213" i="11"/>
  <c r="S10" i="49" s="1"/>
  <c r="D54" i="49" s="1"/>
  <c r="D93" i="49" s="1"/>
  <c r="E213" i="22"/>
  <c r="S22" i="49" s="1"/>
  <c r="D66" i="49" s="1"/>
  <c r="D105" i="49" s="1"/>
  <c r="H275" i="57"/>
  <c r="H212" i="17"/>
  <c r="H193" i="31"/>
  <c r="H208" i="33"/>
  <c r="H209" i="32"/>
  <c r="H202" i="31"/>
  <c r="H282" i="38"/>
  <c r="C272" i="31"/>
  <c r="C297" i="31" s="1"/>
  <c r="C347" i="31" s="1"/>
  <c r="H194" i="23"/>
  <c r="H195" i="31"/>
  <c r="H206" i="23"/>
  <c r="H197" i="23"/>
  <c r="C274" i="33"/>
  <c r="F213" i="31"/>
  <c r="H201" i="23"/>
  <c r="H205" i="32"/>
  <c r="G213" i="57"/>
  <c r="U19" i="49" s="1"/>
  <c r="F63" i="49" s="1"/>
  <c r="C213" i="11"/>
  <c r="G288" i="19"/>
  <c r="G213" i="17"/>
  <c r="U15" i="49" s="1"/>
  <c r="F59" i="49" s="1"/>
  <c r="F98" i="49" s="1"/>
  <c r="H206" i="39"/>
  <c r="H205" i="62"/>
  <c r="H200" i="39"/>
  <c r="E213" i="17"/>
  <c r="S15" i="49" s="1"/>
  <c r="D59" i="49" s="1"/>
  <c r="D98" i="49" s="1"/>
  <c r="D213" i="17"/>
  <c r="R15" i="49" s="1"/>
  <c r="C59" i="49" s="1"/>
  <c r="C98" i="49" s="1"/>
  <c r="H188" i="57"/>
  <c r="H202" i="39"/>
  <c r="H287" i="17"/>
  <c r="D71" i="49"/>
  <c r="D110" i="49" s="1"/>
  <c r="E213" i="62"/>
  <c r="S23" i="49" s="1"/>
  <c r="D67" i="49" s="1"/>
  <c r="D106" i="49" s="1"/>
  <c r="G213" i="32"/>
  <c r="U32" i="49" s="1"/>
  <c r="F76" i="49" s="1"/>
  <c r="F115" i="49" s="1"/>
  <c r="G213" i="31"/>
  <c r="H278" i="23"/>
  <c r="H277" i="31"/>
  <c r="E213" i="33"/>
  <c r="S34" i="49" s="1"/>
  <c r="D78" i="49" s="1"/>
  <c r="D117" i="49" s="1"/>
  <c r="H210" i="32"/>
  <c r="H195" i="33"/>
  <c r="H272" i="23"/>
  <c r="H276" i="23"/>
  <c r="H351" i="23" s="1"/>
  <c r="H210" i="24"/>
  <c r="H211" i="24"/>
  <c r="H212" i="24"/>
  <c r="D156" i="44"/>
  <c r="E71" i="49"/>
  <c r="E110" i="49" s="1"/>
  <c r="G153" i="44"/>
  <c r="D160" i="44"/>
  <c r="F152" i="44"/>
  <c r="D142" i="44"/>
  <c r="E73" i="49"/>
  <c r="AQ29" i="49"/>
  <c r="G145" i="44"/>
  <c r="H284" i="62"/>
  <c r="H196" i="24"/>
  <c r="H196" i="11"/>
  <c r="H270" i="24"/>
  <c r="G213" i="62"/>
  <c r="U23" i="49" s="1"/>
  <c r="F67" i="49" s="1"/>
  <c r="H276" i="62"/>
  <c r="H284" i="57"/>
  <c r="G213" i="11"/>
  <c r="U10" i="49" s="1"/>
  <c r="F54" i="49" s="1"/>
  <c r="F93" i="49" s="1"/>
  <c r="F286" i="62"/>
  <c r="F288" i="62" s="1"/>
  <c r="C158" i="44"/>
  <c r="C142" i="44"/>
  <c r="D146" i="44"/>
  <c r="F157" i="44"/>
  <c r="E156" i="44"/>
  <c r="H209" i="62"/>
  <c r="H200" i="57"/>
  <c r="H211" i="57"/>
  <c r="H278" i="11"/>
  <c r="C213" i="62"/>
  <c r="H197" i="25"/>
  <c r="H205" i="25"/>
  <c r="H200" i="25"/>
  <c r="G274" i="24"/>
  <c r="G219" i="44" s="1"/>
  <c r="H131" i="44"/>
  <c r="C156" i="44"/>
  <c r="E151" i="44"/>
  <c r="H193" i="57"/>
  <c r="F73" i="49"/>
  <c r="H279" i="12"/>
  <c r="H212" i="25"/>
  <c r="D213" i="25"/>
  <c r="R20" i="49" s="1"/>
  <c r="C64" i="49" s="1"/>
  <c r="C103" i="49" s="1"/>
  <c r="H202" i="25"/>
  <c r="H202" i="24"/>
  <c r="F276" i="57"/>
  <c r="E148" i="44"/>
  <c r="H203" i="11"/>
  <c r="H194" i="62"/>
  <c r="H209" i="57"/>
  <c r="F144" i="44"/>
  <c r="D213" i="11"/>
  <c r="R10" i="49" s="1"/>
  <c r="C54" i="49" s="1"/>
  <c r="C93" i="49" s="1"/>
  <c r="H201" i="15"/>
  <c r="D213" i="62"/>
  <c r="R23" i="49" s="1"/>
  <c r="C67" i="49" s="1"/>
  <c r="C106" i="49" s="1"/>
  <c r="H277" i="11"/>
  <c r="H274" i="62"/>
  <c r="H272" i="57"/>
  <c r="H200" i="11"/>
  <c r="D318" i="19"/>
  <c r="G268" i="57"/>
  <c r="G288" i="57" s="1"/>
  <c r="D152" i="44"/>
  <c r="C155" i="44"/>
  <c r="C160" i="44"/>
  <c r="D144" i="44"/>
  <c r="H279" i="11"/>
  <c r="H195" i="57"/>
  <c r="E268" i="15"/>
  <c r="E288" i="15" s="1"/>
  <c r="E313" i="15" s="1"/>
  <c r="E363" i="15" s="1"/>
  <c r="H198" i="11"/>
  <c r="H284" i="33"/>
  <c r="AB43" i="49"/>
  <c r="F64" i="49"/>
  <c r="H277" i="25"/>
  <c r="H269" i="19"/>
  <c r="H206" i="24"/>
  <c r="C213" i="15"/>
  <c r="H188" i="38"/>
  <c r="H204" i="57"/>
  <c r="H274" i="57"/>
  <c r="H206" i="57"/>
  <c r="H195" i="11"/>
  <c r="F143" i="44"/>
  <c r="H206" i="11"/>
  <c r="H203" i="57"/>
  <c r="H270" i="29"/>
  <c r="G268" i="11"/>
  <c r="C154" i="44"/>
  <c r="H199" i="62"/>
  <c r="H197" i="57"/>
  <c r="F158" i="44"/>
  <c r="E153" i="44"/>
  <c r="D148" i="44"/>
  <c r="G157" i="44"/>
  <c r="H204" i="62"/>
  <c r="C273" i="11"/>
  <c r="H277" i="23"/>
  <c r="H268" i="19"/>
  <c r="H343" i="19" s="1"/>
  <c r="H310" i="19"/>
  <c r="S15" i="48" s="1"/>
  <c r="D288" i="19"/>
  <c r="D313" i="19" s="1"/>
  <c r="D338" i="19" s="1"/>
  <c r="C213" i="24"/>
  <c r="H195" i="24"/>
  <c r="AQ9" i="49"/>
  <c r="C271" i="24"/>
  <c r="C296" i="24" s="1"/>
  <c r="C346" i="24" s="1"/>
  <c r="C144" i="44"/>
  <c r="H195" i="62"/>
  <c r="H209" i="11"/>
  <c r="H278" i="62"/>
  <c r="G160" i="44"/>
  <c r="E146" i="44"/>
  <c r="E145" i="44"/>
  <c r="G151" i="44"/>
  <c r="G142" i="44"/>
  <c r="H279" i="62"/>
  <c r="G288" i="27"/>
  <c r="G313" i="27" s="1"/>
  <c r="G363" i="27" s="1"/>
  <c r="C277" i="62"/>
  <c r="H277" i="62" s="1"/>
  <c r="H278" i="15"/>
  <c r="F213" i="25"/>
  <c r="T20" i="49" s="1"/>
  <c r="E64" i="49" s="1"/>
  <c r="E103" i="49" s="1"/>
  <c r="H188" i="31"/>
  <c r="H188" i="25"/>
  <c r="AQ20" i="49"/>
  <c r="H205" i="24"/>
  <c r="H188" i="29"/>
  <c r="F213" i="11"/>
  <c r="T10" i="49" s="1"/>
  <c r="E54" i="49" s="1"/>
  <c r="E93" i="49" s="1"/>
  <c r="C141" i="44"/>
  <c r="H200" i="15"/>
  <c r="H206" i="15"/>
  <c r="H208" i="57"/>
  <c r="H211" i="11"/>
  <c r="H284" i="11"/>
  <c r="H203" i="62"/>
  <c r="G155" i="44"/>
  <c r="F147" i="44"/>
  <c r="D154" i="44"/>
  <c r="D141" i="44"/>
  <c r="G146" i="44"/>
  <c r="H287" i="62"/>
  <c r="E213" i="25"/>
  <c r="H188" i="26"/>
  <c r="H188" i="28"/>
  <c r="H193" i="44"/>
  <c r="H129" i="44"/>
  <c r="E155" i="44"/>
  <c r="F142" i="44"/>
  <c r="E157" i="44"/>
  <c r="C148" i="44"/>
  <c r="D151" i="44"/>
  <c r="F155" i="44"/>
  <c r="E149" i="44"/>
  <c r="C152" i="44"/>
  <c r="C143" i="44"/>
  <c r="G150" i="44"/>
  <c r="G158" i="44"/>
  <c r="C146" i="44"/>
  <c r="F75" i="49"/>
  <c r="F150" i="44"/>
  <c r="G143" i="44"/>
  <c r="G148" i="44"/>
  <c r="F153" i="44"/>
  <c r="G141" i="44"/>
  <c r="F156" i="44"/>
  <c r="D147" i="44"/>
  <c r="F148" i="44"/>
  <c r="G149" i="44"/>
  <c r="E150" i="44"/>
  <c r="E159" i="44"/>
  <c r="G154" i="44"/>
  <c r="F149" i="44"/>
  <c r="F154" i="44"/>
  <c r="D157" i="44"/>
  <c r="D155" i="44"/>
  <c r="E142" i="44"/>
  <c r="E143" i="44"/>
  <c r="D145" i="44"/>
  <c r="F160" i="44"/>
  <c r="G152" i="44"/>
  <c r="D150" i="44"/>
  <c r="E154" i="44"/>
  <c r="G159" i="44"/>
  <c r="C157" i="44"/>
  <c r="G156" i="44"/>
  <c r="F159" i="44"/>
  <c r="C145" i="44"/>
  <c r="D143" i="44"/>
  <c r="D149" i="44"/>
  <c r="G144" i="44"/>
  <c r="E158" i="44"/>
  <c r="D153" i="44"/>
  <c r="F141" i="44"/>
  <c r="E152" i="44"/>
  <c r="E147" i="44"/>
  <c r="D159" i="44"/>
  <c r="C153" i="44"/>
  <c r="E160" i="44"/>
  <c r="C147" i="44"/>
  <c r="E144" i="44"/>
  <c r="F146" i="44"/>
  <c r="F145" i="44"/>
  <c r="C149" i="44"/>
  <c r="D158" i="44"/>
  <c r="F151" i="44"/>
  <c r="C151" i="44"/>
  <c r="G147" i="44"/>
  <c r="E141" i="44"/>
  <c r="C159" i="44"/>
  <c r="AQ14" i="49"/>
  <c r="H212" i="57"/>
  <c r="C279" i="57"/>
  <c r="H279" i="57" s="1"/>
  <c r="C281" i="57"/>
  <c r="H281" i="57" s="1"/>
  <c r="H306" i="57" s="1"/>
  <c r="O17" i="48" s="1"/>
  <c r="E213" i="57"/>
  <c r="S19" i="49" s="1"/>
  <c r="D63" i="49" s="1"/>
  <c r="D102" i="49" s="1"/>
  <c r="H202" i="57"/>
  <c r="H277" i="57"/>
  <c r="C213" i="57"/>
  <c r="F213" i="57"/>
  <c r="T19" i="49" s="1"/>
  <c r="E63" i="49" s="1"/>
  <c r="D213" i="57"/>
  <c r="R19" i="49" s="1"/>
  <c r="C63" i="49" s="1"/>
  <c r="C102" i="49" s="1"/>
  <c r="C69" i="49"/>
  <c r="C108" i="49" s="1"/>
  <c r="H277" i="24"/>
  <c r="H352" i="24" s="1"/>
  <c r="C65" i="49"/>
  <c r="C104" i="49" s="1"/>
  <c r="AQ21" i="49"/>
  <c r="H133" i="44"/>
  <c r="H125" i="44"/>
  <c r="H135" i="44"/>
  <c r="D55" i="49"/>
  <c r="D94" i="49" s="1"/>
  <c r="AQ19" i="49"/>
  <c r="AQ39" i="49"/>
  <c r="H295" i="19"/>
  <c r="G288" i="31"/>
  <c r="H285" i="33"/>
  <c r="H279" i="19"/>
  <c r="H285" i="12"/>
  <c r="H360" i="12" s="1"/>
  <c r="H132" i="44"/>
  <c r="C304" i="19"/>
  <c r="C354" i="19" s="1"/>
  <c r="H275" i="15"/>
  <c r="H188" i="22"/>
  <c r="E321" i="19"/>
  <c r="H271" i="19"/>
  <c r="H296" i="19" s="1"/>
  <c r="H321" i="19" s="1"/>
  <c r="AQ26" i="49"/>
  <c r="H276" i="24"/>
  <c r="H301" i="24" s="1"/>
  <c r="J24" i="48" s="1"/>
  <c r="H275" i="62"/>
  <c r="E288" i="19"/>
  <c r="E313" i="19" s="1"/>
  <c r="H134" i="44"/>
  <c r="H278" i="57"/>
  <c r="H285" i="62"/>
  <c r="H285" i="24"/>
  <c r="H278" i="59"/>
  <c r="G288" i="11"/>
  <c r="G313" i="11" s="1"/>
  <c r="G363" i="11" s="1"/>
  <c r="C269" i="15"/>
  <c r="C294" i="15" s="1"/>
  <c r="C344" i="15" s="1"/>
  <c r="H207" i="15"/>
  <c r="H202" i="38"/>
  <c r="G288" i="41"/>
  <c r="AQ22" i="49"/>
  <c r="H194" i="15"/>
  <c r="H287" i="15"/>
  <c r="G288" i="32"/>
  <c r="G313" i="32" s="1"/>
  <c r="G363" i="32" s="1"/>
  <c r="H275" i="31"/>
  <c r="F55" i="49"/>
  <c r="C299" i="19"/>
  <c r="H274" i="19"/>
  <c r="H275" i="41"/>
  <c r="H208" i="15"/>
  <c r="H188" i="11"/>
  <c r="H198" i="15"/>
  <c r="H212" i="15"/>
  <c r="H272" i="32"/>
  <c r="H206" i="38"/>
  <c r="H130" i="44"/>
  <c r="F338" i="19"/>
  <c r="H204" i="59"/>
  <c r="H205" i="15"/>
  <c r="H204" i="15"/>
  <c r="H275" i="21"/>
  <c r="C306" i="29"/>
  <c r="C356" i="29" s="1"/>
  <c r="H287" i="59"/>
  <c r="H121" i="44"/>
  <c r="H272" i="62"/>
  <c r="D288" i="29"/>
  <c r="D313" i="29" s="1"/>
  <c r="D363" i="29" s="1"/>
  <c r="H195" i="15"/>
  <c r="H278" i="33"/>
  <c r="H272" i="38"/>
  <c r="D281" i="24"/>
  <c r="D306" i="24" s="1"/>
  <c r="D356" i="24" s="1"/>
  <c r="AQ33" i="49"/>
  <c r="H285" i="57"/>
  <c r="H202" i="15"/>
  <c r="H212" i="59"/>
  <c r="H203" i="15"/>
  <c r="H284" i="15"/>
  <c r="H285" i="38"/>
  <c r="H360" i="38" s="1"/>
  <c r="C279" i="15"/>
  <c r="H279" i="15" s="1"/>
  <c r="H354" i="15" s="1"/>
  <c r="H209" i="15"/>
  <c r="H285" i="15"/>
  <c r="H197" i="15"/>
  <c r="H210" i="38"/>
  <c r="H197" i="24"/>
  <c r="H211" i="59"/>
  <c r="G288" i="15"/>
  <c r="H210" i="15"/>
  <c r="C280" i="15"/>
  <c r="H210" i="59"/>
  <c r="H346" i="19"/>
  <c r="G213" i="15"/>
  <c r="U13" i="49" s="1"/>
  <c r="F57" i="49" s="1"/>
  <c r="H196" i="59"/>
  <c r="F288" i="57"/>
  <c r="D213" i="15"/>
  <c r="R13" i="49" s="1"/>
  <c r="C57" i="49" s="1"/>
  <c r="C96" i="49" s="1"/>
  <c r="R39" i="49"/>
  <c r="C83" i="49" s="1"/>
  <c r="C122" i="49" s="1"/>
  <c r="H128" i="44"/>
  <c r="F213" i="15"/>
  <c r="T13" i="49" s="1"/>
  <c r="E57" i="49" s="1"/>
  <c r="E96" i="49" s="1"/>
  <c r="H277" i="59"/>
  <c r="H284" i="38"/>
  <c r="H188" i="14"/>
  <c r="H285" i="59"/>
  <c r="H310" i="59" s="1"/>
  <c r="S31" i="48" s="1"/>
  <c r="H196" i="15"/>
  <c r="H119" i="44"/>
  <c r="E213" i="15"/>
  <c r="S13" i="49" s="1"/>
  <c r="D57" i="49" s="1"/>
  <c r="D96" i="49" s="1"/>
  <c r="H202" i="59"/>
  <c r="H188" i="19"/>
  <c r="H209" i="38"/>
  <c r="H197" i="38"/>
  <c r="H193" i="38"/>
  <c r="C71" i="49"/>
  <c r="C110" i="49" s="1"/>
  <c r="AQ27" i="49"/>
  <c r="H127" i="44"/>
  <c r="AQ32" i="49"/>
  <c r="AQ10" i="49"/>
  <c r="AQ12" i="49"/>
  <c r="F80" i="49"/>
  <c r="F119" i="49" s="1"/>
  <c r="F86" i="49"/>
  <c r="H188" i="24"/>
  <c r="E55" i="49"/>
  <c r="E94" i="49" s="1"/>
  <c r="AQ41" i="49"/>
  <c r="H201" i="44"/>
  <c r="G209" i="44"/>
  <c r="H206" i="44"/>
  <c r="F209" i="44"/>
  <c r="H198" i="44"/>
  <c r="H196" i="44"/>
  <c r="H194" i="59"/>
  <c r="H204" i="38"/>
  <c r="H193" i="24"/>
  <c r="C80" i="49"/>
  <c r="C119" i="49" s="1"/>
  <c r="H278" i="32"/>
  <c r="H188" i="35"/>
  <c r="D213" i="24"/>
  <c r="R26" i="49" s="1"/>
  <c r="C70" i="49" s="1"/>
  <c r="C109" i="49" s="1"/>
  <c r="G288" i="59"/>
  <c r="G313" i="59" s="1"/>
  <c r="G363" i="59" s="1"/>
  <c r="H198" i="59"/>
  <c r="E209" i="44"/>
  <c r="H188" i="59"/>
  <c r="H198" i="38"/>
  <c r="H188" i="12"/>
  <c r="H287" i="24"/>
  <c r="H362" i="24" s="1"/>
  <c r="C209" i="44"/>
  <c r="H200" i="59"/>
  <c r="H284" i="59"/>
  <c r="H283" i="25"/>
  <c r="H308" i="25" s="1"/>
  <c r="H209" i="59"/>
  <c r="C55" i="49"/>
  <c r="C94" i="49" s="1"/>
  <c r="AQ28" i="49"/>
  <c r="H203" i="24"/>
  <c r="F288" i="59"/>
  <c r="H275" i="59"/>
  <c r="H300" i="59" s="1"/>
  <c r="I31" i="48" s="1"/>
  <c r="G213" i="24"/>
  <c r="U26" i="49" s="1"/>
  <c r="F70" i="49" s="1"/>
  <c r="H281" i="25"/>
  <c r="H356" i="25" s="1"/>
  <c r="E213" i="24"/>
  <c r="S26" i="49" s="1"/>
  <c r="D70" i="49" s="1"/>
  <c r="D109" i="49" s="1"/>
  <c r="H272" i="24"/>
  <c r="AQ11" i="49"/>
  <c r="D213" i="59"/>
  <c r="R33" i="49" s="1"/>
  <c r="C77" i="49" s="1"/>
  <c r="C116" i="49" s="1"/>
  <c r="E283" i="24"/>
  <c r="E308" i="24" s="1"/>
  <c r="E358" i="24" s="1"/>
  <c r="H208" i="24"/>
  <c r="H284" i="24"/>
  <c r="H207" i="24"/>
  <c r="H278" i="24"/>
  <c r="H136" i="44"/>
  <c r="H199" i="59"/>
  <c r="H208" i="59"/>
  <c r="G288" i="10"/>
  <c r="G313" i="10" s="1"/>
  <c r="G363" i="10" s="1"/>
  <c r="H126" i="44"/>
  <c r="H275" i="38"/>
  <c r="H211" i="10"/>
  <c r="C286" i="10"/>
  <c r="C272" i="10"/>
  <c r="H272" i="10" s="1"/>
  <c r="H197" i="10"/>
  <c r="H202" i="10"/>
  <c r="C277" i="10"/>
  <c r="F213" i="59"/>
  <c r="T33" i="49" s="1"/>
  <c r="E77" i="49" s="1"/>
  <c r="C274" i="59"/>
  <c r="H274" i="59" s="1"/>
  <c r="C213" i="59"/>
  <c r="H195" i="59"/>
  <c r="G213" i="59"/>
  <c r="U33" i="49" s="1"/>
  <c r="F77" i="49" s="1"/>
  <c r="F116" i="49" s="1"/>
  <c r="G288" i="14"/>
  <c r="H205" i="59"/>
  <c r="F283" i="24"/>
  <c r="H283" i="24" s="1"/>
  <c r="H308" i="24" s="1"/>
  <c r="Q24" i="48" s="1"/>
  <c r="G268" i="24"/>
  <c r="H206" i="10"/>
  <c r="C281" i="10"/>
  <c r="H205" i="10"/>
  <c r="C280" i="10"/>
  <c r="H194" i="10"/>
  <c r="C269" i="10"/>
  <c r="H204" i="10"/>
  <c r="C279" i="10"/>
  <c r="H279" i="10" s="1"/>
  <c r="C276" i="10"/>
  <c r="H276" i="10" s="1"/>
  <c r="H201" i="10"/>
  <c r="H282" i="59"/>
  <c r="H193" i="59"/>
  <c r="H271" i="29"/>
  <c r="H280" i="59"/>
  <c r="D213" i="38"/>
  <c r="F288" i="25"/>
  <c r="F313" i="25" s="1"/>
  <c r="F363" i="25" s="1"/>
  <c r="D275" i="24"/>
  <c r="H275" i="24" s="1"/>
  <c r="H193" i="10"/>
  <c r="C213" i="10"/>
  <c r="C268" i="10"/>
  <c r="H199" i="10"/>
  <c r="C274" i="10"/>
  <c r="H274" i="10" s="1"/>
  <c r="H196" i="10"/>
  <c r="C271" i="10"/>
  <c r="U9" i="49"/>
  <c r="F53" i="49" s="1"/>
  <c r="F92" i="49" s="1"/>
  <c r="G213" i="10"/>
  <c r="H198" i="10"/>
  <c r="C273" i="10"/>
  <c r="F288" i="14"/>
  <c r="H280" i="24"/>
  <c r="H305" i="24" s="1"/>
  <c r="N24" i="48" s="1"/>
  <c r="D268" i="59"/>
  <c r="D288" i="59" s="1"/>
  <c r="D313" i="59" s="1"/>
  <c r="D363" i="59" s="1"/>
  <c r="H203" i="10"/>
  <c r="C278" i="10"/>
  <c r="H278" i="10" s="1"/>
  <c r="C275" i="10"/>
  <c r="H275" i="10" s="1"/>
  <c r="H200" i="10"/>
  <c r="H207" i="59"/>
  <c r="H201" i="59"/>
  <c r="C283" i="59"/>
  <c r="H283" i="59" s="1"/>
  <c r="H197" i="59"/>
  <c r="F286" i="24"/>
  <c r="H286" i="24" s="1"/>
  <c r="C282" i="10"/>
  <c r="H282" i="10" s="1"/>
  <c r="H207" i="10"/>
  <c r="H278" i="14"/>
  <c r="D268" i="10"/>
  <c r="D213" i="10"/>
  <c r="R9" i="49"/>
  <c r="C53" i="49" s="1"/>
  <c r="C92" i="49" s="1"/>
  <c r="F213" i="10"/>
  <c r="T9" i="49"/>
  <c r="E53" i="49" s="1"/>
  <c r="E92" i="49" s="1"/>
  <c r="F268" i="10"/>
  <c r="H209" i="10"/>
  <c r="C284" i="10"/>
  <c r="H284" i="10" s="1"/>
  <c r="H210" i="10"/>
  <c r="C285" i="10"/>
  <c r="H285" i="10" s="1"/>
  <c r="E137" i="44"/>
  <c r="H194" i="24"/>
  <c r="C269" i="24"/>
  <c r="C288" i="24" s="1"/>
  <c r="E268" i="10"/>
  <c r="E213" i="10"/>
  <c r="S9" i="49" s="1"/>
  <c r="D53" i="49" s="1"/>
  <c r="D92" i="49" s="1"/>
  <c r="E213" i="59"/>
  <c r="S33" i="49" s="1"/>
  <c r="D77" i="49" s="1"/>
  <c r="D116" i="49" s="1"/>
  <c r="H282" i="24"/>
  <c r="F213" i="24"/>
  <c r="F279" i="24"/>
  <c r="H279" i="24" s="1"/>
  <c r="H195" i="10"/>
  <c r="C270" i="10"/>
  <c r="C283" i="10"/>
  <c r="H208" i="10"/>
  <c r="H212" i="10"/>
  <c r="C287" i="10"/>
  <c r="H287" i="10" s="1"/>
  <c r="H203" i="38"/>
  <c r="H212" i="38"/>
  <c r="F213" i="38"/>
  <c r="T39" i="49" s="1"/>
  <c r="E83" i="49" s="1"/>
  <c r="E122" i="49" s="1"/>
  <c r="H278" i="38"/>
  <c r="H211" i="38"/>
  <c r="H208" i="38"/>
  <c r="H201" i="38"/>
  <c r="H200" i="38"/>
  <c r="H194" i="38"/>
  <c r="H195" i="38"/>
  <c r="H199" i="38"/>
  <c r="C213" i="38"/>
  <c r="F137" i="44"/>
  <c r="E213" i="38"/>
  <c r="S39" i="49" s="1"/>
  <c r="D83" i="49" s="1"/>
  <c r="D122" i="49" s="1"/>
  <c r="G213" i="38"/>
  <c r="U39" i="49" s="1"/>
  <c r="F83" i="49" s="1"/>
  <c r="F122" i="49" s="1"/>
  <c r="H196" i="38"/>
  <c r="H275" i="33"/>
  <c r="G288" i="38"/>
  <c r="G313" i="38" s="1"/>
  <c r="G363" i="38" s="1"/>
  <c r="H188" i="40"/>
  <c r="H280" i="32"/>
  <c r="H355" i="32" s="1"/>
  <c r="H120" i="44"/>
  <c r="H273" i="25"/>
  <c r="H348" i="25" s="1"/>
  <c r="AQ36" i="49"/>
  <c r="E80" i="49"/>
  <c r="E119" i="49" s="1"/>
  <c r="C86" i="49"/>
  <c r="C125" i="49" s="1"/>
  <c r="D137" i="44"/>
  <c r="E213" i="40"/>
  <c r="S41" i="49" s="1"/>
  <c r="D85" i="49" s="1"/>
  <c r="D124" i="49" s="1"/>
  <c r="E323" i="31"/>
  <c r="H272" i="59"/>
  <c r="C297" i="59"/>
  <c r="C347" i="59" s="1"/>
  <c r="H272" i="31"/>
  <c r="H285" i="23"/>
  <c r="H310" i="23" s="1"/>
  <c r="S22" i="48" s="1"/>
  <c r="C310" i="23"/>
  <c r="C360" i="23" s="1"/>
  <c r="H124" i="44"/>
  <c r="H282" i="22"/>
  <c r="H276" i="59"/>
  <c r="C301" i="59"/>
  <c r="C351" i="59" s="1"/>
  <c r="H279" i="59"/>
  <c r="C304" i="59"/>
  <c r="C354" i="59" s="1"/>
  <c r="H188" i="41"/>
  <c r="H279" i="14"/>
  <c r="C304" i="14"/>
  <c r="C354" i="14" s="1"/>
  <c r="H276" i="26"/>
  <c r="C301" i="26"/>
  <c r="C351" i="26" s="1"/>
  <c r="H277" i="14"/>
  <c r="C302" i="14"/>
  <c r="C352" i="14" s="1"/>
  <c r="AQ42" i="49"/>
  <c r="F293" i="24"/>
  <c r="F343" i="24" s="1"/>
  <c r="H312" i="29"/>
  <c r="U27" i="48" s="1"/>
  <c r="H362" i="29"/>
  <c r="H287" i="41"/>
  <c r="C312" i="41"/>
  <c r="C362" i="41" s="1"/>
  <c r="H287" i="30"/>
  <c r="H312" i="30" s="1"/>
  <c r="U28" i="48" s="1"/>
  <c r="C312" i="30"/>
  <c r="C362" i="30" s="1"/>
  <c r="H286" i="26"/>
  <c r="H361" i="26" s="1"/>
  <c r="C311" i="26"/>
  <c r="C361" i="26" s="1"/>
  <c r="D80" i="49"/>
  <c r="D119" i="49" s="1"/>
  <c r="H198" i="40"/>
  <c r="C273" i="40"/>
  <c r="C286" i="40"/>
  <c r="H211" i="40"/>
  <c r="C284" i="40"/>
  <c r="H209" i="40"/>
  <c r="H207" i="28"/>
  <c r="C282" i="28"/>
  <c r="H282" i="28" s="1"/>
  <c r="E268" i="28"/>
  <c r="E213" i="28"/>
  <c r="S28" i="49" s="1"/>
  <c r="D72" i="49" s="1"/>
  <c r="D111" i="49" s="1"/>
  <c r="C285" i="40"/>
  <c r="H210" i="40"/>
  <c r="C286" i="28"/>
  <c r="H211" i="28"/>
  <c r="C284" i="28"/>
  <c r="H284" i="28" s="1"/>
  <c r="H209" i="28"/>
  <c r="H206" i="40"/>
  <c r="H198" i="28"/>
  <c r="C273" i="28"/>
  <c r="H195" i="28"/>
  <c r="C270" i="28"/>
  <c r="H287" i="22"/>
  <c r="H277" i="33"/>
  <c r="C282" i="40"/>
  <c r="H282" i="40" s="1"/>
  <c r="H207" i="40"/>
  <c r="H208" i="40"/>
  <c r="C283" i="40"/>
  <c r="R41" i="49"/>
  <c r="C85" i="49" s="1"/>
  <c r="C124" i="49" s="1"/>
  <c r="D213" i="40"/>
  <c r="D268" i="40"/>
  <c r="H212" i="28"/>
  <c r="C287" i="28"/>
  <c r="H287" i="28" s="1"/>
  <c r="H284" i="22"/>
  <c r="F213" i="40"/>
  <c r="T41" i="49"/>
  <c r="E85" i="49" s="1"/>
  <c r="E124" i="49" s="1"/>
  <c r="F268" i="40"/>
  <c r="H284" i="40"/>
  <c r="C275" i="40"/>
  <c r="H275" i="40" s="1"/>
  <c r="H200" i="40"/>
  <c r="C279" i="40"/>
  <c r="C304" i="40" s="1"/>
  <c r="C354" i="40" s="1"/>
  <c r="H204" i="40"/>
  <c r="H195" i="40"/>
  <c r="C270" i="40"/>
  <c r="C276" i="28"/>
  <c r="H201" i="28"/>
  <c r="C281" i="28"/>
  <c r="H206" i="28"/>
  <c r="F268" i="28"/>
  <c r="F213" i="28"/>
  <c r="T28" i="49" s="1"/>
  <c r="E72" i="49" s="1"/>
  <c r="E111" i="49" s="1"/>
  <c r="C269" i="28"/>
  <c r="H194" i="28"/>
  <c r="H278" i="22"/>
  <c r="G288" i="33"/>
  <c r="U41" i="49"/>
  <c r="F85" i="49" s="1"/>
  <c r="F124" i="49" s="1"/>
  <c r="G213" i="40"/>
  <c r="G268" i="40"/>
  <c r="G288" i="40" s="1"/>
  <c r="G313" i="40" s="1"/>
  <c r="G363" i="40" s="1"/>
  <c r="H197" i="40"/>
  <c r="C272" i="40"/>
  <c r="C274" i="28"/>
  <c r="H199" i="28"/>
  <c r="C278" i="28"/>
  <c r="H278" i="28" s="1"/>
  <c r="H203" i="28"/>
  <c r="H200" i="28"/>
  <c r="C275" i="28"/>
  <c r="H275" i="28" s="1"/>
  <c r="C283" i="28"/>
  <c r="H208" i="28"/>
  <c r="H193" i="28"/>
  <c r="C213" i="28"/>
  <c r="C268" i="28"/>
  <c r="D213" i="28"/>
  <c r="R28" i="49" s="1"/>
  <c r="C72" i="49" s="1"/>
  <c r="C111" i="49" s="1"/>
  <c r="D268" i="28"/>
  <c r="H194" i="40"/>
  <c r="C269" i="40"/>
  <c r="C285" i="28"/>
  <c r="H285" i="28" s="1"/>
  <c r="H210" i="28"/>
  <c r="C277" i="28"/>
  <c r="H277" i="28" s="1"/>
  <c r="H202" i="28"/>
  <c r="H117" i="44"/>
  <c r="H201" i="40"/>
  <c r="C277" i="40"/>
  <c r="H277" i="40" s="1"/>
  <c r="H202" i="40"/>
  <c r="C280" i="40"/>
  <c r="C305" i="40" s="1"/>
  <c r="C355" i="40" s="1"/>
  <c r="H205" i="40"/>
  <c r="C274" i="40"/>
  <c r="H199" i="40"/>
  <c r="C271" i="28"/>
  <c r="H196" i="28"/>
  <c r="H197" i="28"/>
  <c r="C272" i="28"/>
  <c r="H280" i="25"/>
  <c r="H355" i="25" s="1"/>
  <c r="H277" i="12"/>
  <c r="H352" i="12" s="1"/>
  <c r="E288" i="40"/>
  <c r="E313" i="40" s="1"/>
  <c r="E363" i="40" s="1"/>
  <c r="C278" i="40"/>
  <c r="H278" i="40" s="1"/>
  <c r="H203" i="40"/>
  <c r="H212" i="40"/>
  <c r="C287" i="40"/>
  <c r="H196" i="40"/>
  <c r="C271" i="40"/>
  <c r="C268" i="40"/>
  <c r="Q41" i="49"/>
  <c r="B85" i="49" s="1"/>
  <c r="B124" i="49" s="1"/>
  <c r="H193" i="40"/>
  <c r="C213" i="40"/>
  <c r="C279" i="28"/>
  <c r="H279" i="28" s="1"/>
  <c r="H204" i="28"/>
  <c r="G213" i="28"/>
  <c r="U28" i="49" s="1"/>
  <c r="F72" i="49" s="1"/>
  <c r="G268" i="28"/>
  <c r="G288" i="28" s="1"/>
  <c r="C280" i="28"/>
  <c r="H280" i="28" s="1"/>
  <c r="H205" i="28"/>
  <c r="H281" i="40"/>
  <c r="D306" i="40"/>
  <c r="H271" i="24"/>
  <c r="H346" i="24" s="1"/>
  <c r="G288" i="22"/>
  <c r="H293" i="19"/>
  <c r="B15" i="48" s="1"/>
  <c r="H275" i="25"/>
  <c r="G288" i="12"/>
  <c r="H287" i="25"/>
  <c r="H312" i="25" s="1"/>
  <c r="H281" i="26"/>
  <c r="H306" i="26" s="1"/>
  <c r="O23" i="48" s="1"/>
  <c r="H286" i="25"/>
  <c r="H361" i="25" s="1"/>
  <c r="H283" i="29"/>
  <c r="H358" i="29" s="1"/>
  <c r="H297" i="19"/>
  <c r="H322" i="19" s="1"/>
  <c r="AQ38" i="49"/>
  <c r="F66" i="49"/>
  <c r="H360" i="25"/>
  <c r="H310" i="25"/>
  <c r="S18" i="48" s="1"/>
  <c r="H188" i="37"/>
  <c r="E288" i="25"/>
  <c r="E313" i="25" s="1"/>
  <c r="E363" i="25" s="1"/>
  <c r="C296" i="25"/>
  <c r="C346" i="25" s="1"/>
  <c r="H271" i="25"/>
  <c r="C301" i="25"/>
  <c r="C351" i="25" s="1"/>
  <c r="E301" i="40"/>
  <c r="H276" i="40"/>
  <c r="H274" i="25"/>
  <c r="D299" i="25"/>
  <c r="D349" i="25" s="1"/>
  <c r="H273" i="26"/>
  <c r="H348" i="26" s="1"/>
  <c r="C297" i="25"/>
  <c r="C347" i="25" s="1"/>
  <c r="H272" i="25"/>
  <c r="C293" i="25"/>
  <c r="E333" i="25" s="1"/>
  <c r="H268" i="25"/>
  <c r="C288" i="25"/>
  <c r="H312" i="19"/>
  <c r="U15" i="48" s="1"/>
  <c r="C294" i="25"/>
  <c r="C344" i="25" s="1"/>
  <c r="H269" i="25"/>
  <c r="D293" i="25"/>
  <c r="D343" i="25" s="1"/>
  <c r="H351" i="19"/>
  <c r="H301" i="19"/>
  <c r="C78" i="49"/>
  <c r="C117" i="49" s="1"/>
  <c r="C356" i="19"/>
  <c r="C331" i="19"/>
  <c r="AH43" i="49"/>
  <c r="D347" i="40"/>
  <c r="E358" i="25"/>
  <c r="H361" i="19"/>
  <c r="H311" i="19"/>
  <c r="H274" i="20"/>
  <c r="H349" i="20" s="1"/>
  <c r="H306" i="19"/>
  <c r="H356" i="19"/>
  <c r="E78" i="49"/>
  <c r="E117" i="49" s="1"/>
  <c r="H279" i="32"/>
  <c r="H304" i="32" s="1"/>
  <c r="M30" i="48" s="1"/>
  <c r="AI43" i="49"/>
  <c r="AC22" i="49"/>
  <c r="C288" i="29"/>
  <c r="C313" i="29" s="1"/>
  <c r="C363" i="29" s="1"/>
  <c r="AJ26" i="49"/>
  <c r="AE34" i="49"/>
  <c r="AE43" i="49" s="1"/>
  <c r="H263" i="33"/>
  <c r="H238" i="22"/>
  <c r="H263" i="24"/>
  <c r="AP43" i="49"/>
  <c r="H122" i="44"/>
  <c r="E288" i="23"/>
  <c r="E313" i="23" s="1"/>
  <c r="E363" i="23" s="1"/>
  <c r="H286" i="33"/>
  <c r="H311" i="33" s="1"/>
  <c r="T32" i="48" s="1"/>
  <c r="H274" i="29"/>
  <c r="H349" i="29" s="1"/>
  <c r="AF43" i="49"/>
  <c r="H213" i="29"/>
  <c r="G137" i="44"/>
  <c r="H276" i="29"/>
  <c r="H301" i="29" s="1"/>
  <c r="J27" i="48" s="1"/>
  <c r="D79" i="49"/>
  <c r="D118" i="49" s="1"/>
  <c r="H279" i="38"/>
  <c r="H304" i="38" s="1"/>
  <c r="M37" i="48" s="1"/>
  <c r="V29" i="49"/>
  <c r="V11" i="49"/>
  <c r="V25" i="49"/>
  <c r="AQ8" i="49"/>
  <c r="H310" i="26"/>
  <c r="S23" i="48" s="1"/>
  <c r="H360" i="26"/>
  <c r="H360" i="20"/>
  <c r="H310" i="20"/>
  <c r="S16" i="48" s="1"/>
  <c r="H300" i="35"/>
  <c r="I34" i="48" s="1"/>
  <c r="H350" i="35"/>
  <c r="H310" i="12"/>
  <c r="S9" i="48" s="1"/>
  <c r="C311" i="35"/>
  <c r="C361" i="35" s="1"/>
  <c r="H286" i="35"/>
  <c r="C306" i="31"/>
  <c r="C356" i="31" s="1"/>
  <c r="H281" i="31"/>
  <c r="C308" i="23"/>
  <c r="C358" i="23" s="1"/>
  <c r="H283" i="23"/>
  <c r="H310" i="32"/>
  <c r="S30" i="48" s="1"/>
  <c r="H360" i="32"/>
  <c r="F288" i="26"/>
  <c r="F313" i="26" s="1"/>
  <c r="F363" i="26" s="1"/>
  <c r="F293" i="26"/>
  <c r="F343" i="26" s="1"/>
  <c r="H280" i="23"/>
  <c r="C305" i="23"/>
  <c r="C355" i="23" s="1"/>
  <c r="H270" i="31"/>
  <c r="C295" i="31"/>
  <c r="C345" i="31" s="1"/>
  <c r="H210" i="9"/>
  <c r="C285" i="9"/>
  <c r="H285" i="9" s="1"/>
  <c r="H212" i="9"/>
  <c r="C287" i="9"/>
  <c r="F293" i="35"/>
  <c r="F343" i="35" s="1"/>
  <c r="F288" i="35"/>
  <c r="F313" i="35" s="1"/>
  <c r="F363" i="35" s="1"/>
  <c r="C296" i="32"/>
  <c r="C346" i="32" s="1"/>
  <c r="H271" i="32"/>
  <c r="H213" i="31"/>
  <c r="C298" i="35"/>
  <c r="C348" i="35" s="1"/>
  <c r="H273" i="35"/>
  <c r="H274" i="32"/>
  <c r="C299" i="32"/>
  <c r="C349" i="32" s="1"/>
  <c r="C297" i="20"/>
  <c r="C347" i="20" s="1"/>
  <c r="H272" i="20"/>
  <c r="D288" i="33"/>
  <c r="D313" i="33" s="1"/>
  <c r="D363" i="33" s="1"/>
  <c r="C288" i="31"/>
  <c r="C308" i="31"/>
  <c r="H283" i="31"/>
  <c r="AQ17" i="49"/>
  <c r="B61" i="49"/>
  <c r="B100" i="49" s="1"/>
  <c r="C296" i="12"/>
  <c r="C346" i="12" s="1"/>
  <c r="H271" i="12"/>
  <c r="H310" i="33"/>
  <c r="S32" i="48" s="1"/>
  <c r="H360" i="33"/>
  <c r="C294" i="20"/>
  <c r="C344" i="20" s="1"/>
  <c r="H269" i="20"/>
  <c r="C298" i="20"/>
  <c r="C348" i="20" s="1"/>
  <c r="H273" i="20"/>
  <c r="H280" i="12"/>
  <c r="H213" i="26"/>
  <c r="H287" i="23"/>
  <c r="C312" i="23"/>
  <c r="C362" i="23" s="1"/>
  <c r="C294" i="12"/>
  <c r="H269" i="12"/>
  <c r="C296" i="33"/>
  <c r="C346" i="33" s="1"/>
  <c r="H271" i="33"/>
  <c r="C293" i="12"/>
  <c r="C288" i="12"/>
  <c r="H268" i="12"/>
  <c r="C288" i="26"/>
  <c r="C299" i="26"/>
  <c r="C349" i="26" s="1"/>
  <c r="H274" i="26"/>
  <c r="C299" i="38"/>
  <c r="C349" i="38" s="1"/>
  <c r="H274" i="38"/>
  <c r="C306" i="33"/>
  <c r="C356" i="33" s="1"/>
  <c r="H281" i="33"/>
  <c r="C311" i="32"/>
  <c r="C361" i="32" s="1"/>
  <c r="H286" i="32"/>
  <c r="C305" i="38"/>
  <c r="C355" i="38" s="1"/>
  <c r="H280" i="38"/>
  <c r="H270" i="33"/>
  <c r="C295" i="33"/>
  <c r="C345" i="33" s="1"/>
  <c r="F288" i="23"/>
  <c r="F313" i="23" s="1"/>
  <c r="F363" i="23" s="1"/>
  <c r="C299" i="12"/>
  <c r="C349" i="12" s="1"/>
  <c r="H274" i="12"/>
  <c r="E293" i="31"/>
  <c r="E343" i="31" s="1"/>
  <c r="E288" i="31"/>
  <c r="E313" i="31" s="1"/>
  <c r="E363" i="31" s="1"/>
  <c r="D213" i="9"/>
  <c r="R8" i="49"/>
  <c r="C52" i="49" s="1"/>
  <c r="C91" i="49" s="1"/>
  <c r="D268" i="9"/>
  <c r="H204" i="9"/>
  <c r="C279" i="9"/>
  <c r="H279" i="9" s="1"/>
  <c r="G213" i="9"/>
  <c r="U8" i="49" s="1"/>
  <c r="F52" i="49" s="1"/>
  <c r="F91" i="49" s="1"/>
  <c r="G268" i="9"/>
  <c r="G288" i="9" s="1"/>
  <c r="G313" i="9" s="1"/>
  <c r="G363" i="9" s="1"/>
  <c r="C295" i="26"/>
  <c r="C345" i="26" s="1"/>
  <c r="H270" i="26"/>
  <c r="C308" i="26"/>
  <c r="C358" i="26" s="1"/>
  <c r="H283" i="26"/>
  <c r="F332" i="31"/>
  <c r="E330" i="31"/>
  <c r="F318" i="31"/>
  <c r="E329" i="31"/>
  <c r="C343" i="31"/>
  <c r="D320" i="31"/>
  <c r="C325" i="31"/>
  <c r="E322" i="31"/>
  <c r="E320" i="31"/>
  <c r="D328" i="31"/>
  <c r="D331" i="31"/>
  <c r="G330" i="31"/>
  <c r="F338" i="31"/>
  <c r="E336" i="31"/>
  <c r="D336" i="31"/>
  <c r="E327" i="31"/>
  <c r="G336" i="31"/>
  <c r="G328" i="31"/>
  <c r="H328" i="31"/>
  <c r="G334" i="31"/>
  <c r="F329" i="31"/>
  <c r="E325" i="31"/>
  <c r="C332" i="31"/>
  <c r="G320" i="31"/>
  <c r="F330" i="31"/>
  <c r="C318" i="31"/>
  <c r="E334" i="31"/>
  <c r="F335" i="31"/>
  <c r="C334" i="31"/>
  <c r="D329" i="31"/>
  <c r="F325" i="31"/>
  <c r="F319" i="31"/>
  <c r="E332" i="31"/>
  <c r="G337" i="31"/>
  <c r="F324" i="31"/>
  <c r="F328" i="31"/>
  <c r="F336" i="31"/>
  <c r="G333" i="31"/>
  <c r="G324" i="31"/>
  <c r="F326" i="31"/>
  <c r="G319" i="31"/>
  <c r="F321" i="31"/>
  <c r="D327" i="31"/>
  <c r="G327" i="31"/>
  <c r="F323" i="31"/>
  <c r="H332" i="31"/>
  <c r="D324" i="31"/>
  <c r="E321" i="31"/>
  <c r="D330" i="31"/>
  <c r="D323" i="31"/>
  <c r="F337" i="31"/>
  <c r="F327" i="31"/>
  <c r="F333" i="31"/>
  <c r="D326" i="31"/>
  <c r="G335" i="31"/>
  <c r="D318" i="31"/>
  <c r="F322" i="31"/>
  <c r="G323" i="31"/>
  <c r="E335" i="31"/>
  <c r="G322" i="31"/>
  <c r="E328" i="31"/>
  <c r="D322" i="31"/>
  <c r="H325" i="31"/>
  <c r="C328" i="31"/>
  <c r="G325" i="31"/>
  <c r="G332" i="31"/>
  <c r="F334" i="31"/>
  <c r="D334" i="31"/>
  <c r="G331" i="31"/>
  <c r="D319" i="31"/>
  <c r="G318" i="31"/>
  <c r="C335" i="31"/>
  <c r="E326" i="31"/>
  <c r="F331" i="31"/>
  <c r="D321" i="31"/>
  <c r="G338" i="31"/>
  <c r="G321" i="31"/>
  <c r="F320" i="31"/>
  <c r="H327" i="31"/>
  <c r="G329" i="31"/>
  <c r="D332" i="31"/>
  <c r="G326" i="31"/>
  <c r="D325" i="31"/>
  <c r="C327" i="31"/>
  <c r="H334" i="31"/>
  <c r="E337" i="31"/>
  <c r="E333" i="31"/>
  <c r="D333" i="31"/>
  <c r="D335" i="31"/>
  <c r="E324" i="31"/>
  <c r="E331" i="31"/>
  <c r="C308" i="33"/>
  <c r="C358" i="33" s="1"/>
  <c r="H283" i="33"/>
  <c r="D293" i="38"/>
  <c r="D343" i="38" s="1"/>
  <c r="D288" i="38"/>
  <c r="D313" i="38" s="1"/>
  <c r="D363" i="38" s="1"/>
  <c r="C298" i="12"/>
  <c r="C348" i="12" s="1"/>
  <c r="H273" i="12"/>
  <c r="C302" i="32"/>
  <c r="C352" i="32" s="1"/>
  <c r="H277" i="32"/>
  <c r="C298" i="32"/>
  <c r="C348" i="32" s="1"/>
  <c r="H273" i="32"/>
  <c r="C308" i="12"/>
  <c r="C358" i="12" s="1"/>
  <c r="H283" i="12"/>
  <c r="C299" i="35"/>
  <c r="C349" i="35" s="1"/>
  <c r="H274" i="35"/>
  <c r="C294" i="32"/>
  <c r="C344" i="32" s="1"/>
  <c r="H269" i="32"/>
  <c r="C293" i="20"/>
  <c r="H268" i="20"/>
  <c r="C288" i="20"/>
  <c r="C306" i="38"/>
  <c r="C356" i="38" s="1"/>
  <c r="H281" i="38"/>
  <c r="C304" i="33"/>
  <c r="C354" i="33" s="1"/>
  <c r="H279" i="33"/>
  <c r="C311" i="31"/>
  <c r="C361" i="31" s="1"/>
  <c r="H286" i="31"/>
  <c r="H281" i="23"/>
  <c r="C306" i="23"/>
  <c r="C356" i="23" s="1"/>
  <c r="C296" i="35"/>
  <c r="C346" i="35" s="1"/>
  <c r="H271" i="35"/>
  <c r="H274" i="33"/>
  <c r="C299" i="33"/>
  <c r="C349" i="33" s="1"/>
  <c r="H268" i="31"/>
  <c r="H201" i="9"/>
  <c r="C276" i="9"/>
  <c r="H208" i="9"/>
  <c r="C283" i="9"/>
  <c r="H194" i="9"/>
  <c r="C269" i="9"/>
  <c r="H203" i="9"/>
  <c r="C278" i="9"/>
  <c r="H278" i="9" s="1"/>
  <c r="E319" i="31"/>
  <c r="E298" i="33"/>
  <c r="E348" i="33" s="1"/>
  <c r="H273" i="33"/>
  <c r="H271" i="20"/>
  <c r="C296" i="20"/>
  <c r="C346" i="20" s="1"/>
  <c r="H345" i="25"/>
  <c r="H295" i="25"/>
  <c r="E288" i="33"/>
  <c r="E313" i="33" s="1"/>
  <c r="E363" i="33" s="1"/>
  <c r="E293" i="33"/>
  <c r="E343" i="33" s="1"/>
  <c r="C296" i="23"/>
  <c r="C346" i="23" s="1"/>
  <c r="H271" i="23"/>
  <c r="C297" i="35"/>
  <c r="C347" i="35" s="1"/>
  <c r="H272" i="35"/>
  <c r="C302" i="35"/>
  <c r="C352" i="35" s="1"/>
  <c r="H277" i="35"/>
  <c r="C296" i="38"/>
  <c r="C346" i="38" s="1"/>
  <c r="H271" i="38"/>
  <c r="Q36" i="49"/>
  <c r="H213" i="35"/>
  <c r="C305" i="20"/>
  <c r="C355" i="20" s="1"/>
  <c r="H280" i="20"/>
  <c r="C298" i="38"/>
  <c r="C348" i="38" s="1"/>
  <c r="H273" i="38"/>
  <c r="C288" i="33"/>
  <c r="C293" i="33"/>
  <c r="H268" i="33"/>
  <c r="C311" i="20"/>
  <c r="C361" i="20" s="1"/>
  <c r="H286" i="20"/>
  <c r="C301" i="38"/>
  <c r="C351" i="38" s="1"/>
  <c r="H276" i="38"/>
  <c r="H280" i="31"/>
  <c r="C305" i="31"/>
  <c r="C355" i="31" s="1"/>
  <c r="E288" i="32"/>
  <c r="E313" i="32" s="1"/>
  <c r="E363" i="32" s="1"/>
  <c r="E293" i="32"/>
  <c r="E343" i="32" s="1"/>
  <c r="C295" i="35"/>
  <c r="C345" i="35" s="1"/>
  <c r="H270" i="35"/>
  <c r="F293" i="38"/>
  <c r="F343" i="38" s="1"/>
  <c r="F288" i="38"/>
  <c r="F313" i="38" s="1"/>
  <c r="F363" i="38" s="1"/>
  <c r="B55" i="49"/>
  <c r="B94" i="49" s="1"/>
  <c r="H271" i="31"/>
  <c r="C296" i="31"/>
  <c r="C346" i="31" s="1"/>
  <c r="C294" i="31"/>
  <c r="C344" i="31" s="1"/>
  <c r="H269" i="31"/>
  <c r="C301" i="35"/>
  <c r="C351" i="35" s="1"/>
  <c r="H276" i="35"/>
  <c r="C308" i="32"/>
  <c r="C358" i="32" s="1"/>
  <c r="H283" i="32"/>
  <c r="H310" i="31"/>
  <c r="H360" i="31"/>
  <c r="C293" i="26"/>
  <c r="H268" i="26"/>
  <c r="C345" i="25"/>
  <c r="C363" i="19"/>
  <c r="C338" i="19"/>
  <c r="C295" i="12"/>
  <c r="C345" i="12" s="1"/>
  <c r="H270" i="12"/>
  <c r="C312" i="38"/>
  <c r="C362" i="38" s="1"/>
  <c r="H287" i="38"/>
  <c r="C297" i="33"/>
  <c r="C347" i="33" s="1"/>
  <c r="H272" i="33"/>
  <c r="C301" i="20"/>
  <c r="C351" i="20" s="1"/>
  <c r="H276" i="20"/>
  <c r="E293" i="26"/>
  <c r="E343" i="26" s="1"/>
  <c r="E288" i="26"/>
  <c r="E313" i="26" s="1"/>
  <c r="E363" i="26" s="1"/>
  <c r="C302" i="38"/>
  <c r="C352" i="38" s="1"/>
  <c r="H277" i="38"/>
  <c r="C295" i="20"/>
  <c r="C345" i="20" s="1"/>
  <c r="H270" i="20"/>
  <c r="Q39" i="49"/>
  <c r="H198" i="9"/>
  <c r="C273" i="9"/>
  <c r="H206" i="9"/>
  <c r="C281" i="9"/>
  <c r="F213" i="9"/>
  <c r="T8" i="49"/>
  <c r="E52" i="49" s="1"/>
  <c r="E91" i="49" s="1"/>
  <c r="F268" i="9"/>
  <c r="H193" i="9"/>
  <c r="C213" i="9"/>
  <c r="C268" i="9"/>
  <c r="H209" i="9"/>
  <c r="C284" i="9"/>
  <c r="H284" i="9" s="1"/>
  <c r="H197" i="9"/>
  <c r="C272" i="9"/>
  <c r="H272" i="9" s="1"/>
  <c r="C294" i="38"/>
  <c r="C344" i="38" s="1"/>
  <c r="H269" i="38"/>
  <c r="H283" i="35"/>
  <c r="C308" i="35"/>
  <c r="C358" i="35" s="1"/>
  <c r="C295" i="38"/>
  <c r="C345" i="38" s="1"/>
  <c r="H270" i="38"/>
  <c r="C293" i="23"/>
  <c r="H268" i="23"/>
  <c r="C346" i="19"/>
  <c r="C321" i="19"/>
  <c r="C305" i="33"/>
  <c r="C355" i="33" s="1"/>
  <c r="H280" i="33"/>
  <c r="C293" i="32"/>
  <c r="C288" i="32"/>
  <c r="H268" i="32"/>
  <c r="D293" i="20"/>
  <c r="D343" i="20" s="1"/>
  <c r="D288" i="20"/>
  <c r="D313" i="20" s="1"/>
  <c r="D363" i="20" s="1"/>
  <c r="D293" i="26"/>
  <c r="D343" i="26" s="1"/>
  <c r="D288" i="26"/>
  <c r="D313" i="26" s="1"/>
  <c r="D363" i="26" s="1"/>
  <c r="C295" i="23"/>
  <c r="C345" i="23" s="1"/>
  <c r="H270" i="23"/>
  <c r="C296" i="26"/>
  <c r="C346" i="26" s="1"/>
  <c r="H271" i="26"/>
  <c r="F288" i="31"/>
  <c r="C294" i="23"/>
  <c r="C344" i="23" s="1"/>
  <c r="H269" i="23"/>
  <c r="C293" i="35"/>
  <c r="C288" i="35"/>
  <c r="H268" i="35"/>
  <c r="H188" i="9"/>
  <c r="C311" i="12"/>
  <c r="C361" i="12" s="1"/>
  <c r="H286" i="12"/>
  <c r="C293" i="38"/>
  <c r="C288" i="38"/>
  <c r="H268" i="38"/>
  <c r="H205" i="9"/>
  <c r="C280" i="9"/>
  <c r="E213" i="9"/>
  <c r="S8" i="49"/>
  <c r="D52" i="49" s="1"/>
  <c r="D91" i="49" s="1"/>
  <c r="E268" i="9"/>
  <c r="C299" i="31"/>
  <c r="C349" i="31" s="1"/>
  <c r="H274" i="31"/>
  <c r="G288" i="62"/>
  <c r="C288" i="23"/>
  <c r="C313" i="23" s="1"/>
  <c r="C301" i="31"/>
  <c r="C351" i="31" s="1"/>
  <c r="H276" i="31"/>
  <c r="F293" i="12"/>
  <c r="F343" i="12" s="1"/>
  <c r="F288" i="12"/>
  <c r="F313" i="12" s="1"/>
  <c r="F363" i="12" s="1"/>
  <c r="F293" i="32"/>
  <c r="F343" i="32" s="1"/>
  <c r="F288" i="32"/>
  <c r="F313" i="32" s="1"/>
  <c r="F363" i="32" s="1"/>
  <c r="C301" i="32"/>
  <c r="C351" i="32" s="1"/>
  <c r="H276" i="32"/>
  <c r="C295" i="32"/>
  <c r="C345" i="32" s="1"/>
  <c r="H270" i="32"/>
  <c r="E293" i="38"/>
  <c r="E343" i="38" s="1"/>
  <c r="E288" i="38"/>
  <c r="E313" i="38" s="1"/>
  <c r="E363" i="38" s="1"/>
  <c r="C298" i="23"/>
  <c r="C348" i="23" s="1"/>
  <c r="H273" i="23"/>
  <c r="C301" i="33"/>
  <c r="C351" i="33" s="1"/>
  <c r="H276" i="33"/>
  <c r="C306" i="32"/>
  <c r="C356" i="32" s="1"/>
  <c r="H281" i="32"/>
  <c r="C312" i="20"/>
  <c r="C362" i="20" s="1"/>
  <c r="H287" i="20"/>
  <c r="H304" i="19"/>
  <c r="H354" i="19"/>
  <c r="H275" i="12"/>
  <c r="H213" i="12"/>
  <c r="E293" i="20"/>
  <c r="E343" i="20" s="1"/>
  <c r="E288" i="20"/>
  <c r="E313" i="20" s="1"/>
  <c r="E363" i="20" s="1"/>
  <c r="C312" i="33"/>
  <c r="C362" i="33" s="1"/>
  <c r="H287" i="33"/>
  <c r="C306" i="35"/>
  <c r="C356" i="35" s="1"/>
  <c r="H281" i="35"/>
  <c r="C294" i="26"/>
  <c r="C344" i="26" s="1"/>
  <c r="H269" i="26"/>
  <c r="C312" i="31"/>
  <c r="C362" i="31" s="1"/>
  <c r="H287" i="31"/>
  <c r="D293" i="12"/>
  <c r="D343" i="12" s="1"/>
  <c r="D288" i="12"/>
  <c r="D313" i="12" s="1"/>
  <c r="D363" i="12" s="1"/>
  <c r="D293" i="35"/>
  <c r="D343" i="35" s="1"/>
  <c r="D288" i="35"/>
  <c r="D313" i="35" s="1"/>
  <c r="D363" i="35" s="1"/>
  <c r="H279" i="31"/>
  <c r="C304" i="31"/>
  <c r="C354" i="31" s="1"/>
  <c r="H195" i="9"/>
  <c r="C270" i="9"/>
  <c r="H196" i="9"/>
  <c r="C271" i="9"/>
  <c r="H200" i="9"/>
  <c r="C275" i="9"/>
  <c r="H211" i="9"/>
  <c r="C286" i="9"/>
  <c r="H199" i="9"/>
  <c r="C274" i="9"/>
  <c r="H202" i="9"/>
  <c r="C277" i="9"/>
  <c r="C301" i="12"/>
  <c r="C351" i="12" s="1"/>
  <c r="H276" i="12"/>
  <c r="D288" i="23"/>
  <c r="D313" i="23" s="1"/>
  <c r="D363" i="23" s="1"/>
  <c r="C312" i="26"/>
  <c r="C362" i="26" s="1"/>
  <c r="H287" i="26"/>
  <c r="C294" i="33"/>
  <c r="C344" i="33" s="1"/>
  <c r="H269" i="33"/>
  <c r="C298" i="31"/>
  <c r="C348" i="31" s="1"/>
  <c r="H273" i="31"/>
  <c r="C297" i="12"/>
  <c r="C347" i="12" s="1"/>
  <c r="H272" i="12"/>
  <c r="C329" i="19"/>
  <c r="C299" i="23"/>
  <c r="C349" i="23" s="1"/>
  <c r="H274" i="23"/>
  <c r="C294" i="35"/>
  <c r="C344" i="35" s="1"/>
  <c r="H269" i="35"/>
  <c r="E288" i="35"/>
  <c r="E313" i="35" s="1"/>
  <c r="E363" i="35" s="1"/>
  <c r="E293" i="35"/>
  <c r="E343" i="35" s="1"/>
  <c r="E288" i="12"/>
  <c r="E313" i="12" s="1"/>
  <c r="E363" i="12" s="1"/>
  <c r="E293" i="12"/>
  <c r="E343" i="12" s="1"/>
  <c r="C311" i="38"/>
  <c r="C361" i="38" s="1"/>
  <c r="H286" i="38"/>
  <c r="H286" i="23"/>
  <c r="C311" i="23"/>
  <c r="C361" i="23" s="1"/>
  <c r="C312" i="12"/>
  <c r="C362" i="12" s="1"/>
  <c r="H287" i="12"/>
  <c r="D293" i="32"/>
  <c r="D343" i="32" s="1"/>
  <c r="D288" i="32"/>
  <c r="D313" i="32" s="1"/>
  <c r="D363" i="32" s="1"/>
  <c r="H281" i="20"/>
  <c r="C306" i="20"/>
  <c r="C356" i="20" s="1"/>
  <c r="H283" i="38"/>
  <c r="H285" i="35"/>
  <c r="D288" i="31"/>
  <c r="D313" i="31" s="1"/>
  <c r="D363" i="31" s="1"/>
  <c r="H207" i="9"/>
  <c r="C282" i="9"/>
  <c r="C306" i="12"/>
  <c r="C356" i="12" s="1"/>
  <c r="H281" i="12"/>
  <c r="C308" i="20"/>
  <c r="C358" i="20" s="1"/>
  <c r="H283" i="20"/>
  <c r="H360" i="10"/>
  <c r="H310" i="10"/>
  <c r="S7" i="48" s="1"/>
  <c r="AN43" i="49"/>
  <c r="X43" i="49"/>
  <c r="AO43" i="49"/>
  <c r="H286" i="15"/>
  <c r="C311" i="15"/>
  <c r="C361" i="15" s="1"/>
  <c r="C306" i="14"/>
  <c r="C356" i="14" s="1"/>
  <c r="H281" i="14"/>
  <c r="H310" i="24"/>
  <c r="S24" i="48" s="1"/>
  <c r="H360" i="24"/>
  <c r="H207" i="37"/>
  <c r="C282" i="37"/>
  <c r="H282" i="37" s="1"/>
  <c r="G333" i="24"/>
  <c r="G322" i="24"/>
  <c r="E321" i="24"/>
  <c r="D318" i="24"/>
  <c r="G336" i="24"/>
  <c r="E337" i="24"/>
  <c r="D319" i="24"/>
  <c r="C336" i="24"/>
  <c r="D333" i="24"/>
  <c r="E318" i="24"/>
  <c r="F330" i="24"/>
  <c r="C320" i="24"/>
  <c r="E334" i="24"/>
  <c r="D321" i="24"/>
  <c r="G330" i="24"/>
  <c r="D325" i="24"/>
  <c r="G321" i="24"/>
  <c r="C325" i="24"/>
  <c r="E327" i="24"/>
  <c r="E328" i="24"/>
  <c r="D327" i="24"/>
  <c r="E335" i="24"/>
  <c r="G323" i="24"/>
  <c r="F335" i="24"/>
  <c r="C328" i="24"/>
  <c r="C343" i="24"/>
  <c r="G329" i="24"/>
  <c r="C329" i="24"/>
  <c r="C330" i="24"/>
  <c r="F333" i="24"/>
  <c r="E330" i="24"/>
  <c r="G335" i="24"/>
  <c r="C322" i="24"/>
  <c r="E319" i="24"/>
  <c r="C332" i="24"/>
  <c r="G324" i="24"/>
  <c r="C321" i="24"/>
  <c r="F326" i="24"/>
  <c r="G338" i="24"/>
  <c r="E329" i="24"/>
  <c r="F337" i="24"/>
  <c r="G318" i="24"/>
  <c r="F319" i="24"/>
  <c r="G331" i="24"/>
  <c r="F324" i="24"/>
  <c r="H334" i="24"/>
  <c r="F334" i="24"/>
  <c r="G320" i="24"/>
  <c r="D326" i="24"/>
  <c r="G334" i="24"/>
  <c r="F327" i="24"/>
  <c r="D329" i="24"/>
  <c r="C334" i="24"/>
  <c r="D334" i="24"/>
  <c r="D332" i="24"/>
  <c r="F328" i="24"/>
  <c r="C318" i="24"/>
  <c r="D336" i="24"/>
  <c r="G327" i="24"/>
  <c r="D330" i="24"/>
  <c r="E326" i="24"/>
  <c r="F331" i="24"/>
  <c r="E331" i="24"/>
  <c r="E336" i="24"/>
  <c r="H325" i="24"/>
  <c r="F332" i="24"/>
  <c r="F329" i="24"/>
  <c r="G319" i="24"/>
  <c r="H328" i="24"/>
  <c r="D335" i="24"/>
  <c r="D324" i="24"/>
  <c r="G328" i="24"/>
  <c r="G337" i="24"/>
  <c r="E324" i="24"/>
  <c r="F322" i="24"/>
  <c r="E320" i="24"/>
  <c r="G332" i="24"/>
  <c r="C335" i="24"/>
  <c r="C323" i="24"/>
  <c r="F336" i="24"/>
  <c r="F321" i="24"/>
  <c r="C333" i="24"/>
  <c r="D337" i="24"/>
  <c r="G325" i="24"/>
  <c r="H332" i="24"/>
  <c r="E323" i="24"/>
  <c r="D328" i="24"/>
  <c r="F323" i="24"/>
  <c r="D320" i="24"/>
  <c r="E332" i="24"/>
  <c r="D322" i="24"/>
  <c r="C327" i="24"/>
  <c r="C337" i="24"/>
  <c r="F325" i="24"/>
  <c r="E325" i="24"/>
  <c r="G326" i="24"/>
  <c r="E322" i="24"/>
  <c r="C324" i="24"/>
  <c r="C331" i="24"/>
  <c r="C326" i="24"/>
  <c r="F320" i="24"/>
  <c r="D323" i="24"/>
  <c r="H281" i="17"/>
  <c r="C306" i="17"/>
  <c r="C356" i="17" s="1"/>
  <c r="E295" i="6"/>
  <c r="E345" i="6" s="1"/>
  <c r="E215" i="44"/>
  <c r="E239" i="44" s="1"/>
  <c r="E287" i="44" s="1"/>
  <c r="E177" i="46"/>
  <c r="E57" i="46" s="1"/>
  <c r="E33" i="46" s="1"/>
  <c r="C298" i="21"/>
  <c r="C348" i="21" s="1"/>
  <c r="H273" i="21"/>
  <c r="H352" i="17"/>
  <c r="H302" i="17"/>
  <c r="K13" i="48" s="1"/>
  <c r="C311" i="59"/>
  <c r="C361" i="59" s="1"/>
  <c r="H286" i="59"/>
  <c r="C296" i="11"/>
  <c r="C346" i="11" s="1"/>
  <c r="H271" i="11"/>
  <c r="H345" i="24"/>
  <c r="H295" i="24"/>
  <c r="D24" i="48" s="1"/>
  <c r="Q40" i="49"/>
  <c r="H312" i="41"/>
  <c r="U40" i="48" s="1"/>
  <c r="H362" i="41"/>
  <c r="C301" i="22"/>
  <c r="C351" i="22" s="1"/>
  <c r="H276" i="22"/>
  <c r="H280" i="22"/>
  <c r="C305" i="22"/>
  <c r="C355" i="22" s="1"/>
  <c r="C298" i="17"/>
  <c r="C348" i="17" s="1"/>
  <c r="H273" i="17"/>
  <c r="D15" i="48"/>
  <c r="H320" i="19"/>
  <c r="H348" i="24"/>
  <c r="H298" i="24"/>
  <c r="G24" i="48" s="1"/>
  <c r="C297" i="41"/>
  <c r="C347" i="41" s="1"/>
  <c r="H272" i="41"/>
  <c r="D293" i="57"/>
  <c r="D343" i="57" s="1"/>
  <c r="D288" i="57"/>
  <c r="D313" i="57" s="1"/>
  <c r="D363" i="57" s="1"/>
  <c r="F332" i="29"/>
  <c r="E318" i="29"/>
  <c r="F333" i="29"/>
  <c r="G326" i="29"/>
  <c r="C329" i="29"/>
  <c r="D331" i="29"/>
  <c r="F326" i="29"/>
  <c r="C319" i="29"/>
  <c r="D330" i="29"/>
  <c r="G331" i="29"/>
  <c r="H329" i="29"/>
  <c r="D329" i="29"/>
  <c r="D335" i="29"/>
  <c r="D320" i="29"/>
  <c r="D325" i="29"/>
  <c r="H322" i="29"/>
  <c r="C322" i="29"/>
  <c r="E328" i="29"/>
  <c r="E331" i="29"/>
  <c r="C332" i="29"/>
  <c r="G338" i="29"/>
  <c r="F322" i="29"/>
  <c r="F320" i="29"/>
  <c r="C333" i="29"/>
  <c r="G325" i="29"/>
  <c r="E337" i="29"/>
  <c r="D321" i="29"/>
  <c r="D338" i="29"/>
  <c r="E325" i="29"/>
  <c r="D328" i="29"/>
  <c r="E326" i="29"/>
  <c r="H334" i="29"/>
  <c r="F325" i="29"/>
  <c r="D323" i="29"/>
  <c r="G328" i="29"/>
  <c r="E319" i="29"/>
  <c r="G321" i="29"/>
  <c r="G335" i="29"/>
  <c r="G322" i="29"/>
  <c r="C343" i="29"/>
  <c r="E333" i="29"/>
  <c r="C323" i="29"/>
  <c r="G334" i="29"/>
  <c r="F330" i="29"/>
  <c r="D319" i="29"/>
  <c r="F323" i="29"/>
  <c r="F324" i="29"/>
  <c r="E329" i="29"/>
  <c r="E323" i="29"/>
  <c r="G329" i="29"/>
  <c r="F329" i="29"/>
  <c r="H327" i="29"/>
  <c r="D318" i="29"/>
  <c r="E327" i="29"/>
  <c r="C321" i="29"/>
  <c r="G332" i="29"/>
  <c r="C330" i="29"/>
  <c r="E334" i="29"/>
  <c r="F337" i="29"/>
  <c r="C334" i="29"/>
  <c r="F334" i="29"/>
  <c r="F331" i="29"/>
  <c r="G327" i="29"/>
  <c r="D324" i="29"/>
  <c r="D334" i="29"/>
  <c r="G336" i="29"/>
  <c r="D326" i="29"/>
  <c r="D336" i="29"/>
  <c r="E338" i="29"/>
  <c r="D327" i="29"/>
  <c r="C324" i="29"/>
  <c r="E324" i="29"/>
  <c r="E321" i="29"/>
  <c r="G330" i="29"/>
  <c r="F327" i="29"/>
  <c r="F321" i="29"/>
  <c r="G337" i="29"/>
  <c r="C335" i="29"/>
  <c r="E335" i="29"/>
  <c r="C327" i="29"/>
  <c r="C325" i="29"/>
  <c r="C326" i="29"/>
  <c r="F338" i="29"/>
  <c r="C336" i="29"/>
  <c r="D322" i="29"/>
  <c r="C337" i="29"/>
  <c r="F319" i="29"/>
  <c r="G318" i="29"/>
  <c r="E332" i="29"/>
  <c r="C320" i="29"/>
  <c r="E336" i="29"/>
  <c r="H332" i="29"/>
  <c r="G320" i="29"/>
  <c r="D337" i="29"/>
  <c r="G324" i="29"/>
  <c r="H325" i="29"/>
  <c r="H335" i="29"/>
  <c r="G333" i="29"/>
  <c r="F328" i="29"/>
  <c r="E320" i="29"/>
  <c r="D332" i="29"/>
  <c r="E330" i="29"/>
  <c r="C328" i="29"/>
  <c r="E322" i="29"/>
  <c r="F335" i="29"/>
  <c r="G319" i="29"/>
  <c r="D333" i="29"/>
  <c r="F318" i="29"/>
  <c r="H328" i="29"/>
  <c r="F336" i="29"/>
  <c r="G323" i="29"/>
  <c r="H330" i="29"/>
  <c r="C318" i="29"/>
  <c r="E288" i="41"/>
  <c r="E313" i="41" s="1"/>
  <c r="E363" i="41" s="1"/>
  <c r="E293" i="41"/>
  <c r="E343" i="41" s="1"/>
  <c r="H202" i="37"/>
  <c r="C277" i="37"/>
  <c r="H195" i="37"/>
  <c r="C270" i="37"/>
  <c r="H199" i="37"/>
  <c r="C274" i="37"/>
  <c r="H285" i="27"/>
  <c r="C310" i="27"/>
  <c r="C360" i="27" s="1"/>
  <c r="C137" i="44"/>
  <c r="F179" i="46"/>
  <c r="F59" i="46" s="1"/>
  <c r="F35" i="46" s="1"/>
  <c r="F217" i="44"/>
  <c r="F241" i="44" s="1"/>
  <c r="F289" i="44" s="1"/>
  <c r="C278" i="6"/>
  <c r="H203" i="6"/>
  <c r="C284" i="6"/>
  <c r="H209" i="6"/>
  <c r="G229" i="44"/>
  <c r="G253" i="44" s="1"/>
  <c r="G301" i="44" s="1"/>
  <c r="G191" i="46"/>
  <c r="G71" i="46" s="1"/>
  <c r="G47" i="46" s="1"/>
  <c r="F294" i="6"/>
  <c r="F344" i="6" s="1"/>
  <c r="F176" i="46"/>
  <c r="F56" i="46" s="1"/>
  <c r="F32" i="46" s="1"/>
  <c r="F214" i="44"/>
  <c r="F238" i="44" s="1"/>
  <c r="F286" i="44" s="1"/>
  <c r="E308" i="6"/>
  <c r="E358" i="6" s="1"/>
  <c r="G182" i="46"/>
  <c r="G62" i="46" s="1"/>
  <c r="G38" i="46" s="1"/>
  <c r="G220" i="44"/>
  <c r="G244" i="44" s="1"/>
  <c r="G292" i="44" s="1"/>
  <c r="F182" i="46"/>
  <c r="F62" i="46" s="1"/>
  <c r="F38" i="46" s="1"/>
  <c r="F220" i="44"/>
  <c r="F244" i="44" s="1"/>
  <c r="F292" i="44" s="1"/>
  <c r="G184" i="46"/>
  <c r="G64" i="46" s="1"/>
  <c r="G222" i="44"/>
  <c r="F296" i="6"/>
  <c r="F346" i="6" s="1"/>
  <c r="F216" i="44"/>
  <c r="F240" i="44" s="1"/>
  <c r="F288" i="44" s="1"/>
  <c r="F178" i="46"/>
  <c r="F58" i="46" s="1"/>
  <c r="F34" i="46" s="1"/>
  <c r="H204" i="6"/>
  <c r="C279" i="6"/>
  <c r="D293" i="16"/>
  <c r="D343" i="16" s="1"/>
  <c r="D288" i="16"/>
  <c r="D313" i="16" s="1"/>
  <c r="D363" i="16" s="1"/>
  <c r="D293" i="21"/>
  <c r="D343" i="21" s="1"/>
  <c r="D288" i="21"/>
  <c r="D313" i="21" s="1"/>
  <c r="D363" i="21" s="1"/>
  <c r="C296" i="27"/>
  <c r="C346" i="27" s="1"/>
  <c r="H271" i="27"/>
  <c r="F293" i="22"/>
  <c r="F343" i="22" s="1"/>
  <c r="F288" i="22"/>
  <c r="F313" i="22" s="1"/>
  <c r="F363" i="22" s="1"/>
  <c r="H269" i="22"/>
  <c r="C294" i="22"/>
  <c r="C344" i="22" s="1"/>
  <c r="C296" i="57"/>
  <c r="C346" i="57" s="1"/>
  <c r="H271" i="57"/>
  <c r="C298" i="34"/>
  <c r="C348" i="34" s="1"/>
  <c r="H273" i="34"/>
  <c r="C296" i="17"/>
  <c r="C346" i="17" s="1"/>
  <c r="H271" i="17"/>
  <c r="H204" i="36"/>
  <c r="C279" i="36"/>
  <c r="H279" i="36" s="1"/>
  <c r="H198" i="36"/>
  <c r="C273" i="36"/>
  <c r="F213" i="36"/>
  <c r="T37" i="49" s="1"/>
  <c r="E81" i="49" s="1"/>
  <c r="F268" i="36"/>
  <c r="F288" i="36" s="1"/>
  <c r="H348" i="29"/>
  <c r="H298" i="29"/>
  <c r="G27" i="48" s="1"/>
  <c r="C298" i="30"/>
  <c r="C348" i="30" s="1"/>
  <c r="H273" i="30"/>
  <c r="H307" i="11"/>
  <c r="P8" i="48" s="1"/>
  <c r="H357" i="11"/>
  <c r="C311" i="39"/>
  <c r="C361" i="39" s="1"/>
  <c r="H286" i="39"/>
  <c r="C294" i="41"/>
  <c r="C344" i="41" s="1"/>
  <c r="H269" i="41"/>
  <c r="C306" i="59"/>
  <c r="C356" i="59" s="1"/>
  <c r="H281" i="59"/>
  <c r="H270" i="57"/>
  <c r="C295" i="57"/>
  <c r="C345" i="57" s="1"/>
  <c r="C293" i="18"/>
  <c r="H268" i="18"/>
  <c r="H268" i="17"/>
  <c r="C293" i="17"/>
  <c r="H271" i="14"/>
  <c r="C296" i="14"/>
  <c r="C346" i="14" s="1"/>
  <c r="C299" i="39"/>
  <c r="C349" i="39" s="1"/>
  <c r="H274" i="39"/>
  <c r="H213" i="21"/>
  <c r="Q21" i="49"/>
  <c r="H274" i="22"/>
  <c r="C299" i="22"/>
  <c r="C349" i="22" s="1"/>
  <c r="E293" i="57"/>
  <c r="E343" i="57" s="1"/>
  <c r="E288" i="57"/>
  <c r="E313" i="57" s="1"/>
  <c r="E363" i="57" s="1"/>
  <c r="C299" i="14"/>
  <c r="C349" i="14" s="1"/>
  <c r="H274" i="14"/>
  <c r="H118" i="44"/>
  <c r="C305" i="34"/>
  <c r="C355" i="34" s="1"/>
  <c r="H280" i="34"/>
  <c r="D86" i="49"/>
  <c r="D125" i="49" s="1"/>
  <c r="C213" i="37"/>
  <c r="H193" i="37"/>
  <c r="C268" i="37"/>
  <c r="C283" i="6"/>
  <c r="H208" i="6"/>
  <c r="G214" i="44"/>
  <c r="G176" i="46"/>
  <c r="G56" i="46" s="1"/>
  <c r="E293" i="30"/>
  <c r="E343" i="30" s="1"/>
  <c r="E288" i="30"/>
  <c r="E313" i="30" s="1"/>
  <c r="E363" i="30" s="1"/>
  <c r="H268" i="57"/>
  <c r="C293" i="57"/>
  <c r="H270" i="34"/>
  <c r="C295" i="34"/>
  <c r="C345" i="34" s="1"/>
  <c r="C293" i="39"/>
  <c r="H268" i="39"/>
  <c r="C295" i="62"/>
  <c r="C345" i="62" s="1"/>
  <c r="H270" i="62"/>
  <c r="H286" i="27"/>
  <c r="C311" i="27"/>
  <c r="C361" i="27" s="1"/>
  <c r="C298" i="18"/>
  <c r="C348" i="18" s="1"/>
  <c r="H273" i="18"/>
  <c r="H270" i="16"/>
  <c r="H271" i="30"/>
  <c r="C296" i="30"/>
  <c r="C346" i="30" s="1"/>
  <c r="D288" i="39"/>
  <c r="D313" i="39" s="1"/>
  <c r="D363" i="39" s="1"/>
  <c r="D293" i="39"/>
  <c r="D343" i="39" s="1"/>
  <c r="D293" i="41"/>
  <c r="D343" i="41" s="1"/>
  <c r="D288" i="41"/>
  <c r="D313" i="41" s="1"/>
  <c r="D363" i="41" s="1"/>
  <c r="H343" i="29"/>
  <c r="H293" i="29"/>
  <c r="B27" i="48" s="1"/>
  <c r="H277" i="16"/>
  <c r="C302" i="16"/>
  <c r="C352" i="16" s="1"/>
  <c r="H357" i="27"/>
  <c r="H307" i="27"/>
  <c r="P25" i="48" s="1"/>
  <c r="H360" i="30"/>
  <c r="H310" i="30"/>
  <c r="S28" i="48" s="1"/>
  <c r="H349" i="62"/>
  <c r="H299" i="62"/>
  <c r="H21" i="48" s="1"/>
  <c r="H211" i="37"/>
  <c r="C286" i="37"/>
  <c r="H210" i="37"/>
  <c r="C285" i="37"/>
  <c r="H285" i="37" s="1"/>
  <c r="D213" i="37"/>
  <c r="R38" i="49" s="1"/>
  <c r="C82" i="49" s="1"/>
  <c r="C121" i="49" s="1"/>
  <c r="D268" i="37"/>
  <c r="H212" i="37"/>
  <c r="C287" i="37"/>
  <c r="E213" i="37"/>
  <c r="S38" i="49" s="1"/>
  <c r="D82" i="49" s="1"/>
  <c r="D121" i="49" s="1"/>
  <c r="E268" i="37"/>
  <c r="H273" i="22"/>
  <c r="C298" i="22"/>
  <c r="C348" i="22" s="1"/>
  <c r="H271" i="34"/>
  <c r="C296" i="34"/>
  <c r="C346" i="34" s="1"/>
  <c r="H273" i="15"/>
  <c r="C298" i="15"/>
  <c r="C348" i="15" s="1"/>
  <c r="C306" i="62"/>
  <c r="C356" i="62" s="1"/>
  <c r="H281" i="62"/>
  <c r="H213" i="34"/>
  <c r="Q35" i="49"/>
  <c r="F185" i="46"/>
  <c r="F65" i="46" s="1"/>
  <c r="F223" i="44"/>
  <c r="E298" i="6"/>
  <c r="E348" i="6" s="1"/>
  <c r="E180" i="46"/>
  <c r="E60" i="46" s="1"/>
  <c r="E36" i="46" s="1"/>
  <c r="E218" i="44"/>
  <c r="E242" i="44" s="1"/>
  <c r="E290" i="44" s="1"/>
  <c r="G183" i="46"/>
  <c r="G63" i="46" s="1"/>
  <c r="G221" i="44"/>
  <c r="E187" i="46"/>
  <c r="E67" i="46" s="1"/>
  <c r="E225" i="44"/>
  <c r="E219" i="44"/>
  <c r="E243" i="44" s="1"/>
  <c r="E291" i="44" s="1"/>
  <c r="E181" i="46"/>
  <c r="E61" i="46" s="1"/>
  <c r="E37" i="46" s="1"/>
  <c r="G188" i="46"/>
  <c r="G68" i="46" s="1"/>
  <c r="G44" i="46" s="1"/>
  <c r="G226" i="44"/>
  <c r="G250" i="44" s="1"/>
  <c r="G298" i="44" s="1"/>
  <c r="F306" i="6"/>
  <c r="F356" i="6" s="1"/>
  <c r="F226" i="44"/>
  <c r="F250" i="44" s="1"/>
  <c r="F298" i="44" s="1"/>
  <c r="F188" i="46"/>
  <c r="F68" i="46" s="1"/>
  <c r="F44" i="46" s="1"/>
  <c r="D229" i="44"/>
  <c r="D191" i="46"/>
  <c r="D71" i="46" s="1"/>
  <c r="E230" i="44"/>
  <c r="E192" i="46"/>
  <c r="E72" i="46" s="1"/>
  <c r="D225" i="44"/>
  <c r="D249" i="44" s="1"/>
  <c r="D297" i="44" s="1"/>
  <c r="D187" i="46"/>
  <c r="D67" i="46" s="1"/>
  <c r="D43" i="46" s="1"/>
  <c r="D299" i="6"/>
  <c r="D349" i="6" s="1"/>
  <c r="D181" i="46"/>
  <c r="D61" i="46" s="1"/>
  <c r="D37" i="46" s="1"/>
  <c r="D219" i="44"/>
  <c r="D243" i="44" s="1"/>
  <c r="D291" i="44" s="1"/>
  <c r="E312" i="6"/>
  <c r="E362" i="6" s="1"/>
  <c r="E232" i="44"/>
  <c r="E256" i="44" s="1"/>
  <c r="E304" i="44" s="1"/>
  <c r="E194" i="46"/>
  <c r="E74" i="46" s="1"/>
  <c r="E50" i="46" s="1"/>
  <c r="H287" i="16"/>
  <c r="C312" i="16"/>
  <c r="C362" i="16" s="1"/>
  <c r="H287" i="21"/>
  <c r="C312" i="21"/>
  <c r="C362" i="21" s="1"/>
  <c r="H356" i="29"/>
  <c r="H306" i="29"/>
  <c r="O27" i="48" s="1"/>
  <c r="H277" i="39"/>
  <c r="C302" i="39"/>
  <c r="C352" i="39" s="1"/>
  <c r="C288" i="41"/>
  <c r="H268" i="41"/>
  <c r="C293" i="41"/>
  <c r="E293" i="22"/>
  <c r="E343" i="22" s="1"/>
  <c r="E288" i="22"/>
  <c r="E313" i="22" s="1"/>
  <c r="E363" i="22" s="1"/>
  <c r="B70" i="49"/>
  <c r="B109" i="49" s="1"/>
  <c r="H199" i="36"/>
  <c r="C274" i="36"/>
  <c r="C293" i="15"/>
  <c r="C308" i="30"/>
  <c r="C358" i="30" s="1"/>
  <c r="H283" i="30"/>
  <c r="E293" i="39"/>
  <c r="E343" i="39" s="1"/>
  <c r="E288" i="39"/>
  <c r="E313" i="39" s="1"/>
  <c r="E363" i="39" s="1"/>
  <c r="H270" i="21"/>
  <c r="C295" i="21"/>
  <c r="C345" i="21" s="1"/>
  <c r="C296" i="22"/>
  <c r="C346" i="22" s="1"/>
  <c r="H271" i="22"/>
  <c r="H269" i="16"/>
  <c r="H344" i="29"/>
  <c r="H294" i="29"/>
  <c r="C27" i="48" s="1"/>
  <c r="F293" i="39"/>
  <c r="F343" i="39" s="1"/>
  <c r="F288" i="39"/>
  <c r="F313" i="39" s="1"/>
  <c r="F363" i="39" s="1"/>
  <c r="C308" i="34"/>
  <c r="C358" i="34" s="1"/>
  <c r="H283" i="34"/>
  <c r="H188" i="36"/>
  <c r="AL37" i="49"/>
  <c r="AQ37" i="49" s="1"/>
  <c r="H203" i="37"/>
  <c r="C278" i="37"/>
  <c r="H278" i="37" s="1"/>
  <c r="H269" i="39"/>
  <c r="C294" i="39"/>
  <c r="C344" i="39" s="1"/>
  <c r="E311" i="6"/>
  <c r="E361" i="6" s="1"/>
  <c r="E231" i="44"/>
  <c r="E255" i="44" s="1"/>
  <c r="E303" i="44" s="1"/>
  <c r="E193" i="46"/>
  <c r="E73" i="46" s="1"/>
  <c r="E49" i="46" s="1"/>
  <c r="C308" i="21"/>
  <c r="C358" i="21" s="1"/>
  <c r="H283" i="21"/>
  <c r="H360" i="34"/>
  <c r="H310" i="34"/>
  <c r="S33" i="48" s="1"/>
  <c r="F293" i="17"/>
  <c r="F343" i="17" s="1"/>
  <c r="F288" i="17"/>
  <c r="F313" i="17" s="1"/>
  <c r="F363" i="17" s="1"/>
  <c r="C312" i="14"/>
  <c r="C362" i="14" s="1"/>
  <c r="H287" i="14"/>
  <c r="C312" i="11"/>
  <c r="C362" i="11" s="1"/>
  <c r="H287" i="11"/>
  <c r="H206" i="37"/>
  <c r="C281" i="37"/>
  <c r="G213" i="37"/>
  <c r="U38" i="49" s="1"/>
  <c r="F82" i="49" s="1"/>
  <c r="F121" i="49" s="1"/>
  <c r="G268" i="37"/>
  <c r="G288" i="37" s="1"/>
  <c r="G313" i="37" s="1"/>
  <c r="G363" i="37" s="1"/>
  <c r="H208" i="37"/>
  <c r="C283" i="37"/>
  <c r="H346" i="29"/>
  <c r="H296" i="29"/>
  <c r="E27" i="48" s="1"/>
  <c r="H279" i="18"/>
  <c r="C304" i="18"/>
  <c r="C354" i="18" s="1"/>
  <c r="E293" i="16"/>
  <c r="E343" i="16" s="1"/>
  <c r="E288" i="16"/>
  <c r="E313" i="16" s="1"/>
  <c r="E363" i="16" s="1"/>
  <c r="C297" i="11"/>
  <c r="C347" i="11" s="1"/>
  <c r="H272" i="11"/>
  <c r="H279" i="41"/>
  <c r="C304" i="41"/>
  <c r="C354" i="41" s="1"/>
  <c r="H271" i="59"/>
  <c r="C296" i="59"/>
  <c r="C346" i="59" s="1"/>
  <c r="F293" i="21"/>
  <c r="F343" i="21" s="1"/>
  <c r="F288" i="21"/>
  <c r="F313" i="21" s="1"/>
  <c r="F363" i="21" s="1"/>
  <c r="H309" i="27"/>
  <c r="R25" i="48" s="1"/>
  <c r="H359" i="27"/>
  <c r="H349" i="57"/>
  <c r="H299" i="57"/>
  <c r="H17" i="48" s="1"/>
  <c r="H273" i="57"/>
  <c r="C298" i="57"/>
  <c r="C348" i="57" s="1"/>
  <c r="H196" i="6"/>
  <c r="C271" i="6"/>
  <c r="G215" i="44"/>
  <c r="G177" i="46"/>
  <c r="G57" i="46" s="1"/>
  <c r="G187" i="46"/>
  <c r="G67" i="46" s="1"/>
  <c r="G225" i="44"/>
  <c r="F308" i="6"/>
  <c r="F358" i="6" s="1"/>
  <c r="G216" i="44"/>
  <c r="G240" i="44" s="1"/>
  <c r="G288" i="44" s="1"/>
  <c r="G178" i="46"/>
  <c r="G58" i="46" s="1"/>
  <c r="G34" i="46" s="1"/>
  <c r="D268" i="6"/>
  <c r="D213" i="6"/>
  <c r="R7" i="49" s="1"/>
  <c r="D224" i="44"/>
  <c r="D248" i="44" s="1"/>
  <c r="D296" i="44" s="1"/>
  <c r="D186" i="46"/>
  <c r="D66" i="46" s="1"/>
  <c r="D42" i="46" s="1"/>
  <c r="D312" i="6"/>
  <c r="D362" i="6" s="1"/>
  <c r="D194" i="46"/>
  <c r="D74" i="46" s="1"/>
  <c r="D50" i="46" s="1"/>
  <c r="D232" i="44"/>
  <c r="D256" i="44" s="1"/>
  <c r="D304" i="44" s="1"/>
  <c r="E296" i="6"/>
  <c r="E346" i="6" s="1"/>
  <c r="E216" i="44"/>
  <c r="E240" i="44" s="1"/>
  <c r="E288" i="44" s="1"/>
  <c r="E178" i="46"/>
  <c r="E58" i="46" s="1"/>
  <c r="E34" i="46" s="1"/>
  <c r="E223" i="44"/>
  <c r="E185" i="46"/>
  <c r="E65" i="46" s="1"/>
  <c r="F181" i="46"/>
  <c r="F61" i="46" s="1"/>
  <c r="F37" i="46" s="1"/>
  <c r="F219" i="44"/>
  <c r="F243" i="44" s="1"/>
  <c r="F291" i="44" s="1"/>
  <c r="F213" i="6"/>
  <c r="T7" i="49" s="1"/>
  <c r="F268" i="6"/>
  <c r="G232" i="44"/>
  <c r="G194" i="46"/>
  <c r="G74" i="46" s="1"/>
  <c r="Q14" i="49"/>
  <c r="C296" i="62"/>
  <c r="C346" i="62" s="1"/>
  <c r="H271" i="62"/>
  <c r="E293" i="11"/>
  <c r="E343" i="11" s="1"/>
  <c r="E288" i="11"/>
  <c r="E313" i="11" s="1"/>
  <c r="E363" i="11" s="1"/>
  <c r="Q27" i="49"/>
  <c r="H213" i="27"/>
  <c r="H208" i="36"/>
  <c r="C283" i="36"/>
  <c r="E213" i="36"/>
  <c r="S37" i="49" s="1"/>
  <c r="D81" i="49" s="1"/>
  <c r="D120" i="49" s="1"/>
  <c r="E268" i="36"/>
  <c r="H193" i="36"/>
  <c r="C213" i="36"/>
  <c r="C268" i="36"/>
  <c r="H197" i="36"/>
  <c r="C272" i="36"/>
  <c r="B72" i="49"/>
  <c r="B111" i="49" s="1"/>
  <c r="H276" i="27"/>
  <c r="C301" i="27"/>
  <c r="C351" i="27" s="1"/>
  <c r="H283" i="22"/>
  <c r="C308" i="22"/>
  <c r="C358" i="22" s="1"/>
  <c r="D288" i="30"/>
  <c r="D313" i="30" s="1"/>
  <c r="D363" i="30" s="1"/>
  <c r="D293" i="30"/>
  <c r="D343" i="30" s="1"/>
  <c r="E293" i="27"/>
  <c r="E343" i="27" s="1"/>
  <c r="E288" i="27"/>
  <c r="E313" i="27" s="1"/>
  <c r="E363" i="27" s="1"/>
  <c r="H280" i="17"/>
  <c r="C305" i="17"/>
  <c r="C355" i="17" s="1"/>
  <c r="H280" i="41"/>
  <c r="C305" i="41"/>
  <c r="C355" i="41" s="1"/>
  <c r="Q19" i="49"/>
  <c r="H285" i="17"/>
  <c r="C310" i="17"/>
  <c r="C360" i="17" s="1"/>
  <c r="H280" i="16"/>
  <c r="C305" i="16"/>
  <c r="C355" i="16" s="1"/>
  <c r="D293" i="11"/>
  <c r="D343" i="11" s="1"/>
  <c r="D288" i="11"/>
  <c r="D313" i="11" s="1"/>
  <c r="D363" i="11" s="1"/>
  <c r="C301" i="34"/>
  <c r="C351" i="34" s="1"/>
  <c r="H276" i="34"/>
  <c r="H198" i="37"/>
  <c r="C273" i="37"/>
  <c r="H286" i="34"/>
  <c r="C311" i="34"/>
  <c r="C361" i="34" s="1"/>
  <c r="D295" i="6"/>
  <c r="D345" i="6" s="1"/>
  <c r="D177" i="46"/>
  <c r="D57" i="46" s="1"/>
  <c r="D33" i="46" s="1"/>
  <c r="D215" i="44"/>
  <c r="D239" i="44" s="1"/>
  <c r="D287" i="44" s="1"/>
  <c r="Q42" i="49"/>
  <c r="B86" i="49" s="1"/>
  <c r="B125" i="49" s="1"/>
  <c r="H213" i="41"/>
  <c r="H280" i="18"/>
  <c r="C305" i="18"/>
  <c r="C355" i="18" s="1"/>
  <c r="H201" i="36"/>
  <c r="C276" i="36"/>
  <c r="H271" i="21"/>
  <c r="C296" i="21"/>
  <c r="C346" i="21" s="1"/>
  <c r="H269" i="57"/>
  <c r="C294" i="57"/>
  <c r="C344" i="57" s="1"/>
  <c r="Q22" i="49"/>
  <c r="H213" i="22"/>
  <c r="H283" i="17"/>
  <c r="C308" i="17"/>
  <c r="C358" i="17" s="1"/>
  <c r="H280" i="39"/>
  <c r="C305" i="39"/>
  <c r="C355" i="39" s="1"/>
  <c r="C311" i="41"/>
  <c r="C361" i="41" s="1"/>
  <c r="H286" i="41"/>
  <c r="C299" i="27"/>
  <c r="C349" i="27" s="1"/>
  <c r="H274" i="27"/>
  <c r="H283" i="16"/>
  <c r="C308" i="16"/>
  <c r="C358" i="16" s="1"/>
  <c r="E293" i="14"/>
  <c r="E343" i="14" s="1"/>
  <c r="E288" i="14"/>
  <c r="E313" i="14" s="1"/>
  <c r="E363" i="14" s="1"/>
  <c r="C294" i="18"/>
  <c r="C344" i="18" s="1"/>
  <c r="H269" i="18"/>
  <c r="C293" i="30"/>
  <c r="H268" i="30"/>
  <c r="C288" i="30"/>
  <c r="F288" i="11"/>
  <c r="F313" i="11" s="1"/>
  <c r="F363" i="11" s="1"/>
  <c r="F293" i="11"/>
  <c r="F343" i="11" s="1"/>
  <c r="E288" i="59"/>
  <c r="E313" i="59" s="1"/>
  <c r="E363" i="59" s="1"/>
  <c r="E293" i="59"/>
  <c r="E343" i="59" s="1"/>
  <c r="H197" i="37"/>
  <c r="C272" i="37"/>
  <c r="H281" i="34"/>
  <c r="C306" i="34"/>
  <c r="C356" i="34" s="1"/>
  <c r="H276" i="11"/>
  <c r="C301" i="11"/>
  <c r="C351" i="11" s="1"/>
  <c r="H361" i="29"/>
  <c r="H311" i="29"/>
  <c r="T27" i="48" s="1"/>
  <c r="D293" i="22"/>
  <c r="D343" i="22" s="1"/>
  <c r="D288" i="22"/>
  <c r="D313" i="22" s="1"/>
  <c r="D363" i="22" s="1"/>
  <c r="C293" i="34"/>
  <c r="H268" i="34"/>
  <c r="C288" i="34"/>
  <c r="F312" i="6"/>
  <c r="F362" i="6" s="1"/>
  <c r="F232" i="44"/>
  <c r="F256" i="44" s="1"/>
  <c r="F304" i="44" s="1"/>
  <c r="F194" i="46"/>
  <c r="F74" i="46" s="1"/>
  <c r="F50" i="46" s="1"/>
  <c r="D311" i="6"/>
  <c r="D361" i="6" s="1"/>
  <c r="D231" i="44"/>
  <c r="D255" i="44" s="1"/>
  <c r="D303" i="44" s="1"/>
  <c r="D193" i="46"/>
  <c r="D73" i="46" s="1"/>
  <c r="D49" i="46" s="1"/>
  <c r="D301" i="6"/>
  <c r="D351" i="6" s="1"/>
  <c r="E229" i="44"/>
  <c r="E191" i="46"/>
  <c r="E71" i="46" s="1"/>
  <c r="H201" i="6"/>
  <c r="C276" i="6"/>
  <c r="C274" i="6"/>
  <c r="H199" i="6"/>
  <c r="G217" i="44"/>
  <c r="G179" i="46"/>
  <c r="G59" i="46" s="1"/>
  <c r="F215" i="44"/>
  <c r="F239" i="44" s="1"/>
  <c r="F287" i="44" s="1"/>
  <c r="F177" i="46"/>
  <c r="F57" i="46" s="1"/>
  <c r="F33" i="46" s="1"/>
  <c r="F298" i="6"/>
  <c r="F348" i="6" s="1"/>
  <c r="F218" i="44"/>
  <c r="F242" i="44" s="1"/>
  <c r="F290" i="44" s="1"/>
  <c r="F180" i="46"/>
  <c r="F60" i="46" s="1"/>
  <c r="F36" i="46" s="1"/>
  <c r="G224" i="44"/>
  <c r="G186" i="46"/>
  <c r="G66" i="46" s="1"/>
  <c r="E189" i="46"/>
  <c r="E69" i="46" s="1"/>
  <c r="E45" i="46" s="1"/>
  <c r="E227" i="44"/>
  <c r="E251" i="44" s="1"/>
  <c r="E299" i="44" s="1"/>
  <c r="D310" i="6"/>
  <c r="D360" i="6" s="1"/>
  <c r="D230" i="44"/>
  <c r="D254" i="44" s="1"/>
  <c r="D302" i="44" s="1"/>
  <c r="D192" i="46"/>
  <c r="D72" i="46" s="1"/>
  <c r="D48" i="46" s="1"/>
  <c r="C296" i="16"/>
  <c r="C346" i="16" s="1"/>
  <c r="H271" i="16"/>
  <c r="C298" i="41"/>
  <c r="C348" i="41" s="1"/>
  <c r="H273" i="41"/>
  <c r="C295" i="27"/>
  <c r="C345" i="27" s="1"/>
  <c r="H270" i="27"/>
  <c r="C294" i="34"/>
  <c r="C344" i="34" s="1"/>
  <c r="H269" i="34"/>
  <c r="H287" i="39"/>
  <c r="C312" i="39"/>
  <c r="C362" i="39" s="1"/>
  <c r="C296" i="41"/>
  <c r="C346" i="41" s="1"/>
  <c r="H271" i="41"/>
  <c r="C310" i="22"/>
  <c r="C360" i="22" s="1"/>
  <c r="H285" i="22"/>
  <c r="D213" i="36"/>
  <c r="R37" i="49" s="1"/>
  <c r="C81" i="49" s="1"/>
  <c r="C120" i="49" s="1"/>
  <c r="D268" i="36"/>
  <c r="H196" i="36"/>
  <c r="C271" i="36"/>
  <c r="H202" i="36"/>
  <c r="C277" i="36"/>
  <c r="H277" i="36" s="1"/>
  <c r="Q13" i="49"/>
  <c r="E293" i="21"/>
  <c r="E343" i="21" s="1"/>
  <c r="E288" i="21"/>
  <c r="E313" i="21" s="1"/>
  <c r="E363" i="21" s="1"/>
  <c r="C299" i="30"/>
  <c r="C349" i="30" s="1"/>
  <c r="H274" i="30"/>
  <c r="C311" i="30"/>
  <c r="C361" i="30" s="1"/>
  <c r="H286" i="30"/>
  <c r="C296" i="39"/>
  <c r="C346" i="39" s="1"/>
  <c r="H271" i="39"/>
  <c r="H286" i="57"/>
  <c r="C311" i="57"/>
  <c r="C361" i="57" s="1"/>
  <c r="H274" i="16"/>
  <c r="C299" i="16"/>
  <c r="C349" i="16" s="1"/>
  <c r="F293" i="15"/>
  <c r="F343" i="15" s="1"/>
  <c r="F288" i="15"/>
  <c r="F313" i="15" s="1"/>
  <c r="F363" i="15" s="1"/>
  <c r="H270" i="39"/>
  <c r="C295" i="39"/>
  <c r="C345" i="39" s="1"/>
  <c r="E293" i="62"/>
  <c r="E343" i="62" s="1"/>
  <c r="E288" i="62"/>
  <c r="E313" i="62" s="1"/>
  <c r="E363" i="62" s="1"/>
  <c r="C297" i="21"/>
  <c r="C347" i="21" s="1"/>
  <c r="H272" i="21"/>
  <c r="C294" i="27"/>
  <c r="C344" i="27" s="1"/>
  <c r="H269" i="27"/>
  <c r="E293" i="18"/>
  <c r="E343" i="18" s="1"/>
  <c r="E288" i="18"/>
  <c r="E313" i="18" s="1"/>
  <c r="E363" i="18" s="1"/>
  <c r="H269" i="17"/>
  <c r="C294" i="17"/>
  <c r="C344" i="17" s="1"/>
  <c r="Q12" i="49"/>
  <c r="C311" i="16"/>
  <c r="C361" i="16" s="1"/>
  <c r="H286" i="16"/>
  <c r="C310" i="11"/>
  <c r="C360" i="11" s="1"/>
  <c r="H285" i="11"/>
  <c r="E293" i="17"/>
  <c r="E343" i="17" s="1"/>
  <c r="E288" i="17"/>
  <c r="E313" i="17" s="1"/>
  <c r="E363" i="17" s="1"/>
  <c r="C306" i="18"/>
  <c r="C356" i="18" s="1"/>
  <c r="H281" i="18"/>
  <c r="C295" i="59"/>
  <c r="C345" i="59" s="1"/>
  <c r="H270" i="59"/>
  <c r="G189" i="46"/>
  <c r="G69" i="46" s="1"/>
  <c r="G45" i="46" s="1"/>
  <c r="G227" i="44"/>
  <c r="G251" i="44" s="1"/>
  <c r="G299" i="44" s="1"/>
  <c r="E184" i="46"/>
  <c r="E64" i="46" s="1"/>
  <c r="E40" i="46" s="1"/>
  <c r="E222" i="44"/>
  <c r="E246" i="44" s="1"/>
  <c r="E294" i="44" s="1"/>
  <c r="F293" i="27"/>
  <c r="F343" i="27" s="1"/>
  <c r="F288" i="27"/>
  <c r="F313" i="27" s="1"/>
  <c r="F363" i="27" s="1"/>
  <c r="H209" i="36"/>
  <c r="C284" i="36"/>
  <c r="H284" i="36" s="1"/>
  <c r="C311" i="11"/>
  <c r="C361" i="11" s="1"/>
  <c r="H286" i="11"/>
  <c r="H345" i="29"/>
  <c r="H295" i="29"/>
  <c r="D27" i="48" s="1"/>
  <c r="C306" i="41"/>
  <c r="C356" i="41" s="1"/>
  <c r="H281" i="41"/>
  <c r="H351" i="15"/>
  <c r="H301" i="15"/>
  <c r="J11" i="48" s="1"/>
  <c r="C294" i="14"/>
  <c r="C344" i="14" s="1"/>
  <c r="H269" i="14"/>
  <c r="H280" i="62"/>
  <c r="C305" i="62"/>
  <c r="C355" i="62" s="1"/>
  <c r="E293" i="34"/>
  <c r="E343" i="34" s="1"/>
  <c r="E288" i="34"/>
  <c r="E313" i="34" s="1"/>
  <c r="E363" i="34" s="1"/>
  <c r="C295" i="11"/>
  <c r="C345" i="11" s="1"/>
  <c r="H270" i="11"/>
  <c r="H360" i="62"/>
  <c r="H310" i="62"/>
  <c r="S21" i="48" s="1"/>
  <c r="C305" i="21"/>
  <c r="C355" i="21" s="1"/>
  <c r="H280" i="21"/>
  <c r="H357" i="34"/>
  <c r="H307" i="34"/>
  <c r="P33" i="48" s="1"/>
  <c r="H270" i="17"/>
  <c r="C295" i="17"/>
  <c r="C345" i="17" s="1"/>
  <c r="C299" i="17"/>
  <c r="C349" i="17" s="1"/>
  <c r="H274" i="17"/>
  <c r="H185" i="44"/>
  <c r="H360" i="39"/>
  <c r="H310" i="39"/>
  <c r="S38" i="48" s="1"/>
  <c r="C308" i="41"/>
  <c r="C358" i="41" s="1"/>
  <c r="H283" i="41"/>
  <c r="H269" i="21"/>
  <c r="C294" i="21"/>
  <c r="C344" i="21" s="1"/>
  <c r="H201" i="37"/>
  <c r="C276" i="37"/>
  <c r="H200" i="37"/>
  <c r="C275" i="37"/>
  <c r="H275" i="37" s="1"/>
  <c r="AL23" i="49"/>
  <c r="AQ23" i="49" s="1"/>
  <c r="H188" i="62"/>
  <c r="D293" i="17"/>
  <c r="D343" i="17" s="1"/>
  <c r="D288" i="17"/>
  <c r="D313" i="17" s="1"/>
  <c r="D363" i="17" s="1"/>
  <c r="C308" i="14"/>
  <c r="C358" i="14" s="1"/>
  <c r="H283" i="14"/>
  <c r="C298" i="14"/>
  <c r="C348" i="14" s="1"/>
  <c r="H273" i="14"/>
  <c r="H360" i="41"/>
  <c r="H310" i="41"/>
  <c r="S40" i="48" s="1"/>
  <c r="C306" i="27"/>
  <c r="C356" i="27" s="1"/>
  <c r="H281" i="27"/>
  <c r="H279" i="22"/>
  <c r="C304" i="22"/>
  <c r="C354" i="22" s="1"/>
  <c r="H310" i="57"/>
  <c r="S17" i="48" s="1"/>
  <c r="H360" i="57"/>
  <c r="C295" i="18"/>
  <c r="C345" i="18" s="1"/>
  <c r="H270" i="18"/>
  <c r="F191" i="46"/>
  <c r="F71" i="46" s="1"/>
  <c r="F229" i="44"/>
  <c r="H206" i="6"/>
  <c r="C281" i="6"/>
  <c r="D227" i="44"/>
  <c r="D251" i="44" s="1"/>
  <c r="D299" i="44" s="1"/>
  <c r="D189" i="46"/>
  <c r="D69" i="46" s="1"/>
  <c r="D45" i="46" s="1"/>
  <c r="H194" i="6"/>
  <c r="C269" i="6"/>
  <c r="D298" i="6"/>
  <c r="D348" i="6" s="1"/>
  <c r="D218" i="44"/>
  <c r="D242" i="44" s="1"/>
  <c r="D290" i="44" s="1"/>
  <c r="D180" i="46"/>
  <c r="D60" i="46" s="1"/>
  <c r="D36" i="46" s="1"/>
  <c r="G223" i="44"/>
  <c r="G247" i="44" s="1"/>
  <c r="G295" i="44" s="1"/>
  <c r="G185" i="46"/>
  <c r="G65" i="46" s="1"/>
  <c r="G41" i="46" s="1"/>
  <c r="D302" i="6"/>
  <c r="D352" i="6" s="1"/>
  <c r="D222" i="44"/>
  <c r="D246" i="44" s="1"/>
  <c r="D294" i="44" s="1"/>
  <c r="D184" i="46"/>
  <c r="D64" i="46" s="1"/>
  <c r="D40" i="46" s="1"/>
  <c r="G213" i="6"/>
  <c r="U7" i="49" s="1"/>
  <c r="G268" i="6"/>
  <c r="D185" i="46"/>
  <c r="D65" i="46" s="1"/>
  <c r="D223" i="44"/>
  <c r="C270" i="6"/>
  <c r="H195" i="6"/>
  <c r="G231" i="44"/>
  <c r="G193" i="46"/>
  <c r="G73" i="46" s="1"/>
  <c r="E182" i="46"/>
  <c r="E62" i="46" s="1"/>
  <c r="E38" i="46" s="1"/>
  <c r="E220" i="44"/>
  <c r="E244" i="44" s="1"/>
  <c r="E292" i="44" s="1"/>
  <c r="C293" i="16"/>
  <c r="C293" i="27"/>
  <c r="H268" i="27"/>
  <c r="C288" i="27"/>
  <c r="H286" i="22"/>
  <c r="C311" i="22"/>
  <c r="C361" i="22" s="1"/>
  <c r="G268" i="36"/>
  <c r="G288" i="36" s="1"/>
  <c r="G313" i="36" s="1"/>
  <c r="G363" i="36" s="1"/>
  <c r="G213" i="36"/>
  <c r="U37" i="49" s="1"/>
  <c r="F81" i="49" s="1"/>
  <c r="F120" i="49" s="1"/>
  <c r="H194" i="36"/>
  <c r="C269" i="36"/>
  <c r="H206" i="36"/>
  <c r="C281" i="36"/>
  <c r="H205" i="36"/>
  <c r="C280" i="36"/>
  <c r="C295" i="15"/>
  <c r="C345" i="15" s="1"/>
  <c r="H270" i="15"/>
  <c r="Q10" i="49"/>
  <c r="C306" i="21"/>
  <c r="C356" i="21" s="1"/>
  <c r="H281" i="21"/>
  <c r="H283" i="27"/>
  <c r="C308" i="27"/>
  <c r="C358" i="27" s="1"/>
  <c r="C297" i="22"/>
  <c r="C347" i="22" s="1"/>
  <c r="H272" i="22"/>
  <c r="H281" i="15"/>
  <c r="C306" i="15"/>
  <c r="C356" i="15" s="1"/>
  <c r="D288" i="15"/>
  <c r="D313" i="15" s="1"/>
  <c r="D363" i="15" s="1"/>
  <c r="D293" i="15"/>
  <c r="D343" i="15" s="1"/>
  <c r="H279" i="34"/>
  <c r="C304" i="34"/>
  <c r="C354" i="34" s="1"/>
  <c r="C298" i="11"/>
  <c r="C348" i="11" s="1"/>
  <c r="H273" i="11"/>
  <c r="C288" i="62"/>
  <c r="C293" i="62"/>
  <c r="H268" i="62"/>
  <c r="Z43" i="49"/>
  <c r="AC7" i="49"/>
  <c r="H280" i="15"/>
  <c r="C305" i="15"/>
  <c r="C355" i="15" s="1"/>
  <c r="H358" i="24"/>
  <c r="C305" i="27"/>
  <c r="C355" i="27" s="1"/>
  <c r="H280" i="27"/>
  <c r="C286" i="6"/>
  <c r="H211" i="6"/>
  <c r="E179" i="46"/>
  <c r="E59" i="46" s="1"/>
  <c r="E35" i="46" s="1"/>
  <c r="E217" i="44"/>
  <c r="E241" i="44" s="1"/>
  <c r="E289" i="44" s="1"/>
  <c r="C280" i="6"/>
  <c r="H205" i="6"/>
  <c r="H269" i="59"/>
  <c r="C294" i="59"/>
  <c r="C344" i="59" s="1"/>
  <c r="H350" i="34"/>
  <c r="H300" i="34"/>
  <c r="I33" i="48" s="1"/>
  <c r="H270" i="22"/>
  <c r="C295" i="22"/>
  <c r="C345" i="22" s="1"/>
  <c r="C305" i="11"/>
  <c r="C355" i="11" s="1"/>
  <c r="H280" i="11"/>
  <c r="H283" i="62"/>
  <c r="C308" i="62"/>
  <c r="C358" i="62" s="1"/>
  <c r="C298" i="27"/>
  <c r="C348" i="27" s="1"/>
  <c r="H273" i="27"/>
  <c r="C302" i="18"/>
  <c r="C352" i="18" s="1"/>
  <c r="H277" i="18"/>
  <c r="B73" i="49"/>
  <c r="B112" i="49" s="1"/>
  <c r="AJ29" i="49"/>
  <c r="H360" i="14"/>
  <c r="H310" i="14"/>
  <c r="S10" i="48" s="1"/>
  <c r="C294" i="30"/>
  <c r="C344" i="30" s="1"/>
  <c r="H269" i="30"/>
  <c r="C304" i="39"/>
  <c r="C354" i="39" s="1"/>
  <c r="H279" i="39"/>
  <c r="H274" i="41"/>
  <c r="C299" i="41"/>
  <c r="C349" i="41" s="1"/>
  <c r="H350" i="27"/>
  <c r="H300" i="27"/>
  <c r="I25" i="48" s="1"/>
  <c r="H310" i="16"/>
  <c r="S12" i="48" s="1"/>
  <c r="H360" i="16"/>
  <c r="C311" i="14"/>
  <c r="C361" i="14" s="1"/>
  <c r="H286" i="14"/>
  <c r="H213" i="30"/>
  <c r="Q30" i="49"/>
  <c r="C293" i="59"/>
  <c r="F213" i="37"/>
  <c r="T38" i="49" s="1"/>
  <c r="E82" i="49" s="1"/>
  <c r="E121" i="49" s="1"/>
  <c r="F268" i="37"/>
  <c r="H209" i="37"/>
  <c r="C284" i="37"/>
  <c r="H284" i="37" s="1"/>
  <c r="Q15" i="48"/>
  <c r="H333" i="19"/>
  <c r="H276" i="57"/>
  <c r="C301" i="57"/>
  <c r="C351" i="57" s="1"/>
  <c r="F293" i="34"/>
  <c r="F343" i="34" s="1"/>
  <c r="F288" i="34"/>
  <c r="F313" i="34" s="1"/>
  <c r="F363" i="34" s="1"/>
  <c r="O43" i="49"/>
  <c r="P7" i="49" s="1"/>
  <c r="H297" i="24"/>
  <c r="F24" i="48" s="1"/>
  <c r="H347" i="24"/>
  <c r="C298" i="62"/>
  <c r="C348" i="62" s="1"/>
  <c r="H273" i="62"/>
  <c r="C302" i="15"/>
  <c r="C352" i="15" s="1"/>
  <c r="H277" i="15"/>
  <c r="E294" i="6"/>
  <c r="E344" i="6" s="1"/>
  <c r="E176" i="46"/>
  <c r="E56" i="46" s="1"/>
  <c r="E32" i="46" s="1"/>
  <c r="E214" i="44"/>
  <c r="E238" i="44" s="1"/>
  <c r="E286" i="44" s="1"/>
  <c r="D294" i="6"/>
  <c r="D344" i="6" s="1"/>
  <c r="D176" i="46"/>
  <c r="D56" i="46" s="1"/>
  <c r="D32" i="46" s="1"/>
  <c r="D214" i="44"/>
  <c r="D238" i="44" s="1"/>
  <c r="D286" i="44" s="1"/>
  <c r="F222" i="44"/>
  <c r="F246" i="44" s="1"/>
  <c r="F294" i="44" s="1"/>
  <c r="F184" i="46"/>
  <c r="F64" i="46" s="1"/>
  <c r="F40" i="46" s="1"/>
  <c r="C273" i="6"/>
  <c r="H198" i="6"/>
  <c r="E301" i="6"/>
  <c r="E351" i="6" s="1"/>
  <c r="E221" i="44"/>
  <c r="E245" i="44" s="1"/>
  <c r="E293" i="44" s="1"/>
  <c r="E183" i="46"/>
  <c r="E63" i="46" s="1"/>
  <c r="E39" i="46" s="1"/>
  <c r="D217" i="44"/>
  <c r="D241" i="44" s="1"/>
  <c r="D289" i="44" s="1"/>
  <c r="D179" i="46"/>
  <c r="D59" i="46" s="1"/>
  <c r="D35" i="46" s="1"/>
  <c r="G190" i="46"/>
  <c r="G70" i="46" s="1"/>
  <c r="G228" i="44"/>
  <c r="H210" i="6"/>
  <c r="C285" i="6"/>
  <c r="D296" i="6"/>
  <c r="D346" i="6" s="1"/>
  <c r="D216" i="44"/>
  <c r="D240" i="44" s="1"/>
  <c r="D288" i="44" s="1"/>
  <c r="D178" i="46"/>
  <c r="D58" i="46" s="1"/>
  <c r="D34" i="46" s="1"/>
  <c r="H212" i="6"/>
  <c r="C287" i="6"/>
  <c r="E306" i="6"/>
  <c r="E356" i="6" s="1"/>
  <c r="E226" i="44"/>
  <c r="E250" i="44" s="1"/>
  <c r="E298" i="44" s="1"/>
  <c r="E188" i="46"/>
  <c r="E68" i="46" s="1"/>
  <c r="E44" i="46" s="1"/>
  <c r="H273" i="59"/>
  <c r="C298" i="59"/>
  <c r="C348" i="59" s="1"/>
  <c r="H281" i="11"/>
  <c r="C306" i="11"/>
  <c r="C356" i="11" s="1"/>
  <c r="H360" i="21"/>
  <c r="H310" i="21"/>
  <c r="S19" i="48" s="1"/>
  <c r="C304" i="27"/>
  <c r="C354" i="27" s="1"/>
  <c r="H279" i="27"/>
  <c r="D288" i="34"/>
  <c r="D313" i="34" s="1"/>
  <c r="D363" i="34" s="1"/>
  <c r="D293" i="34"/>
  <c r="D343" i="34" s="1"/>
  <c r="H210" i="36"/>
  <c r="C285" i="36"/>
  <c r="H285" i="36" s="1"/>
  <c r="H207" i="36"/>
  <c r="C282" i="36"/>
  <c r="H282" i="36" s="1"/>
  <c r="H211" i="36"/>
  <c r="C286" i="36"/>
  <c r="H281" i="30"/>
  <c r="C306" i="30"/>
  <c r="C356" i="30" s="1"/>
  <c r="C288" i="11"/>
  <c r="C293" i="11"/>
  <c r="H268" i="11"/>
  <c r="H286" i="21"/>
  <c r="C311" i="21"/>
  <c r="C361" i="21" s="1"/>
  <c r="H274" i="34"/>
  <c r="C299" i="34"/>
  <c r="C349" i="34" s="1"/>
  <c r="Q16" i="49"/>
  <c r="Q15" i="49"/>
  <c r="D293" i="14"/>
  <c r="D343" i="14" s="1"/>
  <c r="D288" i="14"/>
  <c r="D313" i="14" s="1"/>
  <c r="D363" i="14" s="1"/>
  <c r="H270" i="30"/>
  <c r="C295" i="30"/>
  <c r="C345" i="30" s="1"/>
  <c r="H281" i="39"/>
  <c r="C306" i="39"/>
  <c r="C356" i="39" s="1"/>
  <c r="C293" i="21"/>
  <c r="H268" i="21"/>
  <c r="C288" i="21"/>
  <c r="C312" i="27"/>
  <c r="C362" i="27" s="1"/>
  <c r="H287" i="27"/>
  <c r="H287" i="57"/>
  <c r="C312" i="57"/>
  <c r="C362" i="57" s="1"/>
  <c r="C311" i="18"/>
  <c r="C361" i="18" s="1"/>
  <c r="H286" i="18"/>
  <c r="C293" i="14"/>
  <c r="H268" i="14"/>
  <c r="C288" i="14"/>
  <c r="C297" i="15"/>
  <c r="C347" i="15" s="1"/>
  <c r="H272" i="15"/>
  <c r="F230" i="44"/>
  <c r="F192" i="46"/>
  <c r="F72" i="46" s="1"/>
  <c r="C272" i="6"/>
  <c r="H197" i="6"/>
  <c r="H203" i="36"/>
  <c r="C278" i="36"/>
  <c r="H278" i="36" s="1"/>
  <c r="H195" i="36"/>
  <c r="C270" i="36"/>
  <c r="C308" i="11"/>
  <c r="C358" i="11" s="1"/>
  <c r="H283" i="11"/>
  <c r="E15" i="48"/>
  <c r="C302" i="22"/>
  <c r="C352" i="22" s="1"/>
  <c r="H277" i="22"/>
  <c r="H272" i="39"/>
  <c r="C297" i="39"/>
  <c r="C347" i="39" s="1"/>
  <c r="H269" i="62"/>
  <c r="C294" i="62"/>
  <c r="C344" i="62" s="1"/>
  <c r="H283" i="57"/>
  <c r="C308" i="57"/>
  <c r="C358" i="57" s="1"/>
  <c r="B68" i="49"/>
  <c r="B107" i="49" s="1"/>
  <c r="AQ24" i="49"/>
  <c r="C308" i="15"/>
  <c r="C358" i="15" s="1"/>
  <c r="H283" i="15"/>
  <c r="D288" i="62"/>
  <c r="D313" i="62" s="1"/>
  <c r="D363" i="62" s="1"/>
  <c r="D293" i="62"/>
  <c r="D343" i="62" s="1"/>
  <c r="C297" i="18"/>
  <c r="C347" i="18" s="1"/>
  <c r="H272" i="18"/>
  <c r="C311" i="17"/>
  <c r="C361" i="17" s="1"/>
  <c r="H286" i="17"/>
  <c r="H271" i="15"/>
  <c r="C296" i="15"/>
  <c r="C346" i="15" s="1"/>
  <c r="C301" i="14"/>
  <c r="C351" i="14" s="1"/>
  <c r="H276" i="14"/>
  <c r="H269" i="11"/>
  <c r="C294" i="11"/>
  <c r="C344" i="11" s="1"/>
  <c r="Q33" i="49"/>
  <c r="H196" i="37"/>
  <c r="C271" i="37"/>
  <c r="H194" i="37"/>
  <c r="C269" i="37"/>
  <c r="H204" i="37"/>
  <c r="C279" i="37"/>
  <c r="H279" i="37" s="1"/>
  <c r="H205" i="37"/>
  <c r="C280" i="37"/>
  <c r="H280" i="37" s="1"/>
  <c r="D293" i="18"/>
  <c r="D343" i="18" s="1"/>
  <c r="D288" i="18"/>
  <c r="D313" i="18" s="1"/>
  <c r="D363" i="18" s="1"/>
  <c r="C298" i="16"/>
  <c r="C348" i="16" s="1"/>
  <c r="H273" i="16"/>
  <c r="C305" i="14"/>
  <c r="C355" i="14" s="1"/>
  <c r="H280" i="14"/>
  <c r="C308" i="39"/>
  <c r="C358" i="39" s="1"/>
  <c r="H283" i="39"/>
  <c r="H270" i="41"/>
  <c r="C295" i="41"/>
  <c r="C345" i="41" s="1"/>
  <c r="D293" i="27"/>
  <c r="D343" i="27" s="1"/>
  <c r="D288" i="27"/>
  <c r="D313" i="27" s="1"/>
  <c r="D363" i="27" s="1"/>
  <c r="H350" i="17"/>
  <c r="H300" i="17"/>
  <c r="I13" i="48" s="1"/>
  <c r="H200" i="6"/>
  <c r="C275" i="6"/>
  <c r="F187" i="46"/>
  <c r="F67" i="46" s="1"/>
  <c r="F225" i="44"/>
  <c r="C277" i="6"/>
  <c r="H202" i="6"/>
  <c r="E224" i="44"/>
  <c r="E186" i="46"/>
  <c r="E66" i="46" s="1"/>
  <c r="G230" i="44"/>
  <c r="G192" i="46"/>
  <c r="G72" i="46" s="1"/>
  <c r="H207" i="6"/>
  <c r="C282" i="6"/>
  <c r="D308" i="6"/>
  <c r="D358" i="6" s="1"/>
  <c r="D190" i="46"/>
  <c r="D70" i="46" s="1"/>
  <c r="D46" i="46" s="1"/>
  <c r="D228" i="44"/>
  <c r="D252" i="44" s="1"/>
  <c r="D300" i="44" s="1"/>
  <c r="E213" i="6"/>
  <c r="S7" i="49" s="1"/>
  <c r="E268" i="6"/>
  <c r="H193" i="6"/>
  <c r="C268" i="6"/>
  <c r="C213" i="6"/>
  <c r="F301" i="6"/>
  <c r="F351" i="6" s="1"/>
  <c r="F183" i="46"/>
  <c r="F63" i="46" s="1"/>
  <c r="F39" i="46" s="1"/>
  <c r="F221" i="44"/>
  <c r="F245" i="44" s="1"/>
  <c r="F293" i="44" s="1"/>
  <c r="G218" i="44"/>
  <c r="G180" i="46"/>
  <c r="G60" i="46" s="1"/>
  <c r="D306" i="6"/>
  <c r="D356" i="6" s="1"/>
  <c r="D188" i="46"/>
  <c r="D68" i="46" s="1"/>
  <c r="D44" i="46" s="1"/>
  <c r="D226" i="44"/>
  <c r="D250" i="44" s="1"/>
  <c r="D298" i="44" s="1"/>
  <c r="C311" i="62"/>
  <c r="C361" i="62" s="1"/>
  <c r="H286" i="62"/>
  <c r="H212" i="36"/>
  <c r="C287" i="36"/>
  <c r="H200" i="36"/>
  <c r="C275" i="36"/>
  <c r="H275" i="36" s="1"/>
  <c r="H360" i="15"/>
  <c r="H310" i="15"/>
  <c r="S11" i="48" s="1"/>
  <c r="H276" i="21"/>
  <c r="C301" i="21"/>
  <c r="C351" i="21" s="1"/>
  <c r="H274" i="15"/>
  <c r="C299" i="15"/>
  <c r="C349" i="15" s="1"/>
  <c r="AM43" i="49"/>
  <c r="H268" i="22"/>
  <c r="C293" i="22"/>
  <c r="H270" i="14"/>
  <c r="C295" i="14"/>
  <c r="C345" i="14" s="1"/>
  <c r="H213" i="62"/>
  <c r="Q23" i="49"/>
  <c r="AG43" i="49"/>
  <c r="AJ7" i="49"/>
  <c r="AL7" i="49"/>
  <c r="H188" i="6"/>
  <c r="C308" i="18" l="1"/>
  <c r="C358" i="18" s="1"/>
  <c r="H283" i="18"/>
  <c r="H213" i="18"/>
  <c r="H213" i="14"/>
  <c r="H301" i="23"/>
  <c r="J22" i="48" s="1"/>
  <c r="H209" i="44"/>
  <c r="F288" i="16"/>
  <c r="F313" i="16" s="1"/>
  <c r="F363" i="16" s="1"/>
  <c r="H281" i="16"/>
  <c r="V17" i="49"/>
  <c r="G61" i="49" s="1"/>
  <c r="G100" i="49" s="1"/>
  <c r="C288" i="16"/>
  <c r="C313" i="16" s="1"/>
  <c r="C363" i="16" s="1"/>
  <c r="H303" i="17"/>
  <c r="L13" i="48" s="1"/>
  <c r="C288" i="17"/>
  <c r="C297" i="17"/>
  <c r="C347" i="17" s="1"/>
  <c r="H281" i="22"/>
  <c r="H275" i="22"/>
  <c r="H355" i="19"/>
  <c r="H305" i="19"/>
  <c r="D324" i="19"/>
  <c r="D328" i="19"/>
  <c r="F328" i="19"/>
  <c r="D330" i="19"/>
  <c r="C319" i="19"/>
  <c r="E330" i="19"/>
  <c r="G333" i="19"/>
  <c r="E332" i="19"/>
  <c r="G326" i="19"/>
  <c r="F332" i="19"/>
  <c r="H327" i="19"/>
  <c r="E333" i="19"/>
  <c r="D322" i="19"/>
  <c r="F335" i="19"/>
  <c r="F336" i="19"/>
  <c r="F327" i="19"/>
  <c r="G329" i="19"/>
  <c r="F319" i="19"/>
  <c r="E325" i="19"/>
  <c r="D325" i="19"/>
  <c r="C327" i="19"/>
  <c r="C334" i="19"/>
  <c r="E334" i="19"/>
  <c r="D337" i="19"/>
  <c r="E323" i="19"/>
  <c r="E331" i="19"/>
  <c r="E335" i="19"/>
  <c r="F333" i="19"/>
  <c r="G335" i="19"/>
  <c r="G331" i="19"/>
  <c r="F326" i="19"/>
  <c r="E327" i="19"/>
  <c r="E326" i="19"/>
  <c r="F329" i="19"/>
  <c r="G322" i="19"/>
  <c r="C337" i="19"/>
  <c r="C320" i="19"/>
  <c r="F318" i="19"/>
  <c r="E324" i="19"/>
  <c r="D323" i="19"/>
  <c r="F320" i="19"/>
  <c r="D329" i="19"/>
  <c r="C330" i="19"/>
  <c r="D319" i="19"/>
  <c r="G321" i="19"/>
  <c r="D332" i="19"/>
  <c r="F330" i="19"/>
  <c r="G336" i="19"/>
  <c r="G334" i="19"/>
  <c r="C325" i="19"/>
  <c r="D335" i="19"/>
  <c r="D336" i="19"/>
  <c r="E318" i="19"/>
  <c r="E337" i="19"/>
  <c r="C328" i="19"/>
  <c r="F322" i="19"/>
  <c r="G324" i="19"/>
  <c r="G325" i="19"/>
  <c r="C318" i="19"/>
  <c r="G328" i="19"/>
  <c r="C335" i="19"/>
  <c r="H334" i="19"/>
  <c r="G338" i="19"/>
  <c r="F325" i="19"/>
  <c r="C336" i="19"/>
  <c r="D331" i="19"/>
  <c r="C333" i="19"/>
  <c r="E320" i="19"/>
  <c r="D326" i="19"/>
  <c r="D321" i="19"/>
  <c r="F324" i="19"/>
  <c r="E322" i="19"/>
  <c r="C343" i="19"/>
  <c r="G323" i="19"/>
  <c r="G337" i="19"/>
  <c r="H332" i="19"/>
  <c r="G332" i="19"/>
  <c r="E329" i="19"/>
  <c r="G320" i="19"/>
  <c r="C326" i="19"/>
  <c r="E336" i="19"/>
  <c r="C322" i="19"/>
  <c r="G330" i="19"/>
  <c r="F321" i="19"/>
  <c r="F331" i="19"/>
  <c r="H325" i="19"/>
  <c r="D334" i="19"/>
  <c r="D327" i="19"/>
  <c r="F334" i="19"/>
  <c r="G319" i="19"/>
  <c r="G327" i="19"/>
  <c r="D320" i="19"/>
  <c r="E328" i="19"/>
  <c r="H328" i="19"/>
  <c r="F323" i="19"/>
  <c r="G318" i="19"/>
  <c r="C332" i="19"/>
  <c r="F337" i="19"/>
  <c r="D333" i="19"/>
  <c r="F189" i="46"/>
  <c r="F69" i="46" s="1"/>
  <c r="F45" i="46" s="1"/>
  <c r="F227" i="44"/>
  <c r="F251" i="44" s="1"/>
  <c r="F299" i="44" s="1"/>
  <c r="F288" i="33"/>
  <c r="F313" i="33" s="1"/>
  <c r="F363" i="33" s="1"/>
  <c r="V18" i="49"/>
  <c r="G62" i="49" s="1"/>
  <c r="G101" i="49" s="1"/>
  <c r="H213" i="20"/>
  <c r="H213" i="16"/>
  <c r="H213" i="32"/>
  <c r="H273" i="39"/>
  <c r="C288" i="39"/>
  <c r="H213" i="39"/>
  <c r="V32" i="49"/>
  <c r="I32" i="49" s="1"/>
  <c r="V31" i="49"/>
  <c r="G75" i="49" s="1"/>
  <c r="G114" i="49" s="1"/>
  <c r="V34" i="49"/>
  <c r="V24" i="49"/>
  <c r="G68" i="49" s="1"/>
  <c r="G107" i="49" s="1"/>
  <c r="D221" i="44"/>
  <c r="D245" i="44" s="1"/>
  <c r="D293" i="44" s="1"/>
  <c r="H269" i="15"/>
  <c r="H213" i="33"/>
  <c r="D288" i="25"/>
  <c r="D313" i="25" s="1"/>
  <c r="D363" i="25" s="1"/>
  <c r="H276" i="25"/>
  <c r="H310" i="38"/>
  <c r="S37" i="48" s="1"/>
  <c r="H153" i="44"/>
  <c r="H268" i="15"/>
  <c r="H343" i="15" s="1"/>
  <c r="E293" i="15"/>
  <c r="E343" i="15" s="1"/>
  <c r="H213" i="17"/>
  <c r="H145" i="44"/>
  <c r="H142" i="44"/>
  <c r="H348" i="19"/>
  <c r="H298" i="19"/>
  <c r="H335" i="19"/>
  <c r="D183" i="46"/>
  <c r="D63" i="46" s="1"/>
  <c r="D39" i="46" s="1"/>
  <c r="D363" i="19"/>
  <c r="H155" i="44"/>
  <c r="H213" i="11"/>
  <c r="H351" i="24"/>
  <c r="H149" i="44"/>
  <c r="H151" i="44"/>
  <c r="H160" i="44"/>
  <c r="H356" i="57"/>
  <c r="C288" i="57"/>
  <c r="H274" i="24"/>
  <c r="H352" i="25"/>
  <c r="H302" i="25"/>
  <c r="K18" i="48" s="1"/>
  <c r="G181" i="46"/>
  <c r="G61" i="46" s="1"/>
  <c r="E228" i="44"/>
  <c r="E252" i="44" s="1"/>
  <c r="E300" i="44" s="1"/>
  <c r="H213" i="25"/>
  <c r="E190" i="46"/>
  <c r="E70" i="46" s="1"/>
  <c r="E46" i="46" s="1"/>
  <c r="H294" i="19"/>
  <c r="H344" i="19"/>
  <c r="H268" i="59"/>
  <c r="V20" i="49"/>
  <c r="G64" i="49" s="1"/>
  <c r="G103" i="49" s="1"/>
  <c r="H146" i="44"/>
  <c r="H152" i="44"/>
  <c r="E333" i="24"/>
  <c r="G288" i="24"/>
  <c r="H147" i="44"/>
  <c r="H158" i="44"/>
  <c r="H159" i="44"/>
  <c r="F161" i="44"/>
  <c r="G161" i="44"/>
  <c r="H144" i="44"/>
  <c r="D161" i="44"/>
  <c r="H337" i="29"/>
  <c r="H143" i="44"/>
  <c r="E161" i="44"/>
  <c r="H141" i="44"/>
  <c r="H157" i="44"/>
  <c r="H150" i="44"/>
  <c r="H154" i="44"/>
  <c r="H156" i="44"/>
  <c r="C161" i="44"/>
  <c r="H148" i="44"/>
  <c r="H213" i="57"/>
  <c r="H302" i="24"/>
  <c r="E363" i="19"/>
  <c r="E338" i="19"/>
  <c r="C288" i="15"/>
  <c r="D331" i="24"/>
  <c r="C331" i="29"/>
  <c r="D288" i="24"/>
  <c r="D313" i="24" s="1"/>
  <c r="D363" i="24" s="1"/>
  <c r="C299" i="59"/>
  <c r="C349" i="59" s="1"/>
  <c r="D220" i="44"/>
  <c r="D244" i="44" s="1"/>
  <c r="D292" i="44" s="1"/>
  <c r="H304" i="15"/>
  <c r="M11" i="48" s="1"/>
  <c r="D182" i="46"/>
  <c r="D62" i="46" s="1"/>
  <c r="D38" i="46" s="1"/>
  <c r="H302" i="12"/>
  <c r="K9" i="48" s="1"/>
  <c r="H308" i="29"/>
  <c r="Q27" i="48" s="1"/>
  <c r="H288" i="19"/>
  <c r="H281" i="24"/>
  <c r="H305" i="32"/>
  <c r="N30" i="48" s="1"/>
  <c r="H355" i="24"/>
  <c r="C308" i="59"/>
  <c r="C358" i="59" s="1"/>
  <c r="H351" i="29"/>
  <c r="H349" i="19"/>
  <c r="H299" i="19"/>
  <c r="F186" i="46"/>
  <c r="F66" i="46" s="1"/>
  <c r="C349" i="19"/>
  <c r="C324" i="19"/>
  <c r="F224" i="44"/>
  <c r="H312" i="24"/>
  <c r="U24" i="48" s="1"/>
  <c r="H213" i="15"/>
  <c r="H327" i="25"/>
  <c r="H360" i="59"/>
  <c r="H311" i="26"/>
  <c r="T23" i="48" s="1"/>
  <c r="H337" i="19"/>
  <c r="F318" i="24"/>
  <c r="H358" i="25"/>
  <c r="H306" i="25"/>
  <c r="H331" i="25" s="1"/>
  <c r="H356" i="26"/>
  <c r="E288" i="24"/>
  <c r="E313" i="24" s="1"/>
  <c r="C320" i="25"/>
  <c r="H361" i="24"/>
  <c r="H311" i="24"/>
  <c r="T24" i="48" s="1"/>
  <c r="F193" i="46"/>
  <c r="F73" i="46" s="1"/>
  <c r="F49" i="46" s="1"/>
  <c r="F231" i="44"/>
  <c r="F255" i="44" s="1"/>
  <c r="F303" i="44" s="1"/>
  <c r="H361" i="33"/>
  <c r="H268" i="24"/>
  <c r="H350" i="59"/>
  <c r="H213" i="59"/>
  <c r="V9" i="49"/>
  <c r="I9" i="49" s="1"/>
  <c r="C288" i="59"/>
  <c r="C313" i="59" s="1"/>
  <c r="C363" i="59" s="1"/>
  <c r="H360" i="23"/>
  <c r="F288" i="24"/>
  <c r="F313" i="24" s="1"/>
  <c r="T26" i="49"/>
  <c r="T43" i="49" s="1"/>
  <c r="H213" i="24"/>
  <c r="D338" i="24"/>
  <c r="C296" i="10"/>
  <c r="C346" i="10" s="1"/>
  <c r="H271" i="10"/>
  <c r="C294" i="10"/>
  <c r="C344" i="10" s="1"/>
  <c r="H269" i="10"/>
  <c r="H277" i="10"/>
  <c r="C302" i="10"/>
  <c r="C352" i="10" s="1"/>
  <c r="F190" i="46"/>
  <c r="F70" i="46" s="1"/>
  <c r="F46" i="46" s="1"/>
  <c r="H283" i="10"/>
  <c r="C308" i="10"/>
  <c r="C358" i="10" s="1"/>
  <c r="D293" i="10"/>
  <c r="D343" i="10" s="1"/>
  <c r="D288" i="10"/>
  <c r="D313" i="10" s="1"/>
  <c r="D363" i="10" s="1"/>
  <c r="H296" i="24"/>
  <c r="E24" i="48" s="1"/>
  <c r="F228" i="44"/>
  <c r="F252" i="44" s="1"/>
  <c r="F300" i="44" s="1"/>
  <c r="H270" i="10"/>
  <c r="C295" i="10"/>
  <c r="C345" i="10" s="1"/>
  <c r="E293" i="10"/>
  <c r="E343" i="10" s="1"/>
  <c r="E288" i="10"/>
  <c r="E313" i="10" s="1"/>
  <c r="E363" i="10" s="1"/>
  <c r="H273" i="10"/>
  <c r="C298" i="10"/>
  <c r="C348" i="10" s="1"/>
  <c r="C293" i="10"/>
  <c r="H335" i="10" s="1"/>
  <c r="H268" i="10"/>
  <c r="C288" i="10"/>
  <c r="H280" i="10"/>
  <c r="C305" i="10"/>
  <c r="C355" i="10" s="1"/>
  <c r="D293" i="59"/>
  <c r="D343" i="59" s="1"/>
  <c r="H269" i="24"/>
  <c r="C294" i="24"/>
  <c r="H213" i="10"/>
  <c r="C311" i="10"/>
  <c r="C361" i="10" s="1"/>
  <c r="H286" i="10"/>
  <c r="H298" i="25"/>
  <c r="H354" i="24"/>
  <c r="H304" i="24"/>
  <c r="F293" i="10"/>
  <c r="F343" i="10" s="1"/>
  <c r="F288" i="10"/>
  <c r="F313" i="10" s="1"/>
  <c r="F363" i="10" s="1"/>
  <c r="C306" i="10"/>
  <c r="C356" i="10" s="1"/>
  <c r="H281" i="10"/>
  <c r="H213" i="38"/>
  <c r="H362" i="30"/>
  <c r="C322" i="31"/>
  <c r="H318" i="19"/>
  <c r="H352" i="33"/>
  <c r="H302" i="33"/>
  <c r="K32" i="48" s="1"/>
  <c r="H301" i="26"/>
  <c r="J23" i="48" s="1"/>
  <c r="H351" i="26"/>
  <c r="H347" i="59"/>
  <c r="H297" i="59"/>
  <c r="F31" i="48" s="1"/>
  <c r="H275" i="9"/>
  <c r="H350" i="9" s="1"/>
  <c r="C300" i="9"/>
  <c r="C350" i="9" s="1"/>
  <c r="H279" i="40"/>
  <c r="H354" i="40" s="1"/>
  <c r="E338" i="31"/>
  <c r="H304" i="14"/>
  <c r="M10" i="48" s="1"/>
  <c r="H354" i="14"/>
  <c r="H287" i="40"/>
  <c r="H362" i="40" s="1"/>
  <c r="C312" i="40"/>
  <c r="C362" i="40" s="1"/>
  <c r="H351" i="59"/>
  <c r="H301" i="59"/>
  <c r="J31" i="48" s="1"/>
  <c r="H213" i="40"/>
  <c r="H354" i="59"/>
  <c r="H304" i="59"/>
  <c r="M31" i="48" s="1"/>
  <c r="H352" i="14"/>
  <c r="H302" i="14"/>
  <c r="K10" i="48" s="1"/>
  <c r="H297" i="31"/>
  <c r="H347" i="31"/>
  <c r="H305" i="25"/>
  <c r="N18" i="48" s="1"/>
  <c r="H272" i="28"/>
  <c r="C297" i="28"/>
  <c r="C347" i="28" s="1"/>
  <c r="H302" i="28"/>
  <c r="K26" i="48" s="1"/>
  <c r="H352" i="28"/>
  <c r="C293" i="28"/>
  <c r="C288" i="28"/>
  <c r="H268" i="28"/>
  <c r="H281" i="28"/>
  <c r="C306" i="28"/>
  <c r="C356" i="28" s="1"/>
  <c r="D293" i="40"/>
  <c r="D343" i="40" s="1"/>
  <c r="D288" i="40"/>
  <c r="D313" i="40" s="1"/>
  <c r="D363" i="40" s="1"/>
  <c r="H213" i="28"/>
  <c r="H270" i="28"/>
  <c r="C295" i="28"/>
  <c r="C345" i="28" s="1"/>
  <c r="H286" i="28"/>
  <c r="C311" i="28"/>
  <c r="C361" i="28" s="1"/>
  <c r="H360" i="28"/>
  <c r="H310" i="28"/>
  <c r="S26" i="48" s="1"/>
  <c r="C299" i="28"/>
  <c r="C349" i="28" s="1"/>
  <c r="H274" i="28"/>
  <c r="C301" i="28"/>
  <c r="C351" i="28" s="1"/>
  <c r="H276" i="28"/>
  <c r="F293" i="40"/>
  <c r="F343" i="40" s="1"/>
  <c r="F288" i="40"/>
  <c r="F313" i="40" s="1"/>
  <c r="F363" i="40" s="1"/>
  <c r="H271" i="28"/>
  <c r="C296" i="28"/>
  <c r="C346" i="28" s="1"/>
  <c r="H280" i="40"/>
  <c r="C297" i="40"/>
  <c r="C347" i="40" s="1"/>
  <c r="H272" i="40"/>
  <c r="C295" i="40"/>
  <c r="C345" i="40" s="1"/>
  <c r="H270" i="40"/>
  <c r="C308" i="40"/>
  <c r="C358" i="40" s="1"/>
  <c r="H283" i="40"/>
  <c r="C298" i="28"/>
  <c r="C348" i="28" s="1"/>
  <c r="H273" i="28"/>
  <c r="C310" i="40"/>
  <c r="C360" i="40" s="1"/>
  <c r="H285" i="40"/>
  <c r="C311" i="40"/>
  <c r="C361" i="40" s="1"/>
  <c r="H286" i="40"/>
  <c r="C296" i="40"/>
  <c r="C346" i="40" s="1"/>
  <c r="H271" i="40"/>
  <c r="V28" i="49"/>
  <c r="I28" i="49" s="1"/>
  <c r="C294" i="40"/>
  <c r="C344" i="40" s="1"/>
  <c r="H269" i="40"/>
  <c r="H283" i="28"/>
  <c r="C308" i="28"/>
  <c r="C358" i="28" s="1"/>
  <c r="C294" i="28"/>
  <c r="C344" i="28" s="1"/>
  <c r="H269" i="28"/>
  <c r="C298" i="40"/>
  <c r="C348" i="40" s="1"/>
  <c r="H273" i="40"/>
  <c r="H274" i="40"/>
  <c r="C299" i="40"/>
  <c r="C349" i="40" s="1"/>
  <c r="E293" i="28"/>
  <c r="E343" i="28" s="1"/>
  <c r="E288" i="28"/>
  <c r="E313" i="28" s="1"/>
  <c r="E363" i="28" s="1"/>
  <c r="C293" i="40"/>
  <c r="G338" i="40" s="1"/>
  <c r="C288" i="40"/>
  <c r="H268" i="40"/>
  <c r="D293" i="28"/>
  <c r="D343" i="28" s="1"/>
  <c r="D288" i="28"/>
  <c r="D313" i="28" s="1"/>
  <c r="D363" i="28" s="1"/>
  <c r="F293" i="28"/>
  <c r="F343" i="28" s="1"/>
  <c r="F288" i="28"/>
  <c r="F313" i="28" s="1"/>
  <c r="F363" i="28" s="1"/>
  <c r="H312" i="28"/>
  <c r="U26" i="48" s="1"/>
  <c r="H362" i="28"/>
  <c r="V41" i="49"/>
  <c r="D356" i="40"/>
  <c r="H356" i="40"/>
  <c r="H306" i="40"/>
  <c r="H311" i="25"/>
  <c r="H336" i="25" s="1"/>
  <c r="H362" i="25"/>
  <c r="H298" i="26"/>
  <c r="G23" i="48" s="1"/>
  <c r="F15" i="48"/>
  <c r="H335" i="24"/>
  <c r="H299" i="20"/>
  <c r="H16" i="48" s="1"/>
  <c r="H288" i="29"/>
  <c r="C27" i="47" s="1"/>
  <c r="H299" i="29"/>
  <c r="H27" i="48" s="1"/>
  <c r="C313" i="24"/>
  <c r="C363" i="24" s="1"/>
  <c r="J15" i="48"/>
  <c r="H326" i="19"/>
  <c r="H351" i="25"/>
  <c r="H301" i="25"/>
  <c r="C313" i="25"/>
  <c r="H349" i="25"/>
  <c r="H299" i="25"/>
  <c r="H296" i="25"/>
  <c r="H346" i="25"/>
  <c r="C331" i="31"/>
  <c r="H293" i="25"/>
  <c r="H343" i="25"/>
  <c r="H351" i="40"/>
  <c r="H301" i="40"/>
  <c r="C333" i="25"/>
  <c r="G338" i="25"/>
  <c r="C335" i="25"/>
  <c r="D329" i="25"/>
  <c r="C327" i="25"/>
  <c r="F334" i="25"/>
  <c r="G326" i="25"/>
  <c r="C329" i="25"/>
  <c r="C325" i="25"/>
  <c r="E325" i="25"/>
  <c r="F332" i="25"/>
  <c r="H329" i="25"/>
  <c r="D327" i="25"/>
  <c r="G329" i="25"/>
  <c r="D332" i="25"/>
  <c r="D325" i="25"/>
  <c r="C324" i="25"/>
  <c r="G321" i="25"/>
  <c r="F327" i="25"/>
  <c r="C328" i="25"/>
  <c r="D330" i="25"/>
  <c r="E329" i="25"/>
  <c r="G337" i="25"/>
  <c r="F336" i="25"/>
  <c r="H334" i="25"/>
  <c r="D328" i="25"/>
  <c r="G319" i="25"/>
  <c r="C318" i="25"/>
  <c r="F331" i="25"/>
  <c r="F335" i="25"/>
  <c r="D336" i="25"/>
  <c r="F329" i="25"/>
  <c r="C334" i="25"/>
  <c r="D337" i="25"/>
  <c r="C330" i="25"/>
  <c r="G320" i="25"/>
  <c r="F320" i="25"/>
  <c r="E332" i="25"/>
  <c r="G324" i="25"/>
  <c r="E328" i="25"/>
  <c r="G322" i="25"/>
  <c r="F322" i="25"/>
  <c r="F323" i="25"/>
  <c r="G332" i="25"/>
  <c r="G327" i="25"/>
  <c r="C332" i="25"/>
  <c r="F330" i="25"/>
  <c r="G323" i="25"/>
  <c r="F328" i="25"/>
  <c r="G335" i="25"/>
  <c r="F325" i="25"/>
  <c r="E335" i="25"/>
  <c r="F337" i="25"/>
  <c r="E330" i="25"/>
  <c r="G333" i="25"/>
  <c r="C331" i="25"/>
  <c r="C343" i="25"/>
  <c r="G318" i="25"/>
  <c r="G334" i="25"/>
  <c r="F326" i="25"/>
  <c r="G336" i="25"/>
  <c r="G330" i="25"/>
  <c r="E334" i="25"/>
  <c r="D334" i="25"/>
  <c r="H332" i="25"/>
  <c r="D322" i="25"/>
  <c r="H328" i="25"/>
  <c r="G331" i="25"/>
  <c r="C321" i="25"/>
  <c r="F333" i="25"/>
  <c r="C336" i="25"/>
  <c r="C319" i="25"/>
  <c r="D321" i="25"/>
  <c r="G328" i="25"/>
  <c r="D319" i="25"/>
  <c r="D323" i="25"/>
  <c r="D335" i="25"/>
  <c r="D326" i="25"/>
  <c r="C337" i="25"/>
  <c r="H325" i="25"/>
  <c r="D318" i="25"/>
  <c r="G325" i="25"/>
  <c r="F324" i="25"/>
  <c r="D320" i="25"/>
  <c r="F321" i="25"/>
  <c r="F318" i="25"/>
  <c r="E319" i="25"/>
  <c r="D333" i="25"/>
  <c r="D331" i="25"/>
  <c r="E324" i="25"/>
  <c r="E322" i="25"/>
  <c r="E326" i="25"/>
  <c r="C322" i="25"/>
  <c r="E323" i="25"/>
  <c r="F338" i="25"/>
  <c r="F319" i="25"/>
  <c r="E327" i="25"/>
  <c r="E320" i="25"/>
  <c r="E337" i="25"/>
  <c r="E338" i="25"/>
  <c r="C326" i="25"/>
  <c r="D324" i="25"/>
  <c r="C323" i="25"/>
  <c r="E331" i="25"/>
  <c r="E318" i="25"/>
  <c r="E321" i="25"/>
  <c r="H335" i="25"/>
  <c r="E336" i="25"/>
  <c r="E351" i="40"/>
  <c r="H347" i="25"/>
  <c r="H297" i="25"/>
  <c r="F18" i="48" s="1"/>
  <c r="H344" i="25"/>
  <c r="H294" i="25"/>
  <c r="C320" i="31"/>
  <c r="C324" i="31"/>
  <c r="U18" i="48"/>
  <c r="H337" i="25"/>
  <c r="E318" i="31"/>
  <c r="C330" i="31"/>
  <c r="T15" i="48"/>
  <c r="H336" i="19"/>
  <c r="H354" i="32"/>
  <c r="H354" i="38"/>
  <c r="C336" i="31"/>
  <c r="O15" i="48"/>
  <c r="H331" i="19"/>
  <c r="Q18" i="48"/>
  <c r="H333" i="25"/>
  <c r="AJ34" i="49"/>
  <c r="AJ43" i="49" s="1"/>
  <c r="AK7" i="49" s="1"/>
  <c r="B78" i="49"/>
  <c r="B117" i="49" s="1"/>
  <c r="H288" i="23"/>
  <c r="H137" i="44"/>
  <c r="I25" i="49"/>
  <c r="G69" i="49"/>
  <c r="G108" i="49" s="1"/>
  <c r="I11" i="49"/>
  <c r="G55" i="49"/>
  <c r="G94" i="49" s="1"/>
  <c r="C307" i="9"/>
  <c r="C357" i="9" s="1"/>
  <c r="H282" i="9"/>
  <c r="H308" i="38"/>
  <c r="Q37" i="48" s="1"/>
  <c r="H358" i="38"/>
  <c r="H361" i="23"/>
  <c r="H311" i="23"/>
  <c r="T22" i="48" s="1"/>
  <c r="H344" i="35"/>
  <c r="H294" i="35"/>
  <c r="C34" i="48" s="1"/>
  <c r="H347" i="12"/>
  <c r="H297" i="12"/>
  <c r="C299" i="9"/>
  <c r="C349" i="9" s="1"/>
  <c r="H274" i="9"/>
  <c r="H270" i="9"/>
  <c r="C295" i="9"/>
  <c r="C345" i="9" s="1"/>
  <c r="H362" i="31"/>
  <c r="H312" i="31"/>
  <c r="H311" i="12"/>
  <c r="H361" i="12"/>
  <c r="H358" i="35"/>
  <c r="H308" i="35"/>
  <c r="H352" i="38"/>
  <c r="H302" i="38"/>
  <c r="H312" i="38"/>
  <c r="H362" i="38"/>
  <c r="H355" i="20"/>
  <c r="H305" i="20"/>
  <c r="H302" i="35"/>
  <c r="H352" i="35"/>
  <c r="H348" i="33"/>
  <c r="H298" i="33"/>
  <c r="H346" i="35"/>
  <c r="H296" i="35"/>
  <c r="H306" i="38"/>
  <c r="H356" i="38"/>
  <c r="H345" i="26"/>
  <c r="H295" i="26"/>
  <c r="H305" i="38"/>
  <c r="N37" i="48" s="1"/>
  <c r="H355" i="38"/>
  <c r="H299" i="26"/>
  <c r="H349" i="26"/>
  <c r="H344" i="12"/>
  <c r="H294" i="12"/>
  <c r="C9" i="48" s="1"/>
  <c r="H298" i="20"/>
  <c r="H348" i="20"/>
  <c r="H346" i="32"/>
  <c r="H296" i="32"/>
  <c r="E30" i="48" s="1"/>
  <c r="H361" i="38"/>
  <c r="H311" i="38"/>
  <c r="H351" i="33"/>
  <c r="H301" i="33"/>
  <c r="H351" i="32"/>
  <c r="H301" i="32"/>
  <c r="J30" i="48" s="1"/>
  <c r="H280" i="9"/>
  <c r="C305" i="9"/>
  <c r="C355" i="9" s="1"/>
  <c r="H294" i="38"/>
  <c r="H344" i="38"/>
  <c r="C288" i="9"/>
  <c r="H268" i="9"/>
  <c r="C293" i="9"/>
  <c r="H273" i="9"/>
  <c r="C298" i="9"/>
  <c r="C348" i="9" s="1"/>
  <c r="H343" i="26"/>
  <c r="H293" i="26"/>
  <c r="H294" i="31"/>
  <c r="H344" i="31"/>
  <c r="H295" i="35"/>
  <c r="H345" i="35"/>
  <c r="H361" i="20"/>
  <c r="H311" i="20"/>
  <c r="T16" i="48" s="1"/>
  <c r="H283" i="9"/>
  <c r="C308" i="9"/>
  <c r="C358" i="9" s="1"/>
  <c r="H358" i="12"/>
  <c r="H308" i="12"/>
  <c r="H348" i="12"/>
  <c r="H298" i="12"/>
  <c r="C326" i="31"/>
  <c r="C319" i="12"/>
  <c r="C344" i="12"/>
  <c r="H349" i="32"/>
  <c r="H299" i="32"/>
  <c r="H30" i="48" s="1"/>
  <c r="H356" i="31"/>
  <c r="H306" i="31"/>
  <c r="H356" i="20"/>
  <c r="H306" i="20"/>
  <c r="H298" i="31"/>
  <c r="H348" i="31"/>
  <c r="C311" i="9"/>
  <c r="C361" i="9" s="1"/>
  <c r="H286" i="9"/>
  <c r="H344" i="26"/>
  <c r="H294" i="26"/>
  <c r="M15" i="48"/>
  <c r="H329" i="19"/>
  <c r="H346" i="26"/>
  <c r="H296" i="26"/>
  <c r="Q8" i="49"/>
  <c r="H213" i="9"/>
  <c r="H345" i="12"/>
  <c r="H295" i="12"/>
  <c r="C332" i="26"/>
  <c r="F335" i="26"/>
  <c r="G319" i="26"/>
  <c r="G330" i="26"/>
  <c r="F333" i="26"/>
  <c r="F336" i="26"/>
  <c r="E323" i="26"/>
  <c r="H329" i="26"/>
  <c r="E328" i="26"/>
  <c r="G337" i="26"/>
  <c r="F319" i="26"/>
  <c r="C323" i="26"/>
  <c r="F331" i="26"/>
  <c r="D327" i="26"/>
  <c r="F337" i="26"/>
  <c r="D330" i="26"/>
  <c r="C321" i="26"/>
  <c r="D332" i="26"/>
  <c r="G331" i="26"/>
  <c r="F325" i="26"/>
  <c r="E334" i="26"/>
  <c r="G338" i="26"/>
  <c r="F323" i="26"/>
  <c r="C333" i="26"/>
  <c r="D334" i="26"/>
  <c r="H328" i="26"/>
  <c r="G324" i="26"/>
  <c r="E326" i="26"/>
  <c r="D329" i="26"/>
  <c r="C334" i="26"/>
  <c r="D319" i="26"/>
  <c r="D322" i="26"/>
  <c r="D326" i="26"/>
  <c r="D325" i="26"/>
  <c r="D328" i="26"/>
  <c r="E322" i="26"/>
  <c r="C328" i="26"/>
  <c r="C318" i="26"/>
  <c r="C343" i="26"/>
  <c r="E331" i="26"/>
  <c r="E336" i="26"/>
  <c r="F329" i="26"/>
  <c r="D335" i="26"/>
  <c r="D333" i="26"/>
  <c r="H322" i="26"/>
  <c r="E330" i="26"/>
  <c r="G335" i="26"/>
  <c r="D318" i="26"/>
  <c r="G332" i="26"/>
  <c r="G327" i="26"/>
  <c r="F327" i="26"/>
  <c r="F334" i="26"/>
  <c r="G325" i="26"/>
  <c r="D331" i="26"/>
  <c r="E325" i="26"/>
  <c r="G334" i="26"/>
  <c r="C330" i="26"/>
  <c r="F328" i="26"/>
  <c r="C329" i="26"/>
  <c r="C335" i="26"/>
  <c r="H327" i="26"/>
  <c r="F330" i="26"/>
  <c r="G333" i="26"/>
  <c r="E332" i="26"/>
  <c r="C336" i="26"/>
  <c r="E327" i="26"/>
  <c r="G320" i="26"/>
  <c r="G329" i="26"/>
  <c r="C326" i="26"/>
  <c r="E335" i="26"/>
  <c r="C327" i="26"/>
  <c r="C331" i="26"/>
  <c r="G321" i="26"/>
  <c r="F322" i="26"/>
  <c r="F324" i="26"/>
  <c r="F332" i="26"/>
  <c r="G326" i="26"/>
  <c r="G322" i="26"/>
  <c r="C325" i="26"/>
  <c r="H330" i="26"/>
  <c r="D320" i="26"/>
  <c r="E329" i="26"/>
  <c r="G323" i="26"/>
  <c r="G336" i="26"/>
  <c r="D336" i="26"/>
  <c r="C319" i="26"/>
  <c r="F320" i="26"/>
  <c r="F326" i="26"/>
  <c r="G328" i="26"/>
  <c r="C322" i="26"/>
  <c r="C337" i="26"/>
  <c r="H334" i="26"/>
  <c r="G318" i="26"/>
  <c r="H332" i="26"/>
  <c r="H325" i="26"/>
  <c r="D323" i="26"/>
  <c r="D321" i="26"/>
  <c r="F321" i="26"/>
  <c r="E324" i="26"/>
  <c r="E337" i="26"/>
  <c r="D324" i="26"/>
  <c r="E320" i="26"/>
  <c r="C320" i="26"/>
  <c r="F318" i="26"/>
  <c r="C324" i="26"/>
  <c r="D338" i="26"/>
  <c r="E319" i="26"/>
  <c r="E321" i="26"/>
  <c r="H335" i="26"/>
  <c r="E338" i="26"/>
  <c r="D337" i="26"/>
  <c r="H331" i="26"/>
  <c r="F338" i="26"/>
  <c r="E333" i="26"/>
  <c r="E318" i="26"/>
  <c r="C313" i="20"/>
  <c r="H288" i="20"/>
  <c r="H311" i="32"/>
  <c r="H361" i="32"/>
  <c r="C313" i="26"/>
  <c r="C363" i="26" s="1"/>
  <c r="H288" i="26"/>
  <c r="H344" i="20"/>
  <c r="H294" i="20"/>
  <c r="H308" i="31"/>
  <c r="H358" i="31"/>
  <c r="H348" i="35"/>
  <c r="H298" i="35"/>
  <c r="H360" i="35"/>
  <c r="H310" i="35"/>
  <c r="S34" i="48" s="1"/>
  <c r="H354" i="31"/>
  <c r="H304" i="31"/>
  <c r="H298" i="23"/>
  <c r="H348" i="23"/>
  <c r="H343" i="23"/>
  <c r="H293" i="23"/>
  <c r="H293" i="33"/>
  <c r="B32" i="48" s="1"/>
  <c r="H343" i="33"/>
  <c r="V36" i="49"/>
  <c r="B80" i="49"/>
  <c r="B119" i="49" s="1"/>
  <c r="H276" i="9"/>
  <c r="C301" i="9"/>
  <c r="C351" i="9" s="1"/>
  <c r="H356" i="23"/>
  <c r="H306" i="23"/>
  <c r="O22" i="48" s="1"/>
  <c r="H343" i="20"/>
  <c r="H293" i="20"/>
  <c r="B16" i="48" s="1"/>
  <c r="H348" i="32"/>
  <c r="H298" i="32"/>
  <c r="C329" i="31"/>
  <c r="H349" i="12"/>
  <c r="H299" i="12"/>
  <c r="H343" i="12"/>
  <c r="H293" i="12"/>
  <c r="H362" i="23"/>
  <c r="H312" i="23"/>
  <c r="U22" i="48" s="1"/>
  <c r="C358" i="31"/>
  <c r="C333" i="31"/>
  <c r="H295" i="31"/>
  <c r="H345" i="31"/>
  <c r="H311" i="35"/>
  <c r="H361" i="35"/>
  <c r="H358" i="20"/>
  <c r="H308" i="20"/>
  <c r="H299" i="23"/>
  <c r="H349" i="23"/>
  <c r="H294" i="33"/>
  <c r="H344" i="33"/>
  <c r="H301" i="12"/>
  <c r="H351" i="12"/>
  <c r="H349" i="31"/>
  <c r="H299" i="31"/>
  <c r="H343" i="35"/>
  <c r="H293" i="35"/>
  <c r="H293" i="32"/>
  <c r="H343" i="32"/>
  <c r="C329" i="23"/>
  <c r="D318" i="23"/>
  <c r="E331" i="23"/>
  <c r="C325" i="23"/>
  <c r="H322" i="23"/>
  <c r="G318" i="23"/>
  <c r="E327" i="23"/>
  <c r="F321" i="23"/>
  <c r="G327" i="23"/>
  <c r="C336" i="23"/>
  <c r="E329" i="23"/>
  <c r="H327" i="23"/>
  <c r="H329" i="23"/>
  <c r="D326" i="23"/>
  <c r="C333" i="23"/>
  <c r="G323" i="23"/>
  <c r="G337" i="23"/>
  <c r="D324" i="23"/>
  <c r="F337" i="23"/>
  <c r="C321" i="23"/>
  <c r="F332" i="23"/>
  <c r="E334" i="23"/>
  <c r="D334" i="23"/>
  <c r="G321" i="23"/>
  <c r="G335" i="23"/>
  <c r="D322" i="23"/>
  <c r="F318" i="23"/>
  <c r="G333" i="23"/>
  <c r="C322" i="23"/>
  <c r="G324" i="23"/>
  <c r="E325" i="23"/>
  <c r="C320" i="23"/>
  <c r="G322" i="23"/>
  <c r="F329" i="23"/>
  <c r="G329" i="23"/>
  <c r="D333" i="23"/>
  <c r="F331" i="23"/>
  <c r="G331" i="23"/>
  <c r="F326" i="23"/>
  <c r="D327" i="23"/>
  <c r="D328" i="23"/>
  <c r="C334" i="23"/>
  <c r="F328" i="23"/>
  <c r="D331" i="23"/>
  <c r="C326" i="23"/>
  <c r="F323" i="23"/>
  <c r="F324" i="23"/>
  <c r="E326" i="23"/>
  <c r="F325" i="23"/>
  <c r="G325" i="23"/>
  <c r="G319" i="23"/>
  <c r="C335" i="23"/>
  <c r="D337" i="23"/>
  <c r="C328" i="23"/>
  <c r="F322" i="23"/>
  <c r="D325" i="23"/>
  <c r="C337" i="23"/>
  <c r="H332" i="23"/>
  <c r="D336" i="23"/>
  <c r="G336" i="23"/>
  <c r="G332" i="23"/>
  <c r="D329" i="23"/>
  <c r="C319" i="23"/>
  <c r="C343" i="23"/>
  <c r="G320" i="23"/>
  <c r="E336" i="23"/>
  <c r="C318" i="23"/>
  <c r="G334" i="23"/>
  <c r="E330" i="23"/>
  <c r="F320" i="23"/>
  <c r="D330" i="23"/>
  <c r="G330" i="23"/>
  <c r="C324" i="23"/>
  <c r="D332" i="23"/>
  <c r="F319" i="23"/>
  <c r="G326" i="23"/>
  <c r="C327" i="23"/>
  <c r="D323" i="23"/>
  <c r="H328" i="23"/>
  <c r="G328" i="23"/>
  <c r="D319" i="23"/>
  <c r="G338" i="23"/>
  <c r="H325" i="23"/>
  <c r="F336" i="23"/>
  <c r="F334" i="23"/>
  <c r="E335" i="23"/>
  <c r="E322" i="23"/>
  <c r="E328" i="23"/>
  <c r="E337" i="23"/>
  <c r="D321" i="23"/>
  <c r="F330" i="23"/>
  <c r="D320" i="23"/>
  <c r="E332" i="23"/>
  <c r="F327" i="23"/>
  <c r="E333" i="23"/>
  <c r="C331" i="23"/>
  <c r="F335" i="23"/>
  <c r="C332" i="23"/>
  <c r="H334" i="23"/>
  <c r="C323" i="23"/>
  <c r="D335" i="23"/>
  <c r="H326" i="23"/>
  <c r="E323" i="23"/>
  <c r="D338" i="23"/>
  <c r="F338" i="23"/>
  <c r="E318" i="23"/>
  <c r="E324" i="23"/>
  <c r="F333" i="23"/>
  <c r="E321" i="23"/>
  <c r="E319" i="23"/>
  <c r="C330" i="23"/>
  <c r="H335" i="23"/>
  <c r="E338" i="23"/>
  <c r="E320" i="23"/>
  <c r="F293" i="9"/>
  <c r="F343" i="9" s="1"/>
  <c r="F288" i="9"/>
  <c r="F313" i="9" s="1"/>
  <c r="F363" i="9" s="1"/>
  <c r="V39" i="49"/>
  <c r="B83" i="49"/>
  <c r="B122" i="49" s="1"/>
  <c r="H301" i="20"/>
  <c r="H351" i="20"/>
  <c r="H335" i="31"/>
  <c r="S29" i="48"/>
  <c r="H346" i="31"/>
  <c r="H296" i="31"/>
  <c r="G327" i="33"/>
  <c r="G331" i="33"/>
  <c r="F328" i="33"/>
  <c r="C331" i="33"/>
  <c r="G319" i="33"/>
  <c r="G325" i="33"/>
  <c r="F319" i="33"/>
  <c r="E324" i="33"/>
  <c r="F334" i="33"/>
  <c r="F332" i="33"/>
  <c r="G326" i="33"/>
  <c r="D318" i="33"/>
  <c r="E327" i="33"/>
  <c r="E320" i="33"/>
  <c r="C332" i="33"/>
  <c r="E329" i="33"/>
  <c r="G330" i="33"/>
  <c r="F326" i="33"/>
  <c r="E337" i="33"/>
  <c r="D319" i="33"/>
  <c r="G320" i="33"/>
  <c r="E321" i="33"/>
  <c r="F318" i="33"/>
  <c r="C323" i="33"/>
  <c r="G318" i="33"/>
  <c r="G334" i="33"/>
  <c r="C324" i="33"/>
  <c r="D324" i="33"/>
  <c r="F333" i="33"/>
  <c r="G336" i="33"/>
  <c r="D338" i="33"/>
  <c r="C320" i="33"/>
  <c r="F324" i="33"/>
  <c r="F323" i="33"/>
  <c r="H325" i="33"/>
  <c r="E330" i="33"/>
  <c r="E319" i="33"/>
  <c r="H332" i="33"/>
  <c r="D329" i="33"/>
  <c r="E332" i="33"/>
  <c r="E322" i="33"/>
  <c r="C337" i="33"/>
  <c r="D322" i="33"/>
  <c r="D326" i="33"/>
  <c r="F322" i="33"/>
  <c r="D334" i="33"/>
  <c r="G324" i="33"/>
  <c r="C330" i="33"/>
  <c r="E338" i="33"/>
  <c r="E333" i="33"/>
  <c r="D332" i="33"/>
  <c r="C335" i="33"/>
  <c r="E334" i="33"/>
  <c r="G332" i="33"/>
  <c r="E318" i="33"/>
  <c r="D328" i="33"/>
  <c r="C328" i="33"/>
  <c r="D331" i="33"/>
  <c r="F327" i="33"/>
  <c r="D337" i="33"/>
  <c r="F336" i="33"/>
  <c r="C318" i="33"/>
  <c r="G322" i="33"/>
  <c r="E323" i="33"/>
  <c r="D321" i="33"/>
  <c r="G329" i="33"/>
  <c r="C325" i="33"/>
  <c r="C329" i="33"/>
  <c r="E325" i="33"/>
  <c r="D335" i="33"/>
  <c r="G337" i="33"/>
  <c r="C319" i="33"/>
  <c r="C334" i="33"/>
  <c r="H328" i="33"/>
  <c r="D320" i="33"/>
  <c r="D330" i="33"/>
  <c r="D333" i="33"/>
  <c r="F331" i="33"/>
  <c r="F338" i="33"/>
  <c r="G323" i="33"/>
  <c r="G333" i="33"/>
  <c r="G335" i="33"/>
  <c r="C336" i="33"/>
  <c r="C333" i="33"/>
  <c r="H336" i="33"/>
  <c r="C321" i="33"/>
  <c r="G338" i="33"/>
  <c r="E336" i="33"/>
  <c r="D327" i="33"/>
  <c r="F329" i="33"/>
  <c r="G321" i="33"/>
  <c r="E331" i="33"/>
  <c r="G328" i="33"/>
  <c r="D325" i="33"/>
  <c r="E335" i="33"/>
  <c r="C326" i="33"/>
  <c r="E328" i="33"/>
  <c r="F325" i="33"/>
  <c r="C343" i="33"/>
  <c r="F320" i="33"/>
  <c r="D323" i="33"/>
  <c r="E326" i="33"/>
  <c r="F337" i="33"/>
  <c r="F321" i="33"/>
  <c r="H335" i="33"/>
  <c r="F335" i="33"/>
  <c r="F330" i="33"/>
  <c r="C327" i="33"/>
  <c r="H334" i="33"/>
  <c r="C322" i="33"/>
  <c r="D336" i="33"/>
  <c r="H346" i="38"/>
  <c r="H296" i="38"/>
  <c r="H347" i="35"/>
  <c r="H297" i="35"/>
  <c r="D18" i="48"/>
  <c r="H320" i="25"/>
  <c r="H311" i="31"/>
  <c r="H361" i="31"/>
  <c r="C323" i="20"/>
  <c r="C318" i="20"/>
  <c r="E327" i="20"/>
  <c r="E318" i="20"/>
  <c r="E329" i="20"/>
  <c r="E320" i="20"/>
  <c r="G330" i="20"/>
  <c r="G327" i="20"/>
  <c r="E325" i="20"/>
  <c r="G329" i="20"/>
  <c r="F321" i="20"/>
  <c r="H329" i="20"/>
  <c r="G334" i="20"/>
  <c r="C325" i="20"/>
  <c r="F319" i="20"/>
  <c r="F320" i="20"/>
  <c r="C327" i="20"/>
  <c r="F329" i="20"/>
  <c r="F332" i="20"/>
  <c r="G337" i="20"/>
  <c r="F322" i="20"/>
  <c r="E334" i="20"/>
  <c r="E328" i="20"/>
  <c r="F325" i="20"/>
  <c r="D321" i="20"/>
  <c r="F323" i="20"/>
  <c r="G336" i="20"/>
  <c r="G318" i="20"/>
  <c r="F336" i="20"/>
  <c r="D333" i="20"/>
  <c r="E330" i="20"/>
  <c r="F330" i="20"/>
  <c r="D329" i="20"/>
  <c r="C329" i="20"/>
  <c r="C333" i="20"/>
  <c r="G326" i="20"/>
  <c r="F327" i="20"/>
  <c r="F328" i="20"/>
  <c r="E324" i="20"/>
  <c r="C332" i="20"/>
  <c r="G323" i="20"/>
  <c r="C334" i="20"/>
  <c r="D318" i="20"/>
  <c r="G335" i="20"/>
  <c r="G322" i="20"/>
  <c r="F337" i="20"/>
  <c r="D325" i="20"/>
  <c r="C343" i="20"/>
  <c r="C335" i="20"/>
  <c r="F326" i="20"/>
  <c r="E321" i="20"/>
  <c r="G321" i="20"/>
  <c r="C337" i="20"/>
  <c r="F324" i="20"/>
  <c r="F334" i="20"/>
  <c r="D322" i="20"/>
  <c r="F335" i="20"/>
  <c r="H335" i="20"/>
  <c r="E335" i="20"/>
  <c r="G333" i="20"/>
  <c r="G338" i="20"/>
  <c r="G324" i="20"/>
  <c r="F318" i="20"/>
  <c r="H332" i="20"/>
  <c r="G331" i="20"/>
  <c r="C321" i="20"/>
  <c r="G325" i="20"/>
  <c r="D330" i="20"/>
  <c r="C322" i="20"/>
  <c r="D319" i="20"/>
  <c r="F331" i="20"/>
  <c r="G319" i="20"/>
  <c r="G328" i="20"/>
  <c r="F333" i="20"/>
  <c r="G320" i="20"/>
  <c r="H327" i="20"/>
  <c r="E331" i="20"/>
  <c r="D328" i="20"/>
  <c r="D320" i="20"/>
  <c r="D332" i="20"/>
  <c r="C330" i="20"/>
  <c r="E332" i="20"/>
  <c r="D323" i="20"/>
  <c r="D334" i="20"/>
  <c r="D327" i="20"/>
  <c r="C336" i="20"/>
  <c r="H328" i="20"/>
  <c r="G332" i="20"/>
  <c r="D337" i="20"/>
  <c r="C328" i="20"/>
  <c r="D335" i="20"/>
  <c r="H334" i="20"/>
  <c r="H325" i="20"/>
  <c r="C324" i="20"/>
  <c r="C320" i="20"/>
  <c r="E326" i="20"/>
  <c r="C319" i="20"/>
  <c r="D331" i="20"/>
  <c r="D336" i="20"/>
  <c r="F338" i="20"/>
  <c r="E336" i="20"/>
  <c r="D326" i="20"/>
  <c r="D324" i="20"/>
  <c r="D338" i="20"/>
  <c r="E322" i="20"/>
  <c r="E323" i="20"/>
  <c r="E338" i="20"/>
  <c r="E337" i="20"/>
  <c r="C331" i="20"/>
  <c r="E319" i="20"/>
  <c r="E333" i="20"/>
  <c r="C326" i="20"/>
  <c r="H356" i="33"/>
  <c r="H306" i="33"/>
  <c r="C313" i="12"/>
  <c r="C363" i="12" s="1"/>
  <c r="H288" i="12"/>
  <c r="C313" i="31"/>
  <c r="H288" i="31"/>
  <c r="H362" i="12"/>
  <c r="H312" i="12"/>
  <c r="H306" i="35"/>
  <c r="H356" i="35"/>
  <c r="H362" i="20"/>
  <c r="H312" i="20"/>
  <c r="H293" i="38"/>
  <c r="H343" i="38"/>
  <c r="C313" i="35"/>
  <c r="H288" i="35"/>
  <c r="C313" i="32"/>
  <c r="H288" i="32"/>
  <c r="H295" i="38"/>
  <c r="H345" i="38"/>
  <c r="H345" i="20"/>
  <c r="H295" i="20"/>
  <c r="D16" i="48" s="1"/>
  <c r="H358" i="32"/>
  <c r="H308" i="32"/>
  <c r="Q30" i="48" s="1"/>
  <c r="H288" i="33"/>
  <c r="C313" i="33"/>
  <c r="C363" i="33" s="1"/>
  <c r="H343" i="31"/>
  <c r="H293" i="31"/>
  <c r="H294" i="32"/>
  <c r="H344" i="32"/>
  <c r="H302" i="32"/>
  <c r="H352" i="32"/>
  <c r="H308" i="33"/>
  <c r="H358" i="33"/>
  <c r="C321" i="31"/>
  <c r="C319" i="31"/>
  <c r="C321" i="12"/>
  <c r="E328" i="12"/>
  <c r="G338" i="12"/>
  <c r="C325" i="12"/>
  <c r="G329" i="12"/>
  <c r="C322" i="12"/>
  <c r="G337" i="12"/>
  <c r="F323" i="12"/>
  <c r="F326" i="12"/>
  <c r="C327" i="12"/>
  <c r="D330" i="12"/>
  <c r="C328" i="12"/>
  <c r="F336" i="12"/>
  <c r="G321" i="12"/>
  <c r="G325" i="12"/>
  <c r="E327" i="12"/>
  <c r="F327" i="12"/>
  <c r="F324" i="12"/>
  <c r="F335" i="12"/>
  <c r="G328" i="12"/>
  <c r="D328" i="12"/>
  <c r="E325" i="12"/>
  <c r="C330" i="12"/>
  <c r="F334" i="12"/>
  <c r="D325" i="12"/>
  <c r="D335" i="12"/>
  <c r="D320" i="12"/>
  <c r="F320" i="12"/>
  <c r="F331" i="12"/>
  <c r="F321" i="12"/>
  <c r="E334" i="12"/>
  <c r="G320" i="12"/>
  <c r="F328" i="12"/>
  <c r="C334" i="12"/>
  <c r="D331" i="12"/>
  <c r="D319" i="12"/>
  <c r="G331" i="12"/>
  <c r="F318" i="12"/>
  <c r="F322" i="12"/>
  <c r="C336" i="12"/>
  <c r="E335" i="12"/>
  <c r="G322" i="12"/>
  <c r="G335" i="12"/>
  <c r="C335" i="12"/>
  <c r="E329" i="12"/>
  <c r="G334" i="12"/>
  <c r="G318" i="12"/>
  <c r="G326" i="12"/>
  <c r="C318" i="12"/>
  <c r="F325" i="12"/>
  <c r="D326" i="12"/>
  <c r="G336" i="12"/>
  <c r="D322" i="12"/>
  <c r="D333" i="12"/>
  <c r="C329" i="12"/>
  <c r="G333" i="12"/>
  <c r="D329" i="12"/>
  <c r="E324" i="12"/>
  <c r="E330" i="12"/>
  <c r="G330" i="12"/>
  <c r="G319" i="12"/>
  <c r="D334" i="12"/>
  <c r="C333" i="12"/>
  <c r="E332" i="12"/>
  <c r="D332" i="12"/>
  <c r="F332" i="12"/>
  <c r="D337" i="12"/>
  <c r="C337" i="12"/>
  <c r="F337" i="12"/>
  <c r="G332" i="12"/>
  <c r="C332" i="12"/>
  <c r="D336" i="12"/>
  <c r="C320" i="12"/>
  <c r="G323" i="12"/>
  <c r="G324" i="12"/>
  <c r="H328" i="12"/>
  <c r="H334" i="12"/>
  <c r="F329" i="12"/>
  <c r="G327" i="12"/>
  <c r="D321" i="12"/>
  <c r="C343" i="12"/>
  <c r="F319" i="12"/>
  <c r="F330" i="12"/>
  <c r="C324" i="12"/>
  <c r="C326" i="12"/>
  <c r="D327" i="12"/>
  <c r="F333" i="12"/>
  <c r="H329" i="12"/>
  <c r="H332" i="12"/>
  <c r="H325" i="12"/>
  <c r="C331" i="12"/>
  <c r="D318" i="12"/>
  <c r="E319" i="12"/>
  <c r="E331" i="12"/>
  <c r="E323" i="12"/>
  <c r="C323" i="12"/>
  <c r="E320" i="12"/>
  <c r="E336" i="12"/>
  <c r="E338" i="12"/>
  <c r="E322" i="12"/>
  <c r="D338" i="12"/>
  <c r="D323" i="12"/>
  <c r="E337" i="12"/>
  <c r="F338" i="12"/>
  <c r="E333" i="12"/>
  <c r="H335" i="12"/>
  <c r="E326" i="12"/>
  <c r="E321" i="12"/>
  <c r="E318" i="12"/>
  <c r="D324" i="12"/>
  <c r="H355" i="23"/>
  <c r="H305" i="23"/>
  <c r="H306" i="12"/>
  <c r="O9" i="48" s="1"/>
  <c r="H356" i="12"/>
  <c r="C302" i="9"/>
  <c r="C352" i="9" s="1"/>
  <c r="H277" i="9"/>
  <c r="H271" i="9"/>
  <c r="C296" i="9"/>
  <c r="C346" i="9" s="1"/>
  <c r="E293" i="9"/>
  <c r="E343" i="9" s="1"/>
  <c r="E288" i="9"/>
  <c r="E313" i="9" s="1"/>
  <c r="E363" i="9" s="1"/>
  <c r="C313" i="38"/>
  <c r="H288" i="38"/>
  <c r="D333" i="35"/>
  <c r="D329" i="35"/>
  <c r="D322" i="35"/>
  <c r="G333" i="35"/>
  <c r="E337" i="35"/>
  <c r="E335" i="35"/>
  <c r="C337" i="35"/>
  <c r="C326" i="35"/>
  <c r="D332" i="35"/>
  <c r="C331" i="35"/>
  <c r="E332" i="35"/>
  <c r="D337" i="35"/>
  <c r="G319" i="35"/>
  <c r="F335" i="35"/>
  <c r="C335" i="35"/>
  <c r="F325" i="35"/>
  <c r="G329" i="35"/>
  <c r="G337" i="35"/>
  <c r="G328" i="35"/>
  <c r="D324" i="35"/>
  <c r="F330" i="35"/>
  <c r="C321" i="35"/>
  <c r="D325" i="35"/>
  <c r="C319" i="35"/>
  <c r="G336" i="35"/>
  <c r="C334" i="35"/>
  <c r="F332" i="35"/>
  <c r="C318" i="35"/>
  <c r="H330" i="35"/>
  <c r="H328" i="35"/>
  <c r="E325" i="35"/>
  <c r="C329" i="35"/>
  <c r="E334" i="35"/>
  <c r="C320" i="35"/>
  <c r="G326" i="35"/>
  <c r="D328" i="35"/>
  <c r="F337" i="35"/>
  <c r="G322" i="35"/>
  <c r="H334" i="35"/>
  <c r="H332" i="35"/>
  <c r="G318" i="35"/>
  <c r="G327" i="35"/>
  <c r="C325" i="35"/>
  <c r="G320" i="35"/>
  <c r="C322" i="35"/>
  <c r="C336" i="35"/>
  <c r="C332" i="35"/>
  <c r="C330" i="35"/>
  <c r="D336" i="35"/>
  <c r="D327" i="35"/>
  <c r="H329" i="35"/>
  <c r="D334" i="35"/>
  <c r="C343" i="35"/>
  <c r="D326" i="35"/>
  <c r="E330" i="35"/>
  <c r="F328" i="35"/>
  <c r="D321" i="35"/>
  <c r="G335" i="35"/>
  <c r="E328" i="35"/>
  <c r="D318" i="35"/>
  <c r="D330" i="35"/>
  <c r="C328" i="35"/>
  <c r="G332" i="35"/>
  <c r="F329" i="35"/>
  <c r="D331" i="35"/>
  <c r="C327" i="35"/>
  <c r="E329" i="35"/>
  <c r="G330" i="35"/>
  <c r="D335" i="35"/>
  <c r="G324" i="35"/>
  <c r="C324" i="35"/>
  <c r="G321" i="35"/>
  <c r="G331" i="35"/>
  <c r="F327" i="35"/>
  <c r="G334" i="35"/>
  <c r="G323" i="35"/>
  <c r="G325" i="35"/>
  <c r="F334" i="35"/>
  <c r="D320" i="35"/>
  <c r="H337" i="35"/>
  <c r="G338" i="35"/>
  <c r="D323" i="35"/>
  <c r="E319" i="35"/>
  <c r="F324" i="35"/>
  <c r="F319" i="35"/>
  <c r="F331" i="35"/>
  <c r="F321" i="35"/>
  <c r="F322" i="35"/>
  <c r="F336" i="35"/>
  <c r="F326" i="35"/>
  <c r="E333" i="35"/>
  <c r="F333" i="35"/>
  <c r="E327" i="35"/>
  <c r="D319" i="35"/>
  <c r="E323" i="35"/>
  <c r="F320" i="35"/>
  <c r="F323" i="35"/>
  <c r="H325" i="35"/>
  <c r="E331" i="35"/>
  <c r="E322" i="35"/>
  <c r="C323" i="35"/>
  <c r="E336" i="35"/>
  <c r="E324" i="35"/>
  <c r="F338" i="35"/>
  <c r="E318" i="35"/>
  <c r="E338" i="35"/>
  <c r="C333" i="35"/>
  <c r="F318" i="35"/>
  <c r="E321" i="35"/>
  <c r="D338" i="35"/>
  <c r="E320" i="35"/>
  <c r="E326" i="35"/>
  <c r="H345" i="23"/>
  <c r="H295" i="23"/>
  <c r="E333" i="32"/>
  <c r="C323" i="32"/>
  <c r="G321" i="32"/>
  <c r="C337" i="32"/>
  <c r="D326" i="32"/>
  <c r="F324" i="32"/>
  <c r="D337" i="32"/>
  <c r="F325" i="32"/>
  <c r="C328" i="32"/>
  <c r="D318" i="32"/>
  <c r="G328" i="32"/>
  <c r="C327" i="32"/>
  <c r="H329" i="32"/>
  <c r="D328" i="32"/>
  <c r="C324" i="32"/>
  <c r="C330" i="32"/>
  <c r="F333" i="32"/>
  <c r="G333" i="32"/>
  <c r="G323" i="32"/>
  <c r="H332" i="32"/>
  <c r="C332" i="32"/>
  <c r="F319" i="32"/>
  <c r="D334" i="32"/>
  <c r="G318" i="32"/>
  <c r="G319" i="32"/>
  <c r="D324" i="32"/>
  <c r="C320" i="32"/>
  <c r="H334" i="32"/>
  <c r="F323" i="32"/>
  <c r="E332" i="32"/>
  <c r="F327" i="32"/>
  <c r="C318" i="32"/>
  <c r="F331" i="32"/>
  <c r="G332" i="32"/>
  <c r="C335" i="32"/>
  <c r="E325" i="32"/>
  <c r="D332" i="32"/>
  <c r="G336" i="32"/>
  <c r="F326" i="32"/>
  <c r="E322" i="32"/>
  <c r="C334" i="32"/>
  <c r="F337" i="32"/>
  <c r="G320" i="32"/>
  <c r="D325" i="32"/>
  <c r="G324" i="32"/>
  <c r="D330" i="32"/>
  <c r="D320" i="32"/>
  <c r="G327" i="32"/>
  <c r="E337" i="32"/>
  <c r="C329" i="32"/>
  <c r="F335" i="32"/>
  <c r="C331" i="32"/>
  <c r="E320" i="32"/>
  <c r="C326" i="32"/>
  <c r="D331" i="32"/>
  <c r="E324" i="32"/>
  <c r="C343" i="32"/>
  <c r="D336" i="32"/>
  <c r="G322" i="32"/>
  <c r="D333" i="32"/>
  <c r="E328" i="32"/>
  <c r="D329" i="32"/>
  <c r="G326" i="32"/>
  <c r="H322" i="32"/>
  <c r="G331" i="32"/>
  <c r="D335" i="32"/>
  <c r="F332" i="32"/>
  <c r="F329" i="32"/>
  <c r="C333" i="32"/>
  <c r="D321" i="32"/>
  <c r="E330" i="32"/>
  <c r="C322" i="32"/>
  <c r="D327" i="32"/>
  <c r="E326" i="32"/>
  <c r="H325" i="32"/>
  <c r="E336" i="32"/>
  <c r="H337" i="32"/>
  <c r="H335" i="32"/>
  <c r="G337" i="32"/>
  <c r="E329" i="32"/>
  <c r="G329" i="32"/>
  <c r="C336" i="32"/>
  <c r="F328" i="32"/>
  <c r="H324" i="32"/>
  <c r="C321" i="32"/>
  <c r="F320" i="32"/>
  <c r="D322" i="32"/>
  <c r="H328" i="32"/>
  <c r="F322" i="32"/>
  <c r="C325" i="32"/>
  <c r="E321" i="32"/>
  <c r="G335" i="32"/>
  <c r="E335" i="32"/>
  <c r="G330" i="32"/>
  <c r="G334" i="32"/>
  <c r="F334" i="32"/>
  <c r="D323" i="32"/>
  <c r="G325" i="32"/>
  <c r="F330" i="32"/>
  <c r="E334" i="32"/>
  <c r="F321" i="32"/>
  <c r="G338" i="32"/>
  <c r="E319" i="32"/>
  <c r="D338" i="32"/>
  <c r="F338" i="32"/>
  <c r="F318" i="32"/>
  <c r="E338" i="32"/>
  <c r="E318" i="32"/>
  <c r="E327" i="32"/>
  <c r="E331" i="32"/>
  <c r="F336" i="32"/>
  <c r="D319" i="32"/>
  <c r="C319" i="32"/>
  <c r="E323" i="32"/>
  <c r="H297" i="33"/>
  <c r="F32" i="48" s="1"/>
  <c r="H347" i="33"/>
  <c r="H305" i="31"/>
  <c r="H355" i="31"/>
  <c r="H348" i="38"/>
  <c r="H298" i="38"/>
  <c r="H296" i="23"/>
  <c r="H346" i="23"/>
  <c r="H354" i="33"/>
  <c r="H304" i="33"/>
  <c r="M32" i="48" s="1"/>
  <c r="H358" i="26"/>
  <c r="H308" i="26"/>
  <c r="D288" i="9"/>
  <c r="D313" i="9" s="1"/>
  <c r="D363" i="9" s="1"/>
  <c r="D293" i="9"/>
  <c r="D343" i="9" s="1"/>
  <c r="H299" i="38"/>
  <c r="H349" i="38"/>
  <c r="H296" i="33"/>
  <c r="H346" i="33"/>
  <c r="H346" i="12"/>
  <c r="H296" i="12"/>
  <c r="H297" i="20"/>
  <c r="H347" i="20"/>
  <c r="C312" i="9"/>
  <c r="C362" i="9" s="1"/>
  <c r="H287" i="9"/>
  <c r="H362" i="26"/>
  <c r="H312" i="26"/>
  <c r="H362" i="33"/>
  <c r="H312" i="33"/>
  <c r="U32" i="48" s="1"/>
  <c r="H306" i="32"/>
  <c r="H356" i="32"/>
  <c r="H345" i="32"/>
  <c r="H295" i="32"/>
  <c r="D30" i="48" s="1"/>
  <c r="H351" i="31"/>
  <c r="H301" i="31"/>
  <c r="G322" i="38"/>
  <c r="G327" i="38"/>
  <c r="C332" i="38"/>
  <c r="G318" i="38"/>
  <c r="D337" i="38"/>
  <c r="F333" i="38"/>
  <c r="H322" i="38"/>
  <c r="G321" i="38"/>
  <c r="F326" i="38"/>
  <c r="D329" i="38"/>
  <c r="G332" i="38"/>
  <c r="F336" i="38"/>
  <c r="E326" i="38"/>
  <c r="F337" i="38"/>
  <c r="G333" i="38"/>
  <c r="C319" i="38"/>
  <c r="F320" i="38"/>
  <c r="C336" i="38"/>
  <c r="E330" i="38"/>
  <c r="H325" i="38"/>
  <c r="G324" i="38"/>
  <c r="D333" i="38"/>
  <c r="G336" i="38"/>
  <c r="G319" i="38"/>
  <c r="D324" i="38"/>
  <c r="H332" i="38"/>
  <c r="C327" i="38"/>
  <c r="G320" i="38"/>
  <c r="F327" i="38"/>
  <c r="C325" i="38"/>
  <c r="D319" i="38"/>
  <c r="F332" i="38"/>
  <c r="C323" i="38"/>
  <c r="G325" i="38"/>
  <c r="C321" i="38"/>
  <c r="D327" i="38"/>
  <c r="C335" i="38"/>
  <c r="E332" i="38"/>
  <c r="D332" i="38"/>
  <c r="C322" i="38"/>
  <c r="E329" i="38"/>
  <c r="C337" i="38"/>
  <c r="E328" i="38"/>
  <c r="D330" i="38"/>
  <c r="G328" i="38"/>
  <c r="G326" i="38"/>
  <c r="C331" i="38"/>
  <c r="C330" i="38"/>
  <c r="D328" i="38"/>
  <c r="F330" i="38"/>
  <c r="C343" i="38"/>
  <c r="F328" i="38"/>
  <c r="D323" i="38"/>
  <c r="F324" i="38"/>
  <c r="C320" i="38"/>
  <c r="F325" i="38"/>
  <c r="C328" i="38"/>
  <c r="G330" i="38"/>
  <c r="E327" i="38"/>
  <c r="D318" i="38"/>
  <c r="C318" i="38"/>
  <c r="D326" i="38"/>
  <c r="G337" i="38"/>
  <c r="H328" i="38"/>
  <c r="D336" i="38"/>
  <c r="E322" i="38"/>
  <c r="E334" i="38"/>
  <c r="G329" i="38"/>
  <c r="F319" i="38"/>
  <c r="C334" i="38"/>
  <c r="F335" i="38"/>
  <c r="G335" i="38"/>
  <c r="H334" i="38"/>
  <c r="G331" i="38"/>
  <c r="F329" i="38"/>
  <c r="D321" i="38"/>
  <c r="E325" i="38"/>
  <c r="D322" i="38"/>
  <c r="F334" i="38"/>
  <c r="D325" i="38"/>
  <c r="G323" i="38"/>
  <c r="C329" i="38"/>
  <c r="F322" i="38"/>
  <c r="G334" i="38"/>
  <c r="D334" i="38"/>
  <c r="E335" i="38"/>
  <c r="C326" i="38"/>
  <c r="D320" i="38"/>
  <c r="F321" i="38"/>
  <c r="C333" i="38"/>
  <c r="E333" i="38"/>
  <c r="C324" i="38"/>
  <c r="F331" i="38"/>
  <c r="F323" i="38"/>
  <c r="G338" i="38"/>
  <c r="D335" i="38"/>
  <c r="D331" i="38"/>
  <c r="E331" i="38"/>
  <c r="E336" i="38"/>
  <c r="E318" i="38"/>
  <c r="E324" i="38"/>
  <c r="E337" i="38"/>
  <c r="E323" i="38"/>
  <c r="E319" i="38"/>
  <c r="F318" i="38"/>
  <c r="E321" i="38"/>
  <c r="D338" i="38"/>
  <c r="H329" i="38"/>
  <c r="F338" i="38"/>
  <c r="E338" i="38"/>
  <c r="E320" i="38"/>
  <c r="H294" i="23"/>
  <c r="H344" i="23"/>
  <c r="H355" i="33"/>
  <c r="H305" i="33"/>
  <c r="H281" i="9"/>
  <c r="C306" i="9"/>
  <c r="C356" i="9" s="1"/>
  <c r="H351" i="35"/>
  <c r="H301" i="35"/>
  <c r="H301" i="38"/>
  <c r="J37" i="48" s="1"/>
  <c r="H351" i="38"/>
  <c r="H346" i="20"/>
  <c r="H296" i="20"/>
  <c r="E16" i="48" s="1"/>
  <c r="H269" i="9"/>
  <c r="C294" i="9"/>
  <c r="C344" i="9" s="1"/>
  <c r="H349" i="33"/>
  <c r="H299" i="33"/>
  <c r="H32" i="48" s="1"/>
  <c r="H299" i="35"/>
  <c r="H349" i="35"/>
  <c r="D338" i="31"/>
  <c r="C323" i="31"/>
  <c r="C337" i="31"/>
  <c r="H345" i="33"/>
  <c r="H295" i="33"/>
  <c r="D32" i="48" s="1"/>
  <c r="H305" i="12"/>
  <c r="N9" i="48" s="1"/>
  <c r="H355" i="12"/>
  <c r="H358" i="23"/>
  <c r="H308" i="23"/>
  <c r="H323" i="24"/>
  <c r="H355" i="27"/>
  <c r="H305" i="27"/>
  <c r="N25" i="48" s="1"/>
  <c r="H343" i="30"/>
  <c r="H293" i="30"/>
  <c r="B28" i="48" s="1"/>
  <c r="AL43" i="49"/>
  <c r="AQ43" i="49" s="1"/>
  <c r="AR37" i="49" s="1"/>
  <c r="AQ7" i="49"/>
  <c r="H345" i="14"/>
  <c r="H295" i="14"/>
  <c r="D10" i="48" s="1"/>
  <c r="C321" i="22"/>
  <c r="F330" i="22"/>
  <c r="C332" i="22"/>
  <c r="G337" i="22"/>
  <c r="G327" i="22"/>
  <c r="C325" i="22"/>
  <c r="D328" i="22"/>
  <c r="E327" i="22"/>
  <c r="F335" i="22"/>
  <c r="E328" i="22"/>
  <c r="C318" i="22"/>
  <c r="E331" i="22"/>
  <c r="D326" i="22"/>
  <c r="C329" i="22"/>
  <c r="C334" i="22"/>
  <c r="F334" i="22"/>
  <c r="F319" i="22"/>
  <c r="C335" i="22"/>
  <c r="G328" i="22"/>
  <c r="F327" i="22"/>
  <c r="D324" i="22"/>
  <c r="F324" i="22"/>
  <c r="F325" i="22"/>
  <c r="D335" i="22"/>
  <c r="E319" i="22"/>
  <c r="D333" i="22"/>
  <c r="E338" i="22"/>
  <c r="D318" i="22"/>
  <c r="G332" i="22"/>
  <c r="D327" i="22"/>
  <c r="F331" i="22"/>
  <c r="H328" i="22"/>
  <c r="C324" i="22"/>
  <c r="E334" i="22"/>
  <c r="G326" i="22"/>
  <c r="G333" i="22"/>
  <c r="F337" i="22"/>
  <c r="D331" i="22"/>
  <c r="D322" i="22"/>
  <c r="F336" i="22"/>
  <c r="D330" i="22"/>
  <c r="H325" i="22"/>
  <c r="C327" i="22"/>
  <c r="G336" i="22"/>
  <c r="G324" i="22"/>
  <c r="C328" i="22"/>
  <c r="F328" i="22"/>
  <c r="F323" i="22"/>
  <c r="G338" i="22"/>
  <c r="E333" i="22"/>
  <c r="E322" i="22"/>
  <c r="D321" i="22"/>
  <c r="F321" i="22"/>
  <c r="D337" i="22"/>
  <c r="G335" i="22"/>
  <c r="F318" i="22"/>
  <c r="C331" i="22"/>
  <c r="D323" i="22"/>
  <c r="F320" i="22"/>
  <c r="C323" i="22"/>
  <c r="G329" i="22"/>
  <c r="G334" i="22"/>
  <c r="E318" i="22"/>
  <c r="G323" i="22"/>
  <c r="D329" i="22"/>
  <c r="C326" i="22"/>
  <c r="F338" i="22"/>
  <c r="C330" i="22"/>
  <c r="E320" i="22"/>
  <c r="C343" i="22"/>
  <c r="G321" i="22"/>
  <c r="C336" i="22"/>
  <c r="D338" i="22"/>
  <c r="E324" i="22"/>
  <c r="G322" i="22"/>
  <c r="C337" i="22"/>
  <c r="E337" i="22"/>
  <c r="D319" i="22"/>
  <c r="G330" i="22"/>
  <c r="E326" i="22"/>
  <c r="H334" i="22"/>
  <c r="H332" i="22"/>
  <c r="D334" i="22"/>
  <c r="F332" i="22"/>
  <c r="C319" i="22"/>
  <c r="D332" i="22"/>
  <c r="D320" i="22"/>
  <c r="E321" i="22"/>
  <c r="G318" i="22"/>
  <c r="G325" i="22"/>
  <c r="E330" i="22"/>
  <c r="C320" i="22"/>
  <c r="F322" i="22"/>
  <c r="F333" i="22"/>
  <c r="E325" i="22"/>
  <c r="E329" i="22"/>
  <c r="D325" i="22"/>
  <c r="E332" i="22"/>
  <c r="F329" i="22"/>
  <c r="G319" i="22"/>
  <c r="G331" i="22"/>
  <c r="H337" i="22"/>
  <c r="F326" i="22"/>
  <c r="E336" i="22"/>
  <c r="E335" i="22"/>
  <c r="D336" i="22"/>
  <c r="E323" i="22"/>
  <c r="G320" i="22"/>
  <c r="C322" i="22"/>
  <c r="C333" i="22"/>
  <c r="C296" i="37"/>
  <c r="C346" i="37" s="1"/>
  <c r="H271" i="37"/>
  <c r="B60" i="49"/>
  <c r="B99" i="49" s="1"/>
  <c r="V16" i="49"/>
  <c r="C313" i="11"/>
  <c r="C363" i="11" s="1"/>
  <c r="H288" i="11"/>
  <c r="H288" i="59"/>
  <c r="H298" i="27"/>
  <c r="G25" i="48" s="1"/>
  <c r="H348" i="27"/>
  <c r="H299" i="59"/>
  <c r="H31" i="48" s="1"/>
  <c r="H349" i="59"/>
  <c r="P37" i="49"/>
  <c r="C305" i="36"/>
  <c r="C355" i="36" s="1"/>
  <c r="H280" i="36"/>
  <c r="U43" i="49"/>
  <c r="F51" i="49"/>
  <c r="H348" i="14"/>
  <c r="H298" i="14"/>
  <c r="G10" i="48" s="1"/>
  <c r="H358" i="41"/>
  <c r="H308" i="41"/>
  <c r="Q40" i="48" s="1"/>
  <c r="H360" i="11"/>
  <c r="H310" i="11"/>
  <c r="S8" i="48" s="1"/>
  <c r="H349" i="16"/>
  <c r="H299" i="16"/>
  <c r="H12" i="48" s="1"/>
  <c r="C313" i="34"/>
  <c r="C363" i="34" s="1"/>
  <c r="H288" i="34"/>
  <c r="H344" i="18"/>
  <c r="H294" i="18"/>
  <c r="C14" i="48" s="1"/>
  <c r="H361" i="41"/>
  <c r="H311" i="41"/>
  <c r="T40" i="48" s="1"/>
  <c r="H305" i="16"/>
  <c r="N12" i="48" s="1"/>
  <c r="H355" i="16"/>
  <c r="H305" i="41"/>
  <c r="N40" i="48" s="1"/>
  <c r="H355" i="41"/>
  <c r="H358" i="22"/>
  <c r="H308" i="22"/>
  <c r="Q20" i="48" s="1"/>
  <c r="F288" i="6"/>
  <c r="F313" i="6" s="1"/>
  <c r="F363" i="6" s="1"/>
  <c r="F293" i="6"/>
  <c r="F343" i="6" s="1"/>
  <c r="F175" i="46"/>
  <c r="F213" i="44"/>
  <c r="H352" i="39"/>
  <c r="H302" i="39"/>
  <c r="K38" i="48" s="1"/>
  <c r="V35" i="49"/>
  <c r="B79" i="49"/>
  <c r="B118" i="49" s="1"/>
  <c r="D288" i="37"/>
  <c r="D313" i="37" s="1"/>
  <c r="D363" i="37" s="1"/>
  <c r="D293" i="37"/>
  <c r="D343" i="37" s="1"/>
  <c r="C313" i="57"/>
  <c r="C363" i="57" s="1"/>
  <c r="H288" i="57"/>
  <c r="H349" i="39"/>
  <c r="H299" i="39"/>
  <c r="H38" i="48" s="1"/>
  <c r="H344" i="41"/>
  <c r="H294" i="41"/>
  <c r="C40" i="48" s="1"/>
  <c r="H323" i="29"/>
  <c r="H336" i="29"/>
  <c r="C338" i="29"/>
  <c r="H320" i="24"/>
  <c r="H361" i="34"/>
  <c r="H311" i="34"/>
  <c r="T33" i="48" s="1"/>
  <c r="H358" i="15"/>
  <c r="H308" i="15"/>
  <c r="Q11" i="48" s="1"/>
  <c r="H352" i="15"/>
  <c r="H302" i="15"/>
  <c r="K11" i="48" s="1"/>
  <c r="H294" i="30"/>
  <c r="C28" i="48" s="1"/>
  <c r="H344" i="30"/>
  <c r="H354" i="34"/>
  <c r="H304" i="34"/>
  <c r="M33" i="48" s="1"/>
  <c r="V10" i="49"/>
  <c r="B54" i="49"/>
  <c r="B93" i="49" s="1"/>
  <c r="H361" i="22"/>
  <c r="H311" i="22"/>
  <c r="T20" i="48" s="1"/>
  <c r="H354" i="22"/>
  <c r="H304" i="22"/>
  <c r="M20" i="48" s="1"/>
  <c r="H356" i="41"/>
  <c r="H306" i="41"/>
  <c r="O40" i="48" s="1"/>
  <c r="H346" i="39"/>
  <c r="H296" i="39"/>
  <c r="E38" i="48" s="1"/>
  <c r="H310" i="22"/>
  <c r="S20" i="48" s="1"/>
  <c r="H360" i="22"/>
  <c r="H344" i="34"/>
  <c r="H294" i="34"/>
  <c r="C33" i="48" s="1"/>
  <c r="H293" i="34"/>
  <c r="B33" i="48" s="1"/>
  <c r="H343" i="34"/>
  <c r="H351" i="11"/>
  <c r="H301" i="11"/>
  <c r="J8" i="48" s="1"/>
  <c r="H344" i="57"/>
  <c r="H294" i="57"/>
  <c r="C17" i="48" s="1"/>
  <c r="C288" i="36"/>
  <c r="C293" i="36"/>
  <c r="H268" i="36"/>
  <c r="E51" i="49"/>
  <c r="E90" i="49" s="1"/>
  <c r="H271" i="6"/>
  <c r="C296" i="6"/>
  <c r="C346" i="6" s="1"/>
  <c r="C178" i="46"/>
  <c r="C216" i="44"/>
  <c r="H344" i="16"/>
  <c r="H294" i="16"/>
  <c r="C12" i="48" s="1"/>
  <c r="H345" i="21"/>
  <c r="H295" i="21"/>
  <c r="D19" i="48" s="1"/>
  <c r="C313" i="15"/>
  <c r="C363" i="15" s="1"/>
  <c r="H288" i="15"/>
  <c r="H362" i="16"/>
  <c r="H312" i="16"/>
  <c r="U12" i="48" s="1"/>
  <c r="H346" i="34"/>
  <c r="H296" i="34"/>
  <c r="E33" i="48" s="1"/>
  <c r="H293" i="39"/>
  <c r="B38" i="48" s="1"/>
  <c r="H343" i="39"/>
  <c r="H355" i="34"/>
  <c r="H305" i="34"/>
  <c r="N33" i="48" s="1"/>
  <c r="C313" i="18"/>
  <c r="C363" i="18" s="1"/>
  <c r="H288" i="18"/>
  <c r="H344" i="22"/>
  <c r="H294" i="22"/>
  <c r="C20" i="48" s="1"/>
  <c r="H277" i="37"/>
  <c r="C302" i="37"/>
  <c r="C352" i="37" s="1"/>
  <c r="H326" i="29"/>
  <c r="H320" i="29"/>
  <c r="H321" i="29"/>
  <c r="H346" i="11"/>
  <c r="H296" i="11"/>
  <c r="E8" i="48" s="1"/>
  <c r="H361" i="59"/>
  <c r="H311" i="59"/>
  <c r="T31" i="48" s="1"/>
  <c r="H356" i="14"/>
  <c r="H306" i="14"/>
  <c r="O10" i="48" s="1"/>
  <c r="H345" i="11"/>
  <c r="H295" i="11"/>
  <c r="D8" i="48" s="1"/>
  <c r="H299" i="27"/>
  <c r="H25" i="48" s="1"/>
  <c r="H349" i="27"/>
  <c r="H296" i="62"/>
  <c r="E21" i="48" s="1"/>
  <c r="H346" i="62"/>
  <c r="H306" i="59"/>
  <c r="O31" i="48" s="1"/>
  <c r="H356" i="59"/>
  <c r="H346" i="57"/>
  <c r="H296" i="57"/>
  <c r="E17" i="48" s="1"/>
  <c r="C320" i="59"/>
  <c r="E321" i="59"/>
  <c r="C334" i="59"/>
  <c r="E322" i="59"/>
  <c r="E323" i="59"/>
  <c r="E329" i="59"/>
  <c r="G324" i="59"/>
  <c r="D331" i="59"/>
  <c r="F337" i="59"/>
  <c r="F324" i="59"/>
  <c r="F330" i="59"/>
  <c r="D338" i="59"/>
  <c r="C328" i="59"/>
  <c r="E327" i="59"/>
  <c r="F335" i="59"/>
  <c r="E324" i="59"/>
  <c r="E318" i="59"/>
  <c r="D319" i="59"/>
  <c r="C318" i="59"/>
  <c r="F325" i="59"/>
  <c r="C332" i="59"/>
  <c r="G338" i="59"/>
  <c r="E325" i="59"/>
  <c r="G331" i="59"/>
  <c r="F326" i="59"/>
  <c r="E326" i="59"/>
  <c r="H328" i="59"/>
  <c r="G330" i="59"/>
  <c r="D325" i="59"/>
  <c r="E332" i="59"/>
  <c r="G318" i="59"/>
  <c r="C326" i="59"/>
  <c r="G332" i="59"/>
  <c r="E319" i="59"/>
  <c r="D326" i="59"/>
  <c r="F332" i="59"/>
  <c r="H326" i="59"/>
  <c r="D327" i="59"/>
  <c r="D337" i="59"/>
  <c r="F331" i="59"/>
  <c r="C319" i="59"/>
  <c r="F319" i="59"/>
  <c r="G326" i="59"/>
  <c r="F333" i="59"/>
  <c r="D320" i="59"/>
  <c r="C327" i="59"/>
  <c r="E333" i="59"/>
  <c r="C330" i="59"/>
  <c r="G333" i="59"/>
  <c r="G328" i="59"/>
  <c r="F321" i="59"/>
  <c r="D324" i="59"/>
  <c r="C325" i="59"/>
  <c r="G325" i="59"/>
  <c r="E320" i="59"/>
  <c r="F327" i="59"/>
  <c r="E334" i="59"/>
  <c r="C321" i="59"/>
  <c r="G327" i="59"/>
  <c r="D334" i="59"/>
  <c r="H327" i="59"/>
  <c r="F318" i="59"/>
  <c r="F334" i="59"/>
  <c r="G319" i="59"/>
  <c r="D322" i="59"/>
  <c r="G334" i="59"/>
  <c r="F329" i="59"/>
  <c r="D330" i="59"/>
  <c r="E331" i="59"/>
  <c r="D332" i="59"/>
  <c r="D321" i="59"/>
  <c r="E328" i="59"/>
  <c r="D335" i="59"/>
  <c r="G321" i="59"/>
  <c r="F328" i="59"/>
  <c r="E335" i="59"/>
  <c r="C333" i="59"/>
  <c r="C323" i="59"/>
  <c r="G337" i="59"/>
  <c r="F320" i="59"/>
  <c r="C335" i="59"/>
  <c r="D328" i="59"/>
  <c r="G335" i="59"/>
  <c r="F336" i="59"/>
  <c r="E337" i="59"/>
  <c r="C343" i="59"/>
  <c r="G322" i="59"/>
  <c r="D329" i="59"/>
  <c r="C336" i="59"/>
  <c r="F322" i="59"/>
  <c r="C329" i="59"/>
  <c r="D336" i="59"/>
  <c r="H335" i="59"/>
  <c r="F338" i="59"/>
  <c r="D333" i="59"/>
  <c r="G320" i="59"/>
  <c r="D323" i="59"/>
  <c r="E336" i="59"/>
  <c r="F323" i="59"/>
  <c r="E330" i="59"/>
  <c r="G336" i="59"/>
  <c r="G323" i="59"/>
  <c r="G329" i="59"/>
  <c r="C337" i="59"/>
  <c r="C324" i="59"/>
  <c r="H330" i="59"/>
  <c r="H322" i="59"/>
  <c r="H337" i="59"/>
  <c r="H325" i="59"/>
  <c r="C322" i="59"/>
  <c r="H334" i="59"/>
  <c r="E338" i="59"/>
  <c r="C331" i="59"/>
  <c r="H332" i="59"/>
  <c r="H343" i="22"/>
  <c r="H293" i="22"/>
  <c r="B20" i="48" s="1"/>
  <c r="H287" i="36"/>
  <c r="C312" i="36"/>
  <c r="C362" i="36" s="1"/>
  <c r="Q7" i="49"/>
  <c r="H213" i="6"/>
  <c r="H282" i="6"/>
  <c r="C189" i="46"/>
  <c r="C227" i="44"/>
  <c r="V33" i="49"/>
  <c r="B77" i="49"/>
  <c r="B116" i="49" s="1"/>
  <c r="H351" i="14"/>
  <c r="H301" i="14"/>
  <c r="J10" i="48" s="1"/>
  <c r="H294" i="62"/>
  <c r="C21" i="48" s="1"/>
  <c r="H344" i="62"/>
  <c r="H358" i="11"/>
  <c r="H308" i="11"/>
  <c r="Q8" i="48" s="1"/>
  <c r="H297" i="15"/>
  <c r="F11" i="48" s="1"/>
  <c r="H347" i="15"/>
  <c r="H293" i="21"/>
  <c r="B19" i="48" s="1"/>
  <c r="H343" i="21"/>
  <c r="H349" i="34"/>
  <c r="H299" i="34"/>
  <c r="H33" i="48" s="1"/>
  <c r="H306" i="30"/>
  <c r="O28" i="48" s="1"/>
  <c r="H356" i="30"/>
  <c r="H285" i="6"/>
  <c r="C230" i="44"/>
  <c r="C192" i="46"/>
  <c r="H293" i="59"/>
  <c r="B31" i="48" s="1"/>
  <c r="H343" i="59"/>
  <c r="H355" i="11"/>
  <c r="H305" i="11"/>
  <c r="N8" i="48" s="1"/>
  <c r="H356" i="22"/>
  <c r="H306" i="22"/>
  <c r="O20" i="48" s="1"/>
  <c r="H281" i="36"/>
  <c r="C306" i="36"/>
  <c r="C356" i="36" s="1"/>
  <c r="H356" i="27"/>
  <c r="H306" i="27"/>
  <c r="O25" i="48" s="1"/>
  <c r="H358" i="14"/>
  <c r="H308" i="14"/>
  <c r="Q10" i="48" s="1"/>
  <c r="H355" i="21"/>
  <c r="H305" i="21"/>
  <c r="N19" i="48" s="1"/>
  <c r="H295" i="59"/>
  <c r="D31" i="48" s="1"/>
  <c r="H345" i="59"/>
  <c r="H361" i="16"/>
  <c r="H311" i="16"/>
  <c r="T12" i="48" s="1"/>
  <c r="B57" i="49"/>
  <c r="B96" i="49" s="1"/>
  <c r="V13" i="49"/>
  <c r="C321" i="34"/>
  <c r="H335" i="34"/>
  <c r="G329" i="34"/>
  <c r="G336" i="34"/>
  <c r="G331" i="34"/>
  <c r="C337" i="34"/>
  <c r="F320" i="34"/>
  <c r="F328" i="34"/>
  <c r="F330" i="34"/>
  <c r="C329" i="34"/>
  <c r="D321" i="34"/>
  <c r="E333" i="34"/>
  <c r="G325" i="34"/>
  <c r="C326" i="34"/>
  <c r="D318" i="34"/>
  <c r="C328" i="34"/>
  <c r="G320" i="34"/>
  <c r="F335" i="34"/>
  <c r="C334" i="34"/>
  <c r="F327" i="34"/>
  <c r="F329" i="34"/>
  <c r="G334" i="34"/>
  <c r="E320" i="34"/>
  <c r="F334" i="34"/>
  <c r="D336" i="34"/>
  <c r="E324" i="34"/>
  <c r="G333" i="34"/>
  <c r="D319" i="34"/>
  <c r="H327" i="34"/>
  <c r="H322" i="34"/>
  <c r="C319" i="34"/>
  <c r="G326" i="34"/>
  <c r="G324" i="34"/>
  <c r="G318" i="34"/>
  <c r="G322" i="34"/>
  <c r="F325" i="34"/>
  <c r="D323" i="34"/>
  <c r="G327" i="34"/>
  <c r="E323" i="34"/>
  <c r="D330" i="34"/>
  <c r="D326" i="34"/>
  <c r="F338" i="34"/>
  <c r="E329" i="34"/>
  <c r="C330" i="34"/>
  <c r="D334" i="34"/>
  <c r="E335" i="34"/>
  <c r="C335" i="34"/>
  <c r="E337" i="34"/>
  <c r="C318" i="34"/>
  <c r="D335" i="34"/>
  <c r="G321" i="34"/>
  <c r="F324" i="34"/>
  <c r="D333" i="34"/>
  <c r="F332" i="34"/>
  <c r="E332" i="34"/>
  <c r="D327" i="34"/>
  <c r="G323" i="34"/>
  <c r="C343" i="34"/>
  <c r="E330" i="34"/>
  <c r="F326" i="34"/>
  <c r="G335" i="34"/>
  <c r="G337" i="34"/>
  <c r="E318" i="34"/>
  <c r="C336" i="34"/>
  <c r="E319" i="34"/>
  <c r="G332" i="34"/>
  <c r="D332" i="34"/>
  <c r="F331" i="34"/>
  <c r="E334" i="34"/>
  <c r="C331" i="34"/>
  <c r="G319" i="34"/>
  <c r="C333" i="34"/>
  <c r="D324" i="34"/>
  <c r="F337" i="34"/>
  <c r="E327" i="34"/>
  <c r="D328" i="34"/>
  <c r="F323" i="34"/>
  <c r="E331" i="34"/>
  <c r="D337" i="34"/>
  <c r="C327" i="34"/>
  <c r="D325" i="34"/>
  <c r="G328" i="34"/>
  <c r="E336" i="34"/>
  <c r="F336" i="34"/>
  <c r="D322" i="34"/>
  <c r="C325" i="34"/>
  <c r="C322" i="34"/>
  <c r="D338" i="34"/>
  <c r="G330" i="34"/>
  <c r="E326" i="34"/>
  <c r="F321" i="34"/>
  <c r="D331" i="34"/>
  <c r="D329" i="34"/>
  <c r="H328" i="34"/>
  <c r="F333" i="34"/>
  <c r="C320" i="34"/>
  <c r="G338" i="34"/>
  <c r="E321" i="34"/>
  <c r="H337" i="34"/>
  <c r="H332" i="34"/>
  <c r="E325" i="34"/>
  <c r="E322" i="34"/>
  <c r="C323" i="34"/>
  <c r="C324" i="34"/>
  <c r="C332" i="34"/>
  <c r="H325" i="34"/>
  <c r="F318" i="34"/>
  <c r="F319" i="34"/>
  <c r="E328" i="34"/>
  <c r="E338" i="34"/>
  <c r="F322" i="34"/>
  <c r="D320" i="34"/>
  <c r="H334" i="34"/>
  <c r="H329" i="34"/>
  <c r="H348" i="39"/>
  <c r="H298" i="39"/>
  <c r="G38" i="48" s="1"/>
  <c r="H360" i="17"/>
  <c r="H310" i="17"/>
  <c r="S13" i="48" s="1"/>
  <c r="H213" i="36"/>
  <c r="Q37" i="49"/>
  <c r="R44" i="48" a="1"/>
  <c r="R44" i="48" s="1"/>
  <c r="R43" i="48"/>
  <c r="R45" i="48" a="1"/>
  <c r="R45" i="48" s="1"/>
  <c r="R42" i="48" a="1"/>
  <c r="R42" i="48" s="1"/>
  <c r="H346" i="59"/>
  <c r="H296" i="59"/>
  <c r="E31" i="48" s="1"/>
  <c r="H354" i="18"/>
  <c r="H304" i="18"/>
  <c r="M14" i="48" s="1"/>
  <c r="E334" i="15"/>
  <c r="G335" i="15"/>
  <c r="G322" i="15"/>
  <c r="C334" i="15"/>
  <c r="D334" i="15"/>
  <c r="F322" i="15"/>
  <c r="G318" i="15"/>
  <c r="F333" i="15"/>
  <c r="G319" i="15"/>
  <c r="C322" i="15"/>
  <c r="D326" i="15"/>
  <c r="E335" i="15"/>
  <c r="E319" i="15"/>
  <c r="H326" i="15"/>
  <c r="F318" i="15"/>
  <c r="G320" i="15"/>
  <c r="F328" i="15"/>
  <c r="C337" i="15"/>
  <c r="D321" i="15"/>
  <c r="E320" i="15"/>
  <c r="F327" i="15"/>
  <c r="E329" i="15"/>
  <c r="E328" i="15"/>
  <c r="G331" i="15"/>
  <c r="D335" i="15"/>
  <c r="D329" i="15"/>
  <c r="F320" i="15"/>
  <c r="H332" i="15"/>
  <c r="E322" i="15"/>
  <c r="F338" i="15"/>
  <c r="C321" i="15"/>
  <c r="D332" i="15"/>
  <c r="E330" i="15"/>
  <c r="C327" i="15"/>
  <c r="C343" i="15"/>
  <c r="F335" i="15"/>
  <c r="D318" i="15"/>
  <c r="D323" i="15"/>
  <c r="D330" i="15"/>
  <c r="F330" i="15"/>
  <c r="C323" i="15"/>
  <c r="H337" i="15"/>
  <c r="D338" i="15"/>
  <c r="F323" i="15"/>
  <c r="F324" i="15"/>
  <c r="G323" i="15"/>
  <c r="C324" i="15"/>
  <c r="D320" i="15"/>
  <c r="E332" i="15"/>
  <c r="F319" i="15"/>
  <c r="D336" i="15"/>
  <c r="D324" i="15"/>
  <c r="G325" i="15"/>
  <c r="G332" i="15"/>
  <c r="G334" i="15"/>
  <c r="H325" i="15"/>
  <c r="E323" i="15"/>
  <c r="C318" i="15"/>
  <c r="E337" i="15"/>
  <c r="F334" i="15"/>
  <c r="D327" i="15"/>
  <c r="C319" i="15"/>
  <c r="F332" i="15"/>
  <c r="G336" i="15"/>
  <c r="E336" i="15"/>
  <c r="G327" i="15"/>
  <c r="E324" i="15"/>
  <c r="C333" i="15"/>
  <c r="C328" i="15"/>
  <c r="C335" i="15"/>
  <c r="D325" i="15"/>
  <c r="C329" i="15"/>
  <c r="D333" i="15"/>
  <c r="C330" i="15"/>
  <c r="D319" i="15"/>
  <c r="G330" i="15"/>
  <c r="D328" i="15"/>
  <c r="E321" i="15"/>
  <c r="C332" i="15"/>
  <c r="H334" i="15"/>
  <c r="D337" i="15"/>
  <c r="C326" i="15"/>
  <c r="H328" i="15"/>
  <c r="F325" i="15"/>
  <c r="D331" i="15"/>
  <c r="E327" i="15"/>
  <c r="G326" i="15"/>
  <c r="G329" i="15"/>
  <c r="E333" i="15"/>
  <c r="G328" i="15"/>
  <c r="E318" i="15"/>
  <c r="D322" i="15"/>
  <c r="G337" i="15"/>
  <c r="F326" i="15"/>
  <c r="E331" i="15"/>
  <c r="C331" i="15"/>
  <c r="E338" i="15"/>
  <c r="F337" i="15"/>
  <c r="H335" i="15"/>
  <c r="F336" i="15"/>
  <c r="G324" i="15"/>
  <c r="F321" i="15"/>
  <c r="E325" i="15"/>
  <c r="G338" i="15"/>
  <c r="G321" i="15"/>
  <c r="E326" i="15"/>
  <c r="F329" i="15"/>
  <c r="C336" i="15"/>
  <c r="G333" i="15"/>
  <c r="F331" i="15"/>
  <c r="C320" i="15"/>
  <c r="C325" i="15"/>
  <c r="H360" i="37"/>
  <c r="H310" i="37"/>
  <c r="S36" i="48" s="1"/>
  <c r="H348" i="18"/>
  <c r="H298" i="18"/>
  <c r="G14" i="48" s="1"/>
  <c r="E333" i="39"/>
  <c r="F332" i="39"/>
  <c r="G332" i="39"/>
  <c r="G325" i="39"/>
  <c r="F336" i="39"/>
  <c r="F322" i="39"/>
  <c r="E327" i="39"/>
  <c r="F325" i="39"/>
  <c r="G320" i="39"/>
  <c r="C337" i="39"/>
  <c r="C328" i="39"/>
  <c r="C321" i="39"/>
  <c r="F323" i="39"/>
  <c r="D333" i="39"/>
  <c r="C324" i="39"/>
  <c r="E329" i="39"/>
  <c r="D328" i="39"/>
  <c r="G319" i="39"/>
  <c r="C322" i="39"/>
  <c r="E321" i="39"/>
  <c r="E334" i="39"/>
  <c r="E326" i="39"/>
  <c r="F329" i="39"/>
  <c r="G338" i="39"/>
  <c r="D318" i="39"/>
  <c r="E324" i="39"/>
  <c r="D329" i="39"/>
  <c r="F338" i="39"/>
  <c r="C327" i="39"/>
  <c r="E325" i="39"/>
  <c r="F330" i="39"/>
  <c r="G329" i="39"/>
  <c r="F318" i="39"/>
  <c r="E319" i="39"/>
  <c r="G318" i="39"/>
  <c r="G322" i="39"/>
  <c r="G336" i="39"/>
  <c r="F320" i="39"/>
  <c r="D335" i="39"/>
  <c r="E331" i="39"/>
  <c r="G331" i="39"/>
  <c r="G334" i="39"/>
  <c r="D334" i="39"/>
  <c r="G326" i="39"/>
  <c r="C330" i="39"/>
  <c r="F337" i="39"/>
  <c r="D330" i="39"/>
  <c r="G327" i="39"/>
  <c r="D326" i="39"/>
  <c r="E328" i="39"/>
  <c r="D331" i="39"/>
  <c r="E322" i="39"/>
  <c r="E338" i="39"/>
  <c r="F319" i="39"/>
  <c r="G335" i="39"/>
  <c r="H332" i="39"/>
  <c r="D325" i="39"/>
  <c r="H334" i="39"/>
  <c r="D322" i="39"/>
  <c r="E332" i="39"/>
  <c r="F324" i="39"/>
  <c r="C326" i="39"/>
  <c r="G333" i="39"/>
  <c r="C331" i="39"/>
  <c r="E336" i="39"/>
  <c r="E320" i="39"/>
  <c r="G323" i="39"/>
  <c r="F335" i="39"/>
  <c r="D324" i="39"/>
  <c r="H328" i="39"/>
  <c r="D327" i="39"/>
  <c r="C325" i="39"/>
  <c r="E330" i="39"/>
  <c r="F331" i="39"/>
  <c r="G330" i="39"/>
  <c r="E323" i="39"/>
  <c r="C333" i="39"/>
  <c r="H326" i="39"/>
  <c r="C334" i="39"/>
  <c r="D332" i="39"/>
  <c r="C318" i="39"/>
  <c r="C332" i="39"/>
  <c r="F321" i="39"/>
  <c r="F327" i="39"/>
  <c r="F334" i="39"/>
  <c r="F328" i="39"/>
  <c r="E335" i="39"/>
  <c r="D336" i="39"/>
  <c r="C343" i="39"/>
  <c r="C335" i="39"/>
  <c r="D320" i="39"/>
  <c r="C329" i="39"/>
  <c r="D321" i="39"/>
  <c r="F333" i="39"/>
  <c r="C319" i="39"/>
  <c r="C336" i="39"/>
  <c r="D338" i="39"/>
  <c r="C323" i="39"/>
  <c r="D319" i="39"/>
  <c r="E318" i="39"/>
  <c r="D323" i="39"/>
  <c r="G321" i="39"/>
  <c r="E337" i="39"/>
  <c r="G324" i="39"/>
  <c r="F326" i="39"/>
  <c r="G337" i="39"/>
  <c r="G328" i="39"/>
  <c r="H335" i="39"/>
  <c r="H325" i="39"/>
  <c r="C320" i="39"/>
  <c r="D337" i="39"/>
  <c r="H283" i="6"/>
  <c r="C308" i="6"/>
  <c r="C358" i="6" s="1"/>
  <c r="C190" i="46"/>
  <c r="C228" i="44"/>
  <c r="H293" i="18"/>
  <c r="B14" i="48" s="1"/>
  <c r="H343" i="18"/>
  <c r="H361" i="39"/>
  <c r="H311" i="39"/>
  <c r="T38" i="48" s="1"/>
  <c r="H346" i="17"/>
  <c r="H296" i="17"/>
  <c r="E13" i="48" s="1"/>
  <c r="H324" i="29"/>
  <c r="H319" i="29"/>
  <c r="C18" i="56"/>
  <c r="C22" i="47"/>
  <c r="H313" i="23"/>
  <c r="H363" i="23"/>
  <c r="D22" i="47" s="1"/>
  <c r="H337" i="24"/>
  <c r="E335" i="14"/>
  <c r="G320" i="14"/>
  <c r="D330" i="14"/>
  <c r="F326" i="14"/>
  <c r="G327" i="14"/>
  <c r="G321" i="14"/>
  <c r="F322" i="14"/>
  <c r="C321" i="14"/>
  <c r="G337" i="14"/>
  <c r="E334" i="14"/>
  <c r="D334" i="14"/>
  <c r="D328" i="14"/>
  <c r="D324" i="14"/>
  <c r="D335" i="14"/>
  <c r="D336" i="14"/>
  <c r="C319" i="14"/>
  <c r="G326" i="14"/>
  <c r="G324" i="14"/>
  <c r="C322" i="14"/>
  <c r="F319" i="14"/>
  <c r="C323" i="14"/>
  <c r="G334" i="14"/>
  <c r="G331" i="14"/>
  <c r="C325" i="14"/>
  <c r="G333" i="14"/>
  <c r="E319" i="14"/>
  <c r="D329" i="14"/>
  <c r="D326" i="14"/>
  <c r="D325" i="14"/>
  <c r="G332" i="14"/>
  <c r="F336" i="14"/>
  <c r="D321" i="14"/>
  <c r="F329" i="14"/>
  <c r="F327" i="14"/>
  <c r="E328" i="14"/>
  <c r="E333" i="14"/>
  <c r="D320" i="14"/>
  <c r="C336" i="14"/>
  <c r="H334" i="14"/>
  <c r="D338" i="14"/>
  <c r="H335" i="14"/>
  <c r="G319" i="14"/>
  <c r="G335" i="14"/>
  <c r="C334" i="14"/>
  <c r="F318" i="14"/>
  <c r="E337" i="14"/>
  <c r="E326" i="14"/>
  <c r="G325" i="14"/>
  <c r="E336" i="14"/>
  <c r="C327" i="14"/>
  <c r="F338" i="14"/>
  <c r="H322" i="14"/>
  <c r="C332" i="14"/>
  <c r="F328" i="14"/>
  <c r="G328" i="14"/>
  <c r="C331" i="14"/>
  <c r="E329" i="14"/>
  <c r="F332" i="14"/>
  <c r="F337" i="14"/>
  <c r="D331" i="14"/>
  <c r="D327" i="14"/>
  <c r="E325" i="14"/>
  <c r="F333" i="14"/>
  <c r="C320" i="14"/>
  <c r="D332" i="14"/>
  <c r="H325" i="14"/>
  <c r="G336" i="14"/>
  <c r="F331" i="14"/>
  <c r="E323" i="14"/>
  <c r="C326" i="14"/>
  <c r="E327" i="14"/>
  <c r="H328" i="14"/>
  <c r="F320" i="14"/>
  <c r="E324" i="14"/>
  <c r="C333" i="14"/>
  <c r="G323" i="14"/>
  <c r="F335" i="14"/>
  <c r="C318" i="14"/>
  <c r="E321" i="14"/>
  <c r="D323" i="14"/>
  <c r="G338" i="14"/>
  <c r="C328" i="14"/>
  <c r="F323" i="14"/>
  <c r="D319" i="14"/>
  <c r="E332" i="14"/>
  <c r="C343" i="14"/>
  <c r="C324" i="14"/>
  <c r="D318" i="14"/>
  <c r="G329" i="14"/>
  <c r="F324" i="14"/>
  <c r="E331" i="14"/>
  <c r="H326" i="14"/>
  <c r="H332" i="14"/>
  <c r="C337" i="14"/>
  <c r="C330" i="14"/>
  <c r="F321" i="14"/>
  <c r="D333" i="14"/>
  <c r="F334" i="14"/>
  <c r="C329" i="14"/>
  <c r="G330" i="14"/>
  <c r="E318" i="14"/>
  <c r="E330" i="14"/>
  <c r="G318" i="14"/>
  <c r="F325" i="14"/>
  <c r="G322" i="14"/>
  <c r="E338" i="14"/>
  <c r="E322" i="14"/>
  <c r="D322" i="14"/>
  <c r="D337" i="14"/>
  <c r="F330" i="14"/>
  <c r="E320" i="14"/>
  <c r="C335" i="14"/>
  <c r="H362" i="39"/>
  <c r="H312" i="39"/>
  <c r="U38" i="48" s="1"/>
  <c r="C299" i="6"/>
  <c r="C349" i="6" s="1"/>
  <c r="H274" i="6"/>
  <c r="C181" i="46"/>
  <c r="C219" i="44"/>
  <c r="R43" i="49"/>
  <c r="C51" i="49"/>
  <c r="C90" i="49" s="1"/>
  <c r="C298" i="36"/>
  <c r="C348" i="36" s="1"/>
  <c r="H273" i="36"/>
  <c r="C313" i="22"/>
  <c r="C363" i="22" s="1"/>
  <c r="H288" i="22"/>
  <c r="H272" i="6"/>
  <c r="C179" i="46"/>
  <c r="C217" i="44"/>
  <c r="H345" i="30"/>
  <c r="H295" i="30"/>
  <c r="D28" i="48" s="1"/>
  <c r="H301" i="57"/>
  <c r="J17" i="48" s="1"/>
  <c r="H351" i="57"/>
  <c r="H358" i="62"/>
  <c r="H308" i="62"/>
  <c r="Q21" i="48" s="1"/>
  <c r="C288" i="6"/>
  <c r="C293" i="6"/>
  <c r="H268" i="6"/>
  <c r="C213" i="44"/>
  <c r="C175" i="46"/>
  <c r="H358" i="18"/>
  <c r="H308" i="18"/>
  <c r="Q14" i="48" s="1"/>
  <c r="H347" i="18"/>
  <c r="H297" i="18"/>
  <c r="F14" i="48" s="1"/>
  <c r="H361" i="18"/>
  <c r="H311" i="18"/>
  <c r="T14" i="48" s="1"/>
  <c r="G336" i="21"/>
  <c r="C326" i="21"/>
  <c r="F330" i="21"/>
  <c r="D319" i="21"/>
  <c r="F323" i="21"/>
  <c r="C332" i="21"/>
  <c r="E331" i="21"/>
  <c r="G325" i="21"/>
  <c r="G321" i="21"/>
  <c r="G338" i="21"/>
  <c r="E333" i="21"/>
  <c r="H328" i="21"/>
  <c r="C321" i="21"/>
  <c r="E329" i="21"/>
  <c r="E325" i="21"/>
  <c r="G324" i="21"/>
  <c r="F333" i="21"/>
  <c r="D320" i="21"/>
  <c r="D324" i="21"/>
  <c r="D333" i="21"/>
  <c r="G318" i="21"/>
  <c r="H334" i="21"/>
  <c r="C335" i="21"/>
  <c r="F336" i="21"/>
  <c r="G331" i="21"/>
  <c r="F318" i="21"/>
  <c r="H329" i="21"/>
  <c r="D327" i="21"/>
  <c r="D323" i="21"/>
  <c r="C329" i="21"/>
  <c r="G320" i="21"/>
  <c r="D331" i="21"/>
  <c r="E322" i="21"/>
  <c r="G323" i="21"/>
  <c r="F321" i="21"/>
  <c r="E334" i="21"/>
  <c r="D330" i="21"/>
  <c r="C323" i="21"/>
  <c r="C319" i="21"/>
  <c r="D337" i="21"/>
  <c r="H325" i="21"/>
  <c r="C320" i="21"/>
  <c r="F332" i="21"/>
  <c r="G327" i="21"/>
  <c r="D322" i="21"/>
  <c r="D326" i="21"/>
  <c r="E335" i="21"/>
  <c r="C327" i="21"/>
  <c r="G330" i="21"/>
  <c r="E337" i="21"/>
  <c r="G337" i="21"/>
  <c r="E328" i="21"/>
  <c r="F329" i="21"/>
  <c r="F325" i="21"/>
  <c r="F338" i="21"/>
  <c r="C337" i="21"/>
  <c r="G329" i="21"/>
  <c r="C336" i="21"/>
  <c r="D328" i="21"/>
  <c r="E321" i="21"/>
  <c r="F335" i="21"/>
  <c r="C325" i="21"/>
  <c r="F322" i="21"/>
  <c r="E318" i="21"/>
  <c r="G335" i="21"/>
  <c r="C330" i="21"/>
  <c r="F327" i="21"/>
  <c r="E336" i="21"/>
  <c r="F334" i="21"/>
  <c r="H327" i="21"/>
  <c r="G334" i="21"/>
  <c r="C333" i="21"/>
  <c r="E319" i="21"/>
  <c r="G333" i="21"/>
  <c r="C328" i="21"/>
  <c r="H335" i="21"/>
  <c r="G322" i="21"/>
  <c r="D318" i="21"/>
  <c r="G332" i="21"/>
  <c r="F320" i="21"/>
  <c r="D338" i="21"/>
  <c r="E327" i="21"/>
  <c r="F337" i="21"/>
  <c r="C343" i="21"/>
  <c r="C331" i="21"/>
  <c r="E332" i="21"/>
  <c r="H320" i="21"/>
  <c r="D325" i="21"/>
  <c r="D321" i="21"/>
  <c r="C318" i="21"/>
  <c r="E330" i="21"/>
  <c r="D335" i="21"/>
  <c r="H324" i="21"/>
  <c r="H332" i="21"/>
  <c r="C324" i="21"/>
  <c r="E338" i="21"/>
  <c r="C334" i="21"/>
  <c r="G328" i="21"/>
  <c r="E323" i="21"/>
  <c r="G319" i="21"/>
  <c r="F326" i="21"/>
  <c r="C322" i="21"/>
  <c r="F324" i="21"/>
  <c r="E326" i="21"/>
  <c r="E324" i="21"/>
  <c r="F328" i="21"/>
  <c r="D334" i="21"/>
  <c r="D336" i="21"/>
  <c r="F331" i="21"/>
  <c r="F319" i="21"/>
  <c r="G326" i="21"/>
  <c r="D332" i="21"/>
  <c r="E320" i="21"/>
  <c r="D329" i="21"/>
  <c r="H286" i="36"/>
  <c r="C311" i="36"/>
  <c r="C361" i="36" s="1"/>
  <c r="H348" i="62"/>
  <c r="H298" i="62"/>
  <c r="G21" i="48" s="1"/>
  <c r="H352" i="18"/>
  <c r="H302" i="18"/>
  <c r="K14" i="48" s="1"/>
  <c r="H293" i="62"/>
  <c r="B21" i="48" s="1"/>
  <c r="H343" i="62"/>
  <c r="H358" i="27"/>
  <c r="H308" i="27"/>
  <c r="Q25" i="48" s="1"/>
  <c r="C294" i="6"/>
  <c r="C344" i="6" s="1"/>
  <c r="H269" i="6"/>
  <c r="C176" i="46"/>
  <c r="C214" i="44"/>
  <c r="H355" i="62"/>
  <c r="H305" i="62"/>
  <c r="N21" i="48" s="1"/>
  <c r="H361" i="30"/>
  <c r="H311" i="30"/>
  <c r="T28" i="48" s="1"/>
  <c r="H346" i="41"/>
  <c r="H296" i="41"/>
  <c r="E40" i="48" s="1"/>
  <c r="H295" i="27"/>
  <c r="D25" i="48" s="1"/>
  <c r="H345" i="27"/>
  <c r="H308" i="17"/>
  <c r="Q13" i="48" s="1"/>
  <c r="H358" i="17"/>
  <c r="H346" i="21"/>
  <c r="H296" i="21"/>
  <c r="E19" i="48" s="1"/>
  <c r="H301" i="34"/>
  <c r="J33" i="48" s="1"/>
  <c r="H351" i="34"/>
  <c r="B63" i="49"/>
  <c r="B102" i="49" s="1"/>
  <c r="V19" i="49"/>
  <c r="L43" i="48"/>
  <c r="L45" i="48" a="1"/>
  <c r="L45" i="48" s="1"/>
  <c r="L42" i="48" a="1"/>
  <c r="L42" i="48" s="1"/>
  <c r="L44" i="48" a="1"/>
  <c r="L44" i="48" s="1"/>
  <c r="V27" i="49"/>
  <c r="B71" i="49"/>
  <c r="B110" i="49" s="1"/>
  <c r="V14" i="49"/>
  <c r="B58" i="49"/>
  <c r="B97" i="49" s="1"/>
  <c r="C306" i="37"/>
  <c r="C356" i="37" s="1"/>
  <c r="H281" i="37"/>
  <c r="C299" i="36"/>
  <c r="C349" i="36" s="1"/>
  <c r="H274" i="36"/>
  <c r="H294" i="15"/>
  <c r="C11" i="48" s="1"/>
  <c r="H344" i="15"/>
  <c r="H348" i="22"/>
  <c r="H298" i="22"/>
  <c r="G20" i="48" s="1"/>
  <c r="H346" i="30"/>
  <c r="H296" i="30"/>
  <c r="E28" i="48" s="1"/>
  <c r="C313" i="39"/>
  <c r="C363" i="39" s="1"/>
  <c r="H288" i="39"/>
  <c r="C288" i="37"/>
  <c r="H268" i="37"/>
  <c r="C293" i="37"/>
  <c r="H349" i="22"/>
  <c r="H299" i="22"/>
  <c r="H20" i="48" s="1"/>
  <c r="H346" i="14"/>
  <c r="H296" i="14"/>
  <c r="E10" i="48" s="1"/>
  <c r="E323" i="18"/>
  <c r="G335" i="18"/>
  <c r="D318" i="18"/>
  <c r="E320" i="18"/>
  <c r="F318" i="18"/>
  <c r="D326" i="18"/>
  <c r="G325" i="18"/>
  <c r="E332" i="18"/>
  <c r="E330" i="18"/>
  <c r="D327" i="18"/>
  <c r="D329" i="18"/>
  <c r="C329" i="18"/>
  <c r="D338" i="18"/>
  <c r="H335" i="18"/>
  <c r="C323" i="18"/>
  <c r="F334" i="18"/>
  <c r="C318" i="18"/>
  <c r="E318" i="18"/>
  <c r="F325" i="18"/>
  <c r="E331" i="18"/>
  <c r="G321" i="18"/>
  <c r="E337" i="18"/>
  <c r="C330" i="18"/>
  <c r="E321" i="18"/>
  <c r="D337" i="18"/>
  <c r="C326" i="18"/>
  <c r="E327" i="18"/>
  <c r="C322" i="18"/>
  <c r="F329" i="18"/>
  <c r="E335" i="18"/>
  <c r="F320" i="18"/>
  <c r="H328" i="18"/>
  <c r="G327" i="18"/>
  <c r="F323" i="18"/>
  <c r="H325" i="18"/>
  <c r="G328" i="18"/>
  <c r="C333" i="18"/>
  <c r="H334" i="18"/>
  <c r="F321" i="18"/>
  <c r="D335" i="18"/>
  <c r="C325" i="18"/>
  <c r="F338" i="18"/>
  <c r="G331" i="18"/>
  <c r="F333" i="18"/>
  <c r="E324" i="18"/>
  <c r="F335" i="18"/>
  <c r="E334" i="18"/>
  <c r="C327" i="18"/>
  <c r="C321" i="18"/>
  <c r="E319" i="18"/>
  <c r="G326" i="18"/>
  <c r="G318" i="18"/>
  <c r="E328" i="18"/>
  <c r="G336" i="18"/>
  <c r="G333" i="18"/>
  <c r="H321" i="18"/>
  <c r="H326" i="18"/>
  <c r="C335" i="18"/>
  <c r="G332" i="18"/>
  <c r="F330" i="18"/>
  <c r="F337" i="18"/>
  <c r="G338" i="18"/>
  <c r="C337" i="18"/>
  <c r="E326" i="18"/>
  <c r="C324" i="18"/>
  <c r="G322" i="18"/>
  <c r="G320" i="18"/>
  <c r="F328" i="18"/>
  <c r="C331" i="18"/>
  <c r="E322" i="18"/>
  <c r="H324" i="18"/>
  <c r="C328" i="18"/>
  <c r="D331" i="18"/>
  <c r="G329" i="18"/>
  <c r="D323" i="18"/>
  <c r="D320" i="18"/>
  <c r="G324" i="18"/>
  <c r="C334" i="18"/>
  <c r="E336" i="18"/>
  <c r="F326" i="18"/>
  <c r="E338" i="18"/>
  <c r="H332" i="18"/>
  <c r="C332" i="18"/>
  <c r="C343" i="18"/>
  <c r="F319" i="18"/>
  <c r="G334" i="18"/>
  <c r="D319" i="18"/>
  <c r="F331" i="18"/>
  <c r="D328" i="18"/>
  <c r="F324" i="18"/>
  <c r="G330" i="18"/>
  <c r="E329" i="18"/>
  <c r="F336" i="18"/>
  <c r="D330" i="18"/>
  <c r="C320" i="18"/>
  <c r="D325" i="18"/>
  <c r="G337" i="18"/>
  <c r="H337" i="18"/>
  <c r="C336" i="18"/>
  <c r="D332" i="18"/>
  <c r="F327" i="18"/>
  <c r="G323" i="18"/>
  <c r="D334" i="18"/>
  <c r="D336" i="18"/>
  <c r="F322" i="18"/>
  <c r="F332" i="18"/>
  <c r="D324" i="18"/>
  <c r="D322" i="18"/>
  <c r="E333" i="18"/>
  <c r="C319" i="18"/>
  <c r="E325" i="18"/>
  <c r="D321" i="18"/>
  <c r="G319" i="18"/>
  <c r="D333" i="18"/>
  <c r="H284" i="6"/>
  <c r="C191" i="46"/>
  <c r="C229" i="44"/>
  <c r="H229" i="44" s="1"/>
  <c r="C363" i="23"/>
  <c r="C338" i="23"/>
  <c r="H298" i="17"/>
  <c r="G13" i="48" s="1"/>
  <c r="H348" i="17"/>
  <c r="H356" i="17"/>
  <c r="H306" i="17"/>
  <c r="O13" i="48" s="1"/>
  <c r="H343" i="11"/>
  <c r="H293" i="11"/>
  <c r="B8" i="48" s="1"/>
  <c r="F293" i="37"/>
  <c r="F343" i="37" s="1"/>
  <c r="F288" i="37"/>
  <c r="F313" i="37" s="1"/>
  <c r="F363" i="37" s="1"/>
  <c r="H349" i="41"/>
  <c r="H299" i="41"/>
  <c r="H40" i="48" s="1"/>
  <c r="H295" i="15"/>
  <c r="D11" i="48" s="1"/>
  <c r="H345" i="15"/>
  <c r="H283" i="36"/>
  <c r="C308" i="36"/>
  <c r="C358" i="36" s="1"/>
  <c r="H358" i="30"/>
  <c r="H308" i="30"/>
  <c r="Q28" i="48" s="1"/>
  <c r="C312" i="37"/>
  <c r="C362" i="37" s="1"/>
  <c r="H287" i="37"/>
  <c r="H298" i="30"/>
  <c r="G28" i="48" s="1"/>
  <c r="H348" i="30"/>
  <c r="C302" i="6"/>
  <c r="C352" i="6" s="1"/>
  <c r="H277" i="6"/>
  <c r="C222" i="44"/>
  <c r="C184" i="46"/>
  <c r="H348" i="16"/>
  <c r="H298" i="16"/>
  <c r="G12" i="48" s="1"/>
  <c r="H344" i="11"/>
  <c r="H294" i="11"/>
  <c r="C8" i="48" s="1"/>
  <c r="C313" i="21"/>
  <c r="C363" i="21" s="1"/>
  <c r="H288" i="21"/>
  <c r="I29" i="49"/>
  <c r="G73" i="49"/>
  <c r="G112" i="49" s="1"/>
  <c r="C305" i="6"/>
  <c r="C355" i="6" s="1"/>
  <c r="H280" i="6"/>
  <c r="C225" i="44"/>
  <c r="C187" i="46"/>
  <c r="B67" i="49"/>
  <c r="B106" i="49" s="1"/>
  <c r="V23" i="49"/>
  <c r="H358" i="59"/>
  <c r="H308" i="59"/>
  <c r="Q31" i="48" s="1"/>
  <c r="H275" i="6"/>
  <c r="C220" i="44"/>
  <c r="C182" i="46"/>
  <c r="H347" i="39"/>
  <c r="H297" i="39"/>
  <c r="F38" i="48" s="1"/>
  <c r="C295" i="36"/>
  <c r="C345" i="36" s="1"/>
  <c r="H270" i="36"/>
  <c r="H288" i="14"/>
  <c r="C313" i="14"/>
  <c r="C363" i="14" s="1"/>
  <c r="H356" i="11"/>
  <c r="H306" i="11"/>
  <c r="O8" i="48" s="1"/>
  <c r="H273" i="6"/>
  <c r="C298" i="6"/>
  <c r="C348" i="6" s="1"/>
  <c r="C180" i="46"/>
  <c r="C218" i="44"/>
  <c r="P27" i="49"/>
  <c r="P26" i="49"/>
  <c r="P43" i="49"/>
  <c r="P34" i="49"/>
  <c r="P38" i="49"/>
  <c r="P28" i="49"/>
  <c r="P20" i="49"/>
  <c r="P13" i="49"/>
  <c r="P17" i="49"/>
  <c r="P25" i="49"/>
  <c r="P14" i="49"/>
  <c r="P11" i="49"/>
  <c r="P33" i="49"/>
  <c r="P21" i="49"/>
  <c r="P12" i="49"/>
  <c r="P30" i="49"/>
  <c r="P23" i="49"/>
  <c r="P41" i="49"/>
  <c r="P36" i="49"/>
  <c r="P19" i="49"/>
  <c r="P18" i="49"/>
  <c r="P8" i="49"/>
  <c r="P9" i="49"/>
  <c r="P10" i="49"/>
  <c r="P22" i="49"/>
  <c r="P31" i="49"/>
  <c r="P39" i="49"/>
  <c r="P29" i="49"/>
  <c r="P15" i="49"/>
  <c r="P40" i="49"/>
  <c r="P24" i="49"/>
  <c r="P32" i="49"/>
  <c r="P16" i="49"/>
  <c r="P42" i="49"/>
  <c r="P35" i="49"/>
  <c r="F333" i="62"/>
  <c r="D323" i="62"/>
  <c r="C331" i="62"/>
  <c r="F318" i="62"/>
  <c r="E327" i="62"/>
  <c r="F337" i="62"/>
  <c r="C319" i="62"/>
  <c r="G320" i="62"/>
  <c r="D320" i="62"/>
  <c r="D338" i="62"/>
  <c r="D337" i="62"/>
  <c r="G324" i="62"/>
  <c r="E330" i="62"/>
  <c r="D325" i="62"/>
  <c r="H325" i="62"/>
  <c r="E332" i="62"/>
  <c r="C322" i="62"/>
  <c r="H328" i="62"/>
  <c r="G337" i="62"/>
  <c r="D326" i="62"/>
  <c r="C336" i="62"/>
  <c r="E337" i="62"/>
  <c r="F338" i="62"/>
  <c r="E338" i="62"/>
  <c r="D333" i="62"/>
  <c r="G332" i="62"/>
  <c r="F321" i="62"/>
  <c r="H326" i="62"/>
  <c r="G336" i="62"/>
  <c r="H334" i="62"/>
  <c r="H324" i="62"/>
  <c r="D331" i="62"/>
  <c r="G318" i="62"/>
  <c r="G327" i="62"/>
  <c r="F336" i="62"/>
  <c r="C325" i="62"/>
  <c r="C334" i="62"/>
  <c r="C332" i="62"/>
  <c r="C337" i="62"/>
  <c r="D336" i="62"/>
  <c r="D328" i="62"/>
  <c r="H329" i="62"/>
  <c r="F335" i="62"/>
  <c r="C320" i="62"/>
  <c r="E336" i="62"/>
  <c r="H337" i="62"/>
  <c r="C330" i="62"/>
  <c r="C343" i="62"/>
  <c r="F326" i="62"/>
  <c r="E335" i="62"/>
  <c r="H322" i="62"/>
  <c r="F332" i="62"/>
  <c r="F330" i="62"/>
  <c r="D335" i="62"/>
  <c r="E331" i="62"/>
  <c r="G323" i="62"/>
  <c r="C327" i="62"/>
  <c r="F331" i="62"/>
  <c r="E334" i="62"/>
  <c r="E329" i="62"/>
  <c r="H327" i="62"/>
  <c r="G335" i="62"/>
  <c r="E325" i="62"/>
  <c r="D334" i="62"/>
  <c r="G321" i="62"/>
  <c r="G330" i="62"/>
  <c r="C329" i="62"/>
  <c r="G333" i="62"/>
  <c r="E328" i="62"/>
  <c r="D321" i="62"/>
  <c r="G322" i="62"/>
  <c r="F324" i="62"/>
  <c r="E326" i="62"/>
  <c r="F322" i="62"/>
  <c r="G326" i="62"/>
  <c r="F334" i="62"/>
  <c r="D324" i="62"/>
  <c r="C333" i="62"/>
  <c r="F320" i="62"/>
  <c r="D329" i="62"/>
  <c r="D327" i="62"/>
  <c r="D330" i="62"/>
  <c r="C326" i="62"/>
  <c r="C335" i="62"/>
  <c r="E320" i="62"/>
  <c r="C321" i="62"/>
  <c r="E323" i="62"/>
  <c r="G334" i="62"/>
  <c r="E324" i="62"/>
  <c r="D332" i="62"/>
  <c r="G319" i="62"/>
  <c r="F328" i="62"/>
  <c r="D318" i="62"/>
  <c r="E322" i="62"/>
  <c r="D322" i="62"/>
  <c r="F323" i="62"/>
  <c r="D319" i="62"/>
  <c r="C318" i="62"/>
  <c r="C328" i="62"/>
  <c r="G338" i="62"/>
  <c r="F319" i="62"/>
  <c r="H335" i="62"/>
  <c r="G328" i="62"/>
  <c r="E318" i="62"/>
  <c r="F325" i="62"/>
  <c r="E321" i="62"/>
  <c r="E333" i="62"/>
  <c r="H332" i="62"/>
  <c r="C323" i="62"/>
  <c r="G331" i="62"/>
  <c r="G329" i="62"/>
  <c r="C324" i="62"/>
  <c r="E319" i="62"/>
  <c r="F329" i="62"/>
  <c r="G325" i="62"/>
  <c r="F327" i="62"/>
  <c r="H356" i="21"/>
  <c r="H306" i="21"/>
  <c r="O19" i="48" s="1"/>
  <c r="C294" i="36"/>
  <c r="C344" i="36" s="1"/>
  <c r="H269" i="36"/>
  <c r="C313" i="27"/>
  <c r="C363" i="27" s="1"/>
  <c r="H288" i="27"/>
  <c r="C295" i="6"/>
  <c r="C345" i="6" s="1"/>
  <c r="H270" i="6"/>
  <c r="C215" i="44"/>
  <c r="C177" i="46"/>
  <c r="H345" i="18"/>
  <c r="H295" i="18"/>
  <c r="D14" i="48" s="1"/>
  <c r="H356" i="16"/>
  <c r="H306" i="16"/>
  <c r="O12" i="48" s="1"/>
  <c r="H276" i="37"/>
  <c r="C301" i="37"/>
  <c r="C351" i="37" s="1"/>
  <c r="H349" i="17"/>
  <c r="H299" i="17"/>
  <c r="H13" i="48" s="1"/>
  <c r="H294" i="14"/>
  <c r="C10" i="48" s="1"/>
  <c r="H344" i="14"/>
  <c r="H356" i="18"/>
  <c r="H306" i="18"/>
  <c r="O14" i="48" s="1"/>
  <c r="H345" i="39"/>
  <c r="H295" i="39"/>
  <c r="D38" i="48" s="1"/>
  <c r="H361" i="57"/>
  <c r="H311" i="57"/>
  <c r="T17" i="48" s="1"/>
  <c r="H356" i="34"/>
  <c r="H306" i="34"/>
  <c r="O33" i="48" s="1"/>
  <c r="H276" i="36"/>
  <c r="C301" i="36"/>
  <c r="C351" i="36" s="1"/>
  <c r="H355" i="17"/>
  <c r="H305" i="17"/>
  <c r="N13" i="48" s="1"/>
  <c r="H351" i="27"/>
  <c r="H301" i="27"/>
  <c r="J25" i="48" s="1"/>
  <c r="E293" i="36"/>
  <c r="E343" i="36" s="1"/>
  <c r="E288" i="36"/>
  <c r="E313" i="36" s="1"/>
  <c r="E363" i="36" s="1"/>
  <c r="H354" i="41"/>
  <c r="H304" i="41"/>
  <c r="M40" i="48" s="1"/>
  <c r="H358" i="34"/>
  <c r="H308" i="34"/>
  <c r="Q33" i="48" s="1"/>
  <c r="D321" i="41"/>
  <c r="F328" i="41"/>
  <c r="D328" i="41"/>
  <c r="F334" i="41"/>
  <c r="G334" i="41"/>
  <c r="E337" i="41"/>
  <c r="G331" i="41"/>
  <c r="H334" i="41"/>
  <c r="C335" i="41"/>
  <c r="E335" i="41"/>
  <c r="D329" i="41"/>
  <c r="C343" i="41"/>
  <c r="H332" i="41"/>
  <c r="E321" i="41"/>
  <c r="C331" i="41"/>
  <c r="C332" i="41"/>
  <c r="E332" i="41"/>
  <c r="G323" i="41"/>
  <c r="F323" i="41"/>
  <c r="D324" i="41"/>
  <c r="F335" i="41"/>
  <c r="E326" i="41"/>
  <c r="G329" i="41"/>
  <c r="D322" i="41"/>
  <c r="F336" i="41"/>
  <c r="C327" i="41"/>
  <c r="E330" i="41"/>
  <c r="D333" i="41"/>
  <c r="C321" i="41"/>
  <c r="H328" i="41"/>
  <c r="C333" i="41"/>
  <c r="D319" i="41"/>
  <c r="F324" i="41"/>
  <c r="E329" i="41"/>
  <c r="D323" i="41"/>
  <c r="G321" i="41"/>
  <c r="E324" i="41"/>
  <c r="F325" i="41"/>
  <c r="D330" i="41"/>
  <c r="F320" i="41"/>
  <c r="G322" i="41"/>
  <c r="E319" i="41"/>
  <c r="D336" i="41"/>
  <c r="C330" i="41"/>
  <c r="C320" i="41"/>
  <c r="E323" i="41"/>
  <c r="G325" i="41"/>
  <c r="G328" i="41"/>
  <c r="D325" i="41"/>
  <c r="G326" i="41"/>
  <c r="H325" i="41"/>
  <c r="F327" i="41"/>
  <c r="E325" i="41"/>
  <c r="E322" i="41"/>
  <c r="C324" i="41"/>
  <c r="E333" i="41"/>
  <c r="F331" i="41"/>
  <c r="E320" i="41"/>
  <c r="E327" i="41"/>
  <c r="D320" i="41"/>
  <c r="C318" i="41"/>
  <c r="F326" i="41"/>
  <c r="C326" i="41"/>
  <c r="G335" i="41"/>
  <c r="D337" i="41"/>
  <c r="D318" i="41"/>
  <c r="C328" i="41"/>
  <c r="C334" i="41"/>
  <c r="D335" i="41"/>
  <c r="F333" i="41"/>
  <c r="F330" i="41"/>
  <c r="G333" i="41"/>
  <c r="C329" i="41"/>
  <c r="E331" i="41"/>
  <c r="D326" i="41"/>
  <c r="C322" i="41"/>
  <c r="G319" i="41"/>
  <c r="F337" i="41"/>
  <c r="F318" i="41"/>
  <c r="E336" i="41"/>
  <c r="C337" i="41"/>
  <c r="D338" i="41"/>
  <c r="F322" i="41"/>
  <c r="E334" i="41"/>
  <c r="G324" i="41"/>
  <c r="D334" i="41"/>
  <c r="F329" i="41"/>
  <c r="G337" i="41"/>
  <c r="H327" i="41"/>
  <c r="H337" i="41"/>
  <c r="E328" i="41"/>
  <c r="C325" i="41"/>
  <c r="F332" i="41"/>
  <c r="G330" i="41"/>
  <c r="H333" i="41"/>
  <c r="G318" i="41"/>
  <c r="F319" i="41"/>
  <c r="G320" i="41"/>
  <c r="G327" i="41"/>
  <c r="G338" i="41"/>
  <c r="E318" i="41"/>
  <c r="G336" i="41"/>
  <c r="D331" i="41"/>
  <c r="H326" i="41"/>
  <c r="C323" i="41"/>
  <c r="G332" i="41"/>
  <c r="C319" i="41"/>
  <c r="C336" i="41"/>
  <c r="D332" i="41"/>
  <c r="D327" i="41"/>
  <c r="F338" i="41"/>
  <c r="H335" i="41"/>
  <c r="H331" i="41"/>
  <c r="E338" i="41"/>
  <c r="F321" i="41"/>
  <c r="H306" i="62"/>
  <c r="O21" i="48" s="1"/>
  <c r="H356" i="62"/>
  <c r="E293" i="37"/>
  <c r="E343" i="37" s="1"/>
  <c r="E288" i="37"/>
  <c r="E313" i="37" s="1"/>
  <c r="E363" i="37" s="1"/>
  <c r="C311" i="37"/>
  <c r="C361" i="37" s="1"/>
  <c r="H286" i="37"/>
  <c r="H349" i="14"/>
  <c r="H299" i="14"/>
  <c r="H10" i="48" s="1"/>
  <c r="B65" i="49"/>
  <c r="B104" i="49" s="1"/>
  <c r="V21" i="49"/>
  <c r="C313" i="17"/>
  <c r="C363" i="17" s="1"/>
  <c r="H288" i="17"/>
  <c r="H348" i="34"/>
  <c r="H298" i="34"/>
  <c r="G33" i="48" s="1"/>
  <c r="H296" i="27"/>
  <c r="E25" i="48" s="1"/>
  <c r="H346" i="27"/>
  <c r="H360" i="27"/>
  <c r="H310" i="27"/>
  <c r="S25" i="48" s="1"/>
  <c r="B84" i="49"/>
  <c r="B123" i="49" s="1"/>
  <c r="V40" i="49"/>
  <c r="H326" i="24"/>
  <c r="H322" i="24"/>
  <c r="H361" i="15"/>
  <c r="H311" i="15"/>
  <c r="T11" i="48" s="1"/>
  <c r="S43" i="49"/>
  <c r="D51" i="49"/>
  <c r="D90" i="49" s="1"/>
  <c r="H361" i="17"/>
  <c r="H311" i="17"/>
  <c r="T13" i="48" s="1"/>
  <c r="H358" i="57"/>
  <c r="H308" i="57"/>
  <c r="Q17" i="48" s="1"/>
  <c r="H362" i="57"/>
  <c r="H312" i="57"/>
  <c r="U17" i="48" s="1"/>
  <c r="F327" i="16"/>
  <c r="F318" i="16"/>
  <c r="C329" i="16"/>
  <c r="D327" i="16"/>
  <c r="D328" i="16"/>
  <c r="C333" i="16"/>
  <c r="F336" i="16"/>
  <c r="F323" i="16"/>
  <c r="C321" i="16"/>
  <c r="D325" i="16"/>
  <c r="C328" i="16"/>
  <c r="E320" i="16"/>
  <c r="D331" i="16"/>
  <c r="G338" i="16"/>
  <c r="D334" i="16"/>
  <c r="G326" i="16"/>
  <c r="G336" i="16"/>
  <c r="G329" i="16"/>
  <c r="D329" i="16"/>
  <c r="G327" i="16"/>
  <c r="F329" i="16"/>
  <c r="C327" i="16"/>
  <c r="D322" i="16"/>
  <c r="G319" i="16"/>
  <c r="E334" i="16"/>
  <c r="E333" i="16"/>
  <c r="E324" i="16"/>
  <c r="H334" i="16"/>
  <c r="F338" i="16"/>
  <c r="H335" i="16"/>
  <c r="E327" i="16"/>
  <c r="F321" i="16"/>
  <c r="F331" i="16"/>
  <c r="F324" i="16"/>
  <c r="E322" i="16"/>
  <c r="F322" i="16"/>
  <c r="E329" i="16"/>
  <c r="F333" i="16"/>
  <c r="F328" i="16"/>
  <c r="G328" i="16"/>
  <c r="D320" i="16"/>
  <c r="D333" i="16"/>
  <c r="E319" i="16"/>
  <c r="E328" i="16"/>
  <c r="D326" i="16"/>
  <c r="C326" i="16"/>
  <c r="C336" i="16"/>
  <c r="C331" i="16"/>
  <c r="F335" i="16"/>
  <c r="E332" i="16"/>
  <c r="G322" i="16"/>
  <c r="G334" i="16"/>
  <c r="E335" i="16"/>
  <c r="D335" i="16"/>
  <c r="E337" i="16"/>
  <c r="D323" i="16"/>
  <c r="D338" i="16"/>
  <c r="G332" i="16"/>
  <c r="G325" i="16"/>
  <c r="G335" i="16"/>
  <c r="E325" i="16"/>
  <c r="F319" i="16"/>
  <c r="D321" i="16"/>
  <c r="D330" i="16"/>
  <c r="C334" i="16"/>
  <c r="E321" i="16"/>
  <c r="H322" i="16"/>
  <c r="F320" i="16"/>
  <c r="D336" i="16"/>
  <c r="E323" i="16"/>
  <c r="H329" i="16"/>
  <c r="C319" i="16"/>
  <c r="E318" i="16"/>
  <c r="F334" i="16"/>
  <c r="E338" i="16"/>
  <c r="H325" i="16"/>
  <c r="F330" i="16"/>
  <c r="G323" i="16"/>
  <c r="C323" i="16"/>
  <c r="D324" i="16"/>
  <c r="H332" i="16"/>
  <c r="H326" i="16"/>
  <c r="C325" i="16"/>
  <c r="G320" i="16"/>
  <c r="G333" i="16"/>
  <c r="E326" i="16"/>
  <c r="C337" i="16"/>
  <c r="C322" i="16"/>
  <c r="D332" i="16"/>
  <c r="C330" i="16"/>
  <c r="G324" i="16"/>
  <c r="C335" i="16"/>
  <c r="C343" i="16"/>
  <c r="G337" i="16"/>
  <c r="G318" i="16"/>
  <c r="C324" i="16"/>
  <c r="D337" i="16"/>
  <c r="H328" i="16"/>
  <c r="G331" i="16"/>
  <c r="G330" i="16"/>
  <c r="G321" i="16"/>
  <c r="C318" i="16"/>
  <c r="E331" i="16"/>
  <c r="F332" i="16"/>
  <c r="E330" i="16"/>
  <c r="C332" i="16"/>
  <c r="D319" i="16"/>
  <c r="E336" i="16"/>
  <c r="F337" i="16"/>
  <c r="F325" i="16"/>
  <c r="D318" i="16"/>
  <c r="C320" i="16"/>
  <c r="F326" i="16"/>
  <c r="H346" i="22"/>
  <c r="H296" i="22"/>
  <c r="E20" i="48" s="1"/>
  <c r="H362" i="21"/>
  <c r="H312" i="21"/>
  <c r="U19" i="48" s="1"/>
  <c r="H343" i="17"/>
  <c r="H293" i="17"/>
  <c r="B13" i="48" s="1"/>
  <c r="H347" i="41"/>
  <c r="H297" i="41"/>
  <c r="F40" i="48" s="1"/>
  <c r="H299" i="15"/>
  <c r="H11" i="48" s="1"/>
  <c r="H349" i="15"/>
  <c r="H351" i="21"/>
  <c r="H301" i="21"/>
  <c r="J19" i="48" s="1"/>
  <c r="H361" i="62"/>
  <c r="H311" i="62"/>
  <c r="T21" i="48" s="1"/>
  <c r="E293" i="6"/>
  <c r="E343" i="6" s="1"/>
  <c r="E213" i="44"/>
  <c r="E288" i="6"/>
  <c r="E313" i="6" s="1"/>
  <c r="E363" i="6" s="1"/>
  <c r="E175" i="46"/>
  <c r="H345" i="41"/>
  <c r="H295" i="41"/>
  <c r="D40" i="48" s="1"/>
  <c r="H346" i="15"/>
  <c r="H296" i="15"/>
  <c r="E11" i="48" s="1"/>
  <c r="H352" i="22"/>
  <c r="H302" i="22"/>
  <c r="K20" i="48" s="1"/>
  <c r="H343" i="14"/>
  <c r="H293" i="14"/>
  <c r="B10" i="48" s="1"/>
  <c r="H356" i="39"/>
  <c r="H306" i="39"/>
  <c r="O38" i="48" s="1"/>
  <c r="B59" i="49"/>
  <c r="B98" i="49" s="1"/>
  <c r="V15" i="49"/>
  <c r="H311" i="21"/>
  <c r="T19" i="48" s="1"/>
  <c r="H361" i="21"/>
  <c r="H354" i="27"/>
  <c r="H304" i="27"/>
  <c r="M25" i="48" s="1"/>
  <c r="C312" i="6"/>
  <c r="C362" i="6" s="1"/>
  <c r="H287" i="6"/>
  <c r="C194" i="46"/>
  <c r="C232" i="44"/>
  <c r="V30" i="49"/>
  <c r="B74" i="49"/>
  <c r="B113" i="49" s="1"/>
  <c r="H345" i="22"/>
  <c r="H295" i="22"/>
  <c r="D20" i="48" s="1"/>
  <c r="H294" i="59"/>
  <c r="C31" i="48" s="1"/>
  <c r="H344" i="59"/>
  <c r="H286" i="6"/>
  <c r="C231" i="44"/>
  <c r="C311" i="6"/>
  <c r="C361" i="6" s="1"/>
  <c r="C193" i="46"/>
  <c r="H355" i="15"/>
  <c r="H305" i="15"/>
  <c r="N11" i="48" s="1"/>
  <c r="C313" i="62"/>
  <c r="C363" i="62" s="1"/>
  <c r="H288" i="62"/>
  <c r="H343" i="27"/>
  <c r="H293" i="27"/>
  <c r="B25" i="48" s="1"/>
  <c r="H343" i="16"/>
  <c r="H293" i="16"/>
  <c r="B12" i="48" s="1"/>
  <c r="H361" i="11"/>
  <c r="H311" i="11"/>
  <c r="T8" i="48" s="1"/>
  <c r="H344" i="17"/>
  <c r="H294" i="17"/>
  <c r="C13" i="48" s="1"/>
  <c r="H344" i="27"/>
  <c r="H294" i="27"/>
  <c r="C25" i="48" s="1"/>
  <c r="H349" i="30"/>
  <c r="H299" i="30"/>
  <c r="H28" i="48" s="1"/>
  <c r="C296" i="36"/>
  <c r="C346" i="36" s="1"/>
  <c r="H271" i="36"/>
  <c r="H348" i="41"/>
  <c r="H298" i="41"/>
  <c r="G40" i="48" s="1"/>
  <c r="H346" i="16"/>
  <c r="H296" i="16"/>
  <c r="E12" i="48" s="1"/>
  <c r="H288" i="30"/>
  <c r="C313" i="30"/>
  <c r="C363" i="30" s="1"/>
  <c r="H358" i="16"/>
  <c r="H308" i="16"/>
  <c r="Q12" i="48" s="1"/>
  <c r="H298" i="57"/>
  <c r="G17" i="48" s="1"/>
  <c r="H348" i="57"/>
  <c r="H362" i="11"/>
  <c r="H312" i="11"/>
  <c r="U8" i="48" s="1"/>
  <c r="H343" i="41"/>
  <c r="H293" i="41"/>
  <c r="B40" i="48" s="1"/>
  <c r="H348" i="15"/>
  <c r="H298" i="15"/>
  <c r="G11" i="48" s="1"/>
  <c r="H361" i="27"/>
  <c r="H311" i="27"/>
  <c r="T25" i="48" s="1"/>
  <c r="H345" i="34"/>
  <c r="H295" i="34"/>
  <c r="D33" i="48" s="1"/>
  <c r="H213" i="37"/>
  <c r="Q38" i="49"/>
  <c r="F336" i="17"/>
  <c r="F335" i="17"/>
  <c r="C343" i="17"/>
  <c r="F337" i="17"/>
  <c r="G328" i="17"/>
  <c r="D323" i="17"/>
  <c r="G336" i="17"/>
  <c r="C321" i="17"/>
  <c r="G324" i="17"/>
  <c r="F334" i="17"/>
  <c r="C324" i="17"/>
  <c r="F321" i="17"/>
  <c r="D336" i="17"/>
  <c r="C327" i="17"/>
  <c r="E324" i="17"/>
  <c r="F328" i="17"/>
  <c r="F329" i="17"/>
  <c r="F323" i="17"/>
  <c r="D318" i="17"/>
  <c r="C333" i="17"/>
  <c r="C323" i="17"/>
  <c r="F327" i="17"/>
  <c r="E322" i="17"/>
  <c r="D321" i="17"/>
  <c r="G323" i="17"/>
  <c r="G334" i="17"/>
  <c r="G326" i="17"/>
  <c r="D325" i="17"/>
  <c r="E319" i="17"/>
  <c r="F319" i="17"/>
  <c r="G325" i="17"/>
  <c r="G319" i="17"/>
  <c r="G318" i="17"/>
  <c r="C320" i="17"/>
  <c r="E333" i="17"/>
  <c r="D331" i="17"/>
  <c r="C335" i="17"/>
  <c r="D329" i="17"/>
  <c r="C331" i="17"/>
  <c r="C332" i="17"/>
  <c r="G322" i="17"/>
  <c r="E336" i="17"/>
  <c r="D322" i="17"/>
  <c r="G337" i="17"/>
  <c r="E335" i="17"/>
  <c r="F320" i="17"/>
  <c r="E326" i="17"/>
  <c r="E334" i="17"/>
  <c r="E337" i="17"/>
  <c r="E323" i="17"/>
  <c r="H325" i="17"/>
  <c r="D332" i="17"/>
  <c r="G321" i="17"/>
  <c r="F333" i="17"/>
  <c r="C318" i="17"/>
  <c r="C328" i="17"/>
  <c r="E328" i="17"/>
  <c r="D335" i="17"/>
  <c r="C319" i="17"/>
  <c r="E330" i="17"/>
  <c r="C330" i="17"/>
  <c r="G338" i="17"/>
  <c r="D328" i="17"/>
  <c r="E329" i="17"/>
  <c r="G330" i="17"/>
  <c r="D319" i="17"/>
  <c r="D338" i="17"/>
  <c r="H337" i="17"/>
  <c r="C326" i="17"/>
  <c r="C334" i="17"/>
  <c r="G320" i="17"/>
  <c r="D333" i="17"/>
  <c r="E325" i="17"/>
  <c r="G327" i="17"/>
  <c r="F330" i="17"/>
  <c r="D320" i="17"/>
  <c r="F332" i="17"/>
  <c r="C329" i="17"/>
  <c r="F331" i="17"/>
  <c r="E332" i="17"/>
  <c r="E327" i="17"/>
  <c r="E318" i="17"/>
  <c r="E320" i="17"/>
  <c r="F338" i="17"/>
  <c r="E338" i="17"/>
  <c r="H327" i="17"/>
  <c r="D334" i="17"/>
  <c r="D330" i="17"/>
  <c r="F325" i="17"/>
  <c r="H326" i="17"/>
  <c r="G335" i="17"/>
  <c r="C325" i="17"/>
  <c r="G329" i="17"/>
  <c r="D327" i="17"/>
  <c r="G331" i="17"/>
  <c r="F322" i="17"/>
  <c r="D326" i="17"/>
  <c r="G333" i="17"/>
  <c r="D324" i="17"/>
  <c r="H329" i="17"/>
  <c r="F324" i="17"/>
  <c r="F318" i="17"/>
  <c r="H334" i="17"/>
  <c r="H328" i="17"/>
  <c r="G332" i="17"/>
  <c r="F326" i="17"/>
  <c r="C322" i="17"/>
  <c r="E331" i="17"/>
  <c r="E321" i="17"/>
  <c r="C336" i="17"/>
  <c r="D337" i="17"/>
  <c r="H332" i="17"/>
  <c r="C337" i="17"/>
  <c r="H345" i="57"/>
  <c r="H295" i="57"/>
  <c r="D17" i="48" s="1"/>
  <c r="H279" i="6"/>
  <c r="C224" i="44"/>
  <c r="C186" i="46"/>
  <c r="H278" i="6"/>
  <c r="C185" i="46"/>
  <c r="C223" i="44"/>
  <c r="H223" i="44" s="1"/>
  <c r="C299" i="37"/>
  <c r="C349" i="37" s="1"/>
  <c r="H274" i="37"/>
  <c r="H331" i="29"/>
  <c r="H348" i="21"/>
  <c r="H298" i="21"/>
  <c r="G19" i="48" s="1"/>
  <c r="H358" i="39"/>
  <c r="H308" i="39"/>
  <c r="Q38" i="48" s="1"/>
  <c r="H269" i="37"/>
  <c r="C294" i="37"/>
  <c r="C344" i="37" s="1"/>
  <c r="H298" i="59"/>
  <c r="G31" i="48" s="1"/>
  <c r="H348" i="59"/>
  <c r="H348" i="11"/>
  <c r="H298" i="11"/>
  <c r="G8" i="48" s="1"/>
  <c r="H347" i="22"/>
  <c r="H297" i="22"/>
  <c r="F20" i="48" s="1"/>
  <c r="E321" i="27"/>
  <c r="E330" i="27"/>
  <c r="E333" i="27"/>
  <c r="F323" i="27"/>
  <c r="C318" i="27"/>
  <c r="D321" i="27"/>
  <c r="E320" i="27"/>
  <c r="D322" i="27"/>
  <c r="E323" i="27"/>
  <c r="G335" i="27"/>
  <c r="E329" i="27"/>
  <c r="F332" i="27"/>
  <c r="G336" i="27"/>
  <c r="D329" i="27"/>
  <c r="G325" i="27"/>
  <c r="D334" i="27"/>
  <c r="D325" i="27"/>
  <c r="C335" i="27"/>
  <c r="C328" i="27"/>
  <c r="F329" i="27"/>
  <c r="D330" i="27"/>
  <c r="G337" i="27"/>
  <c r="C324" i="27"/>
  <c r="D324" i="27"/>
  <c r="C334" i="27"/>
  <c r="D319" i="27"/>
  <c r="E331" i="27"/>
  <c r="C329" i="27"/>
  <c r="E322" i="27"/>
  <c r="C336" i="27"/>
  <c r="G323" i="27"/>
  <c r="C325" i="27"/>
  <c r="E336" i="27"/>
  <c r="D337" i="27"/>
  <c r="F319" i="27"/>
  <c r="F326" i="27"/>
  <c r="H328" i="27"/>
  <c r="C330" i="27"/>
  <c r="E324" i="27"/>
  <c r="E328" i="27"/>
  <c r="E338" i="27"/>
  <c r="F331" i="27"/>
  <c r="F333" i="27"/>
  <c r="E318" i="27"/>
  <c r="F336" i="27"/>
  <c r="F328" i="27"/>
  <c r="C326" i="27"/>
  <c r="F325" i="27"/>
  <c r="F330" i="27"/>
  <c r="F335" i="27"/>
  <c r="G330" i="27"/>
  <c r="C337" i="27"/>
  <c r="C323" i="27"/>
  <c r="C322" i="27"/>
  <c r="D338" i="27"/>
  <c r="G332" i="27"/>
  <c r="E332" i="27"/>
  <c r="F337" i="27"/>
  <c r="D328" i="27"/>
  <c r="D323" i="27"/>
  <c r="E335" i="27"/>
  <c r="H327" i="27"/>
  <c r="C319" i="27"/>
  <c r="G328" i="27"/>
  <c r="G331" i="27"/>
  <c r="C327" i="27"/>
  <c r="G327" i="27"/>
  <c r="C321" i="27"/>
  <c r="E334" i="27"/>
  <c r="F338" i="27"/>
  <c r="H330" i="27"/>
  <c r="F318" i="27"/>
  <c r="C320" i="27"/>
  <c r="D320" i="27"/>
  <c r="C331" i="27"/>
  <c r="D318" i="27"/>
  <c r="F320" i="27"/>
  <c r="G338" i="27"/>
  <c r="E325" i="27"/>
  <c r="D327" i="27"/>
  <c r="C343" i="27"/>
  <c r="D335" i="27"/>
  <c r="F324" i="27"/>
  <c r="D336" i="27"/>
  <c r="G320" i="27"/>
  <c r="F321" i="27"/>
  <c r="D326" i="27"/>
  <c r="G322" i="27"/>
  <c r="G319" i="27"/>
  <c r="F322" i="27"/>
  <c r="H325" i="27"/>
  <c r="D333" i="27"/>
  <c r="C333" i="27"/>
  <c r="D332" i="27"/>
  <c r="E319" i="27"/>
  <c r="F327" i="27"/>
  <c r="C332" i="27"/>
  <c r="H334" i="27"/>
  <c r="E326" i="27"/>
  <c r="G333" i="27"/>
  <c r="E327" i="27"/>
  <c r="H331" i="27"/>
  <c r="G321" i="27"/>
  <c r="H322" i="27"/>
  <c r="G318" i="27"/>
  <c r="G329" i="27"/>
  <c r="G326" i="27"/>
  <c r="F334" i="27"/>
  <c r="H332" i="27"/>
  <c r="G334" i="27"/>
  <c r="E337" i="27"/>
  <c r="G324" i="27"/>
  <c r="D331" i="27"/>
  <c r="C313" i="41"/>
  <c r="C363" i="41" s="1"/>
  <c r="H288" i="41"/>
  <c r="D336" i="57"/>
  <c r="E333" i="57"/>
  <c r="H330" i="57"/>
  <c r="D328" i="57"/>
  <c r="C325" i="57"/>
  <c r="D322" i="57"/>
  <c r="C319" i="57"/>
  <c r="E336" i="57"/>
  <c r="F333" i="57"/>
  <c r="E330" i="57"/>
  <c r="D327" i="57"/>
  <c r="E324" i="57"/>
  <c r="F321" i="57"/>
  <c r="E318" i="57"/>
  <c r="G335" i="57"/>
  <c r="C333" i="57"/>
  <c r="F330" i="57"/>
  <c r="G327" i="57"/>
  <c r="F324" i="57"/>
  <c r="G321" i="57"/>
  <c r="F318" i="57"/>
  <c r="C336" i="57"/>
  <c r="D333" i="57"/>
  <c r="C330" i="57"/>
  <c r="G326" i="57"/>
  <c r="C324" i="57"/>
  <c r="D321" i="57"/>
  <c r="C318" i="57"/>
  <c r="C343" i="57"/>
  <c r="E335" i="57"/>
  <c r="H332" i="57"/>
  <c r="D330" i="57"/>
  <c r="E327" i="57"/>
  <c r="D324" i="57"/>
  <c r="E321" i="57"/>
  <c r="D318" i="57"/>
  <c r="H335" i="57"/>
  <c r="G332" i="57"/>
  <c r="F329" i="57"/>
  <c r="E326" i="57"/>
  <c r="G320" i="57"/>
  <c r="F338" i="57"/>
  <c r="C335" i="57"/>
  <c r="F332" i="57"/>
  <c r="G329" i="57"/>
  <c r="C327" i="57"/>
  <c r="G323" i="57"/>
  <c r="C321" i="57"/>
  <c r="G338" i="57"/>
  <c r="F335" i="57"/>
  <c r="E332" i="57"/>
  <c r="D329" i="57"/>
  <c r="C326" i="57"/>
  <c r="F323" i="57"/>
  <c r="E320" i="57"/>
  <c r="G337" i="57"/>
  <c r="H334" i="57"/>
  <c r="D332" i="57"/>
  <c r="E329" i="57"/>
  <c r="F326" i="57"/>
  <c r="E323" i="57"/>
  <c r="F320" i="57"/>
  <c r="E338" i="57"/>
  <c r="D335" i="57"/>
  <c r="C332" i="57"/>
  <c r="G328" i="57"/>
  <c r="H325" i="57"/>
  <c r="D323" i="57"/>
  <c r="C320" i="57"/>
  <c r="E337" i="57"/>
  <c r="F334" i="57"/>
  <c r="G331" i="57"/>
  <c r="C329" i="57"/>
  <c r="D326" i="57"/>
  <c r="C323" i="57"/>
  <c r="D320" i="57"/>
  <c r="F337" i="57"/>
  <c r="G334" i="57"/>
  <c r="F331" i="57"/>
  <c r="E328" i="57"/>
  <c r="F325" i="57"/>
  <c r="G322" i="57"/>
  <c r="F319" i="57"/>
  <c r="C337" i="57"/>
  <c r="D334" i="57"/>
  <c r="E331" i="57"/>
  <c r="H328" i="57"/>
  <c r="G325" i="57"/>
  <c r="H322" i="57"/>
  <c r="G319" i="57"/>
  <c r="D337" i="57"/>
  <c r="E334" i="57"/>
  <c r="D331" i="57"/>
  <c r="C328" i="57"/>
  <c r="D325" i="57"/>
  <c r="E322" i="57"/>
  <c r="D319" i="57"/>
  <c r="F336" i="57"/>
  <c r="G333" i="57"/>
  <c r="C331" i="57"/>
  <c r="F328" i="57"/>
  <c r="E325" i="57"/>
  <c r="F322" i="57"/>
  <c r="E319" i="57"/>
  <c r="G336" i="57"/>
  <c r="C334" i="57"/>
  <c r="G330" i="57"/>
  <c r="F327" i="57"/>
  <c r="G324" i="57"/>
  <c r="C322" i="57"/>
  <c r="G318" i="57"/>
  <c r="H321" i="57"/>
  <c r="D338" i="57"/>
  <c r="H327" i="57"/>
  <c r="H324" i="57"/>
  <c r="H329" i="57"/>
  <c r="H331" i="57"/>
  <c r="H355" i="22"/>
  <c r="H305" i="22"/>
  <c r="N20" i="48" s="1"/>
  <c r="H355" i="14"/>
  <c r="H305" i="14"/>
  <c r="N10" i="48" s="1"/>
  <c r="H312" i="27"/>
  <c r="U25" i="48" s="1"/>
  <c r="H362" i="27"/>
  <c r="E329" i="11"/>
  <c r="D320" i="11"/>
  <c r="E335" i="11"/>
  <c r="F325" i="11"/>
  <c r="G330" i="11"/>
  <c r="F331" i="11"/>
  <c r="E326" i="11"/>
  <c r="C326" i="11"/>
  <c r="D337" i="11"/>
  <c r="G320" i="11"/>
  <c r="H332" i="11"/>
  <c r="E337" i="11"/>
  <c r="D336" i="11"/>
  <c r="C319" i="11"/>
  <c r="G334" i="11"/>
  <c r="C325" i="11"/>
  <c r="E324" i="11"/>
  <c r="D328" i="11"/>
  <c r="E334" i="11"/>
  <c r="F334" i="11"/>
  <c r="D323" i="11"/>
  <c r="F327" i="11"/>
  <c r="G333" i="11"/>
  <c r="D318" i="11"/>
  <c r="E328" i="11"/>
  <c r="E323" i="11"/>
  <c r="E319" i="11"/>
  <c r="D330" i="11"/>
  <c r="D325" i="11"/>
  <c r="H334" i="11"/>
  <c r="G322" i="11"/>
  <c r="G324" i="11"/>
  <c r="G323" i="11"/>
  <c r="D327" i="11"/>
  <c r="D322" i="11"/>
  <c r="G318" i="11"/>
  <c r="D334" i="11"/>
  <c r="E325" i="11"/>
  <c r="C337" i="11"/>
  <c r="E331" i="11"/>
  <c r="E338" i="11"/>
  <c r="F320" i="11"/>
  <c r="C343" i="11"/>
  <c r="H328" i="11"/>
  <c r="C333" i="11"/>
  <c r="D321" i="11"/>
  <c r="C332" i="11"/>
  <c r="E322" i="11"/>
  <c r="E320" i="11"/>
  <c r="D319" i="11"/>
  <c r="C334" i="11"/>
  <c r="F323" i="11"/>
  <c r="E333" i="11"/>
  <c r="F328" i="11"/>
  <c r="F329" i="11"/>
  <c r="F332" i="11"/>
  <c r="G325" i="11"/>
  <c r="D331" i="11"/>
  <c r="H325" i="11"/>
  <c r="G337" i="11"/>
  <c r="C323" i="11"/>
  <c r="C327" i="11"/>
  <c r="E332" i="11"/>
  <c r="G332" i="11"/>
  <c r="C329" i="11"/>
  <c r="G321" i="11"/>
  <c r="C331" i="11"/>
  <c r="H327" i="11"/>
  <c r="D326" i="11"/>
  <c r="D329" i="11"/>
  <c r="F326" i="11"/>
  <c r="D324" i="11"/>
  <c r="C328" i="11"/>
  <c r="F324" i="11"/>
  <c r="E330" i="11"/>
  <c r="D335" i="11"/>
  <c r="C324" i="11"/>
  <c r="E318" i="11"/>
  <c r="G327" i="11"/>
  <c r="G336" i="11"/>
  <c r="F335" i="11"/>
  <c r="C330" i="11"/>
  <c r="G335" i="11"/>
  <c r="F333" i="11"/>
  <c r="D338" i="11"/>
  <c r="F322" i="11"/>
  <c r="G338" i="11"/>
  <c r="C318" i="11"/>
  <c r="G328" i="11"/>
  <c r="G326" i="11"/>
  <c r="D333" i="11"/>
  <c r="D332" i="11"/>
  <c r="H329" i="11"/>
  <c r="E321" i="11"/>
  <c r="H320" i="11"/>
  <c r="G331" i="11"/>
  <c r="F330" i="11"/>
  <c r="E336" i="11"/>
  <c r="H324" i="11"/>
  <c r="H319" i="11"/>
  <c r="C322" i="11"/>
  <c r="F336" i="11"/>
  <c r="F338" i="11"/>
  <c r="E327" i="11"/>
  <c r="F337" i="11"/>
  <c r="F319" i="11"/>
  <c r="C320" i="11"/>
  <c r="F318" i="11"/>
  <c r="G329" i="11"/>
  <c r="F321" i="11"/>
  <c r="C336" i="11"/>
  <c r="C335" i="11"/>
  <c r="H331" i="11"/>
  <c r="G319" i="11"/>
  <c r="C321" i="11"/>
  <c r="H310" i="36"/>
  <c r="S35" i="48" s="1"/>
  <c r="H360" i="36"/>
  <c r="H361" i="14"/>
  <c r="H311" i="14"/>
  <c r="T10" i="48" s="1"/>
  <c r="H304" i="39"/>
  <c r="M38" i="48" s="1"/>
  <c r="H354" i="39"/>
  <c r="AC43" i="49"/>
  <c r="AD7" i="49" s="1"/>
  <c r="H356" i="15"/>
  <c r="H306" i="15"/>
  <c r="O11" i="48" s="1"/>
  <c r="G288" i="6"/>
  <c r="G213" i="44"/>
  <c r="G233" i="44" s="1"/>
  <c r="G257" i="44" s="1"/>
  <c r="G305" i="44" s="1"/>
  <c r="G175" i="46"/>
  <c r="H281" i="6"/>
  <c r="C306" i="6"/>
  <c r="C356" i="6" s="1"/>
  <c r="C226" i="44"/>
  <c r="C188" i="46"/>
  <c r="H344" i="21"/>
  <c r="H294" i="21"/>
  <c r="C19" i="48" s="1"/>
  <c r="H345" i="17"/>
  <c r="H295" i="17"/>
  <c r="D13" i="48" s="1"/>
  <c r="V12" i="49"/>
  <c r="B56" i="49"/>
  <c r="B95" i="49" s="1"/>
  <c r="H347" i="21"/>
  <c r="H297" i="21"/>
  <c r="F19" i="48" s="1"/>
  <c r="D288" i="36"/>
  <c r="D313" i="36" s="1"/>
  <c r="D363" i="36" s="1"/>
  <c r="D293" i="36"/>
  <c r="D343" i="36" s="1"/>
  <c r="C301" i="6"/>
  <c r="C351" i="6" s="1"/>
  <c r="H276" i="6"/>
  <c r="C183" i="46"/>
  <c r="C221" i="44"/>
  <c r="C297" i="37"/>
  <c r="C347" i="37" s="1"/>
  <c r="H272" i="37"/>
  <c r="H325" i="30"/>
  <c r="E337" i="30"/>
  <c r="C318" i="30"/>
  <c r="C343" i="30"/>
  <c r="D329" i="30"/>
  <c r="G332" i="30"/>
  <c r="F338" i="30"/>
  <c r="D337" i="30"/>
  <c r="G322" i="30"/>
  <c r="G330" i="30"/>
  <c r="D335" i="30"/>
  <c r="D330" i="30"/>
  <c r="G323" i="30"/>
  <c r="G328" i="30"/>
  <c r="F324" i="30"/>
  <c r="H322" i="30"/>
  <c r="D333" i="30"/>
  <c r="F335" i="30"/>
  <c r="F322" i="30"/>
  <c r="C324" i="30"/>
  <c r="E334" i="30"/>
  <c r="D328" i="30"/>
  <c r="E325" i="30"/>
  <c r="E333" i="30"/>
  <c r="F326" i="30"/>
  <c r="F334" i="30"/>
  <c r="C322" i="30"/>
  <c r="H332" i="30"/>
  <c r="F321" i="30"/>
  <c r="D325" i="30"/>
  <c r="C325" i="30"/>
  <c r="D320" i="30"/>
  <c r="G320" i="30"/>
  <c r="E331" i="30"/>
  <c r="F328" i="30"/>
  <c r="C335" i="30"/>
  <c r="C329" i="30"/>
  <c r="C337" i="30"/>
  <c r="G324" i="30"/>
  <c r="F331" i="30"/>
  <c r="D336" i="30"/>
  <c r="E320" i="30"/>
  <c r="E321" i="30"/>
  <c r="F318" i="30"/>
  <c r="H330" i="30"/>
  <c r="F323" i="30"/>
  <c r="D338" i="30"/>
  <c r="D318" i="30"/>
  <c r="G337" i="30"/>
  <c r="G326" i="30"/>
  <c r="F333" i="30"/>
  <c r="F327" i="30"/>
  <c r="C334" i="30"/>
  <c r="D323" i="30"/>
  <c r="E335" i="30"/>
  <c r="E332" i="30"/>
  <c r="F337" i="30"/>
  <c r="G327" i="30"/>
  <c r="D319" i="30"/>
  <c r="H327" i="30"/>
  <c r="D326" i="30"/>
  <c r="D334" i="30"/>
  <c r="C331" i="30"/>
  <c r="C336" i="30"/>
  <c r="H328" i="30"/>
  <c r="D321" i="30"/>
  <c r="D324" i="30"/>
  <c r="E319" i="30"/>
  <c r="E323" i="30"/>
  <c r="E324" i="30"/>
  <c r="C327" i="30"/>
  <c r="C321" i="30"/>
  <c r="C326" i="30"/>
  <c r="H326" i="30"/>
  <c r="G333" i="30"/>
  <c r="E322" i="30"/>
  <c r="F329" i="30"/>
  <c r="H329" i="30"/>
  <c r="G331" i="30"/>
  <c r="G336" i="30"/>
  <c r="E338" i="30"/>
  <c r="D327" i="30"/>
  <c r="E336" i="30"/>
  <c r="F320" i="30"/>
  <c r="F325" i="30"/>
  <c r="G318" i="30"/>
  <c r="E329" i="30"/>
  <c r="H337" i="30"/>
  <c r="C319" i="30"/>
  <c r="E330" i="30"/>
  <c r="C320" i="30"/>
  <c r="G338" i="30"/>
  <c r="G325" i="30"/>
  <c r="D331" i="30"/>
  <c r="D332" i="30"/>
  <c r="D322" i="30"/>
  <c r="E327" i="30"/>
  <c r="G335" i="30"/>
  <c r="F332" i="30"/>
  <c r="F330" i="30"/>
  <c r="E326" i="30"/>
  <c r="C323" i="30"/>
  <c r="E318" i="30"/>
  <c r="H335" i="30"/>
  <c r="G321" i="30"/>
  <c r="G319" i="30"/>
  <c r="F319" i="30"/>
  <c r="E328" i="30"/>
  <c r="C332" i="30"/>
  <c r="C330" i="30"/>
  <c r="G329" i="30"/>
  <c r="F336" i="30"/>
  <c r="H334" i="30"/>
  <c r="C333" i="30"/>
  <c r="C328" i="30"/>
  <c r="G334" i="30"/>
  <c r="H355" i="39"/>
  <c r="H305" i="39"/>
  <c r="N38" i="48" s="1"/>
  <c r="V22" i="49"/>
  <c r="B66" i="49"/>
  <c r="B105" i="49" s="1"/>
  <c r="H355" i="18"/>
  <c r="H305" i="18"/>
  <c r="N14" i="48" s="1"/>
  <c r="H273" i="37"/>
  <c r="C298" i="37"/>
  <c r="C348" i="37" s="1"/>
  <c r="H272" i="36"/>
  <c r="C297" i="36"/>
  <c r="C347" i="36" s="1"/>
  <c r="D293" i="6"/>
  <c r="D343" i="6" s="1"/>
  <c r="D175" i="46"/>
  <c r="D213" i="44"/>
  <c r="D288" i="6"/>
  <c r="D313" i="6" s="1"/>
  <c r="D363" i="6" s="1"/>
  <c r="H347" i="11"/>
  <c r="H297" i="11"/>
  <c r="F8" i="48" s="1"/>
  <c r="H283" i="37"/>
  <c r="C308" i="37"/>
  <c r="C358" i="37" s="1"/>
  <c r="H362" i="14"/>
  <c r="H312" i="14"/>
  <c r="U10" i="48" s="1"/>
  <c r="H358" i="21"/>
  <c r="H308" i="21"/>
  <c r="Q19" i="48" s="1"/>
  <c r="H344" i="39"/>
  <c r="H294" i="39"/>
  <c r="C38" i="48" s="1"/>
  <c r="H347" i="17"/>
  <c r="H297" i="17"/>
  <c r="F13" i="48" s="1"/>
  <c r="H352" i="16"/>
  <c r="H302" i="16"/>
  <c r="K12" i="48" s="1"/>
  <c r="H345" i="16"/>
  <c r="H295" i="16"/>
  <c r="D12" i="48" s="1"/>
  <c r="H345" i="62"/>
  <c r="H295" i="62"/>
  <c r="D21" i="48" s="1"/>
  <c r="H293" i="57"/>
  <c r="B17" i="48" s="1"/>
  <c r="H343" i="57"/>
  <c r="V42" i="49"/>
  <c r="H270" i="37"/>
  <c r="C295" i="37"/>
  <c r="C345" i="37" s="1"/>
  <c r="H318" i="29"/>
  <c r="H351" i="22"/>
  <c r="H301" i="22"/>
  <c r="J20" i="48" s="1"/>
  <c r="H330" i="24"/>
  <c r="H333" i="24"/>
  <c r="H288" i="25" l="1"/>
  <c r="C20" i="56" s="1"/>
  <c r="D338" i="25"/>
  <c r="H321" i="62"/>
  <c r="H288" i="16"/>
  <c r="I17" i="49"/>
  <c r="O18" i="48"/>
  <c r="H329" i="15"/>
  <c r="N15" i="48"/>
  <c r="H330" i="19"/>
  <c r="I18" i="49"/>
  <c r="H324" i="16"/>
  <c r="G76" i="49"/>
  <c r="G115" i="49" s="1"/>
  <c r="H293" i="15"/>
  <c r="B11" i="48" s="1"/>
  <c r="I31" i="49"/>
  <c r="I24" i="49"/>
  <c r="I20" i="49"/>
  <c r="H335" i="38"/>
  <c r="H333" i="38"/>
  <c r="H324" i="27"/>
  <c r="G15" i="48"/>
  <c r="H323" i="19"/>
  <c r="H333" i="29"/>
  <c r="H335" i="27"/>
  <c r="H321" i="32"/>
  <c r="C338" i="11"/>
  <c r="H329" i="14"/>
  <c r="H329" i="59"/>
  <c r="H327" i="12"/>
  <c r="H161" i="44"/>
  <c r="H349" i="24"/>
  <c r="H299" i="24"/>
  <c r="H319" i="19"/>
  <c r="C15" i="48"/>
  <c r="H330" i="32"/>
  <c r="H336" i="26"/>
  <c r="K24" i="48"/>
  <c r="H327" i="24"/>
  <c r="H306" i="24"/>
  <c r="H356" i="24"/>
  <c r="H363" i="19"/>
  <c r="D15" i="47" s="1"/>
  <c r="C12" i="56"/>
  <c r="C15" i="47"/>
  <c r="H313" i="19"/>
  <c r="D318" i="59"/>
  <c r="H336" i="41"/>
  <c r="H319" i="41"/>
  <c r="H321" i="39"/>
  <c r="H15" i="48"/>
  <c r="H324" i="19"/>
  <c r="H336" i="24"/>
  <c r="H335" i="11"/>
  <c r="C338" i="57"/>
  <c r="H324" i="41"/>
  <c r="H318" i="18"/>
  <c r="H321" i="24"/>
  <c r="H323" i="16"/>
  <c r="H320" i="14"/>
  <c r="H330" i="41"/>
  <c r="C338" i="18"/>
  <c r="C338" i="34"/>
  <c r="H324" i="20"/>
  <c r="H326" i="11"/>
  <c r="H319" i="12"/>
  <c r="E363" i="24"/>
  <c r="E338" i="24"/>
  <c r="H343" i="24"/>
  <c r="H293" i="24"/>
  <c r="H288" i="24"/>
  <c r="C24" i="56"/>
  <c r="H313" i="29"/>
  <c r="H319" i="62"/>
  <c r="H363" i="29"/>
  <c r="D27" i="47" s="1"/>
  <c r="B27" i="47" s="1"/>
  <c r="H326" i="26"/>
  <c r="H323" i="26"/>
  <c r="H304" i="40"/>
  <c r="M39" i="48" s="1"/>
  <c r="C338" i="59"/>
  <c r="G53" i="49"/>
  <c r="G92" i="49" s="1"/>
  <c r="H336" i="34"/>
  <c r="G18" i="48"/>
  <c r="H323" i="25"/>
  <c r="H355" i="10"/>
  <c r="H305" i="10"/>
  <c r="H312" i="40"/>
  <c r="U39" i="48" s="1"/>
  <c r="H361" i="10"/>
  <c r="H311" i="10"/>
  <c r="T7" i="48" s="1"/>
  <c r="C313" i="10"/>
  <c r="C363" i="10" s="1"/>
  <c r="H288" i="10"/>
  <c r="H295" i="10"/>
  <c r="H345" i="10"/>
  <c r="H330" i="11"/>
  <c r="H356" i="10"/>
  <c r="H306" i="10"/>
  <c r="H293" i="10"/>
  <c r="B7" i="48" s="1"/>
  <c r="H343" i="10"/>
  <c r="H302" i="10"/>
  <c r="H352" i="10"/>
  <c r="V26" i="49"/>
  <c r="E70" i="49"/>
  <c r="E109" i="49" s="1"/>
  <c r="H358" i="10"/>
  <c r="H308" i="10"/>
  <c r="H318" i="30"/>
  <c r="H327" i="14"/>
  <c r="E338" i="10"/>
  <c r="C321" i="10"/>
  <c r="E321" i="10"/>
  <c r="G329" i="10"/>
  <c r="G319" i="10"/>
  <c r="G334" i="10"/>
  <c r="D333" i="10"/>
  <c r="F319" i="10"/>
  <c r="G324" i="10"/>
  <c r="E327" i="10"/>
  <c r="H325" i="10"/>
  <c r="D318" i="10"/>
  <c r="H332" i="10"/>
  <c r="F333" i="10"/>
  <c r="G327" i="10"/>
  <c r="C319" i="10"/>
  <c r="F321" i="10"/>
  <c r="G325" i="10"/>
  <c r="D322" i="10"/>
  <c r="C323" i="10"/>
  <c r="C335" i="10"/>
  <c r="E320" i="10"/>
  <c r="H324" i="10"/>
  <c r="H329" i="10"/>
  <c r="G333" i="10"/>
  <c r="G322" i="10"/>
  <c r="E335" i="10"/>
  <c r="E330" i="10"/>
  <c r="D320" i="10"/>
  <c r="E323" i="10"/>
  <c r="F332" i="10"/>
  <c r="F338" i="10"/>
  <c r="E319" i="10"/>
  <c r="E331" i="10"/>
  <c r="C318" i="10"/>
  <c r="H322" i="10"/>
  <c r="D321" i="10"/>
  <c r="D326" i="10"/>
  <c r="D325" i="10"/>
  <c r="D328" i="10"/>
  <c r="D336" i="10"/>
  <c r="E333" i="10"/>
  <c r="F323" i="10"/>
  <c r="F324" i="10"/>
  <c r="F331" i="10"/>
  <c r="C327" i="10"/>
  <c r="E325" i="10"/>
  <c r="H337" i="10"/>
  <c r="D319" i="10"/>
  <c r="D331" i="10"/>
  <c r="G328" i="10"/>
  <c r="E328" i="10"/>
  <c r="D329" i="10"/>
  <c r="E324" i="10"/>
  <c r="D334" i="10"/>
  <c r="G337" i="10"/>
  <c r="E318" i="10"/>
  <c r="G318" i="10"/>
  <c r="H328" i="10"/>
  <c r="D324" i="10"/>
  <c r="F325" i="10"/>
  <c r="C337" i="10"/>
  <c r="F320" i="10"/>
  <c r="D338" i="10"/>
  <c r="C324" i="10"/>
  <c r="C320" i="10"/>
  <c r="E329" i="10"/>
  <c r="G320" i="10"/>
  <c r="F322" i="10"/>
  <c r="G326" i="10"/>
  <c r="F334" i="10"/>
  <c r="F318" i="10"/>
  <c r="C329" i="10"/>
  <c r="E326" i="10"/>
  <c r="C331" i="10"/>
  <c r="C333" i="10"/>
  <c r="G332" i="10"/>
  <c r="D335" i="10"/>
  <c r="F328" i="10"/>
  <c r="E334" i="10"/>
  <c r="F336" i="10"/>
  <c r="C332" i="10"/>
  <c r="C328" i="10"/>
  <c r="G335" i="10"/>
  <c r="C322" i="10"/>
  <c r="F326" i="10"/>
  <c r="G321" i="10"/>
  <c r="E332" i="10"/>
  <c r="F337" i="10"/>
  <c r="G331" i="10"/>
  <c r="C330" i="10"/>
  <c r="C334" i="10"/>
  <c r="H334" i="10"/>
  <c r="D330" i="10"/>
  <c r="E336" i="10"/>
  <c r="F330" i="10"/>
  <c r="C325" i="10"/>
  <c r="F329" i="10"/>
  <c r="C336" i="10"/>
  <c r="F335" i="10"/>
  <c r="G336" i="10"/>
  <c r="C326" i="10"/>
  <c r="G330" i="10"/>
  <c r="G323" i="10"/>
  <c r="E322" i="10"/>
  <c r="H326" i="10"/>
  <c r="D323" i="10"/>
  <c r="F327" i="10"/>
  <c r="E337" i="10"/>
  <c r="D327" i="10"/>
  <c r="D332" i="10"/>
  <c r="C343" i="10"/>
  <c r="G338" i="10"/>
  <c r="D337" i="10"/>
  <c r="H344" i="10"/>
  <c r="H294" i="10"/>
  <c r="F363" i="24"/>
  <c r="F338" i="24"/>
  <c r="C344" i="24"/>
  <c r="C319" i="24"/>
  <c r="C338" i="27"/>
  <c r="C338" i="17"/>
  <c r="H294" i="24"/>
  <c r="H344" i="24"/>
  <c r="H348" i="10"/>
  <c r="H298" i="10"/>
  <c r="G7" i="48" s="1"/>
  <c r="H331" i="30"/>
  <c r="H335" i="17"/>
  <c r="M24" i="48"/>
  <c r="H329" i="24"/>
  <c r="H346" i="10"/>
  <c r="H296" i="10"/>
  <c r="E326" i="40"/>
  <c r="H327" i="33"/>
  <c r="H337" i="16"/>
  <c r="G72" i="49"/>
  <c r="G111" i="49" s="1"/>
  <c r="H321" i="30"/>
  <c r="H330" i="16"/>
  <c r="F29" i="48"/>
  <c r="H322" i="31"/>
  <c r="D331" i="40"/>
  <c r="H330" i="34"/>
  <c r="H300" i="9"/>
  <c r="I6" i="48" s="1"/>
  <c r="H318" i="11"/>
  <c r="H331" i="17"/>
  <c r="H330" i="62"/>
  <c r="H220" i="44"/>
  <c r="H292" i="44" s="1"/>
  <c r="C244" i="44"/>
  <c r="C292" i="44" s="1"/>
  <c r="H318" i="34"/>
  <c r="H319" i="27"/>
  <c r="H323" i="17"/>
  <c r="H318" i="21"/>
  <c r="H349" i="40"/>
  <c r="H299" i="40"/>
  <c r="H39" i="48" s="1"/>
  <c r="H348" i="28"/>
  <c r="H298" i="28"/>
  <c r="H355" i="40"/>
  <c r="H305" i="40"/>
  <c r="N39" i="48" s="1"/>
  <c r="H299" i="28"/>
  <c r="H349" i="28"/>
  <c r="C313" i="28"/>
  <c r="H288" i="28"/>
  <c r="H293" i="28"/>
  <c r="H343" i="28"/>
  <c r="H335" i="35"/>
  <c r="H343" i="40"/>
  <c r="H293" i="40"/>
  <c r="H348" i="40"/>
  <c r="H298" i="40"/>
  <c r="D323" i="28"/>
  <c r="D326" i="28"/>
  <c r="G321" i="28"/>
  <c r="C328" i="28"/>
  <c r="D321" i="28"/>
  <c r="D319" i="28"/>
  <c r="D335" i="28"/>
  <c r="C318" i="28"/>
  <c r="C319" i="28"/>
  <c r="E320" i="28"/>
  <c r="E322" i="28"/>
  <c r="C323" i="28"/>
  <c r="E327" i="28"/>
  <c r="H334" i="28"/>
  <c r="G326" i="28"/>
  <c r="F319" i="28"/>
  <c r="F323" i="28"/>
  <c r="D324" i="28"/>
  <c r="D337" i="28"/>
  <c r="C320" i="28"/>
  <c r="G333" i="28"/>
  <c r="G335" i="28"/>
  <c r="E333" i="28"/>
  <c r="G334" i="28"/>
  <c r="D334" i="28"/>
  <c r="D336" i="28"/>
  <c r="G318" i="28"/>
  <c r="F328" i="28"/>
  <c r="C331" i="28"/>
  <c r="G332" i="28"/>
  <c r="D332" i="28"/>
  <c r="G323" i="28"/>
  <c r="C327" i="28"/>
  <c r="F334" i="28"/>
  <c r="E332" i="28"/>
  <c r="F320" i="28"/>
  <c r="G329" i="28"/>
  <c r="F338" i="28"/>
  <c r="E330" i="28"/>
  <c r="E324" i="28"/>
  <c r="E323" i="28"/>
  <c r="E318" i="28"/>
  <c r="E319" i="28"/>
  <c r="D320" i="28"/>
  <c r="D338" i="28"/>
  <c r="C324" i="28"/>
  <c r="E321" i="28"/>
  <c r="F336" i="28"/>
  <c r="F329" i="28"/>
  <c r="D329" i="28"/>
  <c r="F325" i="28"/>
  <c r="D318" i="28"/>
  <c r="G324" i="28"/>
  <c r="D327" i="28"/>
  <c r="D328" i="28"/>
  <c r="E338" i="28"/>
  <c r="D333" i="28"/>
  <c r="E329" i="28"/>
  <c r="G325" i="28"/>
  <c r="G330" i="28"/>
  <c r="C321" i="28"/>
  <c r="C335" i="28"/>
  <c r="C336" i="28"/>
  <c r="F337" i="28"/>
  <c r="F330" i="28"/>
  <c r="G337" i="28"/>
  <c r="D322" i="28"/>
  <c r="D330" i="28"/>
  <c r="E326" i="28"/>
  <c r="G319" i="28"/>
  <c r="E331" i="28"/>
  <c r="G331" i="28"/>
  <c r="D331" i="28"/>
  <c r="F322" i="28"/>
  <c r="E337" i="28"/>
  <c r="F327" i="28"/>
  <c r="C329" i="28"/>
  <c r="C325" i="28"/>
  <c r="C343" i="28"/>
  <c r="G320" i="28"/>
  <c r="C334" i="28"/>
  <c r="H335" i="28"/>
  <c r="H337" i="28"/>
  <c r="G336" i="28"/>
  <c r="F321" i="28"/>
  <c r="E336" i="28"/>
  <c r="G327" i="28"/>
  <c r="H330" i="28"/>
  <c r="E328" i="28"/>
  <c r="F318" i="28"/>
  <c r="H332" i="28"/>
  <c r="H325" i="28"/>
  <c r="C330" i="28"/>
  <c r="G338" i="28"/>
  <c r="F324" i="28"/>
  <c r="G322" i="28"/>
  <c r="D325" i="28"/>
  <c r="F333" i="28"/>
  <c r="F335" i="28"/>
  <c r="E335" i="28"/>
  <c r="C337" i="28"/>
  <c r="C322" i="28"/>
  <c r="H328" i="28"/>
  <c r="H327" i="28"/>
  <c r="C326" i="28"/>
  <c r="G328" i="28"/>
  <c r="C333" i="28"/>
  <c r="F331" i="28"/>
  <c r="F332" i="28"/>
  <c r="E325" i="28"/>
  <c r="C332" i="28"/>
  <c r="F326" i="28"/>
  <c r="E334" i="28"/>
  <c r="H329" i="28"/>
  <c r="H345" i="28"/>
  <c r="H295" i="28"/>
  <c r="D26" i="48" s="1"/>
  <c r="H318" i="15"/>
  <c r="I41" i="49"/>
  <c r="G85" i="49"/>
  <c r="G124" i="49" s="1"/>
  <c r="C313" i="40"/>
  <c r="C363" i="40" s="1"/>
  <c r="H288" i="40"/>
  <c r="H346" i="40"/>
  <c r="H296" i="40"/>
  <c r="H308" i="40"/>
  <c r="Q39" i="48" s="1"/>
  <c r="H358" i="40"/>
  <c r="H296" i="28"/>
  <c r="H346" i="28"/>
  <c r="H319" i="57"/>
  <c r="H324" i="59"/>
  <c r="H330" i="25"/>
  <c r="F323" i="40"/>
  <c r="G330" i="40"/>
  <c r="E329" i="40"/>
  <c r="G332" i="40"/>
  <c r="C337" i="40"/>
  <c r="D332" i="40"/>
  <c r="E336" i="40"/>
  <c r="H334" i="40"/>
  <c r="H327" i="40"/>
  <c r="E325" i="40"/>
  <c r="D329" i="40"/>
  <c r="E331" i="40"/>
  <c r="E324" i="40"/>
  <c r="E319" i="40"/>
  <c r="G318" i="40"/>
  <c r="G333" i="40"/>
  <c r="G336" i="40"/>
  <c r="F324" i="40"/>
  <c r="F326" i="40"/>
  <c r="D327" i="40"/>
  <c r="E318" i="40"/>
  <c r="E321" i="40"/>
  <c r="F329" i="40"/>
  <c r="C325" i="40"/>
  <c r="G322" i="40"/>
  <c r="H332" i="40"/>
  <c r="D326" i="40"/>
  <c r="G335" i="40"/>
  <c r="F332" i="40"/>
  <c r="C321" i="40"/>
  <c r="F334" i="40"/>
  <c r="D323" i="40"/>
  <c r="G323" i="40"/>
  <c r="H328" i="40"/>
  <c r="F327" i="40"/>
  <c r="C324" i="40"/>
  <c r="G325" i="40"/>
  <c r="F337" i="40"/>
  <c r="C327" i="40"/>
  <c r="E334" i="40"/>
  <c r="C335" i="40"/>
  <c r="D330" i="40"/>
  <c r="E330" i="40"/>
  <c r="D325" i="40"/>
  <c r="C326" i="40"/>
  <c r="F321" i="40"/>
  <c r="E332" i="40"/>
  <c r="G327" i="40"/>
  <c r="C329" i="40"/>
  <c r="D328" i="40"/>
  <c r="E320" i="40"/>
  <c r="G334" i="40"/>
  <c r="E328" i="40"/>
  <c r="G324" i="40"/>
  <c r="F318" i="40"/>
  <c r="G326" i="40"/>
  <c r="E337" i="40"/>
  <c r="C333" i="40"/>
  <c r="F330" i="40"/>
  <c r="G319" i="40"/>
  <c r="D324" i="40"/>
  <c r="D318" i="40"/>
  <c r="F322" i="40"/>
  <c r="F320" i="40"/>
  <c r="E333" i="40"/>
  <c r="F338" i="40"/>
  <c r="F331" i="40"/>
  <c r="G331" i="40"/>
  <c r="C330" i="40"/>
  <c r="C319" i="40"/>
  <c r="C336" i="40"/>
  <c r="D333" i="40"/>
  <c r="F325" i="40"/>
  <c r="C334" i="40"/>
  <c r="C320" i="40"/>
  <c r="G337" i="40"/>
  <c r="E322" i="40"/>
  <c r="G321" i="40"/>
  <c r="E327" i="40"/>
  <c r="G320" i="40"/>
  <c r="C318" i="40"/>
  <c r="F328" i="40"/>
  <c r="C328" i="40"/>
  <c r="F335" i="40"/>
  <c r="H325" i="40"/>
  <c r="F336" i="40"/>
  <c r="E335" i="40"/>
  <c r="D334" i="40"/>
  <c r="C322" i="40"/>
  <c r="C343" i="40"/>
  <c r="G329" i="40"/>
  <c r="C332" i="40"/>
  <c r="F333" i="40"/>
  <c r="D338" i="40"/>
  <c r="E323" i="40"/>
  <c r="C331" i="40"/>
  <c r="F319" i="40"/>
  <c r="G328" i="40"/>
  <c r="E338" i="40"/>
  <c r="C323" i="40"/>
  <c r="D319" i="40"/>
  <c r="D320" i="40"/>
  <c r="D337" i="40"/>
  <c r="D336" i="40"/>
  <c r="D321" i="40"/>
  <c r="D335" i="40"/>
  <c r="D322" i="40"/>
  <c r="H294" i="28"/>
  <c r="H344" i="28"/>
  <c r="H344" i="40"/>
  <c r="H294" i="40"/>
  <c r="H330" i="17"/>
  <c r="H323" i="14"/>
  <c r="H318" i="39"/>
  <c r="H361" i="40"/>
  <c r="H311" i="40"/>
  <c r="H295" i="40"/>
  <c r="H345" i="40"/>
  <c r="H356" i="28"/>
  <c r="H306" i="28"/>
  <c r="H329" i="18"/>
  <c r="H326" i="32"/>
  <c r="H311" i="28"/>
  <c r="H361" i="28"/>
  <c r="H347" i="28"/>
  <c r="H297" i="28"/>
  <c r="F26" i="48" s="1"/>
  <c r="C338" i="24"/>
  <c r="H358" i="28"/>
  <c r="H308" i="28"/>
  <c r="Q26" i="48" s="1"/>
  <c r="H310" i="40"/>
  <c r="H360" i="40"/>
  <c r="H297" i="40"/>
  <c r="H347" i="40"/>
  <c r="H351" i="28"/>
  <c r="H301" i="28"/>
  <c r="J26" i="48" s="1"/>
  <c r="O39" i="48"/>
  <c r="H331" i="40"/>
  <c r="H320" i="27"/>
  <c r="H333" i="27"/>
  <c r="H323" i="27"/>
  <c r="H320" i="30"/>
  <c r="T18" i="48"/>
  <c r="H336" i="16"/>
  <c r="H318" i="20"/>
  <c r="H337" i="57"/>
  <c r="H329" i="27"/>
  <c r="C338" i="15"/>
  <c r="H318" i="33"/>
  <c r="H337" i="23"/>
  <c r="H336" i="57"/>
  <c r="H326" i="57"/>
  <c r="H333" i="62"/>
  <c r="H319" i="34"/>
  <c r="H320" i="32"/>
  <c r="H324" i="34"/>
  <c r="H330" i="38"/>
  <c r="H336" i="20"/>
  <c r="H18" i="48"/>
  <c r="H324" i="25"/>
  <c r="J39" i="48"/>
  <c r="H326" i="40"/>
  <c r="H336" i="17"/>
  <c r="H322" i="33"/>
  <c r="H322" i="25"/>
  <c r="C363" i="25"/>
  <c r="C338" i="25"/>
  <c r="C18" i="48"/>
  <c r="H319" i="25"/>
  <c r="B18" i="48"/>
  <c r="H318" i="25"/>
  <c r="J18" i="48"/>
  <c r="H326" i="25"/>
  <c r="H336" i="11"/>
  <c r="C338" i="33"/>
  <c r="H321" i="25"/>
  <c r="E18" i="48"/>
  <c r="H331" i="23"/>
  <c r="H320" i="57"/>
  <c r="H320" i="33"/>
  <c r="C338" i="26"/>
  <c r="H320" i="20"/>
  <c r="H324" i="17"/>
  <c r="H329" i="41"/>
  <c r="H336" i="59"/>
  <c r="H322" i="18"/>
  <c r="H321" i="20"/>
  <c r="H318" i="17"/>
  <c r="C338" i="16"/>
  <c r="H333" i="32"/>
  <c r="H336" i="23"/>
  <c r="G78" i="49"/>
  <c r="G117" i="49" s="1"/>
  <c r="I34" i="49"/>
  <c r="T37" i="48"/>
  <c r="H336" i="38"/>
  <c r="H318" i="62"/>
  <c r="H326" i="35"/>
  <c r="J34" i="48"/>
  <c r="F16" i="48"/>
  <c r="H322" i="20"/>
  <c r="C34" i="56"/>
  <c r="C37" i="47"/>
  <c r="H313" i="38"/>
  <c r="H363" i="38"/>
  <c r="D37" i="47" s="1"/>
  <c r="H22" i="48"/>
  <c r="H324" i="23"/>
  <c r="H323" i="32"/>
  <c r="G30" i="48"/>
  <c r="M29" i="48"/>
  <c r="H329" i="31"/>
  <c r="H333" i="31"/>
  <c r="Q29" i="48"/>
  <c r="C363" i="20"/>
  <c r="C338" i="20"/>
  <c r="D9" i="48"/>
  <c r="H320" i="12"/>
  <c r="C23" i="48"/>
  <c r="H319" i="26"/>
  <c r="O16" i="48"/>
  <c r="H331" i="20"/>
  <c r="B23" i="48"/>
  <c r="H318" i="26"/>
  <c r="C37" i="48"/>
  <c r="H319" i="38"/>
  <c r="H324" i="26"/>
  <c r="H23" i="48"/>
  <c r="U37" i="48"/>
  <c r="H337" i="38"/>
  <c r="E9" i="48"/>
  <c r="H321" i="12"/>
  <c r="Q23" i="48"/>
  <c r="H333" i="26"/>
  <c r="C338" i="38"/>
  <c r="C363" i="38"/>
  <c r="C30" i="48"/>
  <c r="H319" i="32"/>
  <c r="H318" i="38"/>
  <c r="B37" i="48"/>
  <c r="H322" i="35"/>
  <c r="F34" i="48"/>
  <c r="H326" i="20"/>
  <c r="J16" i="48"/>
  <c r="H333" i="20"/>
  <c r="Q16" i="48"/>
  <c r="I36" i="49"/>
  <c r="G80" i="49"/>
  <c r="G119" i="49" s="1"/>
  <c r="C16" i="48"/>
  <c r="H319" i="20"/>
  <c r="H358" i="9"/>
  <c r="H308" i="9"/>
  <c r="H333" i="9" s="1"/>
  <c r="J333" i="9" s="1"/>
  <c r="G32" i="48"/>
  <c r="H323" i="33"/>
  <c r="K37" i="48"/>
  <c r="H327" i="38"/>
  <c r="H323" i="38"/>
  <c r="G37" i="48"/>
  <c r="H351" i="9"/>
  <c r="H301" i="9"/>
  <c r="H326" i="9" s="1"/>
  <c r="J326" i="9" s="1"/>
  <c r="E34" i="48"/>
  <c r="H321" i="35"/>
  <c r="H319" i="30"/>
  <c r="H324" i="39"/>
  <c r="H321" i="34"/>
  <c r="J29" i="48"/>
  <c r="H326" i="31"/>
  <c r="U23" i="48"/>
  <c r="H337" i="26"/>
  <c r="N29" i="48"/>
  <c r="H330" i="31"/>
  <c r="B29" i="48"/>
  <c r="H318" i="31"/>
  <c r="U16" i="48"/>
  <c r="H337" i="20"/>
  <c r="C29" i="47"/>
  <c r="H313" i="31"/>
  <c r="C26" i="56"/>
  <c r="H363" i="31"/>
  <c r="D29" i="47" s="1"/>
  <c r="H337" i="33"/>
  <c r="H361" i="9"/>
  <c r="H311" i="9"/>
  <c r="H305" i="9"/>
  <c r="H355" i="9"/>
  <c r="H345" i="9"/>
  <c r="H295" i="9"/>
  <c r="H331" i="32"/>
  <c r="O30" i="48"/>
  <c r="H29" i="48"/>
  <c r="H324" i="31"/>
  <c r="H337" i="31"/>
  <c r="U29" i="48"/>
  <c r="H323" i="30"/>
  <c r="H321" i="27"/>
  <c r="H323" i="18"/>
  <c r="H327" i="39"/>
  <c r="H294" i="9"/>
  <c r="H319" i="9" s="1"/>
  <c r="J319" i="9" s="1"/>
  <c r="H344" i="9"/>
  <c r="H356" i="9"/>
  <c r="H306" i="9"/>
  <c r="H331" i="9" s="1"/>
  <c r="J331" i="9" s="1"/>
  <c r="H326" i="38"/>
  <c r="C338" i="12"/>
  <c r="D37" i="48"/>
  <c r="H320" i="38"/>
  <c r="C363" i="31"/>
  <c r="C338" i="31"/>
  <c r="H321" i="38"/>
  <c r="E37" i="48"/>
  <c r="G83" i="49"/>
  <c r="G122" i="49" s="1"/>
  <c r="I39" i="49"/>
  <c r="B9" i="48"/>
  <c r="H318" i="12"/>
  <c r="H363" i="26"/>
  <c r="D23" i="47" s="1"/>
  <c r="C23" i="47"/>
  <c r="H313" i="26"/>
  <c r="C21" i="56"/>
  <c r="V8" i="49"/>
  <c r="B52" i="49"/>
  <c r="B91" i="49" s="1"/>
  <c r="O29" i="48"/>
  <c r="H331" i="31"/>
  <c r="H348" i="9"/>
  <c r="H298" i="9"/>
  <c r="H320" i="26"/>
  <c r="D23" i="48"/>
  <c r="H333" i="35"/>
  <c r="Q34" i="48"/>
  <c r="H349" i="9"/>
  <c r="H299" i="9"/>
  <c r="H34" i="48"/>
  <c r="H324" i="35"/>
  <c r="C338" i="35"/>
  <c r="C363" i="35"/>
  <c r="H321" i="11"/>
  <c r="C338" i="30"/>
  <c r="H337" i="27"/>
  <c r="H319" i="16"/>
  <c r="H336" i="18"/>
  <c r="H331" i="14"/>
  <c r="H327" i="15"/>
  <c r="N32" i="48"/>
  <c r="H330" i="33"/>
  <c r="E32" i="48"/>
  <c r="H321" i="33"/>
  <c r="H320" i="23"/>
  <c r="D22" i="48"/>
  <c r="C27" i="56"/>
  <c r="C30" i="47"/>
  <c r="H313" i="32"/>
  <c r="H363" i="32"/>
  <c r="D30" i="47" s="1"/>
  <c r="C6" i="56"/>
  <c r="C9" i="47"/>
  <c r="H363" i="12"/>
  <c r="D9" i="47" s="1"/>
  <c r="H313" i="12"/>
  <c r="E29" i="48"/>
  <c r="H321" i="31"/>
  <c r="B30" i="48"/>
  <c r="H318" i="32"/>
  <c r="J9" i="48"/>
  <c r="H326" i="12"/>
  <c r="H336" i="35"/>
  <c r="T34" i="48"/>
  <c r="B22" i="48"/>
  <c r="H318" i="23"/>
  <c r="H321" i="26"/>
  <c r="E23" i="48"/>
  <c r="H323" i="12"/>
  <c r="G9" i="48"/>
  <c r="F337" i="9"/>
  <c r="C332" i="9"/>
  <c r="G325" i="9"/>
  <c r="C327" i="9"/>
  <c r="G335" i="9"/>
  <c r="E325" i="9"/>
  <c r="G320" i="9"/>
  <c r="G333" i="9"/>
  <c r="D336" i="9"/>
  <c r="F325" i="9"/>
  <c r="C336" i="9"/>
  <c r="G338" i="9"/>
  <c r="D329" i="9"/>
  <c r="D320" i="9"/>
  <c r="F334" i="9"/>
  <c r="H329" i="9"/>
  <c r="J329" i="9" s="1"/>
  <c r="E321" i="9"/>
  <c r="F324" i="9"/>
  <c r="C329" i="9"/>
  <c r="G334" i="9"/>
  <c r="C330" i="9"/>
  <c r="G323" i="9"/>
  <c r="C318" i="9"/>
  <c r="H335" i="9"/>
  <c r="J335" i="9" s="1"/>
  <c r="F335" i="9"/>
  <c r="E318" i="9"/>
  <c r="G326" i="9"/>
  <c r="F338" i="9"/>
  <c r="C343" i="9"/>
  <c r="D327" i="9"/>
  <c r="C326" i="9"/>
  <c r="E327" i="9"/>
  <c r="D332" i="9"/>
  <c r="C328" i="9"/>
  <c r="G328" i="9"/>
  <c r="G321" i="9"/>
  <c r="C322" i="9"/>
  <c r="C337" i="9"/>
  <c r="F336" i="9"/>
  <c r="H322" i="9"/>
  <c r="J322" i="9" s="1"/>
  <c r="G332" i="9"/>
  <c r="E323" i="9"/>
  <c r="C323" i="9"/>
  <c r="F320" i="9"/>
  <c r="G322" i="9"/>
  <c r="D324" i="9"/>
  <c r="F331" i="9"/>
  <c r="E332" i="9"/>
  <c r="E329" i="9"/>
  <c r="G337" i="9"/>
  <c r="D326" i="9"/>
  <c r="D337" i="9"/>
  <c r="D325" i="9"/>
  <c r="G324" i="9"/>
  <c r="E338" i="9"/>
  <c r="E319" i="9"/>
  <c r="F328" i="9"/>
  <c r="D333" i="9"/>
  <c r="E336" i="9"/>
  <c r="F333" i="9"/>
  <c r="D319" i="9"/>
  <c r="G330" i="9"/>
  <c r="G319" i="9"/>
  <c r="C320" i="9"/>
  <c r="C331" i="9"/>
  <c r="G329" i="9"/>
  <c r="E330" i="9"/>
  <c r="G318" i="9"/>
  <c r="D323" i="9"/>
  <c r="D321" i="9"/>
  <c r="E331" i="9"/>
  <c r="F326" i="9"/>
  <c r="C325" i="9"/>
  <c r="E322" i="9"/>
  <c r="E333" i="9"/>
  <c r="D334" i="9"/>
  <c r="F323" i="9"/>
  <c r="F327" i="9"/>
  <c r="D330" i="9"/>
  <c r="D328" i="9"/>
  <c r="D322" i="9"/>
  <c r="C321" i="9"/>
  <c r="F332" i="9"/>
  <c r="E324" i="9"/>
  <c r="F319" i="9"/>
  <c r="C335" i="9"/>
  <c r="F318" i="9"/>
  <c r="G331" i="9"/>
  <c r="D335" i="9"/>
  <c r="C324" i="9"/>
  <c r="E337" i="9"/>
  <c r="G336" i="9"/>
  <c r="H334" i="9"/>
  <c r="J334" i="9" s="1"/>
  <c r="F329" i="9"/>
  <c r="E320" i="9"/>
  <c r="C319" i="9"/>
  <c r="C333" i="9"/>
  <c r="F322" i="9"/>
  <c r="C334" i="9"/>
  <c r="F321" i="9"/>
  <c r="D331" i="9"/>
  <c r="D338" i="9"/>
  <c r="F330" i="9"/>
  <c r="H328" i="9"/>
  <c r="J328" i="9" s="1"/>
  <c r="E334" i="9"/>
  <c r="D318" i="9"/>
  <c r="E335" i="9"/>
  <c r="G327" i="9"/>
  <c r="E328" i="9"/>
  <c r="E326" i="9"/>
  <c r="G16" i="48"/>
  <c r="H323" i="20"/>
  <c r="K34" i="48"/>
  <c r="H327" i="35"/>
  <c r="K30" i="48"/>
  <c r="H327" i="32"/>
  <c r="G22" i="48"/>
  <c r="H323" i="23"/>
  <c r="H318" i="27"/>
  <c r="H321" i="41"/>
  <c r="H327" i="18"/>
  <c r="H322" i="15"/>
  <c r="H333" i="23"/>
  <c r="Q22" i="48"/>
  <c r="H362" i="9"/>
  <c r="H312" i="9"/>
  <c r="H319" i="35"/>
  <c r="H346" i="9"/>
  <c r="H296" i="9"/>
  <c r="H321" i="9" s="1"/>
  <c r="J321" i="9" s="1"/>
  <c r="H330" i="23"/>
  <c r="N22" i="48"/>
  <c r="H330" i="12"/>
  <c r="Q32" i="48"/>
  <c r="H333" i="33"/>
  <c r="H313" i="33"/>
  <c r="H363" i="33"/>
  <c r="D32" i="47" s="1"/>
  <c r="C29" i="56"/>
  <c r="C32" i="47"/>
  <c r="C363" i="32"/>
  <c r="C338" i="32"/>
  <c r="O34" i="48"/>
  <c r="H331" i="35"/>
  <c r="H329" i="33"/>
  <c r="B34" i="48"/>
  <c r="H318" i="35"/>
  <c r="H9" i="48"/>
  <c r="H324" i="12"/>
  <c r="G34" i="48"/>
  <c r="H323" i="35"/>
  <c r="G29" i="48"/>
  <c r="H323" i="31"/>
  <c r="D34" i="48"/>
  <c r="H320" i="35"/>
  <c r="H343" i="9"/>
  <c r="H293" i="9"/>
  <c r="J32" i="48"/>
  <c r="H326" i="33"/>
  <c r="H330" i="20"/>
  <c r="N16" i="48"/>
  <c r="F9" i="48"/>
  <c r="H322" i="12"/>
  <c r="H307" i="9"/>
  <c r="H357" i="9"/>
  <c r="C22" i="48"/>
  <c r="H319" i="23"/>
  <c r="C16" i="47"/>
  <c r="H363" i="20"/>
  <c r="D16" i="47" s="1"/>
  <c r="C13" i="56"/>
  <c r="H313" i="20"/>
  <c r="H319" i="31"/>
  <c r="C29" i="48"/>
  <c r="H333" i="17"/>
  <c r="H323" i="57"/>
  <c r="H326" i="27"/>
  <c r="H323" i="62"/>
  <c r="H319" i="18"/>
  <c r="H330" i="21"/>
  <c r="H37" i="48"/>
  <c r="H324" i="38"/>
  <c r="H321" i="23"/>
  <c r="E22" i="48"/>
  <c r="H352" i="9"/>
  <c r="H302" i="9"/>
  <c r="H327" i="9" s="1"/>
  <c r="J327" i="9" s="1"/>
  <c r="H331" i="12"/>
  <c r="C31" i="56"/>
  <c r="H313" i="35"/>
  <c r="H363" i="35"/>
  <c r="D34" i="47" s="1"/>
  <c r="C34" i="47"/>
  <c r="U9" i="48"/>
  <c r="H337" i="12"/>
  <c r="O32" i="48"/>
  <c r="H331" i="33"/>
  <c r="T29" i="48"/>
  <c r="H336" i="31"/>
  <c r="H324" i="33"/>
  <c r="C32" i="48"/>
  <c r="H319" i="33"/>
  <c r="D29" i="48"/>
  <c r="H320" i="31"/>
  <c r="H336" i="32"/>
  <c r="T30" i="48"/>
  <c r="H333" i="12"/>
  <c r="Q9" i="48"/>
  <c r="C313" i="9"/>
  <c r="C363" i="9" s="1"/>
  <c r="H288" i="9"/>
  <c r="O37" i="48"/>
  <c r="H331" i="38"/>
  <c r="T9" i="48"/>
  <c r="H336" i="12"/>
  <c r="H320" i="18"/>
  <c r="H333" i="14"/>
  <c r="H318" i="59"/>
  <c r="H326" i="21"/>
  <c r="H337" i="14"/>
  <c r="H333" i="39"/>
  <c r="H336" i="39"/>
  <c r="H322" i="11"/>
  <c r="H319" i="17"/>
  <c r="H323" i="41"/>
  <c r="H321" i="16"/>
  <c r="H322" i="41"/>
  <c r="H336" i="62"/>
  <c r="H331" i="22"/>
  <c r="AK29" i="49"/>
  <c r="AR23" i="49"/>
  <c r="AR24" i="49"/>
  <c r="AR7" i="49"/>
  <c r="D233" i="44"/>
  <c r="D257" i="44" s="1"/>
  <c r="D305" i="44" s="1"/>
  <c r="D237" i="44"/>
  <c r="D285" i="44" s="1"/>
  <c r="C35" i="56"/>
  <c r="H363" i="39"/>
  <c r="D38" i="47" s="1"/>
  <c r="C38" i="47"/>
  <c r="H313" i="39"/>
  <c r="C73" i="46"/>
  <c r="H193" i="46"/>
  <c r="H358" i="37"/>
  <c r="H308" i="37"/>
  <c r="Q36" i="48" s="1"/>
  <c r="H347" i="36"/>
  <c r="H297" i="36"/>
  <c r="F35" i="48" s="1"/>
  <c r="H347" i="37"/>
  <c r="H297" i="37"/>
  <c r="F36" i="48" s="1"/>
  <c r="C250" i="44"/>
  <c r="C298" i="44" s="1"/>
  <c r="H226" i="44"/>
  <c r="C65" i="46"/>
  <c r="H65" i="46" s="1"/>
  <c r="H41" i="46" s="1"/>
  <c r="H185" i="46"/>
  <c r="H322" i="17"/>
  <c r="C21" i="47"/>
  <c r="C17" i="56"/>
  <c r="H363" i="62"/>
  <c r="D21" i="47" s="1"/>
  <c r="H313" i="62"/>
  <c r="E237" i="44"/>
  <c r="E285" i="44" s="1"/>
  <c r="E233" i="44"/>
  <c r="E257" i="44" s="1"/>
  <c r="E305" i="44" s="1"/>
  <c r="H318" i="16"/>
  <c r="H320" i="16"/>
  <c r="C10" i="56"/>
  <c r="H363" i="17"/>
  <c r="D13" i="47" s="1"/>
  <c r="C13" i="47"/>
  <c r="H313" i="17"/>
  <c r="C57" i="46"/>
  <c r="H177" i="46"/>
  <c r="H344" i="36"/>
  <c r="H294" i="36"/>
  <c r="C35" i="48" s="1"/>
  <c r="H182" i="46"/>
  <c r="C62" i="46"/>
  <c r="H225" i="44"/>
  <c r="C249" i="44"/>
  <c r="C297" i="44" s="1"/>
  <c r="H333" i="18"/>
  <c r="D322" i="37"/>
  <c r="G333" i="37"/>
  <c r="E318" i="37"/>
  <c r="E330" i="37"/>
  <c r="G318" i="37"/>
  <c r="G331" i="37"/>
  <c r="D320" i="37"/>
  <c r="G330" i="37"/>
  <c r="G321" i="37"/>
  <c r="D334" i="37"/>
  <c r="C324" i="37"/>
  <c r="E334" i="37"/>
  <c r="C323" i="37"/>
  <c r="E333" i="37"/>
  <c r="E323" i="37"/>
  <c r="H334" i="37"/>
  <c r="C321" i="37"/>
  <c r="F331" i="37"/>
  <c r="E321" i="37"/>
  <c r="H332" i="37"/>
  <c r="F321" i="37"/>
  <c r="C334" i="37"/>
  <c r="C325" i="37"/>
  <c r="E335" i="37"/>
  <c r="D325" i="37"/>
  <c r="F335" i="37"/>
  <c r="D324" i="37"/>
  <c r="F334" i="37"/>
  <c r="C320" i="37"/>
  <c r="F324" i="37"/>
  <c r="C337" i="37"/>
  <c r="E322" i="37"/>
  <c r="G332" i="37"/>
  <c r="F322" i="37"/>
  <c r="C335" i="37"/>
  <c r="G322" i="37"/>
  <c r="D335" i="37"/>
  <c r="D326" i="37"/>
  <c r="F336" i="37"/>
  <c r="E326" i="37"/>
  <c r="G336" i="37"/>
  <c r="E325" i="37"/>
  <c r="G335" i="37"/>
  <c r="D321" i="37"/>
  <c r="G325" i="37"/>
  <c r="D338" i="37"/>
  <c r="F323" i="37"/>
  <c r="C336" i="37"/>
  <c r="G323" i="37"/>
  <c r="D336" i="37"/>
  <c r="E336" i="37"/>
  <c r="E327" i="37"/>
  <c r="G337" i="37"/>
  <c r="F327" i="37"/>
  <c r="C318" i="37"/>
  <c r="F326" i="37"/>
  <c r="F318" i="37"/>
  <c r="C329" i="37"/>
  <c r="E319" i="37"/>
  <c r="G324" i="37"/>
  <c r="D337" i="37"/>
  <c r="C327" i="37"/>
  <c r="E337" i="37"/>
  <c r="C326" i="37"/>
  <c r="F337" i="37"/>
  <c r="F328" i="37"/>
  <c r="F325" i="37"/>
  <c r="G328" i="37"/>
  <c r="G326" i="37"/>
  <c r="G327" i="37"/>
  <c r="C343" i="37"/>
  <c r="G319" i="37"/>
  <c r="D330" i="37"/>
  <c r="E324" i="37"/>
  <c r="H325" i="37"/>
  <c r="E338" i="37"/>
  <c r="D328" i="37"/>
  <c r="F338" i="37"/>
  <c r="D327" i="37"/>
  <c r="G338" i="37"/>
  <c r="G329" i="37"/>
  <c r="F333" i="37"/>
  <c r="H329" i="37"/>
  <c r="H335" i="37"/>
  <c r="H328" i="37"/>
  <c r="C330" i="37"/>
  <c r="D318" i="37"/>
  <c r="E331" i="37"/>
  <c r="C328" i="37"/>
  <c r="D323" i="37"/>
  <c r="E329" i="37"/>
  <c r="C322" i="37"/>
  <c r="E328" i="37"/>
  <c r="E332" i="37"/>
  <c r="H330" i="37"/>
  <c r="C319" i="37"/>
  <c r="C332" i="37"/>
  <c r="D319" i="37"/>
  <c r="C331" i="37"/>
  <c r="F319" i="37"/>
  <c r="F332" i="37"/>
  <c r="G334" i="37"/>
  <c r="D329" i="37"/>
  <c r="D331" i="37"/>
  <c r="F330" i="37"/>
  <c r="F329" i="37"/>
  <c r="E320" i="37"/>
  <c r="C333" i="37"/>
  <c r="F320" i="37"/>
  <c r="D333" i="37"/>
  <c r="G320" i="37"/>
  <c r="D332" i="37"/>
  <c r="G58" i="49"/>
  <c r="G97" i="49" s="1"/>
  <c r="I14" i="49"/>
  <c r="H214" i="44"/>
  <c r="C238" i="44"/>
  <c r="C286" i="44" s="1"/>
  <c r="H333" i="21"/>
  <c r="C195" i="46"/>
  <c r="H175" i="46"/>
  <c r="C55" i="46"/>
  <c r="H348" i="36"/>
  <c r="H298" i="36"/>
  <c r="G35" i="48" s="1"/>
  <c r="H321" i="14"/>
  <c r="H318" i="14"/>
  <c r="H331" i="39"/>
  <c r="C338" i="39"/>
  <c r="H320" i="15"/>
  <c r="H330" i="15"/>
  <c r="H323" i="15"/>
  <c r="V37" i="49"/>
  <c r="B81" i="49"/>
  <c r="B120" i="49" s="1"/>
  <c r="H323" i="34"/>
  <c r="C72" i="46"/>
  <c r="H192" i="46"/>
  <c r="H331" i="59"/>
  <c r="H216" i="44"/>
  <c r="C240" i="44"/>
  <c r="C288" i="44" s="1"/>
  <c r="H288" i="36"/>
  <c r="C313" i="36"/>
  <c r="C363" i="36" s="1"/>
  <c r="H363" i="57"/>
  <c r="D17" i="47" s="1"/>
  <c r="C17" i="47"/>
  <c r="H313" i="57"/>
  <c r="C14" i="56"/>
  <c r="G60" i="49"/>
  <c r="G99" i="49" s="1"/>
  <c r="I16" i="49"/>
  <c r="H336" i="22"/>
  <c r="H321" i="22"/>
  <c r="H351" i="6"/>
  <c r="H301" i="6"/>
  <c r="J5" i="48" s="1"/>
  <c r="H224" i="44"/>
  <c r="C248" i="44"/>
  <c r="C296" i="44" s="1"/>
  <c r="H351" i="37"/>
  <c r="H301" i="37"/>
  <c r="J36" i="48" s="1"/>
  <c r="C245" i="44"/>
  <c r="C293" i="44" s="1"/>
  <c r="H221" i="44"/>
  <c r="AD24" i="49"/>
  <c r="AD22" i="49"/>
  <c r="AD28" i="49"/>
  <c r="AD14" i="49"/>
  <c r="AD43" i="49"/>
  <c r="AD9" i="49"/>
  <c r="AD35" i="49"/>
  <c r="AD18" i="49"/>
  <c r="AD20" i="49"/>
  <c r="AD23" i="49"/>
  <c r="AD10" i="49"/>
  <c r="AD36" i="49"/>
  <c r="AD26" i="49"/>
  <c r="AD11" i="49"/>
  <c r="AD15" i="49"/>
  <c r="AD16" i="49"/>
  <c r="AD29" i="49"/>
  <c r="AD42" i="49"/>
  <c r="AD41" i="49"/>
  <c r="AD40" i="49"/>
  <c r="AD33" i="49"/>
  <c r="AD21" i="49"/>
  <c r="AD8" i="49"/>
  <c r="AD38" i="49"/>
  <c r="AD30" i="49"/>
  <c r="AD17" i="49"/>
  <c r="AD27" i="49"/>
  <c r="AD13" i="49"/>
  <c r="AD12" i="49"/>
  <c r="AD25" i="49"/>
  <c r="AD19" i="49"/>
  <c r="AD39" i="49"/>
  <c r="AD34" i="49"/>
  <c r="AD37" i="49"/>
  <c r="AD32" i="49"/>
  <c r="AD31" i="49"/>
  <c r="H333" i="11"/>
  <c r="H336" i="27"/>
  <c r="H320" i="17"/>
  <c r="H327" i="16"/>
  <c r="H215" i="44"/>
  <c r="C239" i="44"/>
  <c r="C287" i="44" s="1"/>
  <c r="C7" i="56"/>
  <c r="C10" i="47"/>
  <c r="H363" i="14"/>
  <c r="D10" i="47" s="1"/>
  <c r="H313" i="14"/>
  <c r="H355" i="6"/>
  <c r="H305" i="6"/>
  <c r="N5" i="48" s="1"/>
  <c r="H293" i="37"/>
  <c r="B36" i="48" s="1"/>
  <c r="H343" i="37"/>
  <c r="H176" i="46"/>
  <c r="C56" i="46"/>
  <c r="H319" i="21"/>
  <c r="H213" i="44"/>
  <c r="C237" i="44"/>
  <c r="C233" i="44"/>
  <c r="H228" i="44"/>
  <c r="C252" i="44"/>
  <c r="C300" i="44" s="1"/>
  <c r="H320" i="39"/>
  <c r="H333" i="34"/>
  <c r="H230" i="44"/>
  <c r="C254" i="44"/>
  <c r="C302" i="44" s="1"/>
  <c r="H362" i="36"/>
  <c r="H312" i="36"/>
  <c r="U35" i="48" s="1"/>
  <c r="H302" i="37"/>
  <c r="K36" i="48" s="1"/>
  <c r="H352" i="37"/>
  <c r="C58" i="46"/>
  <c r="H178" i="46"/>
  <c r="H313" i="34"/>
  <c r="C30" i="56"/>
  <c r="C33" i="47"/>
  <c r="H363" i="34"/>
  <c r="D33" i="47" s="1"/>
  <c r="H348" i="37"/>
  <c r="H298" i="37"/>
  <c r="G36" i="48" s="1"/>
  <c r="C63" i="46"/>
  <c r="H183" i="46"/>
  <c r="G56" i="49"/>
  <c r="G95" i="49" s="1"/>
  <c r="I12" i="49"/>
  <c r="H356" i="6"/>
  <c r="H306" i="6"/>
  <c r="O5" i="48" s="1"/>
  <c r="H318" i="57"/>
  <c r="H186" i="46"/>
  <c r="C66" i="46"/>
  <c r="H346" i="36"/>
  <c r="H296" i="36"/>
  <c r="E35" i="48" s="1"/>
  <c r="H232" i="44"/>
  <c r="C256" i="44"/>
  <c r="C304" i="44" s="1"/>
  <c r="G59" i="49"/>
  <c r="G98" i="49" s="1"/>
  <c r="I15" i="49"/>
  <c r="G65" i="49"/>
  <c r="G104" i="49" s="1"/>
  <c r="I21" i="49"/>
  <c r="H351" i="36"/>
  <c r="H301" i="36"/>
  <c r="J35" i="48" s="1"/>
  <c r="H345" i="6"/>
  <c r="H295" i="6"/>
  <c r="D5" i="48" s="1"/>
  <c r="H218" i="44"/>
  <c r="C242" i="44"/>
  <c r="C290" i="44" s="1"/>
  <c r="H345" i="36"/>
  <c r="H295" i="36"/>
  <c r="D35" i="48" s="1"/>
  <c r="H362" i="37"/>
  <c r="H312" i="37"/>
  <c r="U36" i="48" s="1"/>
  <c r="H301" i="44"/>
  <c r="H253" i="44"/>
  <c r="R41" i="48" s="1"/>
  <c r="H330" i="18"/>
  <c r="H288" i="37"/>
  <c r="C313" i="37"/>
  <c r="C363" i="37" s="1"/>
  <c r="I27" i="49"/>
  <c r="G71" i="49"/>
  <c r="G110" i="49" s="1"/>
  <c r="H344" i="6"/>
  <c r="H294" i="6"/>
  <c r="C5" i="48" s="1"/>
  <c r="H336" i="21"/>
  <c r="H343" i="6"/>
  <c r="H293" i="6"/>
  <c r="B5" i="48" s="1"/>
  <c r="C338" i="14"/>
  <c r="H336" i="14"/>
  <c r="C70" i="46"/>
  <c r="H190" i="46"/>
  <c r="H320" i="34"/>
  <c r="H360" i="6"/>
  <c r="H310" i="6"/>
  <c r="S5" i="48" s="1"/>
  <c r="I33" i="49"/>
  <c r="G77" i="49"/>
  <c r="G116" i="49" s="1"/>
  <c r="H319" i="59"/>
  <c r="V27" i="48"/>
  <c r="H338" i="29"/>
  <c r="I10" i="49"/>
  <c r="G54" i="49"/>
  <c r="G93" i="49" s="1"/>
  <c r="F237" i="44"/>
  <c r="F285" i="44" s="1"/>
  <c r="F233" i="44"/>
  <c r="F257" i="44" s="1"/>
  <c r="F305" i="44" s="1"/>
  <c r="H296" i="37"/>
  <c r="E36" i="48" s="1"/>
  <c r="H346" i="37"/>
  <c r="H330" i="22"/>
  <c r="H335" i="22"/>
  <c r="AR17" i="49"/>
  <c r="AR26" i="49"/>
  <c r="AR31" i="49"/>
  <c r="AR43" i="49"/>
  <c r="AR34" i="49"/>
  <c r="AR40" i="49"/>
  <c r="AR18" i="49"/>
  <c r="AR25" i="49"/>
  <c r="AR9" i="49"/>
  <c r="AR28" i="49"/>
  <c r="AR36" i="49"/>
  <c r="AR39" i="49"/>
  <c r="AR33" i="49"/>
  <c r="AR29" i="49"/>
  <c r="AR8" i="49"/>
  <c r="AR11" i="49"/>
  <c r="AR10" i="49"/>
  <c r="AR19" i="49"/>
  <c r="AR21" i="49"/>
  <c r="AR38" i="49"/>
  <c r="AR13" i="49"/>
  <c r="AR35" i="49"/>
  <c r="AR22" i="49"/>
  <c r="AR12" i="49"/>
  <c r="AR15" i="49"/>
  <c r="AR20" i="49"/>
  <c r="AR42" i="49"/>
  <c r="AR14" i="49"/>
  <c r="AR32" i="49"/>
  <c r="AR30" i="49"/>
  <c r="AR41" i="49"/>
  <c r="AR16" i="49"/>
  <c r="AR27" i="49"/>
  <c r="H346" i="6"/>
  <c r="H296" i="6"/>
  <c r="E5" i="48" s="1"/>
  <c r="F55" i="46"/>
  <c r="F195" i="46"/>
  <c r="F51" i="46" s="1"/>
  <c r="H327" i="22"/>
  <c r="D55" i="46"/>
  <c r="D195" i="46"/>
  <c r="D51" i="46" s="1"/>
  <c r="H184" i="46"/>
  <c r="C64" i="46"/>
  <c r="H331" i="21"/>
  <c r="C313" i="6"/>
  <c r="C363" i="6" s="1"/>
  <c r="H288" i="6"/>
  <c r="H179" i="46"/>
  <c r="C59" i="46"/>
  <c r="C243" i="44"/>
  <c r="C291" i="44" s="1"/>
  <c r="H219" i="44"/>
  <c r="V22" i="48"/>
  <c r="H338" i="23"/>
  <c r="H358" i="6"/>
  <c r="H308" i="6"/>
  <c r="Q5" i="48" s="1"/>
  <c r="H330" i="39"/>
  <c r="H329" i="39"/>
  <c r="H306" i="36"/>
  <c r="O35" i="48" s="1"/>
  <c r="H356" i="36"/>
  <c r="C69" i="46"/>
  <c r="H189" i="46"/>
  <c r="H320" i="59"/>
  <c r="H313" i="18"/>
  <c r="H363" i="18"/>
  <c r="D14" i="47" s="1"/>
  <c r="C11" i="56"/>
  <c r="C14" i="47"/>
  <c r="F46" i="49"/>
  <c r="F48" i="49" s="1"/>
  <c r="F87" i="49"/>
  <c r="F126" i="49" s="1"/>
  <c r="C28" i="56"/>
  <c r="C31" i="47"/>
  <c r="H313" i="59"/>
  <c r="H363" i="59"/>
  <c r="D31" i="47" s="1"/>
  <c r="H323" i="22"/>
  <c r="H329" i="22"/>
  <c r="C74" i="46"/>
  <c r="H194" i="46"/>
  <c r="G84" i="49"/>
  <c r="G123" i="49" s="1"/>
  <c r="I40" i="49"/>
  <c r="C60" i="46"/>
  <c r="H180" i="46"/>
  <c r="H217" i="44"/>
  <c r="C241" i="44"/>
  <c r="C289" i="44" s="1"/>
  <c r="C251" i="44"/>
  <c r="C299" i="44" s="1"/>
  <c r="H227" i="44"/>
  <c r="G86" i="49"/>
  <c r="G125" i="49" s="1"/>
  <c r="I42" i="49"/>
  <c r="I22" i="49"/>
  <c r="G66" i="49"/>
  <c r="G105" i="49" s="1"/>
  <c r="H324" i="30"/>
  <c r="H333" i="30"/>
  <c r="H323" i="11"/>
  <c r="H337" i="11"/>
  <c r="H333" i="57"/>
  <c r="H299" i="37"/>
  <c r="H36" i="48" s="1"/>
  <c r="H349" i="37"/>
  <c r="H321" i="17"/>
  <c r="C25" i="56"/>
  <c r="H313" i="30"/>
  <c r="C28" i="47"/>
  <c r="H363" i="30"/>
  <c r="D28" i="47" s="1"/>
  <c r="I30" i="49"/>
  <c r="G74" i="49"/>
  <c r="G113" i="49" s="1"/>
  <c r="C338" i="41"/>
  <c r="H320" i="62"/>
  <c r="C338" i="62"/>
  <c r="H348" i="6"/>
  <c r="H298" i="6"/>
  <c r="G5" i="48" s="1"/>
  <c r="I23" i="49"/>
  <c r="G67" i="49"/>
  <c r="G106" i="49" s="1"/>
  <c r="C246" i="44"/>
  <c r="C294" i="44" s="1"/>
  <c r="H222" i="44"/>
  <c r="H306" i="37"/>
  <c r="O36" i="48" s="1"/>
  <c r="H356" i="37"/>
  <c r="H361" i="36"/>
  <c r="H311" i="36"/>
  <c r="T35" i="48" s="1"/>
  <c r="H323" i="21"/>
  <c r="H321" i="21"/>
  <c r="H337" i="21"/>
  <c r="C338" i="21"/>
  <c r="C61" i="46"/>
  <c r="H181" i="46"/>
  <c r="H319" i="14"/>
  <c r="B22" i="47"/>
  <c r="H319" i="39"/>
  <c r="H319" i="15"/>
  <c r="H331" i="34"/>
  <c r="H333" i="59"/>
  <c r="E87" i="49"/>
  <c r="E126" i="49" s="1"/>
  <c r="E46" i="49"/>
  <c r="E48" i="49" s="1"/>
  <c r="G79" i="49"/>
  <c r="G118" i="49" s="1"/>
  <c r="I35" i="49"/>
  <c r="H305" i="36"/>
  <c r="N35" i="48" s="1"/>
  <c r="H355" i="36"/>
  <c r="H326" i="22"/>
  <c r="H320" i="22"/>
  <c r="C338" i="22"/>
  <c r="G55" i="46"/>
  <c r="G75" i="46" s="1"/>
  <c r="G195" i="46"/>
  <c r="G51" i="46" s="1"/>
  <c r="H349" i="36"/>
  <c r="H299" i="36"/>
  <c r="H35" i="48" s="1"/>
  <c r="C336" i="6"/>
  <c r="G320" i="6"/>
  <c r="C323" i="6"/>
  <c r="G329" i="6"/>
  <c r="D327" i="6"/>
  <c r="F320" i="6"/>
  <c r="E321" i="6"/>
  <c r="C343" i="6"/>
  <c r="G324" i="6"/>
  <c r="C328" i="6"/>
  <c r="C320" i="6"/>
  <c r="H328" i="6"/>
  <c r="C332" i="6"/>
  <c r="D338" i="6"/>
  <c r="C331" i="6"/>
  <c r="E320" i="6"/>
  <c r="F322" i="6"/>
  <c r="G322" i="6"/>
  <c r="C324" i="6"/>
  <c r="E325" i="6"/>
  <c r="D323" i="6"/>
  <c r="F326" i="6"/>
  <c r="F321" i="6"/>
  <c r="C325" i="6"/>
  <c r="G326" i="6"/>
  <c r="E329" i="6"/>
  <c r="G318" i="6"/>
  <c r="H329" i="6"/>
  <c r="F338" i="6"/>
  <c r="C326" i="6"/>
  <c r="D318" i="6"/>
  <c r="E330" i="6"/>
  <c r="E319" i="6"/>
  <c r="E332" i="6"/>
  <c r="D326" i="6"/>
  <c r="C318" i="6"/>
  <c r="E318" i="6"/>
  <c r="C335" i="6"/>
  <c r="E334" i="6"/>
  <c r="D332" i="6"/>
  <c r="F337" i="6"/>
  <c r="D336" i="6"/>
  <c r="D333" i="6"/>
  <c r="C322" i="6"/>
  <c r="C337" i="6"/>
  <c r="C334" i="6"/>
  <c r="C329" i="6"/>
  <c r="D330" i="6"/>
  <c r="E333" i="6"/>
  <c r="E324" i="6"/>
  <c r="G334" i="6"/>
  <c r="H332" i="6"/>
  <c r="C327" i="6"/>
  <c r="C321" i="6"/>
  <c r="H325" i="6"/>
  <c r="F328" i="6"/>
  <c r="G335" i="6"/>
  <c r="G325" i="6"/>
  <c r="C330" i="6"/>
  <c r="G331" i="6"/>
  <c r="F334" i="6"/>
  <c r="D337" i="6"/>
  <c r="G327" i="6"/>
  <c r="F329" i="6"/>
  <c r="H322" i="6"/>
  <c r="G336" i="6"/>
  <c r="E335" i="6"/>
  <c r="F333" i="6"/>
  <c r="E336" i="6"/>
  <c r="D335" i="6"/>
  <c r="D322" i="6"/>
  <c r="F324" i="6"/>
  <c r="D321" i="6"/>
  <c r="F330" i="6"/>
  <c r="G332" i="6"/>
  <c r="D331" i="6"/>
  <c r="C333" i="6"/>
  <c r="F331" i="6"/>
  <c r="C319" i="6"/>
  <c r="G333" i="6"/>
  <c r="G330" i="6"/>
  <c r="D320" i="6"/>
  <c r="H334" i="6"/>
  <c r="G338" i="6"/>
  <c r="E327" i="6"/>
  <c r="F323" i="6"/>
  <c r="E338" i="6"/>
  <c r="G337" i="6"/>
  <c r="D334" i="6"/>
  <c r="G323" i="6"/>
  <c r="E331" i="6"/>
  <c r="F318" i="6"/>
  <c r="E328" i="6"/>
  <c r="D328" i="6"/>
  <c r="D324" i="6"/>
  <c r="G319" i="6"/>
  <c r="F336" i="6"/>
  <c r="D319" i="6"/>
  <c r="G321" i="6"/>
  <c r="F325" i="6"/>
  <c r="E326" i="6"/>
  <c r="F319" i="6"/>
  <c r="F332" i="6"/>
  <c r="E337" i="6"/>
  <c r="D325" i="6"/>
  <c r="F335" i="6"/>
  <c r="E323" i="6"/>
  <c r="F327" i="6"/>
  <c r="D329" i="6"/>
  <c r="E322" i="6"/>
  <c r="G328" i="6"/>
  <c r="H362" i="6"/>
  <c r="H312" i="6"/>
  <c r="U5" i="48" s="1"/>
  <c r="H336" i="30"/>
  <c r="H344" i="37"/>
  <c r="H294" i="37"/>
  <c r="C36" i="48" s="1"/>
  <c r="V38" i="49"/>
  <c r="B82" i="49"/>
  <c r="B121" i="49" s="1"/>
  <c r="H231" i="44"/>
  <c r="C255" i="44"/>
  <c r="C303" i="44" s="1"/>
  <c r="E195" i="46"/>
  <c r="E51" i="46" s="1"/>
  <c r="E55" i="46"/>
  <c r="D46" i="49"/>
  <c r="D48" i="49" s="1"/>
  <c r="D87" i="49"/>
  <c r="D126" i="49" s="1"/>
  <c r="H361" i="37"/>
  <c r="H311" i="37"/>
  <c r="T36" i="48" s="1"/>
  <c r="C25" i="47"/>
  <c r="C22" i="56"/>
  <c r="H363" i="27"/>
  <c r="D25" i="47" s="1"/>
  <c r="H313" i="27"/>
  <c r="H331" i="62"/>
  <c r="C15" i="56"/>
  <c r="H313" i="21"/>
  <c r="H363" i="21"/>
  <c r="D19" i="47" s="1"/>
  <c r="C19" i="47"/>
  <c r="H302" i="6"/>
  <c r="K5" i="48" s="1"/>
  <c r="H352" i="6"/>
  <c r="H331" i="18"/>
  <c r="H322" i="21"/>
  <c r="H313" i="22"/>
  <c r="C16" i="56"/>
  <c r="C20" i="47"/>
  <c r="H363" i="22"/>
  <c r="D20" i="47" s="1"/>
  <c r="H349" i="6"/>
  <c r="H299" i="6"/>
  <c r="H5" i="48" s="1"/>
  <c r="H323" i="39"/>
  <c r="H322" i="39"/>
  <c r="H337" i="39"/>
  <c r="H336" i="15"/>
  <c r="H331" i="15"/>
  <c r="H321" i="59"/>
  <c r="C8" i="56"/>
  <c r="H363" i="15"/>
  <c r="D11" i="47" s="1"/>
  <c r="H313" i="15"/>
  <c r="C11" i="47"/>
  <c r="H293" i="36"/>
  <c r="B35" i="48" s="1"/>
  <c r="H343" i="36"/>
  <c r="H363" i="11"/>
  <c r="D8" i="47" s="1"/>
  <c r="C5" i="56"/>
  <c r="C8" i="47"/>
  <c r="H313" i="11"/>
  <c r="H333" i="22"/>
  <c r="H324" i="22"/>
  <c r="AK10" i="49"/>
  <c r="AK22" i="49"/>
  <c r="AK34" i="49"/>
  <c r="AK21" i="49"/>
  <c r="AK23" i="49"/>
  <c r="AK30" i="49"/>
  <c r="AK35" i="49"/>
  <c r="AK31" i="49"/>
  <c r="AK16" i="49"/>
  <c r="AK41" i="49"/>
  <c r="AK17" i="49"/>
  <c r="AK43" i="49"/>
  <c r="AK13" i="49"/>
  <c r="AK25" i="49"/>
  <c r="AK8" i="49"/>
  <c r="AK24" i="49"/>
  <c r="AK40" i="49"/>
  <c r="AK26" i="49"/>
  <c r="AK32" i="49"/>
  <c r="AK15" i="49"/>
  <c r="AK12" i="49"/>
  <c r="AK38" i="49"/>
  <c r="AK14" i="49"/>
  <c r="AK19" i="49"/>
  <c r="AK9" i="49"/>
  <c r="AK33" i="49"/>
  <c r="AK28" i="49"/>
  <c r="AK20" i="49"/>
  <c r="AK27" i="49"/>
  <c r="AK42" i="49"/>
  <c r="AK11" i="49"/>
  <c r="AK39" i="49"/>
  <c r="AK36" i="49"/>
  <c r="AK37" i="49"/>
  <c r="AK18" i="49"/>
  <c r="C71" i="46"/>
  <c r="H71" i="46" s="1"/>
  <c r="H47" i="46" s="1"/>
  <c r="H191" i="46"/>
  <c r="C46" i="49"/>
  <c r="C48" i="49" s="1"/>
  <c r="C87" i="49"/>
  <c r="C126" i="49" s="1"/>
  <c r="H345" i="37"/>
  <c r="H295" i="37"/>
  <c r="D36" i="48" s="1"/>
  <c r="C37" i="56"/>
  <c r="H363" i="41"/>
  <c r="D40" i="47" s="1"/>
  <c r="H313" i="41"/>
  <c r="C40" i="47"/>
  <c r="C12" i="47"/>
  <c r="H313" i="16"/>
  <c r="H363" i="16"/>
  <c r="D12" i="47" s="1"/>
  <c r="C9" i="56"/>
  <c r="C68" i="46"/>
  <c r="H188" i="46"/>
  <c r="H295" i="44"/>
  <c r="H247" i="44"/>
  <c r="L41" i="48" s="1"/>
  <c r="H361" i="6"/>
  <c r="H311" i="6"/>
  <c r="T5" i="48" s="1"/>
  <c r="H331" i="16"/>
  <c r="H333" i="16"/>
  <c r="H318" i="41"/>
  <c r="H320" i="41"/>
  <c r="C67" i="46"/>
  <c r="H187" i="46"/>
  <c r="H308" i="36"/>
  <c r="Q35" i="48" s="1"/>
  <c r="H358" i="36"/>
  <c r="I19" i="49"/>
  <c r="G63" i="49"/>
  <c r="G102" i="49" s="1"/>
  <c r="H330" i="14"/>
  <c r="H324" i="14"/>
  <c r="H321" i="15"/>
  <c r="H324" i="15"/>
  <c r="H333" i="15"/>
  <c r="H326" i="34"/>
  <c r="G57" i="49"/>
  <c r="G96" i="49" s="1"/>
  <c r="I13" i="49"/>
  <c r="V7" i="49"/>
  <c r="Q43" i="49"/>
  <c r="B51" i="49"/>
  <c r="B90" i="49" s="1"/>
  <c r="H323" i="59"/>
  <c r="H327" i="36"/>
  <c r="E319" i="36"/>
  <c r="D322" i="36"/>
  <c r="G320" i="36"/>
  <c r="G327" i="36"/>
  <c r="F330" i="36"/>
  <c r="E333" i="36"/>
  <c r="D336" i="36"/>
  <c r="E318" i="36"/>
  <c r="G324" i="36"/>
  <c r="C328" i="36"/>
  <c r="G330" i="36"/>
  <c r="F333" i="36"/>
  <c r="G336" i="36"/>
  <c r="G319" i="36"/>
  <c r="F322" i="36"/>
  <c r="D321" i="36"/>
  <c r="C325" i="36"/>
  <c r="D328" i="36"/>
  <c r="C331" i="36"/>
  <c r="G333" i="36"/>
  <c r="F336" i="36"/>
  <c r="F319" i="36"/>
  <c r="D325" i="36"/>
  <c r="E328" i="36"/>
  <c r="D331" i="36"/>
  <c r="C334" i="36"/>
  <c r="D337" i="36"/>
  <c r="D320" i="36"/>
  <c r="C323" i="36"/>
  <c r="C322" i="36"/>
  <c r="E325" i="36"/>
  <c r="F328" i="36"/>
  <c r="E331" i="36"/>
  <c r="D334" i="36"/>
  <c r="C337" i="36"/>
  <c r="E320" i="36"/>
  <c r="F325" i="36"/>
  <c r="G328" i="36"/>
  <c r="F331" i="36"/>
  <c r="E334" i="36"/>
  <c r="F337" i="36"/>
  <c r="F320" i="36"/>
  <c r="E323" i="36"/>
  <c r="G322" i="36"/>
  <c r="G325" i="36"/>
  <c r="H328" i="36"/>
  <c r="G331" i="36"/>
  <c r="F334" i="36"/>
  <c r="E337" i="36"/>
  <c r="F321" i="36"/>
  <c r="C326" i="36"/>
  <c r="D329" i="36"/>
  <c r="G334" i="36"/>
  <c r="G338" i="36"/>
  <c r="H335" i="36"/>
  <c r="C318" i="36"/>
  <c r="D323" i="36"/>
  <c r="D326" i="36"/>
  <c r="C329" i="36"/>
  <c r="D332" i="36"/>
  <c r="H334" i="36"/>
  <c r="G337" i="36"/>
  <c r="E322" i="36"/>
  <c r="E326" i="36"/>
  <c r="F329" i="36"/>
  <c r="C332" i="36"/>
  <c r="D335" i="36"/>
  <c r="D318" i="36"/>
  <c r="C321" i="36"/>
  <c r="G318" i="36"/>
  <c r="G323" i="36"/>
  <c r="F326" i="36"/>
  <c r="E329" i="36"/>
  <c r="F332" i="36"/>
  <c r="C335" i="36"/>
  <c r="D338" i="36"/>
  <c r="F323" i="36"/>
  <c r="G326" i="36"/>
  <c r="H329" i="36"/>
  <c r="E332" i="36"/>
  <c r="F335" i="36"/>
  <c r="C319" i="36"/>
  <c r="G321" i="36"/>
  <c r="C320" i="36"/>
  <c r="F324" i="36"/>
  <c r="E327" i="36"/>
  <c r="D330" i="36"/>
  <c r="C333" i="36"/>
  <c r="G335" i="36"/>
  <c r="C343" i="36"/>
  <c r="E324" i="36"/>
  <c r="F327" i="36"/>
  <c r="E330" i="36"/>
  <c r="D333" i="36"/>
  <c r="E336" i="36"/>
  <c r="E335" i="36"/>
  <c r="E338" i="36"/>
  <c r="F318" i="36"/>
  <c r="F338" i="36"/>
  <c r="E321" i="36"/>
  <c r="C324" i="36"/>
  <c r="D319" i="36"/>
  <c r="D327" i="36"/>
  <c r="H325" i="36"/>
  <c r="D324" i="36"/>
  <c r="C330" i="36"/>
  <c r="C327" i="36"/>
  <c r="G332" i="36"/>
  <c r="G329" i="36"/>
  <c r="C336" i="36"/>
  <c r="H332" i="36"/>
  <c r="H319" i="22"/>
  <c r="H318" i="22"/>
  <c r="H322" i="22"/>
  <c r="H313" i="25" l="1"/>
  <c r="H338" i="25" s="1"/>
  <c r="H363" i="25"/>
  <c r="D18" i="47" s="1"/>
  <c r="C18" i="47"/>
  <c r="H325" i="9"/>
  <c r="J325" i="9" s="1"/>
  <c r="J300" i="9"/>
  <c r="H24" i="48"/>
  <c r="H324" i="24"/>
  <c r="H324" i="40"/>
  <c r="V15" i="48"/>
  <c r="H338" i="19"/>
  <c r="B15" i="47"/>
  <c r="O24" i="48"/>
  <c r="H331" i="24"/>
  <c r="H322" i="36"/>
  <c r="H363" i="24"/>
  <c r="D24" i="47" s="1"/>
  <c r="C24" i="47"/>
  <c r="C19" i="56"/>
  <c r="H313" i="24"/>
  <c r="B24" i="48"/>
  <c r="H318" i="24"/>
  <c r="M45" i="48" a="1"/>
  <c r="M45" i="48" s="1"/>
  <c r="H329" i="40"/>
  <c r="H337" i="40"/>
  <c r="H336" i="10"/>
  <c r="H323" i="10"/>
  <c r="H321" i="10"/>
  <c r="E7" i="48"/>
  <c r="C7" i="48"/>
  <c r="H319" i="10"/>
  <c r="H244" i="44"/>
  <c r="I41" i="48" s="1"/>
  <c r="C24" i="48"/>
  <c r="H319" i="24"/>
  <c r="C338" i="10"/>
  <c r="Q7" i="48"/>
  <c r="H333" i="10"/>
  <c r="N7" i="48"/>
  <c r="H330" i="10"/>
  <c r="G70" i="49"/>
  <c r="G109" i="49" s="1"/>
  <c r="I26" i="49"/>
  <c r="O7" i="48"/>
  <c r="H331" i="10"/>
  <c r="H318" i="10"/>
  <c r="D7" i="48"/>
  <c r="H320" i="10"/>
  <c r="K7" i="48"/>
  <c r="H327" i="10"/>
  <c r="H313" i="10"/>
  <c r="H363" i="10"/>
  <c r="D7" i="47" s="1"/>
  <c r="C7" i="47"/>
  <c r="C4" i="56"/>
  <c r="H320" i="36"/>
  <c r="H62" i="46"/>
  <c r="H38" i="46" s="1"/>
  <c r="C38" i="46"/>
  <c r="H333" i="40"/>
  <c r="H333" i="28"/>
  <c r="H322" i="28"/>
  <c r="C338" i="40"/>
  <c r="H326" i="36"/>
  <c r="H335" i="40"/>
  <c r="S39" i="48"/>
  <c r="S44" i="48" s="1" a="1"/>
  <c r="S44" i="48" s="1"/>
  <c r="H320" i="28"/>
  <c r="O26" i="48"/>
  <c r="H331" i="28"/>
  <c r="H313" i="40"/>
  <c r="H363" i="40"/>
  <c r="D39" i="47" s="1"/>
  <c r="C36" i="56"/>
  <c r="C39" i="47"/>
  <c r="G26" i="48"/>
  <c r="H323" i="28"/>
  <c r="H330" i="40"/>
  <c r="B26" i="48"/>
  <c r="H318" i="28"/>
  <c r="C39" i="48"/>
  <c r="H319" i="40"/>
  <c r="C23" i="56"/>
  <c r="C26" i="47"/>
  <c r="H313" i="28"/>
  <c r="H363" i="28"/>
  <c r="D26" i="47" s="1"/>
  <c r="D39" i="48"/>
  <c r="H320" i="40"/>
  <c r="E26" i="48"/>
  <c r="H321" i="28"/>
  <c r="H326" i="28"/>
  <c r="G39" i="48"/>
  <c r="H323" i="40"/>
  <c r="C363" i="28"/>
  <c r="C338" i="28"/>
  <c r="E39" i="48"/>
  <c r="H321" i="40"/>
  <c r="H322" i="40"/>
  <c r="F39" i="48"/>
  <c r="F44" i="48" s="1" a="1"/>
  <c r="F44" i="48" s="1"/>
  <c r="T39" i="48"/>
  <c r="H336" i="40"/>
  <c r="T26" i="48"/>
  <c r="H336" i="28"/>
  <c r="C26" i="48"/>
  <c r="H319" i="28"/>
  <c r="H318" i="40"/>
  <c r="B39" i="48"/>
  <c r="H26" i="48"/>
  <c r="H324" i="28"/>
  <c r="H318" i="6"/>
  <c r="H337" i="36"/>
  <c r="B33" i="47"/>
  <c r="B16" i="47"/>
  <c r="V18" i="48"/>
  <c r="M44" i="48" a="1"/>
  <c r="M44" i="48" s="1"/>
  <c r="B23" i="47"/>
  <c r="B34" i="47"/>
  <c r="B37" i="47"/>
  <c r="H337" i="9"/>
  <c r="J337" i="9" s="1"/>
  <c r="J312" i="9"/>
  <c r="U6" i="48"/>
  <c r="U43" i="48" s="1"/>
  <c r="J299" i="9"/>
  <c r="H6" i="48"/>
  <c r="H43" i="48" s="1"/>
  <c r="H321" i="36"/>
  <c r="C3" i="56"/>
  <c r="H363" i="9"/>
  <c r="D6" i="47" s="1"/>
  <c r="C6" i="47"/>
  <c r="H313" i="9"/>
  <c r="B9" i="47"/>
  <c r="C338" i="6"/>
  <c r="M42" i="48" a="1"/>
  <c r="M42" i="48" s="1"/>
  <c r="B17" i="47"/>
  <c r="H318" i="9"/>
  <c r="J318" i="9" s="1"/>
  <c r="J293" i="9"/>
  <c r="B6" i="48"/>
  <c r="G52" i="49"/>
  <c r="G91" i="49" s="1"/>
  <c r="I8" i="49"/>
  <c r="D6" i="48"/>
  <c r="J295" i="9"/>
  <c r="H336" i="36"/>
  <c r="H324" i="36"/>
  <c r="B21" i="47"/>
  <c r="M43" i="48"/>
  <c r="V34" i="48"/>
  <c r="H338" i="35"/>
  <c r="J307" i="9"/>
  <c r="P6" i="48"/>
  <c r="B32" i="47"/>
  <c r="V30" i="48"/>
  <c r="H338" i="32"/>
  <c r="O6" i="48"/>
  <c r="J306" i="9"/>
  <c r="V29" i="48"/>
  <c r="H338" i="31"/>
  <c r="H330" i="36"/>
  <c r="V16" i="48"/>
  <c r="H338" i="20"/>
  <c r="E6" i="48"/>
  <c r="J296" i="9"/>
  <c r="H320" i="9"/>
  <c r="J320" i="9" s="1"/>
  <c r="B30" i="47"/>
  <c r="V23" i="48"/>
  <c r="H338" i="26"/>
  <c r="B29" i="47"/>
  <c r="J6" i="48"/>
  <c r="J42" i="48" s="1" a="1"/>
  <c r="J42" i="48" s="1"/>
  <c r="J301" i="9"/>
  <c r="J308" i="9"/>
  <c r="Q6" i="48"/>
  <c r="Q43" i="48" s="1"/>
  <c r="H324" i="9"/>
  <c r="J324" i="9" s="1"/>
  <c r="H323" i="9"/>
  <c r="J323" i="9" s="1"/>
  <c r="G6" i="48"/>
  <c r="J298" i="9"/>
  <c r="J305" i="9"/>
  <c r="N6" i="48"/>
  <c r="N42" i="48" s="1" a="1"/>
  <c r="N42" i="48" s="1"/>
  <c r="H330" i="9"/>
  <c r="J330" i="9" s="1"/>
  <c r="I42" i="48" a="1"/>
  <c r="I42" i="48" s="1"/>
  <c r="I43" i="48"/>
  <c r="I44" i="48" a="1"/>
  <c r="I44" i="48" s="1"/>
  <c r="I45" i="48" a="1"/>
  <c r="I45" i="48" s="1"/>
  <c r="H338" i="38"/>
  <c r="V37" i="48"/>
  <c r="B19" i="47"/>
  <c r="J302" i="9"/>
  <c r="K6" i="48"/>
  <c r="V32" i="48"/>
  <c r="H338" i="33"/>
  <c r="C338" i="9"/>
  <c r="H332" i="9"/>
  <c r="J332" i="9" s="1"/>
  <c r="H338" i="12"/>
  <c r="V9" i="48"/>
  <c r="J294" i="9"/>
  <c r="C6" i="48"/>
  <c r="H336" i="9"/>
  <c r="J336" i="9" s="1"/>
  <c r="J311" i="9"/>
  <c r="T6" i="48"/>
  <c r="H318" i="36"/>
  <c r="H327" i="37"/>
  <c r="H333" i="36"/>
  <c r="C338" i="37"/>
  <c r="B14" i="47"/>
  <c r="B25" i="47"/>
  <c r="H320" i="6"/>
  <c r="H326" i="6"/>
  <c r="H330" i="6"/>
  <c r="H319" i="6"/>
  <c r="H323" i="6"/>
  <c r="H336" i="6"/>
  <c r="H327" i="6"/>
  <c r="H333" i="6"/>
  <c r="H324" i="6"/>
  <c r="H331" i="6"/>
  <c r="H321" i="6"/>
  <c r="C42" i="46"/>
  <c r="H66" i="46"/>
  <c r="H42" i="46" s="1"/>
  <c r="C32" i="46"/>
  <c r="H56" i="46"/>
  <c r="H32" i="46" s="1"/>
  <c r="H286" i="44"/>
  <c r="H238" i="44"/>
  <c r="C41" i="48" s="1"/>
  <c r="C44" i="46"/>
  <c r="H68" i="46"/>
  <c r="H44" i="46" s="1"/>
  <c r="H290" i="44"/>
  <c r="H242" i="44"/>
  <c r="G41" i="48" s="1"/>
  <c r="H323" i="36"/>
  <c r="V40" i="48"/>
  <c r="H338" i="41"/>
  <c r="H337" i="6"/>
  <c r="H74" i="46"/>
  <c r="H50" i="46" s="1"/>
  <c r="C50" i="46"/>
  <c r="C45" i="46"/>
  <c r="H69" i="46"/>
  <c r="H45" i="46" s="1"/>
  <c r="H64" i="46"/>
  <c r="H40" i="46" s="1"/>
  <c r="C40" i="46"/>
  <c r="V33" i="48"/>
  <c r="H338" i="34"/>
  <c r="H302" i="44"/>
  <c r="H254" i="44"/>
  <c r="S41" i="48" s="1"/>
  <c r="S42" i="48" a="1"/>
  <c r="S42" i="48" s="1"/>
  <c r="S43" i="48"/>
  <c r="C49" i="46"/>
  <c r="H73" i="46"/>
  <c r="H49" i="46" s="1"/>
  <c r="C39" i="46"/>
  <c r="H63" i="46"/>
  <c r="H39" i="46" s="1"/>
  <c r="I37" i="49"/>
  <c r="G81" i="49"/>
  <c r="G120" i="49" s="1"/>
  <c r="V38" i="48"/>
  <c r="H338" i="39"/>
  <c r="V19" i="48"/>
  <c r="H338" i="21"/>
  <c r="I38" i="49"/>
  <c r="G82" i="49"/>
  <c r="G121" i="49" s="1"/>
  <c r="H335" i="6"/>
  <c r="H60" i="46"/>
  <c r="H36" i="46" s="1"/>
  <c r="C36" i="46"/>
  <c r="H59" i="46"/>
  <c r="H35" i="46" s="1"/>
  <c r="C35" i="46"/>
  <c r="D31" i="46"/>
  <c r="D75" i="46"/>
  <c r="B10" i="47"/>
  <c r="H337" i="37"/>
  <c r="H321" i="37"/>
  <c r="B38" i="47"/>
  <c r="V31" i="48"/>
  <c r="H338" i="59"/>
  <c r="H300" i="44"/>
  <c r="H252" i="44"/>
  <c r="Q41" i="48" s="1"/>
  <c r="H288" i="44"/>
  <c r="H240" i="44"/>
  <c r="E41" i="48" s="1"/>
  <c r="H55" i="46"/>
  <c r="H31" i="46" s="1"/>
  <c r="C31" i="46"/>
  <c r="C75" i="46"/>
  <c r="H318" i="37"/>
  <c r="H320" i="37"/>
  <c r="C33" i="46"/>
  <c r="H57" i="46"/>
  <c r="H33" i="46" s="1"/>
  <c r="H298" i="44"/>
  <c r="H250" i="44"/>
  <c r="O41" i="48" s="1"/>
  <c r="H303" i="44"/>
  <c r="H255" i="44"/>
  <c r="T41" i="48" s="1"/>
  <c r="H241" i="44"/>
  <c r="F41" i="48" s="1"/>
  <c r="H289" i="44"/>
  <c r="V10" i="48"/>
  <c r="H338" i="14"/>
  <c r="V20" i="48"/>
  <c r="H338" i="22"/>
  <c r="B46" i="49"/>
  <c r="B87" i="49"/>
  <c r="B126" i="49" s="1"/>
  <c r="V12" i="48"/>
  <c r="H338" i="16"/>
  <c r="B11" i="47"/>
  <c r="B28" i="47"/>
  <c r="B31" i="47"/>
  <c r="V14" i="48"/>
  <c r="H338" i="18"/>
  <c r="C2" i="56"/>
  <c r="C5" i="47"/>
  <c r="H363" i="6"/>
  <c r="D5" i="47" s="1"/>
  <c r="H313" i="6"/>
  <c r="C46" i="46"/>
  <c r="H70" i="46"/>
  <c r="H46" i="46" s="1"/>
  <c r="H233" i="44"/>
  <c r="C257" i="44"/>
  <c r="C305" i="44" s="1"/>
  <c r="H324" i="37"/>
  <c r="H333" i="37"/>
  <c r="H326" i="37"/>
  <c r="H319" i="37"/>
  <c r="V13" i="48"/>
  <c r="H338" i="17"/>
  <c r="V21" i="48"/>
  <c r="H338" i="62"/>
  <c r="H58" i="46"/>
  <c r="H34" i="46" s="1"/>
  <c r="C34" i="46"/>
  <c r="H331" i="36"/>
  <c r="V43" i="49"/>
  <c r="W7" i="49" s="1"/>
  <c r="I7" i="49"/>
  <c r="G51" i="49"/>
  <c r="G90" i="49" s="1"/>
  <c r="H67" i="46"/>
  <c r="H43" i="46" s="1"/>
  <c r="C43" i="46"/>
  <c r="B12" i="47"/>
  <c r="V8" i="48"/>
  <c r="H338" i="11"/>
  <c r="V11" i="48"/>
  <c r="H338" i="15"/>
  <c r="V25" i="48"/>
  <c r="H338" i="27"/>
  <c r="E31" i="46"/>
  <c r="E75" i="46"/>
  <c r="H61" i="46"/>
  <c r="H37" i="46" s="1"/>
  <c r="C37" i="46"/>
  <c r="V28" i="48"/>
  <c r="H338" i="30"/>
  <c r="H251" i="44"/>
  <c r="P41" i="48" s="1"/>
  <c r="H299" i="44"/>
  <c r="F75" i="46"/>
  <c r="F31" i="46"/>
  <c r="H304" i="44"/>
  <c r="H256" i="44"/>
  <c r="U41" i="48" s="1"/>
  <c r="G280" i="44"/>
  <c r="G273" i="44"/>
  <c r="C275" i="44"/>
  <c r="C265" i="44"/>
  <c r="C266" i="44"/>
  <c r="D261" i="44"/>
  <c r="F278" i="44"/>
  <c r="E272" i="44"/>
  <c r="C279" i="44"/>
  <c r="E280" i="44"/>
  <c r="F267" i="44"/>
  <c r="D265" i="44"/>
  <c r="C262" i="44"/>
  <c r="F279" i="44"/>
  <c r="D264" i="44"/>
  <c r="E277" i="44"/>
  <c r="E263" i="44"/>
  <c r="F273" i="44"/>
  <c r="D269" i="44"/>
  <c r="D276" i="44"/>
  <c r="D275" i="44"/>
  <c r="C272" i="44"/>
  <c r="G279" i="44"/>
  <c r="F268" i="44"/>
  <c r="D268" i="44"/>
  <c r="G269" i="44"/>
  <c r="G267" i="44"/>
  <c r="E266" i="44"/>
  <c r="E275" i="44"/>
  <c r="G261" i="44"/>
  <c r="G272" i="44"/>
  <c r="E264" i="44"/>
  <c r="E274" i="44"/>
  <c r="D281" i="44"/>
  <c r="F269" i="44"/>
  <c r="F274" i="44"/>
  <c r="D270" i="44"/>
  <c r="F265" i="44"/>
  <c r="F277" i="44"/>
  <c r="F281" i="44"/>
  <c r="C277" i="44"/>
  <c r="F276" i="44"/>
  <c r="G271" i="44"/>
  <c r="E279" i="44"/>
  <c r="C271" i="44"/>
  <c r="D271" i="44"/>
  <c r="G264" i="44"/>
  <c r="F263" i="44"/>
  <c r="E273" i="44"/>
  <c r="E278" i="44"/>
  <c r="E271" i="44"/>
  <c r="D273" i="44"/>
  <c r="C264" i="44"/>
  <c r="C280" i="44"/>
  <c r="G281" i="44"/>
  <c r="G266" i="44"/>
  <c r="E276" i="44"/>
  <c r="C278" i="44"/>
  <c r="D272" i="44"/>
  <c r="D262" i="44"/>
  <c r="G275" i="44"/>
  <c r="E269" i="44"/>
  <c r="F275" i="44"/>
  <c r="D280" i="44"/>
  <c r="D279" i="44"/>
  <c r="C270" i="44"/>
  <c r="C263" i="44"/>
  <c r="G268" i="44"/>
  <c r="D274" i="44"/>
  <c r="F272" i="44"/>
  <c r="G262" i="44"/>
  <c r="F261" i="44"/>
  <c r="E270" i="44"/>
  <c r="G265" i="44"/>
  <c r="C268" i="44"/>
  <c r="E267" i="44"/>
  <c r="E281" i="44"/>
  <c r="E262" i="44"/>
  <c r="C261" i="44"/>
  <c r="G270" i="44"/>
  <c r="G278" i="44"/>
  <c r="C269" i="44"/>
  <c r="C267" i="44"/>
  <c r="F266" i="44"/>
  <c r="E261" i="44"/>
  <c r="D266" i="44"/>
  <c r="C285" i="44"/>
  <c r="D278" i="44"/>
  <c r="D267" i="44"/>
  <c r="F264" i="44"/>
  <c r="D263" i="44"/>
  <c r="H277" i="44"/>
  <c r="G276" i="44"/>
  <c r="G277" i="44"/>
  <c r="E268" i="44"/>
  <c r="H271" i="44"/>
  <c r="F270" i="44"/>
  <c r="G274" i="44"/>
  <c r="E265" i="44"/>
  <c r="C274" i="44"/>
  <c r="C273" i="44"/>
  <c r="F262" i="44"/>
  <c r="F280" i="44"/>
  <c r="D277" i="44"/>
  <c r="F271" i="44"/>
  <c r="G263" i="44"/>
  <c r="C276" i="44"/>
  <c r="H287" i="44"/>
  <c r="H239" i="44"/>
  <c r="D41" i="48" s="1"/>
  <c r="H296" i="44"/>
  <c r="H248" i="44"/>
  <c r="M41" i="48" s="1"/>
  <c r="V17" i="48"/>
  <c r="H338" i="57"/>
  <c r="H195" i="46"/>
  <c r="C51" i="46"/>
  <c r="H322" i="37"/>
  <c r="H323" i="37"/>
  <c r="H331" i="37"/>
  <c r="H297" i="44"/>
  <c r="H249" i="44"/>
  <c r="N41" i="48" s="1"/>
  <c r="B13" i="47"/>
  <c r="H291" i="44"/>
  <c r="H243" i="44"/>
  <c r="H41" i="48" s="1"/>
  <c r="C36" i="47"/>
  <c r="C33" i="56"/>
  <c r="H363" i="37"/>
  <c r="D36" i="47" s="1"/>
  <c r="H313" i="37"/>
  <c r="H293" i="44"/>
  <c r="H245" i="44"/>
  <c r="J41" i="48" s="1"/>
  <c r="B20" i="47"/>
  <c r="C35" i="47"/>
  <c r="H363" i="36"/>
  <c r="D35" i="47" s="1"/>
  <c r="C32" i="56"/>
  <c r="H313" i="36"/>
  <c r="C338" i="36"/>
  <c r="H319" i="36"/>
  <c r="B40" i="47"/>
  <c r="B8" i="47"/>
  <c r="H44" i="48" a="1"/>
  <c r="H44" i="48" s="1"/>
  <c r="H294" i="44"/>
  <c r="H246" i="44"/>
  <c r="K41" i="48" s="1"/>
  <c r="H237" i="44"/>
  <c r="B41" i="48" s="1"/>
  <c r="H285" i="44"/>
  <c r="C48" i="46"/>
  <c r="H72" i="46"/>
  <c r="H48" i="46" s="1"/>
  <c r="H336" i="37"/>
  <c r="B18" i="47" l="1"/>
  <c r="H42" i="48" a="1"/>
  <c r="H42" i="48" s="1"/>
  <c r="H45" i="48" a="1"/>
  <c r="H45" i="48" s="1"/>
  <c r="G44" i="48" a="1"/>
  <c r="G44" i="48" s="1"/>
  <c r="S45" i="48" a="1"/>
  <c r="S45" i="48" s="1"/>
  <c r="T45" i="48" a="1"/>
  <c r="T45" i="48" s="1"/>
  <c r="H268" i="44"/>
  <c r="G42" i="48" a="1"/>
  <c r="G42" i="48" s="1"/>
  <c r="K42" i="48" a="1"/>
  <c r="K42" i="48" s="1"/>
  <c r="V24" i="48"/>
  <c r="H338" i="24"/>
  <c r="B24" i="47"/>
  <c r="B7" i="47"/>
  <c r="O42" i="48" a="1"/>
  <c r="O42" i="48" s="1"/>
  <c r="H338" i="10"/>
  <c r="V7" i="48"/>
  <c r="G45" i="48" a="1"/>
  <c r="G45" i="48" s="1"/>
  <c r="C42" i="48" a="1"/>
  <c r="C42" i="48" s="1"/>
  <c r="O44" i="48" a="1"/>
  <c r="O44" i="48" s="1"/>
  <c r="J43" i="48"/>
  <c r="T43" i="48"/>
  <c r="T44" i="48" a="1"/>
  <c r="T44" i="48" s="1"/>
  <c r="B26" i="47"/>
  <c r="B39" i="47"/>
  <c r="F43" i="48"/>
  <c r="O45" i="48" a="1"/>
  <c r="O45" i="48" s="1"/>
  <c r="E42" i="48" a="1"/>
  <c r="E42" i="48" s="1"/>
  <c r="F45" i="48" a="1"/>
  <c r="F45" i="48" s="1"/>
  <c r="B43" i="48"/>
  <c r="F42" i="48" a="1"/>
  <c r="F42" i="48" s="1"/>
  <c r="O43" i="48"/>
  <c r="E44" i="48" a="1"/>
  <c r="E44" i="48" s="1"/>
  <c r="N45" i="48" a="1"/>
  <c r="N45" i="48" s="1"/>
  <c r="V39" i="48"/>
  <c r="H338" i="40"/>
  <c r="N44" i="48" a="1"/>
  <c r="N44" i="48" s="1"/>
  <c r="G43" i="48"/>
  <c r="E43" i="48"/>
  <c r="B44" i="48" a="1"/>
  <c r="B44" i="48" s="1"/>
  <c r="E45" i="48" a="1"/>
  <c r="E45" i="48" s="1"/>
  <c r="B45" i="48" a="1"/>
  <c r="B45" i="48" s="1"/>
  <c r="D45" i="48" a="1"/>
  <c r="D45" i="48" s="1"/>
  <c r="V26" i="48"/>
  <c r="H338" i="28"/>
  <c r="U44" i="48" a="1"/>
  <c r="U44" i="48" s="1"/>
  <c r="C43" i="48"/>
  <c r="Q44" i="48" a="1"/>
  <c r="Q44" i="48" s="1"/>
  <c r="U42" i="48" a="1"/>
  <c r="U42" i="48" s="1"/>
  <c r="Q45" i="48" a="1"/>
  <c r="Q45" i="48" s="1"/>
  <c r="U45" i="48" a="1"/>
  <c r="U45" i="48" s="1"/>
  <c r="Q42" i="48" a="1"/>
  <c r="Q42" i="48" s="1"/>
  <c r="K43" i="48"/>
  <c r="C45" i="48" a="1"/>
  <c r="C45" i="48" s="1"/>
  <c r="N43" i="48"/>
  <c r="B42" i="48" a="1"/>
  <c r="B42" i="48" s="1"/>
  <c r="T42" i="48" a="1"/>
  <c r="T42" i="48" s="1"/>
  <c r="C44" i="48" a="1"/>
  <c r="C44" i="48" s="1"/>
  <c r="K45" i="48" a="1"/>
  <c r="K45" i="48" s="1"/>
  <c r="D44" i="48" a="1"/>
  <c r="D44" i="48" s="1"/>
  <c r="D43" i="48"/>
  <c r="D42" i="48" a="1"/>
  <c r="D42" i="48" s="1"/>
  <c r="K44" i="48" a="1"/>
  <c r="K44" i="48" s="1"/>
  <c r="H276" i="44"/>
  <c r="P42" i="48" a="1"/>
  <c r="P42" i="48" s="1"/>
  <c r="P45" i="48" a="1"/>
  <c r="P45" i="48" s="1"/>
  <c r="P43" i="48"/>
  <c r="P44" i="48" a="1"/>
  <c r="P44" i="48" s="1"/>
  <c r="J45" i="48" a="1"/>
  <c r="J45" i="48" s="1"/>
  <c r="J44" i="48" a="1"/>
  <c r="J44" i="48" s="1"/>
  <c r="J313" i="9"/>
  <c r="V6" i="48"/>
  <c r="H338" i="9"/>
  <c r="J338" i="9" s="1"/>
  <c r="B36" i="47"/>
  <c r="B6" i="47"/>
  <c r="H262" i="44"/>
  <c r="H274" i="44"/>
  <c r="H278" i="44"/>
  <c r="H265" i="44"/>
  <c r="H269" i="44"/>
  <c r="H266" i="44"/>
  <c r="H264" i="44"/>
  <c r="H273" i="44"/>
  <c r="H275" i="44"/>
  <c r="H75" i="46"/>
  <c r="H51" i="46" s="1"/>
  <c r="H26" i="46" s="1"/>
  <c r="C40" i="56"/>
  <c r="C39" i="56"/>
  <c r="V35" i="48"/>
  <c r="H338" i="36"/>
  <c r="H263" i="44"/>
  <c r="H279" i="44"/>
  <c r="C41" i="47"/>
  <c r="B5" i="47"/>
  <c r="W16" i="49"/>
  <c r="W31" i="49"/>
  <c r="W25" i="49"/>
  <c r="W36" i="49"/>
  <c r="W24" i="49"/>
  <c r="W9" i="49"/>
  <c r="W11" i="49"/>
  <c r="W41" i="49"/>
  <c r="W17" i="49"/>
  <c r="W34" i="49"/>
  <c r="W20" i="49"/>
  <c r="W29" i="49"/>
  <c r="W32" i="49"/>
  <c r="W8" i="49"/>
  <c r="W43" i="49"/>
  <c r="W18" i="49"/>
  <c r="W39" i="49"/>
  <c r="I43" i="49"/>
  <c r="W28" i="49"/>
  <c r="G87" i="49"/>
  <c r="G126" i="49" s="1"/>
  <c r="W26" i="49"/>
  <c r="W27" i="49"/>
  <c r="W22" i="49"/>
  <c r="W35" i="49"/>
  <c r="W42" i="49"/>
  <c r="W30" i="49"/>
  <c r="W14" i="49"/>
  <c r="W15" i="49"/>
  <c r="W40" i="49"/>
  <c r="W10" i="49"/>
  <c r="W23" i="49"/>
  <c r="W21" i="49"/>
  <c r="W12" i="49"/>
  <c r="W33" i="49"/>
  <c r="W19" i="49"/>
  <c r="W13" i="49"/>
  <c r="B48" i="49"/>
  <c r="G46" i="49"/>
  <c r="G48" i="49" s="1"/>
  <c r="F24" i="46"/>
  <c r="C18" i="46"/>
  <c r="D17" i="46"/>
  <c r="E13" i="46"/>
  <c r="H22" i="46"/>
  <c r="E6" i="46"/>
  <c r="H8" i="46"/>
  <c r="F10" i="46"/>
  <c r="E8" i="46"/>
  <c r="F20" i="46"/>
  <c r="G10" i="46"/>
  <c r="E7" i="46"/>
  <c r="F23" i="46"/>
  <c r="E12" i="46"/>
  <c r="D21" i="46"/>
  <c r="C19" i="46"/>
  <c r="D11" i="46"/>
  <c r="C25" i="46"/>
  <c r="H13" i="46"/>
  <c r="C8" i="46"/>
  <c r="C7" i="46"/>
  <c r="S5" i="60" s="1"/>
  <c r="F12" i="46"/>
  <c r="G25" i="46"/>
  <c r="F15" i="46"/>
  <c r="F22" i="46"/>
  <c r="C22" i="46"/>
  <c r="G20" i="46"/>
  <c r="D20" i="46"/>
  <c r="E15" i="46"/>
  <c r="E9" i="46"/>
  <c r="E16" i="46"/>
  <c r="G6" i="46"/>
  <c r="H19" i="46"/>
  <c r="H17" i="46"/>
  <c r="E14" i="46"/>
  <c r="C16" i="46"/>
  <c r="F6" i="46"/>
  <c r="F26" i="46"/>
  <c r="G17" i="46"/>
  <c r="F17" i="46"/>
  <c r="D22" i="46"/>
  <c r="G15" i="46"/>
  <c r="G14" i="46"/>
  <c r="E10" i="46"/>
  <c r="C26" i="46"/>
  <c r="G22" i="46"/>
  <c r="F18" i="46"/>
  <c r="G11" i="46"/>
  <c r="H18" i="46"/>
  <c r="G16" i="46"/>
  <c r="F16" i="46"/>
  <c r="D19" i="46"/>
  <c r="D12" i="46"/>
  <c r="H15" i="46"/>
  <c r="D6" i="46"/>
  <c r="D23" i="46"/>
  <c r="E24" i="46"/>
  <c r="E25" i="46"/>
  <c r="G9" i="46"/>
  <c r="C23" i="46"/>
  <c r="C17" i="46"/>
  <c r="D15" i="46"/>
  <c r="G19" i="46"/>
  <c r="C20" i="46"/>
  <c r="F7" i="46"/>
  <c r="H24" i="46"/>
  <c r="D13" i="46"/>
  <c r="H11" i="46"/>
  <c r="H16" i="46"/>
  <c r="H23" i="46"/>
  <c r="F8" i="46"/>
  <c r="C12" i="46"/>
  <c r="D24" i="46"/>
  <c r="E21" i="46"/>
  <c r="D26" i="46"/>
  <c r="E26" i="46"/>
  <c r="G18" i="46"/>
  <c r="F9" i="46"/>
  <c r="C13" i="46"/>
  <c r="G24" i="46"/>
  <c r="D18" i="46"/>
  <c r="G8" i="46"/>
  <c r="D16" i="46"/>
  <c r="F25" i="46"/>
  <c r="H21" i="46"/>
  <c r="D10" i="46"/>
  <c r="E11" i="46"/>
  <c r="C6" i="46"/>
  <c r="E22" i="46"/>
  <c r="E17" i="46"/>
  <c r="G12" i="46"/>
  <c r="H14" i="46"/>
  <c r="G13" i="46"/>
  <c r="H6" i="46"/>
  <c r="F11" i="46"/>
  <c r="H7" i="46"/>
  <c r="H12" i="46"/>
  <c r="D14" i="46"/>
  <c r="E19" i="46"/>
  <c r="D8" i="46"/>
  <c r="D25" i="46"/>
  <c r="G21" i="46"/>
  <c r="G7" i="46"/>
  <c r="C21" i="46"/>
  <c r="C10" i="46"/>
  <c r="H20" i="46"/>
  <c r="F21" i="46"/>
  <c r="E20" i="46"/>
  <c r="H9" i="46"/>
  <c r="F13" i="46"/>
  <c r="F14" i="46"/>
  <c r="F19" i="46"/>
  <c r="D7" i="46"/>
  <c r="C24" i="46"/>
  <c r="H25" i="46"/>
  <c r="C9" i="46"/>
  <c r="H10" i="46"/>
  <c r="C11" i="46"/>
  <c r="E23" i="46"/>
  <c r="D9" i="46"/>
  <c r="C15" i="46"/>
  <c r="C14" i="46"/>
  <c r="E18" i="46"/>
  <c r="G26" i="46"/>
  <c r="G23" i="46"/>
  <c r="H280" i="44"/>
  <c r="H234" i="44"/>
  <c r="H305" i="44"/>
  <c r="H257" i="44"/>
  <c r="H261" i="44"/>
  <c r="B35" i="47"/>
  <c r="H270" i="44"/>
  <c r="V36" i="48"/>
  <c r="H338" i="37"/>
  <c r="C281" i="44"/>
  <c r="H267" i="44"/>
  <c r="V5" i="48"/>
  <c r="H338" i="6"/>
  <c r="W37" i="49"/>
  <c r="H272" i="44"/>
  <c r="W38" i="49"/>
  <c r="AL62" i="60" l="1"/>
  <c r="S62" i="60"/>
  <c r="AM62" i="60" s="1"/>
  <c r="AL52" i="60"/>
  <c r="S52" i="60"/>
  <c r="AM52" i="60" s="1"/>
  <c r="AL22" i="60"/>
  <c r="S22" i="60"/>
  <c r="AM22" i="60" s="1"/>
  <c r="AL59" i="60"/>
  <c r="S59" i="60"/>
  <c r="AM59" i="60" s="1"/>
  <c r="AL94" i="60"/>
  <c r="S94" i="60"/>
  <c r="AM94" i="60" s="1"/>
  <c r="AL63" i="60"/>
  <c r="S63" i="60"/>
  <c r="AM63" i="60" s="1"/>
  <c r="AL67" i="60"/>
  <c r="S67" i="60"/>
  <c r="AM67" i="60" s="1"/>
  <c r="AL102" i="60"/>
  <c r="S102" i="60"/>
  <c r="AM102" i="60" s="1"/>
  <c r="AL101" i="60"/>
  <c r="S101" i="60"/>
  <c r="AM101" i="60" s="1"/>
  <c r="AL20" i="60"/>
  <c r="S20" i="60"/>
  <c r="AM20" i="60" s="1"/>
  <c r="AL23" i="60"/>
  <c r="S23" i="60"/>
  <c r="AM23" i="60" s="1"/>
  <c r="AL84" i="60"/>
  <c r="S84" i="60"/>
  <c r="AM84" i="60" s="1"/>
  <c r="AL16" i="60"/>
  <c r="S16" i="60"/>
  <c r="AM16" i="60" s="1"/>
  <c r="AL29" i="60"/>
  <c r="S29" i="60"/>
  <c r="AM29" i="60" s="1"/>
  <c r="AL27" i="60"/>
  <c r="S27" i="60"/>
  <c r="AM27" i="60" s="1"/>
  <c r="AL8" i="60"/>
  <c r="S8" i="60"/>
  <c r="AM8" i="60" s="1"/>
  <c r="AL64" i="60"/>
  <c r="S64" i="60"/>
  <c r="AM64" i="60" s="1"/>
  <c r="AL38" i="60"/>
  <c r="S38" i="60"/>
  <c r="AM38" i="60" s="1"/>
  <c r="AL44" i="60"/>
  <c r="S44" i="60"/>
  <c r="AM44" i="60" s="1"/>
  <c r="AL71" i="60"/>
  <c r="S71" i="60"/>
  <c r="AM71" i="60" s="1"/>
  <c r="AL66" i="60"/>
  <c r="S66" i="60"/>
  <c r="AM66" i="60" s="1"/>
  <c r="AL42" i="60"/>
  <c r="S42" i="60"/>
  <c r="AM42" i="60" s="1"/>
  <c r="AL86" i="60"/>
  <c r="S86" i="60"/>
  <c r="AM86" i="60" s="1"/>
  <c r="AL31" i="60"/>
  <c r="S31" i="60"/>
  <c r="AM31" i="60" s="1"/>
  <c r="AL50" i="60"/>
  <c r="S50" i="60"/>
  <c r="AM50" i="60" s="1"/>
  <c r="AL88" i="60"/>
  <c r="S88" i="60"/>
  <c r="AM88" i="60" s="1"/>
  <c r="AL21" i="60"/>
  <c r="S21" i="60"/>
  <c r="AM21" i="60" s="1"/>
  <c r="AL13" i="60"/>
  <c r="S13" i="60"/>
  <c r="AM13" i="60" s="1"/>
  <c r="AL34" i="60"/>
  <c r="S34" i="60"/>
  <c r="AM34" i="60" s="1"/>
  <c r="AL83" i="60"/>
  <c r="S83" i="60"/>
  <c r="AM83" i="60" s="1"/>
  <c r="AL19" i="60"/>
  <c r="S19" i="60"/>
  <c r="AM19" i="60" s="1"/>
  <c r="AL110" i="60"/>
  <c r="S110" i="60"/>
  <c r="AM110" i="60" s="1"/>
  <c r="AL10" i="60"/>
  <c r="S10" i="60"/>
  <c r="AM10" i="60" s="1"/>
  <c r="AL18" i="60"/>
  <c r="S18" i="60"/>
  <c r="AM18" i="60" s="1"/>
  <c r="AL43" i="60"/>
  <c r="S43" i="60"/>
  <c r="AM43" i="60" s="1"/>
  <c r="AL97" i="60"/>
  <c r="S97" i="60"/>
  <c r="AM97" i="60" s="1"/>
  <c r="AL81" i="60"/>
  <c r="S81" i="60"/>
  <c r="AM81" i="60" s="1"/>
  <c r="AL92" i="60"/>
  <c r="S92" i="60"/>
  <c r="AM92" i="60" s="1"/>
  <c r="AL79" i="60"/>
  <c r="S79" i="60"/>
  <c r="AM79" i="60" s="1"/>
  <c r="AL17" i="60"/>
  <c r="S17" i="60"/>
  <c r="AM17" i="60" s="1"/>
  <c r="AL74" i="60"/>
  <c r="S74" i="60"/>
  <c r="AM74" i="60" s="1"/>
  <c r="AL93" i="60"/>
  <c r="S93" i="60"/>
  <c r="AM93" i="60" s="1"/>
  <c r="AL105" i="60"/>
  <c r="S105" i="60"/>
  <c r="AM105" i="60" s="1"/>
  <c r="AL41" i="60"/>
  <c r="S41" i="60"/>
  <c r="AM41" i="60" s="1"/>
  <c r="AL28" i="60"/>
  <c r="S28" i="60"/>
  <c r="AM28" i="60" s="1"/>
  <c r="AL78" i="60"/>
  <c r="S78" i="60"/>
  <c r="AM78" i="60" s="1"/>
  <c r="AL53" i="60"/>
  <c r="S53" i="60"/>
  <c r="AM53" i="60" s="1"/>
  <c r="AL72" i="60"/>
  <c r="S72" i="60"/>
  <c r="AM72" i="60" s="1"/>
  <c r="AL82" i="60"/>
  <c r="S82" i="60"/>
  <c r="AM82" i="60" s="1"/>
  <c r="AL111" i="60"/>
  <c r="S111" i="60"/>
  <c r="AM111" i="60" s="1"/>
  <c r="AL109" i="60"/>
  <c r="S109" i="60"/>
  <c r="AM109" i="60" s="1"/>
  <c r="AL77" i="60"/>
  <c r="S77" i="60"/>
  <c r="AM77" i="60" s="1"/>
  <c r="AL76" i="60"/>
  <c r="S76" i="60"/>
  <c r="AM76" i="60" s="1"/>
  <c r="AL48" i="60"/>
  <c r="S48" i="60"/>
  <c r="AM48" i="60" s="1"/>
  <c r="AL89" i="60"/>
  <c r="S89" i="60"/>
  <c r="AM89" i="60" s="1"/>
  <c r="AL65" i="60"/>
  <c r="S65" i="60"/>
  <c r="AM65" i="60" s="1"/>
  <c r="AL75" i="60"/>
  <c r="S75" i="60"/>
  <c r="AM75" i="60" s="1"/>
  <c r="AL11" i="60"/>
  <c r="S11" i="60"/>
  <c r="AM11" i="60" s="1"/>
  <c r="AL26" i="60"/>
  <c r="S26" i="60"/>
  <c r="AM26" i="60" s="1"/>
  <c r="AL103" i="60"/>
  <c r="S103" i="60"/>
  <c r="AM103" i="60" s="1"/>
  <c r="AL58" i="60"/>
  <c r="S58" i="60"/>
  <c r="AM58" i="60" s="1"/>
  <c r="AL9" i="60"/>
  <c r="S9" i="60"/>
  <c r="AM9" i="60" s="1"/>
  <c r="AL107" i="60"/>
  <c r="S107" i="60"/>
  <c r="AM107" i="60" s="1"/>
  <c r="AL30" i="60"/>
  <c r="S30" i="60"/>
  <c r="AM30" i="60" s="1"/>
  <c r="AL73" i="60"/>
  <c r="S73" i="60"/>
  <c r="AM73" i="60" s="1"/>
  <c r="AL35" i="60"/>
  <c r="S35" i="60"/>
  <c r="AM35" i="60" s="1"/>
  <c r="AL108" i="60"/>
  <c r="S108" i="60"/>
  <c r="AM108" i="60" s="1"/>
  <c r="AL51" i="60"/>
  <c r="S51" i="60"/>
  <c r="AM51" i="60" s="1"/>
  <c r="AL54" i="60"/>
  <c r="S54" i="60"/>
  <c r="AM54" i="60" s="1"/>
  <c r="AL45" i="60"/>
  <c r="S45" i="60"/>
  <c r="AM45" i="60" s="1"/>
  <c r="AL99" i="60"/>
  <c r="S99" i="60"/>
  <c r="AM99" i="60" s="1"/>
  <c r="AL104" i="60"/>
  <c r="S104" i="60"/>
  <c r="AM104" i="60" s="1"/>
  <c r="AL15" i="60"/>
  <c r="S15" i="60"/>
  <c r="AM15" i="60" s="1"/>
  <c r="AL32" i="60"/>
  <c r="S32" i="60"/>
  <c r="AM32" i="60" s="1"/>
  <c r="AL70" i="60"/>
  <c r="S70" i="60"/>
  <c r="AM70" i="60" s="1"/>
  <c r="AL57" i="60"/>
  <c r="S57" i="60"/>
  <c r="AM57" i="60" s="1"/>
  <c r="AM5" i="60"/>
  <c r="AL87" i="60"/>
  <c r="S87" i="60"/>
  <c r="AM87" i="60" s="1"/>
  <c r="AL60" i="60"/>
  <c r="S60" i="60"/>
  <c r="AM60" i="60" s="1"/>
  <c r="AL39" i="60"/>
  <c r="S39" i="60"/>
  <c r="AM39" i="60" s="1"/>
  <c r="AL14" i="60"/>
  <c r="S14" i="60"/>
  <c r="AM14" i="60" s="1"/>
  <c r="AL6" i="60"/>
  <c r="S6" i="60"/>
  <c r="AM6" i="60" s="1"/>
  <c r="AL49" i="60"/>
  <c r="S49" i="60"/>
  <c r="AM49" i="60" s="1"/>
  <c r="AL55" i="60"/>
  <c r="S55" i="60"/>
  <c r="AM55" i="60" s="1"/>
  <c r="AL7" i="60"/>
  <c r="S7" i="60"/>
  <c r="AM7" i="60" s="1"/>
  <c r="AL40" i="60"/>
  <c r="S40" i="60"/>
  <c r="AM40" i="60" s="1"/>
  <c r="AL12" i="60"/>
  <c r="S12" i="60"/>
  <c r="AM12" i="60" s="1"/>
  <c r="AL85" i="60"/>
  <c r="S85" i="60"/>
  <c r="AM85" i="60" s="1"/>
  <c r="AL61" i="60"/>
  <c r="S61" i="60"/>
  <c r="AM61" i="60" s="1"/>
  <c r="AL98" i="60"/>
  <c r="S98" i="60"/>
  <c r="AM98" i="60" s="1"/>
  <c r="AL36" i="60"/>
  <c r="S36" i="60"/>
  <c r="AM36" i="60" s="1"/>
  <c r="AL33" i="60"/>
  <c r="S33" i="60"/>
  <c r="AM33" i="60" s="1"/>
  <c r="AL95" i="60"/>
  <c r="S95" i="60"/>
  <c r="AM95" i="60" s="1"/>
  <c r="AL80" i="60"/>
  <c r="S80" i="60"/>
  <c r="AM80" i="60" s="1"/>
  <c r="AL100" i="60"/>
  <c r="S100" i="60"/>
  <c r="AM100" i="60" s="1"/>
  <c r="AL56" i="60"/>
  <c r="S56" i="60"/>
  <c r="AM56" i="60" s="1"/>
  <c r="AL106" i="60"/>
  <c r="S106" i="60"/>
  <c r="AM106" i="60" s="1"/>
  <c r="AL96" i="60"/>
  <c r="S96" i="60"/>
  <c r="AM96" i="60" s="1"/>
  <c r="AL37" i="60"/>
  <c r="S37" i="60"/>
  <c r="AM37" i="60" s="1"/>
  <c r="V43" i="48"/>
  <c r="V42" i="48" a="1"/>
  <c r="V42" i="48" s="1"/>
  <c r="V45" i="48" a="1"/>
  <c r="V45" i="48" s="1"/>
  <c r="V44" i="48" a="1"/>
  <c r="V44" i="48" s="1"/>
  <c r="V41" i="48"/>
  <c r="H281" i="44"/>
  <c r="B41" i="47"/>
  <c r="D41" i="47" s="1"/>
  <c r="AL116" i="60"/>
  <c r="AL114" i="60"/>
  <c r="AL115" i="60"/>
  <c r="AL5" i="60"/>
  <c r="S116" i="60" l="1" a="1"/>
  <c r="S116" i="60" s="1"/>
  <c r="AM116" i="60" s="1"/>
  <c r="S115" i="60" a="1"/>
  <c r="S115" i="60" s="1"/>
  <c r="AM115" i="60" s="1"/>
  <c r="S114" i="60"/>
  <c r="AM114" i="60" s="1"/>
</calcChain>
</file>

<file path=xl/sharedStrings.xml><?xml version="1.0" encoding="utf-8"?>
<sst xmlns="http://schemas.openxmlformats.org/spreadsheetml/2006/main" count="8319" uniqueCount="956">
  <si>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</si>
  <si>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</si>
  <si>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</si>
  <si>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</si>
  <si>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</si>
  <si>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</si>
  <si>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</si>
  <si>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</si>
  <si>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</si>
  <si>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Semester Credit Hours Reported on the CBM004 Report - For your reference only - No data entry required.  </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</si>
  <si>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</si>
  <si>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</si>
  <si>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</si>
  <si>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</si>
  <si>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</si>
  <si>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</si>
  <si>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</si>
  <si>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</si>
  <si>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</si>
  <si>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</si>
  <si>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</si>
  <si>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</si>
  <si>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</si>
  <si>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</si>
  <si>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</si>
  <si>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</si>
  <si>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</si>
  <si>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</si>
  <si>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</si>
  <si>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</si>
  <si>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</si>
  <si>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</si>
  <si>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</si>
  <si>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</si>
  <si>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</si>
  <si>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</si>
  <si>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</si>
  <si>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</si>
  <si>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</si>
  <si>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CBM001 Point of Contact</t>
  </si>
  <si>
    <t>CBM004 Point of Contact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</si>
  <si>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</si>
  <si>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</si>
  <si>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</si>
  <si>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</si>
  <si>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</si>
  <si>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</si>
  <si>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</si>
  <si>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</si>
  <si>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</si>
  <si>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</si>
  <si>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</si>
  <si>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</si>
  <si>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</si>
  <si>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</si>
  <si>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</si>
  <si>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</si>
  <si>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</si>
  <si>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</si>
  <si>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</si>
  <si>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</si>
  <si>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</si>
  <si>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</si>
  <si>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</si>
  <si>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</si>
  <si>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</si>
  <si>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The information below is derived from the Sources and Uses Fund Group Detail. Update the table by including any Intercollegiate Athletic Expenses reported in the institution's AFR.</t>
  </si>
  <si>
    <t>Student Enrollment Headcount on the CBM001 Report - No data entry required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</si>
  <si>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</si>
  <si>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</si>
  <si>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</si>
  <si>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</si>
  <si>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</si>
  <si>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</si>
  <si>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</si>
  <si>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</si>
  <si>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</si>
  <si>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</si>
  <si>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</si>
  <si>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</si>
  <si>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</si>
  <si>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</si>
  <si>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</si>
  <si>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</si>
  <si>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</si>
  <si>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</si>
  <si>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</si>
  <si>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</si>
  <si>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</si>
  <si>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</si>
  <si>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</si>
  <si>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</si>
  <si>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</si>
  <si>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</si>
  <si>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</si>
  <si>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</si>
  <si>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</si>
  <si>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</si>
  <si>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</si>
  <si>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</si>
  <si>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</si>
  <si>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</si>
  <si>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</si>
  <si>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</si>
  <si>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</si>
  <si>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</si>
  <si>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</si>
  <si>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</si>
  <si>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</si>
  <si>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</si>
  <si>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</si>
  <si>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</si>
  <si>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</si>
  <si>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</si>
  <si>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</si>
  <si>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</si>
  <si>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</si>
  <si>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</si>
  <si>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</si>
  <si>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</si>
  <si>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</si>
  <si>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</si>
  <si>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</si>
  <si>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</si>
  <si>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</si>
  <si>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</si>
  <si>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</si>
  <si>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</si>
  <si>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</si>
  <si>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</si>
  <si>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</si>
  <si>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</si>
  <si>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</si>
  <si>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</si>
  <si>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</si>
  <si>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</si>
  <si>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</si>
  <si>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</si>
  <si>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</si>
  <si>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</si>
  <si>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</si>
  <si>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</si>
  <si>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</si>
  <si>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</si>
  <si>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</si>
  <si>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</si>
  <si>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</si>
  <si>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</si>
  <si>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</si>
  <si>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</si>
  <si>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</si>
  <si>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</si>
  <si>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</si>
  <si>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</si>
  <si>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</si>
  <si>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</si>
  <si>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</si>
  <si>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</si>
  <si>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</si>
  <si>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</si>
  <si>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</si>
  <si>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</si>
  <si>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</si>
  <si>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</si>
  <si>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</si>
  <si>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</si>
  <si>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</si>
  <si>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</si>
  <si>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</si>
  <si>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</si>
  <si>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</si>
  <si>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</si>
  <si>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</si>
  <si>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</si>
  <si>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</si>
  <si>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</si>
  <si>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</si>
  <si>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</si>
  <si>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</si>
  <si>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</si>
  <si>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</si>
  <si>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</si>
  <si>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</si>
  <si>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</si>
  <si>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</si>
  <si>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</si>
  <si>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</si>
  <si>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</si>
  <si>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</si>
  <si>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</si>
  <si>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</si>
  <si>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</si>
  <si>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</si>
  <si>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</si>
  <si>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</si>
  <si>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</si>
  <si>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</si>
  <si>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</si>
  <si>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</si>
  <si>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</si>
  <si>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</si>
  <si>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</si>
  <si>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</si>
  <si>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</si>
  <si>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</si>
  <si>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</si>
  <si>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</si>
  <si>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</si>
  <si>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</si>
  <si>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</si>
  <si>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</si>
  <si>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</si>
  <si>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</si>
  <si>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</si>
  <si>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</si>
  <si>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</si>
  <si>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</si>
  <si>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</si>
  <si>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</si>
  <si>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</si>
  <si>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</si>
  <si>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</si>
  <si>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</si>
  <si>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</si>
  <si>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</si>
  <si>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</si>
  <si>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</si>
  <si>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</si>
  <si>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</si>
  <si>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</si>
  <si>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</si>
  <si>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</si>
  <si>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</si>
  <si>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</si>
  <si>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Semester Credit Hours.  Your institution can opt to have a portion or all these expenses allocated by Faculty Salary distribution by updating the cells below.
3. Enter Developmental Education Expenses as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</si>
  <si>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</si>
  <si>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</si>
  <si>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</si>
  <si>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</si>
  <si>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</si>
  <si>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</si>
  <si>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</si>
  <si>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</si>
  <si>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</si>
  <si>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</si>
  <si>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</si>
  <si>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</si>
  <si>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</si>
  <si>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</si>
  <si>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</si>
  <si>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</si>
  <si>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</si>
  <si>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</si>
  <si>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</si>
  <si>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</si>
  <si>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</si>
  <si>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</si>
  <si>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</si>
  <si>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</si>
  <si>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</si>
  <si>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</si>
  <si>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</si>
  <si>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</si>
  <si>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</si>
  <si>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</si>
  <si>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</si>
  <si>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</si>
  <si>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</si>
  <si>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</si>
  <si>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</si>
  <si>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</si>
  <si>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</si>
  <si>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</si>
  <si>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</si>
  <si>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</si>
  <si>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</si>
  <si>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</si>
  <si>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</si>
  <si>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</si>
  <si>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</si>
  <si>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</si>
  <si>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</si>
  <si>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</si>
  <si>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</si>
  <si>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</si>
  <si>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</si>
  <si>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</si>
  <si>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</si>
  <si>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</si>
  <si>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</si>
  <si>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</si>
  <si>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</si>
  <si>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</si>
  <si>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</si>
  <si>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</si>
  <si>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</si>
  <si>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</si>
  <si>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</si>
  <si>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</si>
  <si>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</si>
  <si>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</si>
  <si>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</si>
  <si>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</si>
  <si>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</si>
  <si>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</si>
  <si>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</si>
  <si>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</si>
  <si>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</si>
  <si>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</si>
  <si>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</si>
  <si>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</si>
  <si>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</si>
  <si>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</si>
  <si>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</si>
  <si>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</si>
  <si>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</si>
  <si>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</si>
  <si>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</si>
  <si>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</si>
  <si>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</si>
  <si>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</si>
  <si>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</si>
  <si>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</si>
  <si>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</si>
  <si>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</si>
  <si>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</si>
  <si>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</si>
  <si>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</si>
  <si>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</si>
  <si>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</si>
  <si>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</si>
  <si>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</si>
  <si>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</si>
  <si>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</si>
  <si>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</si>
  <si>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</si>
  <si>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</si>
  <si>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</si>
  <si>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</si>
  <si>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</si>
  <si>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</si>
  <si>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</si>
  <si>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</si>
  <si>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</si>
  <si>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</si>
  <si>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</si>
  <si>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</si>
  <si>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</si>
  <si>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</si>
  <si>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</si>
  <si>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</si>
  <si>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</si>
  <si>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</si>
  <si>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</si>
  <si>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</si>
  <si>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</si>
  <si>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</si>
  <si>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</si>
  <si>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</si>
  <si>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</si>
  <si>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</si>
  <si>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</si>
  <si>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</si>
  <si>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</si>
  <si>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</si>
  <si>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</si>
  <si>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</si>
  <si>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</si>
  <si>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</si>
  <si>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</si>
  <si>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</si>
  <si>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</si>
  <si>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</si>
  <si>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</si>
  <si>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</si>
  <si>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</si>
  <si>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</si>
  <si>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</si>
  <si>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</si>
  <si>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</si>
  <si>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</si>
  <si>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</si>
  <si>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</si>
  <si>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</si>
  <si>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</si>
  <si>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</si>
  <si>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</si>
  <si>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</si>
  <si>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</si>
  <si>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</si>
  <si>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</si>
  <si>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</si>
  <si>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</si>
  <si>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</si>
  <si>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</si>
  <si>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</si>
  <si>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</si>
  <si>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</si>
  <si>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</si>
  <si>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</si>
  <si>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</si>
  <si>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</si>
  <si>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</si>
  <si>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</si>
  <si>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</si>
  <si>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</si>
  <si>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</si>
  <si>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</si>
  <si>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</si>
  <si>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</si>
  <si>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</si>
  <si>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</si>
  <si>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</si>
  <si>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</si>
  <si>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</si>
  <si>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</si>
  <si>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</si>
  <si>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</si>
  <si>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</si>
  <si>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</si>
  <si>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</si>
  <si>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</si>
  <si>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</si>
  <si>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</si>
  <si>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</si>
  <si>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</si>
  <si>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</si>
  <si>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</si>
  <si>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</si>
  <si>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</si>
  <si>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</si>
  <si>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</si>
  <si>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</si>
  <si>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</si>
  <si>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</si>
  <si>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</si>
  <si>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</si>
  <si>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</si>
  <si>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</si>
  <si>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</si>
  <si>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</si>
  <si>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</si>
  <si>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</si>
  <si>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</si>
  <si>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</si>
  <si>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</si>
  <si>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</si>
  <si>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</si>
  <si>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</si>
  <si>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</si>
  <si>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</si>
  <si>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</si>
  <si>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</si>
  <si>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</si>
  <si>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</si>
  <si>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</si>
  <si>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</si>
  <si>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</si>
  <si>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</si>
  <si>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</si>
  <si>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</si>
  <si>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</si>
  <si>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</si>
  <si>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</si>
  <si>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</si>
  <si>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</si>
  <si>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</si>
  <si>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</si>
  <si>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</si>
  <si>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</si>
  <si>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</si>
  <si>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</si>
  <si>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</si>
  <si>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</si>
  <si>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</si>
  <si>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</si>
  <si>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</si>
  <si>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</si>
  <si>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</si>
  <si>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</si>
  <si>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</si>
  <si>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</si>
  <si>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</si>
  <si>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</si>
  <si>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</si>
  <si>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</si>
  <si>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</si>
  <si>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</si>
  <si>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</si>
  <si>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</si>
  <si>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</si>
  <si>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</si>
  <si>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</si>
  <si>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</si>
  <si>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</si>
  <si>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</si>
  <si>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</si>
  <si>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</si>
  <si>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</si>
  <si>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</si>
  <si>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</si>
  <si>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</si>
  <si>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</si>
  <si>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</si>
  <si>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</si>
  <si>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</si>
  <si>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</si>
  <si>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</si>
  <si>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</si>
  <si>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</si>
  <si>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</si>
  <si>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</si>
  <si>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</si>
  <si>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</si>
  <si>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</si>
  <si>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</si>
  <si>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</si>
  <si>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</si>
  <si>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</si>
  <si>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</si>
  <si>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</si>
  <si>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</si>
  <si>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</si>
  <si>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</si>
  <si>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</si>
  <si>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</si>
  <si>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</si>
  <si>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</si>
  <si>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</si>
  <si>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</si>
  <si>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</si>
  <si>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</si>
  <si>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</si>
  <si>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</si>
  <si>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</si>
  <si>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</si>
  <si>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</si>
  <si>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</si>
  <si>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</si>
  <si>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</si>
  <si>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</si>
  <si>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</si>
  <si>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</si>
  <si>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</si>
  <si>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</si>
  <si>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</si>
  <si>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</si>
  <si>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</si>
  <si>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</si>
  <si>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</si>
  <si>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</si>
  <si>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</si>
  <si>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</si>
  <si>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</si>
  <si>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</si>
  <si>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</si>
  <si>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</si>
  <si>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</si>
  <si>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</si>
  <si>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</si>
  <si>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</si>
  <si>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</si>
  <si>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</si>
  <si>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</si>
  <si>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</si>
  <si>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</si>
  <si>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</si>
  <si>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</si>
  <si>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</si>
  <si>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</si>
  <si>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</si>
  <si>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</si>
  <si>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</si>
  <si>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</si>
  <si>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</si>
  <si>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</si>
  <si>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</si>
  <si>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</si>
  <si>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</si>
  <si>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</si>
  <si>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</si>
  <si>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</si>
  <si>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</si>
  <si>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</si>
  <si>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</si>
  <si>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</si>
  <si>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</si>
  <si>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</si>
  <si>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</si>
  <si>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</si>
  <si>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</si>
  <si>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</si>
  <si>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</si>
  <si>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</si>
  <si>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</si>
  <si>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</si>
  <si>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</si>
  <si>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</si>
  <si>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</si>
  <si>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</si>
  <si>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</si>
  <si>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</si>
  <si>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</si>
  <si>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</si>
  <si>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</si>
  <si>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</si>
  <si>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</si>
  <si>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</si>
  <si>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</si>
  <si>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</si>
  <si>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</si>
  <si>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</si>
  <si>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</si>
  <si>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</si>
  <si>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</si>
  <si>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</si>
  <si>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</si>
  <si>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</si>
  <si>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</si>
  <si>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</si>
  <si>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</si>
  <si>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</si>
  <si>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</si>
  <si>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</si>
  <si>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</si>
  <si>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</si>
  <si>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</si>
  <si>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</si>
  <si>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</si>
  <si>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</si>
  <si>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</si>
  <si>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</si>
  <si>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</si>
  <si>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</si>
  <si>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</si>
  <si>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</si>
  <si>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</si>
  <si>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</si>
  <si>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</si>
  <si>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</si>
  <si>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</si>
  <si>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</si>
  <si>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</si>
  <si>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</si>
  <si>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</si>
  <si>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</si>
  <si>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</si>
  <si>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</si>
  <si>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</si>
  <si>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</si>
  <si>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</si>
  <si>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</si>
  <si>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</si>
  <si>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</si>
  <si>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</si>
  <si>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</si>
  <si>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</si>
  <si>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</si>
  <si>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</si>
  <si>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</si>
  <si>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</si>
  <si>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</si>
  <si>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</si>
  <si>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</si>
  <si>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</si>
  <si>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</si>
  <si>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</si>
  <si>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</si>
  <si>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</si>
  <si>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</si>
  <si>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</si>
  <si>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</si>
  <si>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</si>
  <si>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</si>
  <si>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</si>
  <si>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</si>
  <si>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</si>
  <si>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</si>
  <si>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</si>
  <si>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</si>
  <si>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</si>
  <si>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</si>
  <si>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</si>
  <si>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</si>
  <si>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</si>
  <si>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</si>
  <si>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</si>
  <si>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</si>
  <si>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</si>
  <si>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</si>
  <si>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</si>
  <si>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</si>
  <si>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</si>
  <si>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</si>
  <si>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</si>
  <si>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</si>
  <si>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</si>
  <si>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</si>
  <si>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</si>
  <si>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</si>
  <si>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</si>
  <si>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</si>
  <si>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</si>
  <si>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</si>
  <si>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</si>
  <si>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</si>
  <si>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</si>
  <si>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</si>
  <si>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</si>
  <si>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</si>
  <si>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</si>
  <si>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</si>
  <si>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</si>
  <si>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</si>
  <si>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</si>
  <si>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</si>
  <si>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</si>
  <si>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</si>
  <si>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</si>
  <si>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</si>
  <si>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</si>
  <si>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</si>
  <si>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</si>
  <si>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</si>
  <si>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</si>
  <si>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</si>
  <si>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</si>
  <si>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</si>
  <si>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</si>
  <si>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</si>
  <si>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</si>
  <si>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</si>
  <si>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Janet Nascimbeni</t>
  </si>
  <si>
    <t>817-272-7105</t>
  </si>
  <si>
    <t>janetg@uta.edu</t>
  </si>
  <si>
    <t>Marcy Lowther</t>
  </si>
  <si>
    <t>512-471-2808</t>
  </si>
  <si>
    <t>mlowther@austin.utexas.edu</t>
  </si>
  <si>
    <t>Cindy Milligan</t>
  </si>
  <si>
    <t>(972) 883-2632</t>
  </si>
  <si>
    <t>cxm133830@utdallas.edu</t>
  </si>
  <si>
    <t>210-458-6914</t>
  </si>
  <si>
    <t>903-566-7222</t>
  </si>
  <si>
    <t>Monica Poehl</t>
  </si>
  <si>
    <t>979-458-6090</t>
  </si>
  <si>
    <t>mpoehl@tamus.edu</t>
  </si>
  <si>
    <t>David Ellis</t>
  </si>
  <si>
    <t>713-743-8754</t>
  </si>
  <si>
    <t>DELLIS@UH.EDU</t>
  </si>
  <si>
    <t>Lila Murray</t>
  </si>
  <si>
    <t>713-221-8098</t>
  </si>
  <si>
    <t>murrayd@uhd.edu</t>
  </si>
  <si>
    <t>June Nelson</t>
  </si>
  <si>
    <t>(361) 570-4873</t>
  </si>
  <si>
    <t>nelsonj@uhv.edu</t>
  </si>
  <si>
    <t>Chris Stovall</t>
  </si>
  <si>
    <t>(940) 397-4273</t>
  </si>
  <si>
    <t>chris.stovall@mwsu.edu</t>
  </si>
  <si>
    <t>Dannette Sales</t>
  </si>
  <si>
    <t>936-468-2354</t>
  </si>
  <si>
    <t>salesdl@sfasu.edu</t>
  </si>
  <si>
    <t>Lavonda M. Horn</t>
  </si>
  <si>
    <t>(713)- 313-4222</t>
  </si>
  <si>
    <t>hornlm@TSU.EDU</t>
  </si>
  <si>
    <t>Janet Coleman</t>
  </si>
  <si>
    <t>325-942-2014</t>
  </si>
  <si>
    <t>janet.coleman@angelo.edu</t>
  </si>
  <si>
    <t>940-898-3522</t>
  </si>
  <si>
    <t>Lisa Braun</t>
  </si>
  <si>
    <t>(512)245-2770</t>
  </si>
  <si>
    <t>lb22@txstate.edu</t>
  </si>
  <si>
    <t>432-837-8180</t>
  </si>
  <si>
    <t>Redlinger, Lawrence</t>
  </si>
  <si>
    <t>(972) 883-6188</t>
  </si>
  <si>
    <t>redling@utdallas.edu</t>
  </si>
  <si>
    <t>Lester, Cathe</t>
  </si>
  <si>
    <t>(915) 747-5117</t>
  </si>
  <si>
    <t>clester@utep.edu</t>
  </si>
  <si>
    <t>Paredes, Marcelo</t>
  </si>
  <si>
    <t>Haneda, Miki</t>
  </si>
  <si>
    <t>(432) 552-2116</t>
  </si>
  <si>
    <t>haneda_m@utpb.edu</t>
  </si>
  <si>
    <t>Wilkerson, Steve</t>
  </si>
  <si>
    <t>(210) 458-4939</t>
  </si>
  <si>
    <t>Steve.Wilkerson@utsa.edu</t>
  </si>
  <si>
    <t>Dutschke, Cindy</t>
  </si>
  <si>
    <t>(979) 845-7838</t>
  </si>
  <si>
    <t>cfd@tamu.edu</t>
  </si>
  <si>
    <t>Lang, Donna</t>
  </si>
  <si>
    <t>(409) 740-4419</t>
  </si>
  <si>
    <t>langd@tamug.edu</t>
  </si>
  <si>
    <t>Williamson, Dean</t>
  </si>
  <si>
    <t>(936) 261-2187</t>
  </si>
  <si>
    <t>CDwilliamson@pvamu.edu</t>
  </si>
  <si>
    <t>Luna, Linda</t>
  </si>
  <si>
    <t>(254) 968-9598</t>
  </si>
  <si>
    <t>luna@tarleton.edu</t>
  </si>
  <si>
    <t>Weir, George W.</t>
  </si>
  <si>
    <t>(361) 593-2315</t>
  </si>
  <si>
    <t>kagww00@tamuk.edu</t>
  </si>
  <si>
    <t>Trevino, Mary</t>
  </si>
  <si>
    <t>(956) 326-2277</t>
  </si>
  <si>
    <t>maryt@tamiu.edu</t>
  </si>
  <si>
    <t>Kelley, Gary</t>
  </si>
  <si>
    <t>(806) 651-3451</t>
  </si>
  <si>
    <t>gkelley@mail.wtamu.edu</t>
  </si>
  <si>
    <t>Bussell, Paige</t>
  </si>
  <si>
    <t>(903) 468-3209</t>
  </si>
  <si>
    <t>Paige_Bussell@tamu-commerce.edu</t>
  </si>
  <si>
    <t>Boatright, Janna</t>
  </si>
  <si>
    <t>(903) 223-3047</t>
  </si>
  <si>
    <t>jana.boatright@tamut.edu</t>
  </si>
  <si>
    <t>Moreno, Susan E.</t>
  </si>
  <si>
    <t>(713) 743-0640</t>
  </si>
  <si>
    <t>semoreno@Central.UH.EDU</t>
  </si>
  <si>
    <t>Qumsieh, Miriam</t>
  </si>
  <si>
    <t>(281) 283-3005</t>
  </si>
  <si>
    <t>Qumsieh@uhcl.edu</t>
  </si>
  <si>
    <t>Tucker, Carol M.</t>
  </si>
  <si>
    <t>(713) 221-8269</t>
  </si>
  <si>
    <t>TuckerCa@uhd.edu</t>
  </si>
  <si>
    <t>Wortham, Trudy</t>
  </si>
  <si>
    <t>(361) 570-4121</t>
  </si>
  <si>
    <t>worthamt@uhv.edu</t>
  </si>
  <si>
    <t>Inglish, Darla</t>
  </si>
  <si>
    <t>(940) 397-4321</t>
  </si>
  <si>
    <t>darla.inglish@mwsu.edu</t>
  </si>
  <si>
    <t>McCreary, Lynn</t>
  </si>
  <si>
    <t>Hall, Karyn</t>
  </si>
  <si>
    <t>(936) 468-3806</t>
  </si>
  <si>
    <t>khall@sfasu.edu</t>
  </si>
  <si>
    <t>(713) 313-7921</t>
  </si>
  <si>
    <t>West, Vicki</t>
  </si>
  <si>
    <t>(806) 742-2166</t>
  </si>
  <si>
    <t>Vicki.West@ttu.edu</t>
  </si>
  <si>
    <t>Weeaks, Cynthia</t>
  </si>
  <si>
    <t>(325) 942-2043 ext 222</t>
  </si>
  <si>
    <t>Cynthia.Weeaks@angelo.edu</t>
  </si>
  <si>
    <t>Chalon, Grace</t>
  </si>
  <si>
    <t>(940) 898-3298</t>
  </si>
  <si>
    <t>gchalon@twu.edu</t>
  </si>
  <si>
    <t>Marsh, Gregory</t>
  </si>
  <si>
    <t>(409) 880-2100</t>
  </si>
  <si>
    <t>gregory.marsh@lamar.edu</t>
  </si>
  <si>
    <t>House, Shanna</t>
  </si>
  <si>
    <t>(936) 294-1061</t>
  </si>
  <si>
    <t>shouse@shsu.edu</t>
  </si>
  <si>
    <t>Reeves, Tami</t>
  </si>
  <si>
    <t>(512) 245-5265</t>
  </si>
  <si>
    <t>rice@txstate.edu</t>
  </si>
  <si>
    <t>Pipes, Pamela</t>
  </si>
  <si>
    <t>(432) 837-8049</t>
  </si>
  <si>
    <t>ppipes@sulross.edu</t>
  </si>
  <si>
    <t>Wright, Claudia</t>
  </si>
  <si>
    <t>(830) 773-8974 x 17</t>
  </si>
  <si>
    <t>crwright@sulross.edu</t>
  </si>
  <si>
    <t>042421</t>
  </si>
  <si>
    <t>(817) 272-0498</t>
  </si>
  <si>
    <t>The University of Texas - Rio Grande Valley</t>
  </si>
  <si>
    <t>042485</t>
  </si>
  <si>
    <t>UT-Rio Grande Valley</t>
  </si>
  <si>
    <t>UTRGV</t>
  </si>
  <si>
    <t>RGV</t>
  </si>
  <si>
    <t>Cuca Franco</t>
  </si>
  <si>
    <t>432-552-2716</t>
  </si>
  <si>
    <t>franco_c@utpb</t>
  </si>
  <si>
    <t>Sheri Hardison</t>
  </si>
  <si>
    <t>Bobby Kegresse</t>
  </si>
  <si>
    <t>281.283.2131</t>
  </si>
  <si>
    <t>Kegresse@uhcl.edu</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</si>
  <si>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</si>
  <si>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</si>
  <si>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</si>
  <si>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</si>
  <si>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</si>
  <si>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</si>
  <si>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</si>
  <si>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</si>
  <si>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</si>
  <si>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</si>
  <si>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</si>
  <si>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</si>
  <si>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</si>
  <si>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r>
      <t xml:space="preserve">                     </t>
    </r>
    <r>
      <rPr>
        <b/>
        <sz val="11"/>
        <rFont val="Tahoma"/>
        <family val="2"/>
      </rPr>
      <t>Use this drop down to filter by discipline.</t>
    </r>
  </si>
  <si>
    <t>956-665-7906</t>
  </si>
  <si>
    <t>(956) 665-2383</t>
  </si>
  <si>
    <t>marcelo.paredes@utrgv.edu</t>
  </si>
  <si>
    <t>Turcotte, Paul</t>
  </si>
  <si>
    <t>(254) 501-5817</t>
  </si>
  <si>
    <t>paul.turcotte@tamuct.edu</t>
  </si>
  <si>
    <t>j.l.holmes@austin.utexas.edu</t>
  </si>
  <si>
    <t>Holmes, James (Lincoln)</t>
  </si>
  <si>
    <t>(512) 471-8179</t>
  </si>
  <si>
    <t>Information on Tabs Within This Workbook</t>
  </si>
  <si>
    <r>
      <rPr>
        <b/>
        <sz val="11"/>
        <rFont val="Tahoma"/>
        <family val="2"/>
      </rPr>
      <t xml:space="preserve">Total </t>
    </r>
    <r>
      <rPr>
        <sz val="11"/>
        <rFont val="Tahoma"/>
        <family val="2"/>
      </rPr>
      <t>-</t>
    </r>
  </si>
  <si>
    <r>
      <rPr>
        <b/>
        <sz val="11"/>
        <rFont val="Tahoma"/>
        <family val="2"/>
      </rPr>
      <t xml:space="preserve">Data </t>
    </r>
    <r>
      <rPr>
        <sz val="11"/>
        <rFont val="Tahoma"/>
        <family val="2"/>
      </rPr>
      <t>-</t>
    </r>
  </si>
  <si>
    <r>
      <rPr>
        <b/>
        <sz val="11"/>
        <rFont val="Tahoma"/>
        <family val="2"/>
      </rPr>
      <t>RW History</t>
    </r>
    <r>
      <rPr>
        <sz val="11"/>
        <rFont val="Tahoma"/>
        <family val="2"/>
      </rPr>
      <t xml:space="preserve"> </t>
    </r>
  </si>
  <si>
    <t>FTSE Summary</t>
  </si>
  <si>
    <r>
      <rPr>
        <b/>
        <sz val="11"/>
        <rFont val="Tahoma"/>
        <family val="2"/>
      </rPr>
      <t>Discipline Analysis</t>
    </r>
    <r>
      <rPr>
        <sz val="11"/>
        <rFont val="Tahoma"/>
        <family val="2"/>
      </rPr>
      <t xml:space="preserve"> </t>
    </r>
  </si>
  <si>
    <t>Institution Tabs</t>
  </si>
  <si>
    <t>Discipline Summary</t>
  </si>
  <si>
    <t xml:space="preserve">Green tabs are summary tabs and contain multi-year and historical data. </t>
  </si>
  <si>
    <t xml:space="preserve">Previous year's studies as well as an overview and presentation can be found on the THECB website at: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</si>
  <si>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</si>
  <si>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</si>
  <si>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</si>
  <si>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</si>
  <si>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</si>
  <si>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</si>
  <si>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r>
      <t xml:space="preserve">This tab displays the summary of the data by level and by institution for various disciplines. </t>
    </r>
    <r>
      <rPr>
        <b/>
        <sz val="11"/>
        <rFont val="Tahoma"/>
        <family val="2"/>
      </rPr>
      <t>A dropdown box is available at the top to change the data view based on a single discipline or by the total.</t>
    </r>
  </si>
  <si>
    <t xml:space="preserve">These tables show the changes in the relative weights over time by each discipline and level, as well as year-over-year comparisons. </t>
  </si>
  <si>
    <t/>
  </si>
  <si>
    <t>Vicki West</t>
  </si>
  <si>
    <t>vicki.west@ttu.edu</t>
  </si>
  <si>
    <t>Total Calculated FTSE</t>
  </si>
  <si>
    <r>
      <t>TYL</t>
    </r>
    <r>
      <rPr>
        <vertAlign val="superscript"/>
        <sz val="10"/>
        <color indexed="8"/>
        <rFont val="Tahoma"/>
        <family val="2"/>
      </rPr>
      <t>1</t>
    </r>
  </si>
  <si>
    <t>FTSE</t>
  </si>
  <si>
    <t>Jane Mims</t>
  </si>
  <si>
    <t>(210) 784-1205</t>
  </si>
  <si>
    <t>Jane.Mims@tamusa.edu</t>
  </si>
  <si>
    <t>sallie.moseley@tsu.edu</t>
  </si>
  <si>
    <t>Moseley, Sallie</t>
  </si>
  <si>
    <t>Cindy Strawn</t>
  </si>
  <si>
    <t>cstrawn@uttyler.edu</t>
  </si>
  <si>
    <t>shari.hardison@utsa.edu</t>
  </si>
  <si>
    <t>Amanda Withers</t>
  </si>
  <si>
    <t>withers@shsu.edu</t>
  </si>
  <si>
    <t>Leyda Carter</t>
  </si>
  <si>
    <t>Leydi Carter</t>
  </si>
  <si>
    <t>mccreary@unt.edu</t>
  </si>
  <si>
    <t>leydi.carter@untsystem.edu</t>
  </si>
  <si>
    <t>Rafiu Fashina</t>
  </si>
  <si>
    <t>972-338-1405</t>
  </si>
  <si>
    <t>Rafiu.Fashina@untsystem.edu</t>
  </si>
  <si>
    <t>Mulligan-Nguyen, Erin</t>
  </si>
  <si>
    <t>(361) 825-5989</t>
  </si>
  <si>
    <t>Erin.Mulligan-Nguyen@tamucc.edu</t>
  </si>
  <si>
    <t>http://www.thecb.state.tx.us/ExpenditureStudy</t>
  </si>
  <si>
    <r>
      <t xml:space="preserve">All Other DOE Expense Methodology: </t>
    </r>
    <r>
      <rPr>
        <sz val="11"/>
        <color indexed="9"/>
        <rFont val="Tahoma"/>
        <family val="2"/>
      </rPr>
      <t>Expenses will be allocated to a level of instruction by either Faculty Salaries or Semester Credit Hours (</t>
    </r>
    <r>
      <rPr>
        <b/>
        <sz val="11"/>
        <color rgb="FFFFFFFF"/>
        <rFont val="Tahoma"/>
        <family val="2"/>
      </rPr>
      <t>The GAI Formula Funding Committee recommended that all institutions allocate via Faculty Salaries for consistency</t>
    </r>
    <r>
      <rPr>
        <sz val="11"/>
        <color indexed="9"/>
        <rFont val="Tahoma"/>
        <family val="2"/>
      </rPr>
      <t>).  Update the percent of All Other DOE expenses to be allocated by Faculty Salaries.  The Semester Credit Hour Percentage is a calculated field.</t>
    </r>
  </si>
  <si>
    <r>
      <t xml:space="preserve">All Other DOE Expense Methodology: </t>
    </r>
    <r>
      <rPr>
        <sz val="11"/>
        <color indexed="9"/>
        <rFont val="Tahoma"/>
        <family val="2"/>
      </rPr>
      <t>Expenses will be allocated to a level of instruction by either Faculty Salaries or Semester Credit Hours (</t>
    </r>
    <r>
      <rPr>
        <b/>
        <sz val="11"/>
        <color rgb="FFFFFFFF"/>
        <rFont val="Tahoma"/>
        <family val="2"/>
      </rPr>
      <t>The GAI Formula Funding Committee recommended that all institutions allocate via Faculty Salaries for consistency</t>
    </r>
    <r>
      <rPr>
        <sz val="11"/>
        <color indexed="9"/>
        <rFont val="Tahoma"/>
        <family val="2"/>
      </rPr>
      <t>)</t>
    </r>
    <r>
      <rPr>
        <b/>
        <sz val="11"/>
        <color indexed="9"/>
        <rFont val="Tahoma"/>
        <family val="2"/>
      </rPr>
      <t>.  Update the percent of All Other DOE expenses to be allocated by Faculty Salaries.  The Semester Credit Hour Percentage is a calculated field.</t>
    </r>
  </si>
  <si>
    <t>Joanna Merritt</t>
  </si>
  <si>
    <t>joanna.merritt@uta.edu</t>
  </si>
  <si>
    <t>Brody Du</t>
  </si>
  <si>
    <t>(972) 338-1343</t>
  </si>
  <si>
    <t>brody.du@untdallas.edu</t>
  </si>
  <si>
    <t xml:space="preserve">The information below is derived from the Sources and Uses Fund Group Detail. </t>
  </si>
  <si>
    <t>Danielle McDonald</t>
  </si>
  <si>
    <t>903-566-7405</t>
  </si>
  <si>
    <t>daniellemcdonald@uttyler.edu</t>
  </si>
  <si>
    <t xml:space="preserve">UT-Tyler's number will not reconcile because it includes $4,368,288 for an Unfunded Pharmacy Program. </t>
  </si>
  <si>
    <t>Corina Ramirez</t>
  </si>
  <si>
    <t>cramirez@sulross.edu</t>
  </si>
  <si>
    <t>Fund Code</t>
  </si>
  <si>
    <t>Orange tabs are related specifically to the most recent year of collection.</t>
  </si>
  <si>
    <t>Lilia St. Clair</t>
  </si>
  <si>
    <t>lilia.stclair@utrgv.edu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</si>
</sst>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b/>
      <sz val="11"/>
      <color indexed="9"/>
      <name val="Tahoma"/>
      <family val="2"/>
    </font>
    <font>
      <sz val="11"/>
      <color indexed="9"/>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1"/>
      <name val="Tahoma"/>
      <family val="2"/>
    </font>
    <font>
      <b/>
      <sz val="11"/>
      <color theme="1"/>
      <name val="Tahoma"/>
      <family val="2"/>
    </font>
    <font>
      <sz val="10"/>
      <color theme="0"/>
      <name val="Arial"/>
      <family val="2"/>
    </font>
    <font>
      <sz val="10"/>
      <color theme="1"/>
      <name val="Tahoma"/>
      <family val="2"/>
    </font>
    <font>
      <u/>
      <sz val="10"/>
      <color theme="10"/>
      <name val="Arial"/>
      <family val="2"/>
    </font>
    <font>
      <sz val="11"/>
      <color theme="1"/>
      <name val="Calibri"/>
      <family val="2"/>
    </font>
    <font>
      <vertAlign val="superscript"/>
      <sz val="10"/>
      <color indexed="8"/>
      <name val="Tahoma"/>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b/>
      <sz val="11"/>
      <color rgb="FFFFFFFF"/>
      <name val="Tahoma"/>
      <family val="2"/>
    </font>
    <font>
      <sz val="11"/>
      <name val="Arial"/>
      <family val="2"/>
    </font>
  </fonts>
  <fills count="47">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65">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s>
  <cellStyleXfs count="471">
    <xf numFmtId="0" fontId="0" fillId="0" borderId="0"/>
    <xf numFmtId="43" fontId="7"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3" fontId="8"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165"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xf numFmtId="0" fontId="17" fillId="0" borderId="0"/>
    <xf numFmtId="0" fontId="18" fillId="0" borderId="0"/>
    <xf numFmtId="0" fontId="19" fillId="0" borderId="0"/>
    <xf numFmtId="9" fontId="7"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0" fontId="8" fillId="0" borderId="1" applyNumberFormat="0" applyFont="0" applyFill="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4"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32" fillId="0" borderId="0" applyNumberFormat="0" applyFill="0" applyBorder="0" applyAlignment="0" applyProtection="0"/>
    <xf numFmtId="0" fontId="5" fillId="0" borderId="0"/>
    <xf numFmtId="0" fontId="33"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48" fillId="0" borderId="60" applyNumberFormat="0" applyFill="0" applyAlignment="0" applyProtection="0"/>
    <xf numFmtId="0" fontId="49" fillId="0" borderId="61" applyNumberFormat="0" applyFill="0" applyAlignment="0" applyProtection="0"/>
    <xf numFmtId="0" fontId="36" fillId="0" borderId="54" applyNumberFormat="0" applyFill="0" applyAlignment="0" applyProtection="0"/>
    <xf numFmtId="0" fontId="36" fillId="0" borderId="0" applyNumberFormat="0" applyFill="0" applyBorder="0" applyAlignment="0" applyProtection="0"/>
    <xf numFmtId="0" fontId="37" fillId="15" borderId="0" applyNumberFormat="0" applyBorder="0" applyAlignment="0" applyProtection="0"/>
    <xf numFmtId="0" fontId="38" fillId="16" borderId="0" applyNumberFormat="0" applyBorder="0" applyAlignment="0" applyProtection="0"/>
    <xf numFmtId="0" fontId="50" fillId="17" borderId="0" applyNumberFormat="0" applyBorder="0" applyAlignment="0" applyProtection="0"/>
    <xf numFmtId="0" fontId="39" fillId="18" borderId="55" applyNumberFormat="0" applyAlignment="0" applyProtection="0"/>
    <xf numFmtId="0" fontId="40" fillId="19" borderId="56" applyNumberFormat="0" applyAlignment="0" applyProtection="0"/>
    <xf numFmtId="0" fontId="41" fillId="19" borderId="55" applyNumberFormat="0" applyAlignment="0" applyProtection="0"/>
    <xf numFmtId="0" fontId="42" fillId="0" borderId="57" applyNumberFormat="0" applyFill="0" applyAlignment="0" applyProtection="0"/>
    <xf numFmtId="0" fontId="43" fillId="20" borderId="5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1" fillId="0" borderId="62" applyNumberFormat="0" applyFill="0" applyAlignment="0" applyProtection="0"/>
    <xf numFmtId="0" fontId="46"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6" fillId="45"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53" fillId="0" borderId="0"/>
    <xf numFmtId="0" fontId="4" fillId="0" borderId="0"/>
    <xf numFmtId="0" fontId="7" fillId="0" borderId="0"/>
    <xf numFmtId="0" fontId="7" fillId="0" borderId="0"/>
    <xf numFmtId="0" fontId="4" fillId="21" borderId="59" applyNumberFormat="0" applyFont="0" applyAlignment="0" applyProtection="0"/>
    <xf numFmtId="9" fontId="7" fillId="0" borderId="0" applyFont="0" applyFill="0" applyBorder="0" applyAlignment="0" applyProtection="0"/>
    <xf numFmtId="0" fontId="4" fillId="0" borderId="0"/>
    <xf numFmtId="43" fontId="53" fillId="0" borderId="0" applyFont="0" applyFill="0" applyBorder="0" applyAlignment="0" applyProtection="0"/>
    <xf numFmtId="0" fontId="4" fillId="0" borderId="0"/>
    <xf numFmtId="0" fontId="4" fillId="0" borderId="0"/>
    <xf numFmtId="0" fontId="4" fillId="21" borderId="59" applyNumberFormat="0" applyFon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4" fillId="0" borderId="0"/>
    <xf numFmtId="0" fontId="53"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9" applyNumberFormat="0" applyFont="0" applyAlignment="0" applyProtection="0"/>
    <xf numFmtId="0" fontId="4" fillId="0" borderId="0"/>
    <xf numFmtId="0" fontId="4" fillId="0" borderId="0"/>
    <xf numFmtId="0" fontId="32" fillId="0" borderId="0" applyNumberFormat="0" applyFill="0" applyBorder="0" applyAlignment="0" applyProtection="0"/>
    <xf numFmtId="0" fontId="35" fillId="0" borderId="0"/>
    <xf numFmtId="0" fontId="47"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9" applyNumberFormat="0" applyFont="0" applyAlignment="0" applyProtection="0"/>
    <xf numFmtId="0" fontId="3" fillId="0" borderId="0"/>
    <xf numFmtId="0" fontId="3" fillId="0" borderId="0"/>
    <xf numFmtId="0" fontId="3" fillId="0" borderId="0"/>
    <xf numFmtId="0" fontId="3" fillId="21" borderId="59"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9" applyNumberFormat="0" applyFont="0" applyAlignment="0" applyProtection="0"/>
    <xf numFmtId="0" fontId="3" fillId="0" borderId="0"/>
    <xf numFmtId="0" fontId="3" fillId="0" borderId="0"/>
    <xf numFmtId="0" fontId="53" fillId="0" borderId="0"/>
    <xf numFmtId="0" fontId="53" fillId="0" borderId="0"/>
    <xf numFmtId="0" fontId="53" fillId="0" borderId="0"/>
    <xf numFmtId="0" fontId="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9" applyNumberFormat="0" applyFont="0" applyAlignment="0" applyProtection="0"/>
    <xf numFmtId="0" fontId="2" fillId="0" borderId="0"/>
    <xf numFmtId="0" fontId="2" fillId="0" borderId="0"/>
    <xf numFmtId="0" fontId="2" fillId="0" borderId="0"/>
    <xf numFmtId="0" fontId="2" fillId="21" borderId="59"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9" applyNumberFormat="0" applyFont="0" applyAlignment="0" applyProtection="0"/>
    <xf numFmtId="0" fontId="2"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9" applyNumberFormat="0" applyFont="0" applyAlignment="0" applyProtection="0"/>
    <xf numFmtId="0" fontId="1" fillId="0" borderId="0"/>
    <xf numFmtId="0" fontId="1" fillId="0" borderId="0"/>
    <xf numFmtId="0" fontId="1" fillId="0" borderId="0"/>
    <xf numFmtId="0" fontId="1" fillId="21" borderId="59"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9" applyNumberFormat="0" applyFont="0" applyAlignment="0" applyProtection="0"/>
    <xf numFmtId="0" fontId="1" fillId="0" borderId="0"/>
    <xf numFmtId="0" fontId="1" fillId="0" borderId="0"/>
    <xf numFmtId="0" fontId="7" fillId="0" borderId="0"/>
    <xf numFmtId="0" fontId="35" fillId="0" borderId="0"/>
  </cellStyleXfs>
  <cellXfs count="409">
    <xf numFmtId="0" fontId="0" fillId="0" borderId="0" xfId="0"/>
    <xf numFmtId="0" fontId="14" fillId="0" borderId="0" xfId="0" applyFont="1"/>
    <xf numFmtId="0" fontId="14" fillId="0" borderId="0" xfId="0" applyFont="1" applyAlignment="1">
      <alignment horizontal="left"/>
    </xf>
    <xf numFmtId="0" fontId="13" fillId="0" borderId="0" xfId="0" applyFont="1"/>
    <xf numFmtId="0" fontId="14" fillId="0" borderId="0" xfId="0" applyFont="1" applyFill="1"/>
    <xf numFmtId="0" fontId="14" fillId="0" borderId="0" xfId="0" quotePrefix="1" applyFont="1" applyFill="1" applyAlignment="1">
      <alignment vertical="top" wrapText="1"/>
    </xf>
    <xf numFmtId="0" fontId="13" fillId="0" borderId="0" xfId="0" applyFont="1" applyFill="1" applyBorder="1" applyAlignment="1">
      <alignment horizontal="left" indent="1"/>
    </xf>
    <xf numFmtId="0" fontId="14" fillId="0" borderId="2" xfId="0" applyFont="1" applyBorder="1"/>
    <xf numFmtId="0" fontId="13" fillId="0" borderId="2" xfId="0" applyFont="1" applyBorder="1" applyAlignment="1">
      <alignment horizontal="right"/>
    </xf>
    <xf numFmtId="166" fontId="14" fillId="0" borderId="2" xfId="0" applyNumberFormat="1" applyFont="1" applyFill="1" applyBorder="1" applyAlignment="1">
      <alignment horizontal="left"/>
    </xf>
    <xf numFmtId="0" fontId="13" fillId="0" borderId="0" xfId="0" applyFont="1" applyFill="1" applyAlignment="1">
      <alignment horizontal="center"/>
    </xf>
    <xf numFmtId="0" fontId="14" fillId="0" borderId="0" xfId="0" applyFont="1" applyFill="1" applyAlignment="1">
      <alignment horizontal="left" indent="19"/>
    </xf>
    <xf numFmtId="0" fontId="13" fillId="0" borderId="0" xfId="0" applyFont="1" applyFill="1" applyAlignment="1">
      <alignment horizontal="left" indent="19"/>
    </xf>
    <xf numFmtId="0" fontId="13" fillId="0" borderId="0" xfId="0" applyFont="1" applyFill="1" applyAlignment="1">
      <alignment horizontal="left" indent="20"/>
    </xf>
    <xf numFmtId="0" fontId="13" fillId="0" borderId="0" xfId="0" applyFont="1" applyBorder="1" applyAlignment="1">
      <alignment horizontal="right"/>
    </xf>
    <xf numFmtId="5" fontId="13" fillId="0" borderId="0" xfId="5" applyNumberFormat="1" applyFont="1" applyFill="1" applyBorder="1"/>
    <xf numFmtId="5" fontId="13" fillId="0" borderId="0" xfId="5" applyNumberFormat="1" applyFont="1" applyBorder="1"/>
    <xf numFmtId="167" fontId="14" fillId="0" borderId="0" xfId="5" applyNumberFormat="1" applyFont="1" applyFill="1" applyBorder="1" applyAlignment="1">
      <alignment horizontal="right"/>
    </xf>
    <xf numFmtId="168" fontId="14" fillId="0" borderId="0" xfId="0" applyNumberFormat="1" applyFont="1" applyFill="1" applyBorder="1" applyAlignment="1">
      <alignment horizontal="right"/>
    </xf>
    <xf numFmtId="168" fontId="14" fillId="2" borderId="2" xfId="5" applyNumberFormat="1" applyFont="1" applyFill="1" applyBorder="1"/>
    <xf numFmtId="167" fontId="14" fillId="2" borderId="2" xfId="5" applyNumberFormat="1" applyFont="1" applyFill="1" applyBorder="1"/>
    <xf numFmtId="167" fontId="14" fillId="0" borderId="2" xfId="0" applyNumberFormat="1" applyFont="1" applyFill="1" applyBorder="1" applyAlignment="1">
      <alignment horizontal="right"/>
    </xf>
    <xf numFmtId="168" fontId="14" fillId="0" borderId="2" xfId="0" applyNumberFormat="1" applyFont="1" applyFill="1" applyBorder="1" applyAlignment="1">
      <alignment horizontal="right"/>
    </xf>
    <xf numFmtId="0" fontId="13" fillId="3" borderId="0" xfId="0" applyFont="1" applyFill="1" applyBorder="1" applyAlignment="1">
      <alignment horizontal="left" indent="1"/>
    </xf>
    <xf numFmtId="0" fontId="13" fillId="3" borderId="0" xfId="0" applyFont="1" applyFill="1" applyAlignment="1">
      <alignment horizontal="center"/>
    </xf>
    <xf numFmtId="42" fontId="14" fillId="0" borderId="0" xfId="0" applyNumberFormat="1" applyFont="1" applyFill="1" applyAlignment="1">
      <alignment horizontal="center"/>
    </xf>
    <xf numFmtId="167" fontId="14" fillId="0" borderId="0" xfId="0" applyNumberFormat="1" applyFont="1" applyFill="1"/>
    <xf numFmtId="0" fontId="21" fillId="0" borderId="0" xfId="0" applyFont="1" applyFill="1" applyAlignment="1">
      <alignment horizontal="left" vertical="top" wrapText="1"/>
    </xf>
    <xf numFmtId="0" fontId="13" fillId="0" borderId="0" xfId="0" applyFont="1" applyFill="1" applyAlignment="1">
      <alignment horizontal="left"/>
    </xf>
    <xf numFmtId="169" fontId="14" fillId="0" borderId="2" xfId="5" quotePrefix="1" applyNumberFormat="1" applyFont="1" applyFill="1" applyBorder="1" applyAlignment="1">
      <alignment vertical="top" wrapText="1"/>
    </xf>
    <xf numFmtId="164" fontId="14" fillId="0" borderId="2" xfId="5" quotePrefix="1" applyNumberFormat="1" applyFont="1" applyFill="1" applyBorder="1" applyAlignment="1">
      <alignment vertical="top" wrapText="1"/>
    </xf>
    <xf numFmtId="164" fontId="14" fillId="3" borderId="2" xfId="5" quotePrefix="1" applyNumberFormat="1" applyFont="1" applyFill="1" applyBorder="1" applyAlignment="1">
      <alignmen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6" xfId="0" applyFont="1" applyFill="1" applyBorder="1" applyAlignment="1">
      <alignment horizontal="left" vertical="top" wrapText="1"/>
    </xf>
    <xf numFmtId="0" fontId="13" fillId="0" borderId="2" xfId="0" applyFont="1" applyFill="1" applyBorder="1" applyAlignment="1">
      <alignment horizontal="center" vertical="top" wrapText="1"/>
    </xf>
    <xf numFmtId="0" fontId="14" fillId="0" borderId="0" xfId="0" applyFont="1" applyFill="1" applyAlignment="1">
      <alignment horizontal="left"/>
    </xf>
    <xf numFmtId="0" fontId="14" fillId="0" borderId="0" xfId="13" applyFont="1"/>
    <xf numFmtId="0" fontId="21" fillId="0" borderId="0" xfId="0" applyFont="1" applyFill="1" applyAlignment="1">
      <alignment vertical="top" wrapText="1"/>
    </xf>
    <xf numFmtId="166" fontId="13" fillId="0" borderId="2" xfId="0" applyNumberFormat="1" applyFont="1" applyFill="1" applyBorder="1" applyAlignment="1">
      <alignment horizontal="right"/>
    </xf>
    <xf numFmtId="167" fontId="14" fillId="0" borderId="2" xfId="5" applyNumberFormat="1" applyFont="1" applyFill="1" applyBorder="1"/>
    <xf numFmtId="167" fontId="14" fillId="0" borderId="3" xfId="5" applyNumberFormat="1" applyFont="1" applyFill="1" applyBorder="1"/>
    <xf numFmtId="169" fontId="14" fillId="0" borderId="2" xfId="5" applyNumberFormat="1" applyFont="1" applyFill="1" applyBorder="1" applyAlignment="1">
      <alignment horizontal="right"/>
    </xf>
    <xf numFmtId="164" fontId="14" fillId="0" borderId="2" xfId="5" applyNumberFormat="1" applyFont="1" applyFill="1" applyBorder="1" applyAlignment="1">
      <alignment horizontal="right"/>
    </xf>
    <xf numFmtId="166" fontId="13" fillId="0" borderId="0" xfId="0" applyNumberFormat="1" applyFont="1" applyBorder="1" applyAlignment="1">
      <alignment horizontal="right"/>
    </xf>
    <xf numFmtId="169" fontId="14" fillId="0" borderId="0" xfId="5" applyNumberFormat="1" applyFont="1" applyFill="1" applyBorder="1" applyAlignment="1">
      <alignment horizontal="right"/>
    </xf>
    <xf numFmtId="167" fontId="14" fillId="0" borderId="0" xfId="5" applyNumberFormat="1" applyFont="1" applyFill="1" applyBorder="1"/>
    <xf numFmtId="167" fontId="14" fillId="0" borderId="0" xfId="5" applyNumberFormat="1" applyFont="1" applyBorder="1"/>
    <xf numFmtId="5" fontId="14" fillId="0" borderId="0" xfId="5" applyNumberFormat="1" applyFont="1" applyBorder="1"/>
    <xf numFmtId="167" fontId="14" fillId="0" borderId="7" xfId="5" applyNumberFormat="1" applyFont="1" applyBorder="1"/>
    <xf numFmtId="166" fontId="13" fillId="0" borderId="0" xfId="0" applyNumberFormat="1" applyFont="1" applyFill="1" applyBorder="1" applyAlignment="1">
      <alignment horizontal="right"/>
    </xf>
    <xf numFmtId="167" fontId="14" fillId="0" borderId="0" xfId="0" applyNumberFormat="1" applyFont="1" applyFill="1" applyBorder="1" applyAlignment="1">
      <alignment horizontal="right"/>
    </xf>
    <xf numFmtId="167" fontId="14" fillId="0" borderId="7" xfId="0" applyNumberFormat="1" applyFont="1" applyFill="1" applyBorder="1" applyAlignment="1">
      <alignment horizontal="right"/>
    </xf>
    <xf numFmtId="0" fontId="14" fillId="0" borderId="0" xfId="0" applyFont="1" applyBorder="1" applyAlignment="1">
      <alignment vertical="top" wrapText="1"/>
    </xf>
    <xf numFmtId="0" fontId="14" fillId="0" borderId="8" xfId="0" applyFont="1" applyBorder="1"/>
    <xf numFmtId="0" fontId="21" fillId="0" borderId="9" xfId="0" applyFont="1" applyFill="1" applyBorder="1" applyAlignment="1">
      <alignment vertical="top" wrapText="1"/>
    </xf>
    <xf numFmtId="5" fontId="14" fillId="0" borderId="0" xfId="0" applyNumberFormat="1" applyFont="1"/>
    <xf numFmtId="9" fontId="14" fillId="0" borderId="0" xfId="16" applyFont="1" applyFill="1"/>
    <xf numFmtId="169" fontId="14" fillId="0" borderId="0" xfId="0" applyNumberFormat="1" applyFont="1" applyFill="1"/>
    <xf numFmtId="43" fontId="14" fillId="0" borderId="2" xfId="1" applyFont="1" applyFill="1" applyBorder="1" applyAlignment="1">
      <alignment horizontal="right"/>
    </xf>
    <xf numFmtId="169" fontId="14" fillId="0" borderId="6" xfId="5" quotePrefix="1" applyNumberFormat="1" applyFont="1" applyFill="1" applyBorder="1" applyAlignment="1">
      <alignment vertical="top" wrapText="1"/>
    </xf>
    <xf numFmtId="0" fontId="13" fillId="4" borderId="0" xfId="13" applyNumberFormat="1" applyFont="1" applyFill="1" applyBorder="1" applyAlignment="1">
      <alignment horizontal="left" indent="1"/>
    </xf>
    <xf numFmtId="0" fontId="22" fillId="4" borderId="0" xfId="0" applyFont="1" applyFill="1" applyBorder="1" applyAlignment="1">
      <alignment horizontal="center"/>
    </xf>
    <xf numFmtId="0" fontId="22" fillId="5" borderId="10" xfId="0" applyFont="1" applyFill="1" applyBorder="1" applyAlignment="1">
      <alignment horizontal="center" vertical="top" wrapText="1"/>
    </xf>
    <xf numFmtId="0" fontId="22" fillId="5" borderId="11" xfId="0" applyFont="1" applyFill="1" applyBorder="1" applyAlignment="1">
      <alignment horizontal="center" vertical="top" wrapText="1"/>
    </xf>
    <xf numFmtId="0" fontId="22" fillId="5" borderId="12" xfId="0" applyFont="1" applyFill="1" applyBorder="1" applyAlignment="1">
      <alignment horizontal="center" wrapText="1"/>
    </xf>
    <xf numFmtId="0" fontId="22" fillId="5" borderId="13" xfId="0" applyFont="1" applyFill="1" applyBorder="1" applyAlignment="1">
      <alignment horizontal="center" wrapText="1"/>
    </xf>
    <xf numFmtId="0" fontId="22" fillId="5" borderId="14" xfId="0" applyFont="1" applyFill="1" applyBorder="1" applyAlignment="1">
      <alignment horizontal="center" wrapText="1"/>
    </xf>
    <xf numFmtId="0" fontId="22" fillId="5" borderId="15" xfId="0" applyFont="1" applyFill="1" applyBorder="1" applyAlignment="1">
      <alignment horizontal="center"/>
    </xf>
    <xf numFmtId="0" fontId="22" fillId="5" borderId="16" xfId="0" applyFont="1" applyFill="1" applyBorder="1" applyAlignment="1">
      <alignment horizontal="center" wrapText="1"/>
    </xf>
    <xf numFmtId="0" fontId="22" fillId="5" borderId="17" xfId="0" applyFont="1" applyFill="1" applyBorder="1" applyAlignment="1">
      <alignment horizontal="center" wrapText="1"/>
    </xf>
    <xf numFmtId="0" fontId="22" fillId="5" borderId="15" xfId="0" applyFont="1" applyFill="1" applyBorder="1" applyAlignment="1">
      <alignment horizontal="center" vertical="top"/>
    </xf>
    <xf numFmtId="0" fontId="22" fillId="5" borderId="16" xfId="0" applyFont="1" applyFill="1" applyBorder="1" applyAlignment="1">
      <alignment horizontal="center" vertical="top" wrapText="1"/>
    </xf>
    <xf numFmtId="0" fontId="22" fillId="5" borderId="17" xfId="0" applyFont="1" applyFill="1" applyBorder="1" applyAlignment="1">
      <alignment horizontal="center" vertical="top" wrapText="1"/>
    </xf>
    <xf numFmtId="164" fontId="14" fillId="0" borderId="18" xfId="1" applyNumberFormat="1" applyFont="1" applyFill="1" applyBorder="1"/>
    <xf numFmtId="168" fontId="14" fillId="0" borderId="2" xfId="5" applyNumberFormat="1" applyFont="1" applyFill="1" applyBorder="1"/>
    <xf numFmtId="5" fontId="14" fillId="0" borderId="19" xfId="5" applyNumberFormat="1" applyFont="1" applyFill="1" applyBorder="1"/>
    <xf numFmtId="167" fontId="14" fillId="0" borderId="38" xfId="5" applyNumberFormat="1" applyFont="1" applyFill="1" applyBorder="1"/>
    <xf numFmtId="0" fontId="13" fillId="0" borderId="0" xfId="0" applyFont="1" applyAlignment="1">
      <alignment wrapText="1"/>
    </xf>
    <xf numFmtId="0" fontId="22" fillId="5" borderId="39" xfId="0" applyFont="1" applyFill="1" applyBorder="1" applyAlignment="1">
      <alignment horizontal="center" vertical="top" wrapText="1"/>
    </xf>
    <xf numFmtId="9" fontId="13" fillId="2" borderId="40" xfId="16" applyFont="1" applyFill="1" applyBorder="1" applyAlignment="1">
      <alignment horizontal="center" vertical="center"/>
    </xf>
    <xf numFmtId="169" fontId="14" fillId="6" borderId="6" xfId="5" quotePrefix="1" applyNumberFormat="1" applyFont="1" applyFill="1" applyBorder="1" applyAlignment="1">
      <alignment vertical="top" wrapText="1"/>
    </xf>
    <xf numFmtId="164" fontId="14" fillId="6" borderId="2" xfId="5" quotePrefix="1" applyNumberFormat="1" applyFont="1" applyFill="1" applyBorder="1" applyAlignment="1">
      <alignment vertical="top" wrapText="1"/>
    </xf>
    <xf numFmtId="169" fontId="14" fillId="6" borderId="2" xfId="5" quotePrefix="1" applyNumberFormat="1" applyFont="1" applyFill="1" applyBorder="1" applyAlignment="1">
      <alignment vertical="top" wrapText="1"/>
    </xf>
    <xf numFmtId="0" fontId="14" fillId="6" borderId="2" xfId="0" quotePrefix="1" applyFont="1" applyFill="1" applyBorder="1" applyAlignment="1">
      <alignment vertical="top" wrapText="1"/>
    </xf>
    <xf numFmtId="164" fontId="14" fillId="6" borderId="20" xfId="1" quotePrefix="1" applyNumberFormat="1" applyFont="1" applyFill="1" applyBorder="1"/>
    <xf numFmtId="164" fontId="14" fillId="6" borderId="21" xfId="1" quotePrefix="1" applyNumberFormat="1" applyFont="1" applyFill="1" applyBorder="1"/>
    <xf numFmtId="168" fontId="14" fillId="6" borderId="2" xfId="0" applyNumberFormat="1" applyFont="1" applyFill="1" applyBorder="1" applyAlignment="1">
      <alignment horizontal="right"/>
    </xf>
    <xf numFmtId="167" fontId="14" fillId="6" borderId="2" xfId="0" applyNumberFormat="1" applyFont="1" applyFill="1" applyBorder="1" applyAlignment="1">
      <alignment horizontal="right"/>
    </xf>
    <xf numFmtId="0" fontId="22" fillId="5" borderId="10" xfId="0" applyFont="1" applyFill="1" applyBorder="1" applyAlignment="1">
      <alignment horizontal="center" vertical="top" wrapText="1"/>
    </xf>
    <xf numFmtId="0" fontId="13" fillId="0" borderId="0" xfId="0" quotePrefix="1" applyFont="1" applyFill="1" applyBorder="1" applyAlignment="1">
      <alignment horizontal="left" indent="1"/>
    </xf>
    <xf numFmtId="0" fontId="14" fillId="6" borderId="2" xfId="0" applyFont="1" applyFill="1" applyBorder="1" applyAlignment="1">
      <alignment horizontal="left" vertical="top" wrapText="1"/>
    </xf>
    <xf numFmtId="169" fontId="14" fillId="0" borderId="8" xfId="0" applyNumberFormat="1" applyFont="1" applyBorder="1"/>
    <xf numFmtId="0" fontId="22" fillId="5" borderId="10" xfId="0" applyFont="1" applyFill="1" applyBorder="1" applyAlignment="1">
      <alignment horizontal="center" vertical="top" wrapText="1"/>
    </xf>
    <xf numFmtId="0" fontId="14" fillId="6" borderId="2" xfId="0" applyFont="1" applyFill="1" applyBorder="1" applyAlignment="1">
      <alignment horizontal="left" vertical="top" wrapText="1"/>
    </xf>
    <xf numFmtId="168" fontId="14" fillId="0" borderId="3" xfId="5" applyNumberFormat="1" applyFont="1" applyFill="1" applyBorder="1"/>
    <xf numFmtId="169" fontId="14" fillId="0" borderId="0" xfId="13" applyNumberFormat="1" applyFont="1"/>
    <xf numFmtId="164" fontId="14" fillId="0" borderId="0" xfId="1" applyNumberFormat="1" applyFont="1" applyFill="1"/>
    <xf numFmtId="43" fontId="14" fillId="0" borderId="0" xfId="1" applyFont="1" applyFill="1" applyBorder="1" applyAlignment="1">
      <alignment horizontal="right"/>
    </xf>
    <xf numFmtId="0" fontId="13" fillId="0" borderId="0" xfId="0" quotePrefix="1" applyFont="1" applyFill="1" applyAlignment="1">
      <alignment horizontal="left"/>
    </xf>
    <xf numFmtId="0" fontId="14" fillId="0" borderId="0" xfId="0" applyFont="1" applyFill="1" applyAlignment="1">
      <alignment horizontal="center"/>
    </xf>
    <xf numFmtId="3" fontId="14" fillId="0" borderId="22" xfId="0" applyNumberFormat="1" applyFont="1" applyFill="1" applyBorder="1" applyAlignment="1" applyProtection="1">
      <alignment horizontal="left"/>
    </xf>
    <xf numFmtId="164" fontId="14" fillId="0" borderId="23" xfId="3" applyNumberFormat="1" applyFont="1" applyFill="1" applyBorder="1" applyAlignment="1">
      <alignment horizontal="right"/>
    </xf>
    <xf numFmtId="170" fontId="14" fillId="0" borderId="23" xfId="0" applyNumberFormat="1" applyFont="1" applyFill="1" applyBorder="1"/>
    <xf numFmtId="170" fontId="14" fillId="0" borderId="24" xfId="0" applyNumberFormat="1" applyFont="1" applyFill="1" applyBorder="1"/>
    <xf numFmtId="3" fontId="14" fillId="0" borderId="25" xfId="0" applyNumberFormat="1" applyFont="1" applyFill="1" applyBorder="1" applyAlignment="1" applyProtection="1">
      <alignment horizontal="left"/>
    </xf>
    <xf numFmtId="3" fontId="14" fillId="0" borderId="2" xfId="0" applyNumberFormat="1" applyFont="1" applyFill="1" applyBorder="1" applyAlignment="1">
      <alignment horizontal="right"/>
    </xf>
    <xf numFmtId="3" fontId="14" fillId="0" borderId="26" xfId="0" applyNumberFormat="1" applyFont="1" applyFill="1" applyBorder="1" applyAlignment="1">
      <alignment horizontal="right"/>
    </xf>
    <xf numFmtId="3" fontId="14" fillId="0" borderId="2" xfId="0" applyNumberFormat="1" applyFont="1" applyFill="1" applyBorder="1"/>
    <xf numFmtId="3" fontId="14" fillId="0" borderId="26" xfId="0" applyNumberFormat="1" applyFont="1" applyFill="1" applyBorder="1"/>
    <xf numFmtId="3" fontId="13" fillId="0" borderId="20" xfId="0" applyNumberFormat="1" applyFont="1" applyFill="1" applyBorder="1" applyAlignment="1" applyProtection="1">
      <alignment horizontal="left"/>
    </xf>
    <xf numFmtId="3" fontId="13" fillId="0" borderId="21" xfId="0" applyNumberFormat="1" applyFont="1" applyFill="1" applyBorder="1" applyAlignment="1">
      <alignment horizontal="right"/>
    </xf>
    <xf numFmtId="170" fontId="13" fillId="0" borderId="21" xfId="0" applyNumberFormat="1" applyFont="1" applyFill="1" applyBorder="1"/>
    <xf numFmtId="170" fontId="13" fillId="0" borderId="18" xfId="0" applyNumberFormat="1" applyFont="1" applyFill="1" applyBorder="1"/>
    <xf numFmtId="3" fontId="14" fillId="0" borderId="0" xfId="0" applyNumberFormat="1" applyFont="1" applyFill="1" applyBorder="1" applyAlignment="1" applyProtection="1">
      <alignment horizontal="left"/>
    </xf>
    <xf numFmtId="0" fontId="14" fillId="0" borderId="0" xfId="0" applyFont="1" applyFill="1" applyAlignment="1">
      <alignment horizontal="right"/>
    </xf>
    <xf numFmtId="170" fontId="14" fillId="0" borderId="0" xfId="0" applyNumberFormat="1" applyFont="1" applyFill="1"/>
    <xf numFmtId="3" fontId="14" fillId="0" borderId="0" xfId="0" applyNumberFormat="1" applyFont="1" applyFill="1" applyAlignment="1">
      <alignment horizontal="right"/>
    </xf>
    <xf numFmtId="3" fontId="14" fillId="0" borderId="0" xfId="0" applyNumberFormat="1" applyFont="1" applyBorder="1" applyAlignment="1" applyProtection="1">
      <alignment horizontal="left"/>
    </xf>
    <xf numFmtId="171" fontId="14" fillId="0" borderId="0" xfId="18" applyNumberFormat="1" applyFont="1" applyFill="1"/>
    <xf numFmtId="3" fontId="14" fillId="0" borderId="0" xfId="0" applyNumberFormat="1" applyFont="1" applyFill="1"/>
    <xf numFmtId="3" fontId="14" fillId="0" borderId="6" xfId="0" applyNumberFormat="1" applyFont="1" applyFill="1" applyBorder="1" applyAlignment="1" applyProtection="1">
      <alignment horizontal="left"/>
    </xf>
    <xf numFmtId="3" fontId="14" fillId="0" borderId="2" xfId="0" applyNumberFormat="1" applyFont="1" applyFill="1" applyBorder="1" applyAlignment="1"/>
    <xf numFmtId="3" fontId="14" fillId="0" borderId="2" xfId="0" applyNumberFormat="1" applyFont="1" applyFill="1" applyBorder="1" applyAlignment="1" applyProtection="1">
      <alignment horizontal="left"/>
    </xf>
    <xf numFmtId="38" fontId="14" fillId="0" borderId="2" xfId="0" applyNumberFormat="1" applyFont="1" applyFill="1" applyBorder="1" applyAlignment="1"/>
    <xf numFmtId="38" fontId="14" fillId="0" borderId="0" xfId="0" applyNumberFormat="1" applyFont="1" applyFill="1" applyBorder="1" applyAlignment="1"/>
    <xf numFmtId="0" fontId="13" fillId="0" borderId="0" xfId="0" applyFont="1" applyFill="1" applyBorder="1" applyAlignment="1">
      <alignment horizontal="center"/>
    </xf>
    <xf numFmtId="0" fontId="13" fillId="0" borderId="0" xfId="0" applyFont="1" applyFill="1"/>
    <xf numFmtId="38" fontId="14" fillId="0" borderId="27" xfId="3" applyNumberFormat="1" applyFont="1" applyFill="1" applyBorder="1"/>
    <xf numFmtId="3" fontId="14" fillId="0" borderId="25" xfId="0" applyNumberFormat="1" applyFont="1" applyFill="1" applyBorder="1" applyAlignment="1">
      <alignment horizontal="right" indent="1"/>
    </xf>
    <xf numFmtId="3" fontId="14" fillId="7" borderId="28" xfId="18" applyNumberFormat="1" applyFont="1" applyFill="1" applyBorder="1" applyAlignment="1">
      <alignment horizontal="right" indent="1"/>
    </xf>
    <xf numFmtId="3" fontId="14" fillId="7" borderId="29" xfId="18" applyNumberFormat="1" applyFont="1" applyFill="1" applyBorder="1" applyAlignment="1">
      <alignment horizontal="right" indent="1"/>
    </xf>
    <xf numFmtId="3" fontId="14" fillId="0" borderId="2" xfId="0" applyNumberFormat="1" applyFont="1" applyFill="1" applyBorder="1" applyAlignment="1">
      <alignment horizontal="right" indent="1"/>
    </xf>
    <xf numFmtId="9" fontId="14" fillId="0" borderId="26" xfId="18" applyFont="1" applyFill="1" applyBorder="1" applyAlignment="1">
      <alignment horizontal="right" indent="1"/>
    </xf>
    <xf numFmtId="3" fontId="14" fillId="0" borderId="30" xfId="0" applyNumberFormat="1" applyFont="1" applyFill="1" applyBorder="1" applyAlignment="1">
      <alignment horizontal="right" indent="1"/>
    </xf>
    <xf numFmtId="3" fontId="14" fillId="0" borderId="9" xfId="0" applyNumberFormat="1" applyFont="1" applyFill="1" applyBorder="1" applyAlignment="1">
      <alignment horizontal="right" indent="1"/>
    </xf>
    <xf numFmtId="3" fontId="14" fillId="7" borderId="30" xfId="18" applyNumberFormat="1" applyFont="1" applyFill="1" applyBorder="1" applyAlignment="1">
      <alignment horizontal="right" indent="1"/>
    </xf>
    <xf numFmtId="3" fontId="14" fillId="7" borderId="31" xfId="18" applyNumberFormat="1" applyFont="1" applyFill="1" applyBorder="1" applyAlignment="1">
      <alignment horizontal="right" indent="1"/>
    </xf>
    <xf numFmtId="9" fontId="14" fillId="0" borderId="32" xfId="18" applyFont="1" applyFill="1" applyBorder="1" applyAlignment="1">
      <alignment horizontal="right" indent="1"/>
    </xf>
    <xf numFmtId="3" fontId="14" fillId="0" borderId="0" xfId="0" applyNumberFormat="1" applyFont="1" applyFill="1" applyBorder="1" applyAlignment="1">
      <alignment horizontal="left"/>
    </xf>
    <xf numFmtId="3" fontId="14" fillId="0" borderId="0" xfId="0" applyNumberFormat="1" applyFont="1" applyFill="1" applyBorder="1" applyAlignment="1">
      <alignment horizontal="right"/>
    </xf>
    <xf numFmtId="0" fontId="14" fillId="0" borderId="0" xfId="0" applyFont="1" applyFill="1" applyBorder="1"/>
    <xf numFmtId="3" fontId="14" fillId="0" borderId="21" xfId="0" applyNumberFormat="1" applyFont="1" applyFill="1" applyBorder="1"/>
    <xf numFmtId="3" fontId="14" fillId="0" borderId="18" xfId="0" applyNumberFormat="1" applyFont="1" applyFill="1" applyBorder="1"/>
    <xf numFmtId="3" fontId="14" fillId="0" borderId="0" xfId="0" applyNumberFormat="1" applyFont="1" applyFill="1" applyAlignment="1">
      <alignment horizontal="center"/>
    </xf>
    <xf numFmtId="166" fontId="23" fillId="0" borderId="0" xfId="0" applyNumberFormat="1" applyFont="1" applyFill="1" applyBorder="1" applyAlignment="1">
      <alignment horizontal="left"/>
    </xf>
    <xf numFmtId="0" fontId="23" fillId="0" borderId="0" xfId="0" applyFont="1" applyBorder="1"/>
    <xf numFmtId="0" fontId="13" fillId="0" borderId="0" xfId="0" applyFont="1" applyFill="1" applyAlignment="1"/>
    <xf numFmtId="0" fontId="22" fillId="8" borderId="12" xfId="0" applyFont="1" applyFill="1" applyBorder="1" applyAlignment="1">
      <alignment horizontal="center"/>
    </xf>
    <xf numFmtId="0" fontId="22" fillId="8" borderId="13" xfId="0" applyFont="1" applyFill="1" applyBorder="1" applyAlignment="1">
      <alignment horizontal="center"/>
    </xf>
    <xf numFmtId="0" fontId="22" fillId="8" borderId="14" xfId="0" applyFont="1" applyFill="1" applyBorder="1" applyAlignment="1">
      <alignment horizontal="center"/>
    </xf>
    <xf numFmtId="3" fontId="23" fillId="8" borderId="20" xfId="0" applyNumberFormat="1" applyFont="1" applyFill="1" applyBorder="1" applyAlignment="1" applyProtection="1">
      <alignment horizontal="center"/>
    </xf>
    <xf numFmtId="0" fontId="23" fillId="8" borderId="21" xfId="0" applyFont="1" applyFill="1" applyBorder="1" applyAlignment="1">
      <alignment horizontal="center"/>
    </xf>
    <xf numFmtId="0" fontId="23" fillId="8" borderId="18" xfId="0" applyFont="1" applyFill="1" applyBorder="1" applyAlignment="1">
      <alignment horizontal="center"/>
    </xf>
    <xf numFmtId="3" fontId="14" fillId="10" borderId="2" xfId="0" applyNumberFormat="1" applyFont="1" applyFill="1" applyBorder="1" applyAlignment="1"/>
    <xf numFmtId="3" fontId="14" fillId="10" borderId="6" xfId="0" applyNumberFormat="1" applyFont="1" applyFill="1" applyBorder="1" applyAlignment="1"/>
    <xf numFmtId="0" fontId="22" fillId="8" borderId="12" xfId="0" applyFont="1" applyFill="1" applyBorder="1" applyAlignment="1">
      <alignment horizontal="center" wrapText="1"/>
    </xf>
    <xf numFmtId="0" fontId="22" fillId="8" borderId="13" xfId="0" applyFont="1" applyFill="1" applyBorder="1" applyAlignment="1">
      <alignment horizontal="center" wrapText="1"/>
    </xf>
    <xf numFmtId="0" fontId="22" fillId="8" borderId="14" xfId="0" applyFont="1" applyFill="1" applyBorder="1" applyAlignment="1">
      <alignment horizontal="center" wrapText="1"/>
    </xf>
    <xf numFmtId="0" fontId="14" fillId="0" borderId="0" xfId="0" applyFont="1" applyAlignment="1">
      <alignment wrapText="1"/>
    </xf>
    <xf numFmtId="0" fontId="22" fillId="8" borderId="33" xfId="13" applyFont="1" applyFill="1" applyBorder="1"/>
    <xf numFmtId="3" fontId="22" fillId="8" borderId="13" xfId="0" applyNumberFormat="1" applyFont="1" applyFill="1" applyBorder="1" applyAlignment="1">
      <alignment horizontal="center"/>
    </xf>
    <xf numFmtId="3" fontId="22" fillId="8" borderId="12" xfId="0" applyNumberFormat="1" applyFont="1" applyFill="1" applyBorder="1" applyAlignment="1">
      <alignment horizontal="center"/>
    </xf>
    <xf numFmtId="0" fontId="22" fillId="8" borderId="33" xfId="0" applyFont="1" applyFill="1" applyBorder="1" applyAlignment="1">
      <alignment horizontal="center"/>
    </xf>
    <xf numFmtId="0" fontId="22" fillId="8" borderId="34" xfId="0" applyFont="1" applyFill="1" applyBorder="1" applyAlignment="1">
      <alignment horizontal="center"/>
    </xf>
    <xf numFmtId="0" fontId="22" fillId="8" borderId="22" xfId="0" applyFont="1" applyFill="1" applyBorder="1" applyAlignment="1">
      <alignment horizontal="center"/>
    </xf>
    <xf numFmtId="3" fontId="22" fillId="8" borderId="24" xfId="0" applyNumberFormat="1" applyFont="1" applyFill="1" applyBorder="1" applyAlignment="1" applyProtection="1">
      <alignment horizontal="left"/>
    </xf>
    <xf numFmtId="0" fontId="14" fillId="0" borderId="25" xfId="0" applyFont="1" applyBorder="1"/>
    <xf numFmtId="3" fontId="14" fillId="0" borderId="26" xfId="0" applyNumberFormat="1" applyFont="1" applyBorder="1" applyAlignment="1" applyProtection="1">
      <alignment horizontal="left"/>
    </xf>
    <xf numFmtId="0" fontId="14" fillId="0" borderId="20" xfId="0" applyFont="1" applyBorder="1"/>
    <xf numFmtId="3" fontId="14" fillId="0" borderId="18" xfId="0" applyNumberFormat="1" applyFont="1" applyBorder="1" applyAlignment="1" applyProtection="1">
      <alignment horizontal="left"/>
    </xf>
    <xf numFmtId="167" fontId="14" fillId="2" borderId="2" xfId="5" applyNumberFormat="1" applyFont="1" applyFill="1" applyBorder="1"/>
    <xf numFmtId="167" fontId="14" fillId="2" borderId="37" xfId="5" applyNumberFormat="1" applyFont="1" applyFill="1" applyBorder="1"/>
    <xf numFmtId="164" fontId="14" fillId="0" borderId="0" xfId="1" applyNumberFormat="1" applyFont="1" applyFill="1" applyAlignment="1">
      <alignment horizontal="center"/>
    </xf>
    <xf numFmtId="172" fontId="14" fillId="0" borderId="0" xfId="16" applyNumberFormat="1" applyFont="1" applyFill="1"/>
    <xf numFmtId="10" fontId="14" fillId="0" borderId="0" xfId="16" applyNumberFormat="1" applyFont="1" applyFill="1" applyBorder="1" applyAlignment="1">
      <alignment horizontal="right"/>
    </xf>
    <xf numFmtId="0" fontId="13" fillId="0" borderId="0" xfId="0" applyFont="1" applyFill="1" applyAlignment="1">
      <alignment horizontal="left"/>
    </xf>
    <xf numFmtId="38" fontId="14" fillId="0" borderId="27" xfId="1" applyNumberFormat="1" applyFont="1" applyFill="1" applyBorder="1"/>
    <xf numFmtId="3" fontId="14" fillId="0" borderId="26" xfId="0" applyNumberFormat="1" applyFont="1" applyFill="1" applyBorder="1" applyAlignment="1">
      <alignment horizontal="right" indent="1"/>
    </xf>
    <xf numFmtId="3" fontId="14" fillId="0" borderId="32" xfId="0" applyNumberFormat="1" applyFont="1" applyFill="1" applyBorder="1" applyAlignment="1">
      <alignment horizontal="right" indent="1"/>
    </xf>
    <xf numFmtId="0" fontId="13" fillId="0" borderId="0" xfId="0" applyFont="1" applyFill="1" applyAlignment="1">
      <alignment horizontal="left"/>
    </xf>
    <xf numFmtId="0" fontId="13" fillId="0" borderId="0" xfId="0" applyFont="1" applyFill="1" applyAlignment="1">
      <alignment horizontal="left"/>
    </xf>
    <xf numFmtId="0" fontId="22" fillId="5" borderId="10" xfId="0" applyFont="1" applyFill="1" applyBorder="1" applyAlignment="1">
      <alignment horizontal="center" vertical="top" wrapText="1"/>
    </xf>
    <xf numFmtId="0" fontId="13" fillId="0" borderId="2" xfId="0" applyFont="1" applyFill="1" applyBorder="1" applyAlignment="1">
      <alignment horizontal="center" vertical="top" wrapText="1"/>
    </xf>
    <xf numFmtId="0" fontId="14" fillId="6" borderId="2" xfId="0" applyFont="1" applyFill="1" applyBorder="1" applyAlignment="1">
      <alignment horizontal="left" vertical="top" wrapText="1"/>
    </xf>
    <xf numFmtId="0" fontId="22" fillId="0" borderId="0" xfId="0" applyFont="1" applyFill="1" applyAlignment="1"/>
    <xf numFmtId="0" fontId="25" fillId="0" borderId="0" xfId="0" applyFont="1" applyAlignment="1">
      <alignment wrapText="1"/>
    </xf>
    <xf numFmtId="0" fontId="26" fillId="8" borderId="0" xfId="0" applyFont="1" applyFill="1" applyAlignment="1">
      <alignment wrapText="1"/>
    </xf>
    <xf numFmtId="0" fontId="25" fillId="0" borderId="0" xfId="0" applyFont="1"/>
    <xf numFmtId="0" fontId="25" fillId="0" borderId="2" xfId="0" applyFont="1" applyBorder="1"/>
    <xf numFmtId="0" fontId="25" fillId="0" borderId="0" xfId="0" applyFont="1" applyFill="1"/>
    <xf numFmtId="0" fontId="25" fillId="0" borderId="0" xfId="0" applyFont="1" applyAlignment="1"/>
    <xf numFmtId="0" fontId="26" fillId="8" borderId="2" xfId="14" applyFont="1" applyFill="1" applyBorder="1" applyAlignment="1">
      <alignment horizontal="center" wrapText="1"/>
    </xf>
    <xf numFmtId="0" fontId="26" fillId="8" borderId="2" xfId="0" applyFont="1" applyFill="1" applyBorder="1" applyAlignment="1">
      <alignment horizontal="center" wrapText="1"/>
    </xf>
    <xf numFmtId="166" fontId="26" fillId="8" borderId="2" xfId="0" applyNumberFormat="1" applyFont="1" applyFill="1" applyBorder="1" applyAlignment="1">
      <alignment horizontal="center" wrapText="1"/>
    </xf>
    <xf numFmtId="0" fontId="26" fillId="8" borderId="2" xfId="14" applyFont="1" applyFill="1" applyBorder="1" applyAlignment="1">
      <alignment horizontal="left" wrapText="1"/>
    </xf>
    <xf numFmtId="0" fontId="26" fillId="8" borderId="0" xfId="14" applyFont="1" applyFill="1" applyBorder="1" applyAlignment="1">
      <alignment horizontal="left" wrapText="1"/>
    </xf>
    <xf numFmtId="0" fontId="27" fillId="0" borderId="2" xfId="14" applyFont="1" applyFill="1" applyBorder="1" applyAlignment="1"/>
    <xf numFmtId="164" fontId="25" fillId="0" borderId="2" xfId="1" applyNumberFormat="1" applyFont="1" applyBorder="1"/>
    <xf numFmtId="0" fontId="27" fillId="0" borderId="2" xfId="14" applyFont="1" applyFill="1" applyBorder="1" applyAlignment="1">
      <alignment wrapText="1"/>
    </xf>
    <xf numFmtId="0" fontId="27" fillId="0" borderId="2" xfId="15" applyFont="1" applyFill="1" applyBorder="1" applyAlignment="1"/>
    <xf numFmtId="0" fontId="27" fillId="0" borderId="2" xfId="14" quotePrefix="1" applyFont="1" applyFill="1" applyBorder="1" applyAlignment="1">
      <alignment wrapText="1"/>
    </xf>
    <xf numFmtId="164" fontId="25" fillId="0" borderId="2" xfId="1" applyNumberFormat="1" applyFont="1" applyFill="1" applyBorder="1"/>
    <xf numFmtId="0" fontId="27" fillId="0" borderId="0" xfId="14" applyFont="1" applyFill="1" applyBorder="1" applyAlignment="1"/>
    <xf numFmtId="3" fontId="14" fillId="0" borderId="3" xfId="0" applyNumberFormat="1" applyFont="1" applyBorder="1" applyAlignment="1" applyProtection="1">
      <alignment horizontal="left"/>
    </xf>
    <xf numFmtId="3" fontId="22" fillId="8" borderId="41" xfId="0" applyNumberFormat="1" applyFont="1" applyFill="1" applyBorder="1" applyAlignment="1" applyProtection="1">
      <alignment horizontal="left"/>
    </xf>
    <xf numFmtId="3" fontId="14" fillId="0" borderId="42" xfId="0" applyNumberFormat="1" applyFont="1" applyBorder="1" applyAlignment="1" applyProtection="1">
      <alignment horizontal="left"/>
    </xf>
    <xf numFmtId="3" fontId="14" fillId="0" borderId="3" xfId="0" quotePrefix="1" applyNumberFormat="1" applyFont="1" applyBorder="1" applyAlignment="1" applyProtection="1">
      <alignment horizontal="left"/>
    </xf>
    <xf numFmtId="3" fontId="14" fillId="0" borderId="19" xfId="0" applyNumberFormat="1" applyFont="1" applyFill="1" applyBorder="1" applyAlignment="1">
      <alignment horizontal="right" indent="1"/>
    </xf>
    <xf numFmtId="9" fontId="14" fillId="0" borderId="43" xfId="18" applyFont="1" applyFill="1" applyBorder="1" applyAlignment="1">
      <alignment horizontal="right" indent="1"/>
    </xf>
    <xf numFmtId="3" fontId="14" fillId="0" borderId="25" xfId="0" quotePrefix="1" applyNumberFormat="1" applyFont="1" applyFill="1" applyBorder="1" applyAlignment="1" applyProtection="1">
      <alignment horizontal="left"/>
    </xf>
    <xf numFmtId="3" fontId="14" fillId="0" borderId="2" xfId="0" quotePrefix="1" applyNumberFormat="1" applyFont="1" applyFill="1" applyBorder="1" applyAlignment="1" applyProtection="1">
      <alignment horizontal="left"/>
    </xf>
    <xf numFmtId="0" fontId="22" fillId="8" borderId="34" xfId="13" applyFont="1" applyFill="1" applyBorder="1"/>
    <xf numFmtId="38" fontId="14" fillId="0" borderId="44" xfId="3" applyNumberFormat="1" applyFont="1" applyFill="1" applyBorder="1"/>
    <xf numFmtId="38" fontId="14" fillId="0" borderId="44" xfId="3" quotePrefix="1" applyNumberFormat="1" applyFont="1" applyFill="1" applyBorder="1" applyAlignment="1">
      <alignment horizontal="left"/>
    </xf>
    <xf numFmtId="38" fontId="14" fillId="0" borderId="31" xfId="3" applyNumberFormat="1" applyFont="1" applyFill="1" applyBorder="1"/>
    <xf numFmtId="0" fontId="28" fillId="0" borderId="0" xfId="0" applyFont="1" applyFill="1"/>
    <xf numFmtId="38" fontId="14" fillId="0" borderId="44" xfId="1" applyNumberFormat="1" applyFont="1" applyFill="1" applyBorder="1"/>
    <xf numFmtId="38" fontId="14" fillId="0" borderId="44" xfId="1" quotePrefix="1" applyNumberFormat="1" applyFont="1" applyFill="1" applyBorder="1" applyAlignment="1">
      <alignment horizontal="left"/>
    </xf>
    <xf numFmtId="38" fontId="14" fillId="0" borderId="31" xfId="1" applyNumberFormat="1" applyFont="1" applyFill="1" applyBorder="1"/>
    <xf numFmtId="0" fontId="13" fillId="0" borderId="27" xfId="0" applyFont="1" applyFill="1" applyBorder="1" applyAlignment="1">
      <alignment horizontal="left"/>
    </xf>
    <xf numFmtId="3" fontId="14" fillId="0" borderId="25" xfId="0" applyNumberFormat="1" applyFont="1" applyFill="1" applyBorder="1"/>
    <xf numFmtId="0" fontId="13" fillId="0" borderId="44" xfId="0" applyFont="1" applyFill="1" applyBorder="1" applyAlignment="1">
      <alignment horizontal="left"/>
    </xf>
    <xf numFmtId="0" fontId="13" fillId="0" borderId="31" xfId="0" applyFont="1" applyFill="1" applyBorder="1" applyAlignment="1">
      <alignment horizontal="left"/>
    </xf>
    <xf numFmtId="3" fontId="14" fillId="0" borderId="20" xfId="0" applyNumberFormat="1" applyFont="1" applyFill="1" applyBorder="1"/>
    <xf numFmtId="0" fontId="12" fillId="0" borderId="0" xfId="0" applyFont="1"/>
    <xf numFmtId="166" fontId="14" fillId="0" borderId="0" xfId="0" applyNumberFormat="1" applyFont="1" applyFill="1" applyBorder="1" applyAlignment="1">
      <alignment horizontal="left"/>
    </xf>
    <xf numFmtId="0" fontId="6" fillId="0" borderId="0" xfId="65"/>
    <xf numFmtId="0" fontId="13" fillId="0" borderId="35" xfId="0" applyFont="1" applyFill="1" applyBorder="1" applyAlignment="1">
      <alignment horizontal="center"/>
    </xf>
    <xf numFmtId="1" fontId="13" fillId="0" borderId="10" xfId="27" applyNumberFormat="1" applyFont="1" applyFill="1" applyBorder="1" applyAlignment="1">
      <alignment horizontal="center"/>
    </xf>
    <xf numFmtId="0" fontId="22" fillId="8" borderId="45" xfId="27" applyFont="1" applyFill="1" applyBorder="1"/>
    <xf numFmtId="1" fontId="22" fillId="8" borderId="0" xfId="27" applyNumberFormat="1" applyFont="1" applyFill="1" applyBorder="1" applyAlignment="1">
      <alignment horizontal="center"/>
    </xf>
    <xf numFmtId="164" fontId="14" fillId="0" borderId="25" xfId="23" applyNumberFormat="1" applyFont="1" applyFill="1" applyBorder="1"/>
    <xf numFmtId="2" fontId="14" fillId="0" borderId="2" xfId="27" applyNumberFormat="1" applyFont="1" applyFill="1" applyBorder="1" applyAlignment="1">
      <alignment horizontal="right"/>
    </xf>
    <xf numFmtId="4" fontId="7" fillId="0" borderId="0" xfId="65" applyNumberFormat="1" applyFont="1" applyAlignment="1">
      <alignment horizontal="right"/>
    </xf>
    <xf numFmtId="164" fontId="14" fillId="0" borderId="20" xfId="23" applyNumberFormat="1" applyFont="1" applyFill="1" applyBorder="1"/>
    <xf numFmtId="2" fontId="14" fillId="0" borderId="21" xfId="27" applyNumberFormat="1" applyFont="1" applyFill="1" applyBorder="1" applyAlignment="1">
      <alignment horizontal="right"/>
    </xf>
    <xf numFmtId="0" fontId="22" fillId="8" borderId="12" xfId="27" applyFont="1" applyFill="1" applyBorder="1"/>
    <xf numFmtId="1" fontId="22" fillId="8" borderId="13" xfId="27" applyNumberFormat="1" applyFont="1" applyFill="1" applyBorder="1" applyAlignment="1">
      <alignment horizontal="center"/>
    </xf>
    <xf numFmtId="164" fontId="14" fillId="0" borderId="22" xfId="23" applyNumberFormat="1" applyFont="1" applyFill="1" applyBorder="1"/>
    <xf numFmtId="2" fontId="14" fillId="0" borderId="23" xfId="27" applyNumberFormat="1" applyFont="1" applyFill="1" applyBorder="1" applyAlignment="1">
      <alignment horizontal="right"/>
    </xf>
    <xf numFmtId="164" fontId="14" fillId="0" borderId="46" xfId="23" applyNumberFormat="1" applyFont="1" applyFill="1" applyBorder="1"/>
    <xf numFmtId="2" fontId="14" fillId="0" borderId="4" xfId="27" applyNumberFormat="1" applyFont="1" applyFill="1" applyBorder="1" applyAlignment="1">
      <alignment horizontal="right"/>
    </xf>
    <xf numFmtId="164" fontId="14" fillId="0" borderId="45" xfId="23" applyNumberFormat="1" applyFont="1" applyFill="1" applyBorder="1"/>
    <xf numFmtId="164" fontId="14" fillId="0" borderId="12" xfId="23" applyNumberFormat="1" applyFont="1" applyFill="1" applyBorder="1"/>
    <xf numFmtId="1" fontId="14" fillId="0" borderId="23" xfId="0" applyNumberFormat="1" applyFont="1" applyBorder="1"/>
    <xf numFmtId="173" fontId="14" fillId="0" borderId="2" xfId="0" applyNumberFormat="1" applyFont="1" applyBorder="1"/>
    <xf numFmtId="164" fontId="14" fillId="0" borderId="30" xfId="23" applyNumberFormat="1" applyFont="1" applyFill="1" applyBorder="1"/>
    <xf numFmtId="173" fontId="14" fillId="0" borderId="21" xfId="0" applyNumberFormat="1" applyFont="1" applyBorder="1"/>
    <xf numFmtId="9" fontId="14" fillId="0" borderId="2" xfId="16" applyNumberFormat="1" applyFont="1" applyFill="1" applyBorder="1" applyAlignment="1">
      <alignment horizontal="right"/>
    </xf>
    <xf numFmtId="0" fontId="22" fillId="8" borderId="15" xfId="27" applyFont="1" applyFill="1" applyBorder="1"/>
    <xf numFmtId="1" fontId="22" fillId="8" borderId="16" xfId="27" applyNumberFormat="1" applyFont="1" applyFill="1" applyBorder="1" applyAlignment="1">
      <alignment horizontal="center"/>
    </xf>
    <xf numFmtId="9" fontId="14" fillId="0" borderId="21" xfId="16" applyNumberFormat="1" applyFont="1" applyFill="1" applyBorder="1" applyAlignment="1">
      <alignment horizontal="right"/>
    </xf>
    <xf numFmtId="172" fontId="14" fillId="0" borderId="2" xfId="16" applyNumberFormat="1" applyFont="1" applyFill="1" applyBorder="1" applyAlignment="1">
      <alignment horizontal="right"/>
    </xf>
    <xf numFmtId="9" fontId="0" fillId="0" borderId="0" xfId="0" applyNumberFormat="1"/>
    <xf numFmtId="9" fontId="0" fillId="0" borderId="0" xfId="16" applyFont="1"/>
    <xf numFmtId="1" fontId="13" fillId="0" borderId="13" xfId="27" applyNumberFormat="1" applyFont="1" applyFill="1" applyBorder="1" applyAlignment="1">
      <alignment horizontal="right"/>
    </xf>
    <xf numFmtId="1" fontId="13" fillId="0" borderId="13" xfId="16" applyNumberFormat="1" applyFont="1" applyFill="1" applyBorder="1" applyAlignment="1">
      <alignment horizontal="right"/>
    </xf>
    <xf numFmtId="0" fontId="30" fillId="0" borderId="0" xfId="0" applyFont="1"/>
    <xf numFmtId="172" fontId="14" fillId="0" borderId="23" xfId="16" applyNumberFormat="1" applyFont="1" applyFill="1" applyBorder="1" applyAlignment="1">
      <alignment horizontal="right"/>
    </xf>
    <xf numFmtId="9" fontId="14" fillId="0" borderId="23" xfId="16" applyNumberFormat="1" applyFont="1" applyFill="1" applyBorder="1" applyAlignment="1">
      <alignment horizontal="right"/>
    </xf>
    <xf numFmtId="172" fontId="14" fillId="0" borderId="21" xfId="16" applyNumberFormat="1" applyFont="1" applyFill="1" applyBorder="1" applyAlignment="1">
      <alignment horizontal="right"/>
    </xf>
    <xf numFmtId="164" fontId="27" fillId="0" borderId="2" xfId="1" applyNumberFormat="1" applyFont="1" applyFill="1" applyBorder="1" applyAlignment="1"/>
    <xf numFmtId="0" fontId="14" fillId="0" borderId="0" xfId="0" applyFont="1" applyFill="1" applyBorder="1" applyAlignment="1">
      <alignment horizontal="left" indent="1"/>
    </xf>
    <xf numFmtId="0" fontId="0" fillId="0" borderId="0" xfId="0" applyAlignment="1">
      <alignment vertical="center"/>
    </xf>
    <xf numFmtId="0" fontId="0" fillId="0" borderId="0" xfId="0" applyAlignment="1">
      <alignment vertical="center" wrapText="1"/>
    </xf>
    <xf numFmtId="164" fontId="14" fillId="0" borderId="0" xfId="1" quotePrefix="1" applyNumberFormat="1" applyFont="1" applyFill="1" applyAlignment="1">
      <alignment vertical="top" wrapText="1"/>
    </xf>
    <xf numFmtId="5" fontId="14" fillId="0" borderId="0" xfId="0" applyNumberFormat="1" applyFont="1" applyFill="1"/>
    <xf numFmtId="0" fontId="27" fillId="0" borderId="2" xfId="15" applyFont="1" applyFill="1" applyBorder="1" applyAlignment="1">
      <alignment wrapText="1"/>
    </xf>
    <xf numFmtId="164" fontId="14" fillId="0" borderId="0" xfId="0" applyNumberFormat="1" applyFont="1" applyFill="1"/>
    <xf numFmtId="0" fontId="14" fillId="0" borderId="0" xfId="0" applyFont="1" applyBorder="1" applyAlignment="1">
      <alignment horizontal="left"/>
    </xf>
    <xf numFmtId="0" fontId="31" fillId="0" borderId="0" xfId="65" applyFont="1" applyAlignment="1">
      <alignment horizontal="right"/>
    </xf>
    <xf numFmtId="4" fontId="14" fillId="0" borderId="0" xfId="0" applyNumberFormat="1" applyFont="1" applyFill="1"/>
    <xf numFmtId="2" fontId="14" fillId="0" borderId="0" xfId="27" applyNumberFormat="1" applyFont="1" applyFill="1" applyBorder="1" applyAlignment="1">
      <alignment horizontal="right"/>
    </xf>
    <xf numFmtId="9" fontId="14" fillId="0" borderId="0" xfId="16" applyNumberFormat="1" applyFont="1" applyFill="1" applyBorder="1" applyAlignment="1">
      <alignment horizontal="right"/>
    </xf>
    <xf numFmtId="0" fontId="31" fillId="0" borderId="0" xfId="65" applyFont="1" applyFill="1" applyAlignment="1">
      <alignment horizontal="right"/>
    </xf>
    <xf numFmtId="0" fontId="6" fillId="0" borderId="0" xfId="65" applyFill="1"/>
    <xf numFmtId="164" fontId="14" fillId="0" borderId="16" xfId="23" applyNumberFormat="1" applyFont="1" applyFill="1" applyBorder="1"/>
    <xf numFmtId="164" fontId="14" fillId="0" borderId="15" xfId="23" applyNumberFormat="1" applyFont="1" applyFill="1" applyBorder="1"/>
    <xf numFmtId="1" fontId="13" fillId="0" borderId="47" xfId="27" applyNumberFormat="1" applyFont="1" applyFill="1" applyBorder="1" applyAlignment="1">
      <alignment horizontal="right"/>
    </xf>
    <xf numFmtId="1" fontId="13" fillId="0" borderId="47" xfId="16" applyNumberFormat="1" applyFont="1" applyFill="1" applyBorder="1" applyAlignment="1">
      <alignment horizontal="right"/>
    </xf>
    <xf numFmtId="0" fontId="22" fillId="5" borderId="10"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22" fillId="5" borderId="10" xfId="0" applyFont="1" applyFill="1" applyBorder="1" applyAlignment="1">
      <alignment horizontal="center" vertical="top" wrapText="1"/>
    </xf>
    <xf numFmtId="0" fontId="21" fillId="0" borderId="13" xfId="0" applyFont="1" applyFill="1" applyBorder="1" applyAlignment="1">
      <alignment horizontal="left" vertical="top" wrapText="1"/>
    </xf>
    <xf numFmtId="0" fontId="21" fillId="0" borderId="9" xfId="0" applyFont="1" applyFill="1" applyBorder="1" applyAlignment="1">
      <alignment horizontal="left" vertical="top" wrapText="1"/>
    </xf>
    <xf numFmtId="0" fontId="22" fillId="5" borderId="10"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22" fillId="5" borderId="16" xfId="0" applyFont="1" applyFill="1" applyBorder="1" applyAlignment="1">
      <alignment horizontal="center" vertical="top" wrapText="1"/>
    </xf>
    <xf numFmtId="0" fontId="32" fillId="0" borderId="2" xfId="249" applyFill="1" applyBorder="1" applyAlignment="1"/>
    <xf numFmtId="1" fontId="25" fillId="0" borderId="2" xfId="0" applyNumberFormat="1" applyFont="1" applyFill="1" applyBorder="1"/>
    <xf numFmtId="0" fontId="32" fillId="0" borderId="0" xfId="249" applyAlignment="1">
      <alignment vertical="center"/>
    </xf>
    <xf numFmtId="0" fontId="29" fillId="0" borderId="9" xfId="0" applyFont="1" applyBorder="1" applyAlignment="1">
      <alignment horizontal="left"/>
    </xf>
    <xf numFmtId="0" fontId="22" fillId="11" borderId="0" xfId="0" applyFont="1" applyFill="1"/>
    <xf numFmtId="0" fontId="30" fillId="11" borderId="0" xfId="0" applyFont="1" applyFill="1"/>
    <xf numFmtId="0" fontId="14" fillId="12" borderId="0" xfId="0" applyFont="1" applyFill="1"/>
    <xf numFmtId="0" fontId="14" fillId="13" borderId="0" xfId="0" applyFont="1" applyFill="1"/>
    <xf numFmtId="0" fontId="13" fillId="12" borderId="0" xfId="0" applyFont="1" applyFill="1"/>
    <xf numFmtId="0" fontId="0" fillId="0" borderId="0" xfId="0" applyFill="1"/>
    <xf numFmtId="0" fontId="13" fillId="13" borderId="0" xfId="0" applyFont="1" applyFill="1"/>
    <xf numFmtId="0" fontId="0" fillId="13" borderId="0" xfId="0" applyFill="1"/>
    <xf numFmtId="0" fontId="0" fillId="12" borderId="0" xfId="0" applyFill="1"/>
    <xf numFmtId="0" fontId="13" fillId="12" borderId="0" xfId="0" applyFont="1" applyFill="1" applyAlignment="1">
      <alignment vertical="center"/>
    </xf>
    <xf numFmtId="0" fontId="27" fillId="0" borderId="2" xfId="14" applyNumberFormat="1" applyFont="1" applyFill="1" applyBorder="1" applyAlignment="1">
      <alignment wrapText="1"/>
    </xf>
    <xf numFmtId="0" fontId="27" fillId="0" borderId="2" xfId="14" quotePrefix="1" applyNumberFormat="1" applyFont="1" applyFill="1" applyBorder="1" applyAlignment="1">
      <alignment wrapText="1"/>
    </xf>
    <xf numFmtId="167" fontId="23" fillId="14" borderId="2" xfId="5" applyNumberFormat="1" applyFont="1" applyFill="1" applyBorder="1"/>
    <xf numFmtId="167" fontId="14" fillId="0" borderId="0" xfId="16" applyNumberFormat="1" applyFont="1" applyFill="1"/>
    <xf numFmtId="164" fontId="0" fillId="0" borderId="2" xfId="1" applyNumberFormat="1" applyFont="1" applyBorder="1"/>
    <xf numFmtId="172" fontId="14" fillId="0" borderId="41" xfId="16" applyNumberFormat="1" applyFont="1" applyFill="1" applyBorder="1" applyAlignment="1">
      <alignment horizontal="right"/>
    </xf>
    <xf numFmtId="172" fontId="14" fillId="0" borderId="3" xfId="16" applyNumberFormat="1" applyFont="1" applyFill="1" applyBorder="1" applyAlignment="1">
      <alignment horizontal="right"/>
    </xf>
    <xf numFmtId="172" fontId="14" fillId="0" borderId="42" xfId="16" applyNumberFormat="1" applyFont="1" applyFill="1" applyBorder="1" applyAlignment="1">
      <alignment horizontal="right"/>
    </xf>
    <xf numFmtId="172" fontId="14" fillId="0" borderId="6" xfId="16" applyNumberFormat="1" applyFont="1" applyFill="1" applyBorder="1" applyAlignment="1">
      <alignment horizontal="right"/>
    </xf>
    <xf numFmtId="1" fontId="13" fillId="0" borderId="16" xfId="16" applyNumberFormat="1" applyFont="1" applyFill="1" applyBorder="1" applyAlignment="1">
      <alignment horizontal="right"/>
    </xf>
    <xf numFmtId="0" fontId="32" fillId="0" borderId="0" xfId="249"/>
    <xf numFmtId="0" fontId="22" fillId="5" borderId="10"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22" fillId="5" borderId="16" xfId="0" applyFont="1" applyFill="1" applyBorder="1" applyAlignment="1">
      <alignment horizontal="center" vertical="top" wrapText="1"/>
    </xf>
    <xf numFmtId="164" fontId="25" fillId="0" borderId="0" xfId="0" applyNumberFormat="1" applyFont="1"/>
    <xf numFmtId="0" fontId="14" fillId="6" borderId="2" xfId="0" applyFont="1" applyFill="1" applyBorder="1" applyAlignment="1">
      <alignment horizontal="left"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22" fillId="5" borderId="10" xfId="0" applyFont="1" applyFill="1" applyBorder="1" applyAlignment="1">
      <alignment horizontal="center" vertical="top" wrapText="1"/>
    </xf>
    <xf numFmtId="0" fontId="22" fillId="5" borderId="16" xfId="0" applyFont="1" applyFill="1" applyBorder="1" applyAlignment="1">
      <alignment horizontal="center" vertical="top" wrapText="1"/>
    </xf>
    <xf numFmtId="167" fontId="14" fillId="0" borderId="0" xfId="0" applyNumberFormat="1" applyFont="1"/>
    <xf numFmtId="0" fontId="0" fillId="0" borderId="2" xfId="0" applyFill="1" applyBorder="1"/>
    <xf numFmtId="0" fontId="0" fillId="0" borderId="2" xfId="0" applyBorder="1"/>
    <xf numFmtId="0" fontId="29" fillId="0" borderId="0" xfId="0" applyFont="1" applyAlignment="1">
      <alignment horizontal="left"/>
    </xf>
    <xf numFmtId="1" fontId="25" fillId="0" borderId="4" xfId="0" applyNumberFormat="1" applyFont="1" applyFill="1" applyBorder="1"/>
    <xf numFmtId="1" fontId="25" fillId="0" borderId="7" xfId="0" applyNumberFormat="1" applyFont="1" applyFill="1" applyBorder="1"/>
    <xf numFmtId="0" fontId="22" fillId="5" borderId="9" xfId="0" applyFont="1" applyFill="1" applyBorder="1" applyAlignment="1">
      <alignment horizontal="center" vertical="top" wrapText="1"/>
    </xf>
    <xf numFmtId="0" fontId="22" fillId="9" borderId="3" xfId="0" applyFont="1" applyFill="1" applyBorder="1" applyAlignment="1">
      <alignment horizontal="center" vertical="center" wrapText="1"/>
    </xf>
    <xf numFmtId="9" fontId="13" fillId="0" borderId="64" xfId="16" applyFont="1" applyFill="1" applyBorder="1" applyAlignment="1">
      <alignment horizontal="center" vertical="center"/>
    </xf>
    <xf numFmtId="0" fontId="32" fillId="0" borderId="0" xfId="249" applyFill="1"/>
    <xf numFmtId="167" fontId="14" fillId="46" borderId="37" xfId="5" applyNumberFormat="1" applyFont="1" applyFill="1" applyBorder="1"/>
    <xf numFmtId="0" fontId="13" fillId="0" borderId="0" xfId="0" applyFont="1" applyFill="1" applyAlignment="1">
      <alignment horizontal="left" indent="1"/>
    </xf>
    <xf numFmtId="9" fontId="14" fillId="0" borderId="0" xfId="16" applyFont="1" applyFill="1" applyBorder="1"/>
    <xf numFmtId="168" fontId="14" fillId="0" borderId="0" xfId="5" applyNumberFormat="1" applyFont="1" applyFill="1" applyBorder="1"/>
    <xf numFmtId="0" fontId="13" fillId="0" borderId="0" xfId="0" applyFont="1" applyFill="1" applyBorder="1" applyAlignment="1">
      <alignment horizontal="left"/>
    </xf>
    <xf numFmtId="0" fontId="13" fillId="0" borderId="0" xfId="0" applyFont="1" applyFill="1" applyBorder="1" applyAlignment="1">
      <alignment horizontal="left" indent="19"/>
    </xf>
    <xf numFmtId="0" fontId="21" fillId="0" borderId="0" xfId="0" applyFont="1" applyFill="1" applyBorder="1" applyAlignment="1">
      <alignment vertical="top" wrapText="1"/>
    </xf>
    <xf numFmtId="0" fontId="22" fillId="0" borderId="0" xfId="0" applyFont="1" applyFill="1" applyBorder="1" applyAlignment="1">
      <alignment horizontal="center"/>
    </xf>
    <xf numFmtId="0" fontId="22" fillId="0" borderId="0" xfId="0" applyFont="1" applyFill="1" applyBorder="1" applyAlignment="1">
      <alignment horizontal="center" wrapText="1"/>
    </xf>
    <xf numFmtId="0" fontId="14" fillId="0" borderId="2" xfId="0" applyFont="1" applyFill="1" applyBorder="1"/>
    <xf numFmtId="0" fontId="14" fillId="0" borderId="2" xfId="0" applyFont="1" applyFill="1" applyBorder="1" applyAlignment="1">
      <alignment horizontal="center"/>
    </xf>
    <xf numFmtId="0" fontId="14" fillId="0" borderId="0" xfId="0" applyFont="1" applyFill="1" applyAlignment="1">
      <alignment wrapText="1"/>
    </xf>
    <xf numFmtId="0" fontId="0" fillId="0" borderId="0" xfId="0" applyAlignment="1">
      <alignment wrapText="1"/>
    </xf>
    <xf numFmtId="0" fontId="29" fillId="0" borderId="0" xfId="0" applyFont="1" applyAlignment="1">
      <alignment horizontal="left"/>
    </xf>
    <xf numFmtId="0" fontId="14" fillId="0" borderId="25" xfId="0" quotePrefix="1" applyFont="1" applyBorder="1" applyAlignment="1">
      <alignment horizontal="left"/>
    </xf>
    <xf numFmtId="0" fontId="14" fillId="0" borderId="2" xfId="0" applyFont="1" applyBorder="1" applyAlignment="1">
      <alignment horizontal="left"/>
    </xf>
    <xf numFmtId="0" fontId="14" fillId="0" borderId="25" xfId="0" applyFont="1" applyBorder="1" applyAlignment="1">
      <alignment horizontal="left"/>
    </xf>
    <xf numFmtId="0" fontId="14" fillId="0" borderId="20" xfId="0" applyFont="1" applyBorder="1" applyAlignment="1">
      <alignment horizontal="left"/>
    </xf>
    <xf numFmtId="0" fontId="14" fillId="0" borderId="21" xfId="0" applyFont="1" applyBorder="1" applyAlignment="1">
      <alignment horizontal="left"/>
    </xf>
    <xf numFmtId="0" fontId="22" fillId="8" borderId="22" xfId="0" applyFont="1" applyFill="1" applyBorder="1" applyAlignment="1">
      <alignment horizontal="center"/>
    </xf>
    <xf numFmtId="0" fontId="22" fillId="8" borderId="23" xfId="0" applyFont="1" applyFill="1" applyBorder="1" applyAlignment="1">
      <alignment horizontal="center"/>
    </xf>
    <xf numFmtId="0" fontId="14" fillId="0" borderId="0" xfId="0" applyFont="1" applyFill="1" applyAlignment="1">
      <alignment horizontal="left" vertical="top" wrapText="1" indent="1"/>
    </xf>
    <xf numFmtId="0" fontId="21" fillId="0" borderId="0" xfId="0" applyFont="1" applyFill="1" applyAlignment="1">
      <alignment horizontal="left" vertical="top" wrapText="1" indent="2"/>
    </xf>
    <xf numFmtId="0" fontId="21" fillId="0" borderId="9" xfId="0" applyFont="1" applyFill="1" applyBorder="1" applyAlignment="1">
      <alignment horizontal="left" vertical="top" wrapText="1" indent="4"/>
    </xf>
    <xf numFmtId="0" fontId="14" fillId="6" borderId="2" xfId="0" applyFont="1" applyFill="1" applyBorder="1" applyAlignment="1">
      <alignment horizontal="left" vertical="top" wrapText="1"/>
    </xf>
    <xf numFmtId="0" fontId="13" fillId="0" borderId="2" xfId="0" applyFont="1" applyFill="1" applyBorder="1" applyAlignment="1">
      <alignment horizontal="left" vertical="top" indent="2"/>
    </xf>
    <xf numFmtId="0" fontId="13" fillId="0" borderId="0" xfId="0" applyFont="1" applyAlignment="1">
      <alignment horizontal="left" vertical="top" wrapText="1"/>
    </xf>
    <xf numFmtId="0" fontId="13" fillId="0" borderId="3" xfId="0" applyFont="1" applyFill="1" applyBorder="1" applyAlignment="1">
      <alignment horizontal="left" vertical="top"/>
    </xf>
    <xf numFmtId="0" fontId="13" fillId="0" borderId="36" xfId="0" applyFont="1" applyFill="1" applyBorder="1" applyAlignment="1">
      <alignment horizontal="left" vertical="top"/>
    </xf>
    <xf numFmtId="0" fontId="13" fillId="0" borderId="2" xfId="0" applyFont="1" applyFill="1" applyBorder="1" applyAlignment="1">
      <alignment horizontal="center" vertical="top" wrapText="1"/>
    </xf>
    <xf numFmtId="0" fontId="21" fillId="0" borderId="0" xfId="0" applyFont="1" applyFill="1" applyAlignment="1">
      <alignment horizontal="left" vertical="top" wrapText="1" indent="4"/>
    </xf>
    <xf numFmtId="0" fontId="13" fillId="0" borderId="0" xfId="0" applyFont="1" applyFill="1" applyAlignment="1">
      <alignment horizontal="left"/>
    </xf>
    <xf numFmtId="0" fontId="13" fillId="0" borderId="0" xfId="0" applyFont="1" applyFill="1" applyAlignment="1">
      <alignment horizontal="left" indent="1"/>
    </xf>
    <xf numFmtId="0" fontId="21" fillId="0" borderId="9" xfId="0" applyFont="1" applyFill="1" applyBorder="1" applyAlignment="1">
      <alignment horizontal="left" vertical="top" wrapText="1" indent="2"/>
    </xf>
    <xf numFmtId="0" fontId="13" fillId="0" borderId="0" xfId="0" applyFont="1" applyAlignment="1">
      <alignment horizontal="left" wrapText="1"/>
    </xf>
    <xf numFmtId="9" fontId="12" fillId="0" borderId="0" xfId="16" applyFont="1" applyBorder="1" applyAlignment="1">
      <alignment horizontal="center" vertical="top" wrapText="1"/>
    </xf>
    <xf numFmtId="0" fontId="22" fillId="5" borderId="35" xfId="0" applyFont="1" applyFill="1" applyBorder="1" applyAlignment="1">
      <alignment horizontal="center" vertical="top" wrapText="1"/>
    </xf>
    <xf numFmtId="0" fontId="22" fillId="5" borderId="10" xfId="0" applyFont="1" applyFill="1" applyBorder="1" applyAlignment="1">
      <alignment horizontal="center" vertical="top" wrapText="1"/>
    </xf>
    <xf numFmtId="0" fontId="13" fillId="0" borderId="6" xfId="0" applyFont="1" applyFill="1" applyBorder="1" applyAlignment="1">
      <alignment horizontal="left" vertical="top" indent="2"/>
    </xf>
    <xf numFmtId="0" fontId="14" fillId="0" borderId="7" xfId="0" applyFont="1" applyBorder="1" applyAlignment="1">
      <alignment horizontal="left" vertical="top" wrapText="1"/>
    </xf>
    <xf numFmtId="0" fontId="14" fillId="0" borderId="0" xfId="0" applyFont="1" applyBorder="1" applyAlignment="1">
      <alignment horizontal="left" vertical="top" wrapText="1"/>
    </xf>
    <xf numFmtId="0" fontId="15" fillId="9" borderId="45" xfId="0" applyFont="1" applyFill="1" applyBorder="1" applyAlignment="1">
      <alignment horizontal="left" vertical="top" wrapText="1"/>
    </xf>
    <xf numFmtId="0" fontId="23" fillId="9" borderId="0" xfId="0" applyFont="1" applyFill="1" applyBorder="1" applyAlignment="1">
      <alignment horizontal="left" vertical="top" wrapText="1"/>
    </xf>
    <xf numFmtId="0" fontId="57" fillId="0" borderId="63" xfId="0" applyFont="1" applyBorder="1" applyAlignment="1">
      <alignment wrapText="1"/>
    </xf>
    <xf numFmtId="0" fontId="23" fillId="9" borderId="30" xfId="0" applyFont="1" applyFill="1" applyBorder="1" applyAlignment="1">
      <alignment horizontal="left" vertical="top" wrapText="1"/>
    </xf>
    <xf numFmtId="0" fontId="23" fillId="9" borderId="9" xfId="0" applyFont="1" applyFill="1" applyBorder="1" applyAlignment="1">
      <alignment horizontal="left" vertical="top" wrapText="1"/>
    </xf>
    <xf numFmtId="0" fontId="57" fillId="0" borderId="51" xfId="0" applyFont="1" applyBorder="1" applyAlignment="1">
      <alignment wrapText="1"/>
    </xf>
    <xf numFmtId="0" fontId="22" fillId="5" borderId="15" xfId="0" applyFont="1" applyFill="1" applyBorder="1" applyAlignment="1">
      <alignment horizontal="center" vertical="top" wrapText="1"/>
    </xf>
    <xf numFmtId="0" fontId="22" fillId="5" borderId="16" xfId="0" applyFont="1" applyFill="1" applyBorder="1" applyAlignment="1">
      <alignment horizontal="center" vertical="top" wrapText="1"/>
    </xf>
    <xf numFmtId="0" fontId="22" fillId="5" borderId="47" xfId="0" applyFont="1" applyFill="1" applyBorder="1" applyAlignment="1">
      <alignment horizontal="center" vertical="top" wrapText="1"/>
    </xf>
    <xf numFmtId="0" fontId="13" fillId="0" borderId="41" xfId="0" applyFont="1" applyFill="1" applyBorder="1" applyAlignment="1">
      <alignment horizontal="left" vertical="top" indent="2"/>
    </xf>
    <xf numFmtId="0" fontId="13" fillId="0" borderId="48" xfId="0" applyFont="1" applyFill="1" applyBorder="1" applyAlignment="1">
      <alignment horizontal="left" vertical="top" indent="2"/>
    </xf>
    <xf numFmtId="0" fontId="13" fillId="0" borderId="49" xfId="0" applyFont="1" applyFill="1" applyBorder="1" applyAlignment="1">
      <alignment horizontal="left" vertical="top" indent="2"/>
    </xf>
    <xf numFmtId="0" fontId="13" fillId="0" borderId="3" xfId="0" applyFont="1" applyFill="1" applyBorder="1" applyAlignment="1">
      <alignment horizontal="left" vertical="top" indent="2"/>
    </xf>
    <xf numFmtId="0" fontId="13" fillId="0" borderId="36" xfId="0" applyFont="1" applyFill="1" applyBorder="1" applyAlignment="1">
      <alignment horizontal="left" vertical="top" indent="2"/>
    </xf>
    <xf numFmtId="0" fontId="13" fillId="0" borderId="19" xfId="0" applyFont="1" applyFill="1" applyBorder="1" applyAlignment="1">
      <alignment horizontal="left" vertical="top" indent="2"/>
    </xf>
    <xf numFmtId="0" fontId="13" fillId="0" borderId="3" xfId="0" applyFont="1" applyFill="1" applyBorder="1" applyAlignment="1">
      <alignment horizontal="center" vertical="top" wrapText="1"/>
    </xf>
    <xf numFmtId="0" fontId="13" fillId="0" borderId="36"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19" xfId="0" applyFont="1" applyFill="1" applyBorder="1" applyAlignment="1">
      <alignment horizontal="left" vertical="top"/>
    </xf>
    <xf numFmtId="0" fontId="14" fillId="6" borderId="3" xfId="0" applyFont="1" applyFill="1" applyBorder="1" applyAlignment="1">
      <alignment horizontal="left" vertical="top" wrapText="1"/>
    </xf>
    <xf numFmtId="0" fontId="14" fillId="6" borderId="36" xfId="0" applyFont="1" applyFill="1" applyBorder="1" applyAlignment="1">
      <alignment horizontal="left" vertical="top" wrapText="1"/>
    </xf>
    <xf numFmtId="0" fontId="14" fillId="6" borderId="19" xfId="0" applyFont="1" applyFill="1" applyBorder="1" applyAlignment="1">
      <alignment horizontal="left" vertical="top" wrapText="1"/>
    </xf>
    <xf numFmtId="0" fontId="21" fillId="0" borderId="0" xfId="0" applyFont="1" applyFill="1" applyBorder="1" applyAlignment="1">
      <alignment horizontal="left" vertical="top" wrapText="1" indent="2"/>
    </xf>
    <xf numFmtId="0" fontId="15" fillId="9" borderId="12" xfId="0" applyFont="1" applyFill="1" applyBorder="1" applyAlignment="1">
      <alignment horizontal="left" vertical="top" wrapText="1"/>
    </xf>
    <xf numFmtId="0" fontId="23" fillId="9" borderId="13" xfId="0" applyFont="1" applyFill="1" applyBorder="1" applyAlignment="1">
      <alignment horizontal="left" vertical="top" wrapText="1"/>
    </xf>
    <xf numFmtId="0" fontId="57" fillId="0" borderId="50" xfId="0" applyFont="1" applyBorder="1" applyAlignment="1">
      <alignment wrapText="1"/>
    </xf>
    <xf numFmtId="9" fontId="12" fillId="0" borderId="52" xfId="16" applyFont="1" applyBorder="1" applyAlignment="1">
      <alignment horizontal="center" vertical="top" wrapText="1"/>
    </xf>
    <xf numFmtId="9" fontId="12" fillId="0" borderId="53" xfId="16" applyFont="1" applyBorder="1" applyAlignment="1">
      <alignment horizontal="center" vertical="top" wrapText="1"/>
    </xf>
    <xf numFmtId="0" fontId="21" fillId="0" borderId="0" xfId="0" applyFont="1" applyFill="1" applyBorder="1" applyAlignment="1">
      <alignment horizontal="left" vertical="top" wrapText="1" indent="4"/>
    </xf>
  </cellXfs>
  <cellStyles count="471">
    <cellStyle name="20% - Accent1 2" xfId="321" xr:uid="{00000000-0005-0000-0000-000000000000}"/>
    <cellStyle name="20% - Accent1 2 2" xfId="366" xr:uid="{00000000-0005-0000-0000-000000000000}"/>
    <cellStyle name="20% - Accent1 2 3" xfId="412" xr:uid="{00000000-0005-0000-0000-000000000000}"/>
    <cellStyle name="20% - Accent1 2 4" xfId="454" xr:uid="{1FE11F08-3F36-4736-A88A-566B1F428E34}"/>
    <cellStyle name="20% - Accent1 3" xfId="275" xr:uid="{00000000-0005-0000-0000-000001000000}"/>
    <cellStyle name="20% - Accent1 3 2" xfId="344" xr:uid="{00000000-0005-0000-0000-000001000000}"/>
    <cellStyle name="20% - Accent1 3 3" xfId="390" xr:uid="{00000000-0005-0000-0000-000001000000}"/>
    <cellStyle name="20% - Accent1 3 4" xfId="432" xr:uid="{FE954086-DF0F-42F5-90C8-F2EBE2994345}"/>
    <cellStyle name="20% - Accent2 2" xfId="323" xr:uid="{00000000-0005-0000-0000-000002000000}"/>
    <cellStyle name="20% - Accent2 2 2" xfId="368" xr:uid="{00000000-0005-0000-0000-000002000000}"/>
    <cellStyle name="20% - Accent2 2 3" xfId="414" xr:uid="{00000000-0005-0000-0000-000002000000}"/>
    <cellStyle name="20% - Accent2 2 4" xfId="456" xr:uid="{AC22EBA1-BF65-46A3-B608-E12C2C8E1BB5}"/>
    <cellStyle name="20% - Accent2 3" xfId="279" xr:uid="{00000000-0005-0000-0000-000003000000}"/>
    <cellStyle name="20% - Accent2 3 2" xfId="346" xr:uid="{00000000-0005-0000-0000-000003000000}"/>
    <cellStyle name="20% - Accent2 3 3" xfId="392" xr:uid="{00000000-0005-0000-0000-000003000000}"/>
    <cellStyle name="20% - Accent2 3 4" xfId="434" xr:uid="{0EC9D2FA-2B64-460E-8F41-470E15B3F8B8}"/>
    <cellStyle name="20% - Accent3 2" xfId="325" xr:uid="{00000000-0005-0000-0000-000004000000}"/>
    <cellStyle name="20% - Accent3 2 2" xfId="370" xr:uid="{00000000-0005-0000-0000-000004000000}"/>
    <cellStyle name="20% - Accent3 2 3" xfId="416" xr:uid="{00000000-0005-0000-0000-000004000000}"/>
    <cellStyle name="20% - Accent3 2 4" xfId="458" xr:uid="{D7017D44-49B6-4C95-B6D5-E468DB795434}"/>
    <cellStyle name="20% - Accent3 3" xfId="283" xr:uid="{00000000-0005-0000-0000-000005000000}"/>
    <cellStyle name="20% - Accent3 3 2" xfId="348" xr:uid="{00000000-0005-0000-0000-000005000000}"/>
    <cellStyle name="20% - Accent3 3 3" xfId="394" xr:uid="{00000000-0005-0000-0000-000005000000}"/>
    <cellStyle name="20% - Accent3 3 4" xfId="436" xr:uid="{2C8BC695-D6FE-4E53-AB68-B05D2DC91041}"/>
    <cellStyle name="20% - Accent4 2" xfId="327" xr:uid="{00000000-0005-0000-0000-000006000000}"/>
    <cellStyle name="20% - Accent4 2 2" xfId="372" xr:uid="{00000000-0005-0000-0000-000006000000}"/>
    <cellStyle name="20% - Accent4 2 3" xfId="418" xr:uid="{00000000-0005-0000-0000-000006000000}"/>
    <cellStyle name="20% - Accent4 2 4" xfId="460" xr:uid="{0EB84BE9-69D4-4ED9-AED5-A234E029A267}"/>
    <cellStyle name="20% - Accent4 3" xfId="287" xr:uid="{00000000-0005-0000-0000-000007000000}"/>
    <cellStyle name="20% - Accent4 3 2" xfId="350" xr:uid="{00000000-0005-0000-0000-000007000000}"/>
    <cellStyle name="20% - Accent4 3 3" xfId="396" xr:uid="{00000000-0005-0000-0000-000007000000}"/>
    <cellStyle name="20% - Accent4 3 4" xfId="438" xr:uid="{04C8BF5F-BBE4-403E-9ECD-7BC571915D57}"/>
    <cellStyle name="20% - Accent5 2" xfId="329" xr:uid="{00000000-0005-0000-0000-000008000000}"/>
    <cellStyle name="20% - Accent5 2 2" xfId="374" xr:uid="{00000000-0005-0000-0000-000008000000}"/>
    <cellStyle name="20% - Accent5 2 3" xfId="420" xr:uid="{00000000-0005-0000-0000-000008000000}"/>
    <cellStyle name="20% - Accent5 2 4" xfId="462" xr:uid="{12A9F576-F781-44A4-8E49-E74D84188474}"/>
    <cellStyle name="20% - Accent5 3" xfId="291" xr:uid="{00000000-0005-0000-0000-000009000000}"/>
    <cellStyle name="20% - Accent5 3 2" xfId="352" xr:uid="{00000000-0005-0000-0000-000009000000}"/>
    <cellStyle name="20% - Accent5 3 3" xfId="398" xr:uid="{00000000-0005-0000-0000-000009000000}"/>
    <cellStyle name="20% - Accent5 3 4" xfId="440" xr:uid="{19471A31-2C71-473A-928B-3CC4785FAEB3}"/>
    <cellStyle name="20% - Accent6 2" xfId="331" xr:uid="{00000000-0005-0000-0000-00000A000000}"/>
    <cellStyle name="20% - Accent6 2 2" xfId="376" xr:uid="{00000000-0005-0000-0000-00000A000000}"/>
    <cellStyle name="20% - Accent6 2 3" xfId="422" xr:uid="{00000000-0005-0000-0000-00000A000000}"/>
    <cellStyle name="20% - Accent6 2 4" xfId="464" xr:uid="{01F72461-C6E1-4B2A-B0C5-8A5621CE099D}"/>
    <cellStyle name="20% - Accent6 3" xfId="295" xr:uid="{00000000-0005-0000-0000-00000B000000}"/>
    <cellStyle name="20% - Accent6 3 2" xfId="354" xr:uid="{00000000-0005-0000-0000-00000B000000}"/>
    <cellStyle name="20% - Accent6 3 3" xfId="400" xr:uid="{00000000-0005-0000-0000-00000B000000}"/>
    <cellStyle name="20% - Accent6 3 4" xfId="442" xr:uid="{60F5CF4F-CDD6-415E-ADCB-952C3D6CE4BB}"/>
    <cellStyle name="40% - Accent1 2" xfId="322" xr:uid="{00000000-0005-0000-0000-00000C000000}"/>
    <cellStyle name="40% - Accent1 2 2" xfId="367" xr:uid="{00000000-0005-0000-0000-00000C000000}"/>
    <cellStyle name="40% - Accent1 2 3" xfId="413" xr:uid="{00000000-0005-0000-0000-00000C000000}"/>
    <cellStyle name="40% - Accent1 2 4" xfId="455" xr:uid="{8F42DAA1-7E25-4171-8A70-69536182F2FE}"/>
    <cellStyle name="40% - Accent1 3" xfId="276" xr:uid="{00000000-0005-0000-0000-00000D000000}"/>
    <cellStyle name="40% - Accent1 3 2" xfId="345" xr:uid="{00000000-0005-0000-0000-00000D000000}"/>
    <cellStyle name="40% - Accent1 3 3" xfId="391" xr:uid="{00000000-0005-0000-0000-00000D000000}"/>
    <cellStyle name="40% - Accent1 3 4" xfId="433" xr:uid="{C1C32456-9FDF-41FF-929D-30A90D7B6F6C}"/>
    <cellStyle name="40% - Accent2 2" xfId="324" xr:uid="{00000000-0005-0000-0000-00000E000000}"/>
    <cellStyle name="40% - Accent2 2 2" xfId="369" xr:uid="{00000000-0005-0000-0000-00000E000000}"/>
    <cellStyle name="40% - Accent2 2 3" xfId="415" xr:uid="{00000000-0005-0000-0000-00000E000000}"/>
    <cellStyle name="40% - Accent2 2 4" xfId="457" xr:uid="{5F3865CF-83EB-499C-A29E-15C8C9109808}"/>
    <cellStyle name="40% - Accent2 3" xfId="280" xr:uid="{00000000-0005-0000-0000-00000F000000}"/>
    <cellStyle name="40% - Accent2 3 2" xfId="347" xr:uid="{00000000-0005-0000-0000-00000F000000}"/>
    <cellStyle name="40% - Accent2 3 3" xfId="393" xr:uid="{00000000-0005-0000-0000-00000F000000}"/>
    <cellStyle name="40% - Accent2 3 4" xfId="435" xr:uid="{FBF7DC0B-FDCA-45CE-9F53-BE0DCB9CE331}"/>
    <cellStyle name="40% - Accent3 2" xfId="326" xr:uid="{00000000-0005-0000-0000-000010000000}"/>
    <cellStyle name="40% - Accent3 2 2" xfId="371" xr:uid="{00000000-0005-0000-0000-000010000000}"/>
    <cellStyle name="40% - Accent3 2 3" xfId="417" xr:uid="{00000000-0005-0000-0000-000010000000}"/>
    <cellStyle name="40% - Accent3 2 4" xfId="459" xr:uid="{DCB14866-6AEB-4D5E-B3DF-0D8D570AD9DB}"/>
    <cellStyle name="40% - Accent3 3" xfId="284" xr:uid="{00000000-0005-0000-0000-000011000000}"/>
    <cellStyle name="40% - Accent3 3 2" xfId="349" xr:uid="{00000000-0005-0000-0000-000011000000}"/>
    <cellStyle name="40% - Accent3 3 3" xfId="395" xr:uid="{00000000-0005-0000-0000-000011000000}"/>
    <cellStyle name="40% - Accent3 3 4" xfId="437" xr:uid="{A97CFB7E-915F-4CD5-845F-501E4F85D04A}"/>
    <cellStyle name="40% - Accent4 2" xfId="328" xr:uid="{00000000-0005-0000-0000-000012000000}"/>
    <cellStyle name="40% - Accent4 2 2" xfId="373" xr:uid="{00000000-0005-0000-0000-000012000000}"/>
    <cellStyle name="40% - Accent4 2 3" xfId="419" xr:uid="{00000000-0005-0000-0000-000012000000}"/>
    <cellStyle name="40% - Accent4 2 4" xfId="461" xr:uid="{E6981244-15B5-4594-A6CD-1F953CD2458E}"/>
    <cellStyle name="40% - Accent4 3" xfId="288" xr:uid="{00000000-0005-0000-0000-000013000000}"/>
    <cellStyle name="40% - Accent4 3 2" xfId="351" xr:uid="{00000000-0005-0000-0000-000013000000}"/>
    <cellStyle name="40% - Accent4 3 3" xfId="397" xr:uid="{00000000-0005-0000-0000-000013000000}"/>
    <cellStyle name="40% - Accent4 3 4" xfId="439" xr:uid="{A3AE1D10-6B78-4822-B1E2-435D586C9628}"/>
    <cellStyle name="40% - Accent5 2" xfId="330" xr:uid="{00000000-0005-0000-0000-000014000000}"/>
    <cellStyle name="40% - Accent5 2 2" xfId="375" xr:uid="{00000000-0005-0000-0000-000014000000}"/>
    <cellStyle name="40% - Accent5 2 3" xfId="421" xr:uid="{00000000-0005-0000-0000-000014000000}"/>
    <cellStyle name="40% - Accent5 2 4" xfId="463" xr:uid="{BA8271C2-8769-4AC6-82EC-36EDCD59D3FA}"/>
    <cellStyle name="40% - Accent5 3" xfId="292" xr:uid="{00000000-0005-0000-0000-000015000000}"/>
    <cellStyle name="40% - Accent5 3 2" xfId="353" xr:uid="{00000000-0005-0000-0000-000015000000}"/>
    <cellStyle name="40% - Accent5 3 3" xfId="399" xr:uid="{00000000-0005-0000-0000-000015000000}"/>
    <cellStyle name="40% - Accent5 3 4" xfId="441" xr:uid="{D6B0E4E6-C0FA-49A8-9C66-A2F15C3D1299}"/>
    <cellStyle name="40% - Accent6 2" xfId="332" xr:uid="{00000000-0005-0000-0000-000016000000}"/>
    <cellStyle name="40% - Accent6 2 2" xfId="377" xr:uid="{00000000-0005-0000-0000-000016000000}"/>
    <cellStyle name="40% - Accent6 2 3" xfId="423" xr:uid="{00000000-0005-0000-0000-000016000000}"/>
    <cellStyle name="40% - Accent6 2 4" xfId="465" xr:uid="{87C3A4C0-CC13-4FDC-A231-427ACE2F4A00}"/>
    <cellStyle name="40% - Accent6 3" xfId="296" xr:uid="{00000000-0005-0000-0000-000017000000}"/>
    <cellStyle name="40% - Accent6 3 2" xfId="355" xr:uid="{00000000-0005-0000-0000-000017000000}"/>
    <cellStyle name="40% - Accent6 3 3" xfId="401" xr:uid="{00000000-0005-0000-0000-000017000000}"/>
    <cellStyle name="40% - Accent6 3 4" xfId="443" xr:uid="{2802C112-FE30-4715-99F0-BDEBF642BCCA}"/>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7" xfId="341" xr:uid="{00000000-0005-0000-0000-000032000000}"/>
    <cellStyle name="Comma 2 28" xfId="387" xr:uid="{00000000-0005-0000-0000-000032000000}"/>
    <cellStyle name="Comma 2 29" xfId="429" xr:uid="{B242BFF4-F088-48D9-9787-DBB36E7AD795}"/>
    <cellStyle name="Comma 2 3" xfId="21" xr:uid="{00000000-0005-0000-0000-00001C000000}"/>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2" xfId="340" xr:uid="{00000000-0005-0000-0000-000094010000}"/>
    <cellStyle name="Comma 23" xfId="386" xr:uid="{00000000-0005-0000-0000-0000C3010000}"/>
    <cellStyle name="Comma 24" xfId="428" xr:uid="{02459A4D-ADD4-45C0-AF5B-D24BBF601127}"/>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3" xfId="315" xr:uid="{00000000-0005-0000-0000-0000B1000000}"/>
    <cellStyle name="Hyperlink 4" xfId="336" xr:uid="{00000000-0005-0000-0000-0000B2000000}"/>
    <cellStyle name="Hyperlink 5" xfId="338" xr:uid="{00000000-0005-0000-0000-000058010000}"/>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7" xfId="342" xr:uid="{00000000-0005-0000-0000-0000CC000000}"/>
    <cellStyle name="Normal 2 2 8" xfId="388" xr:uid="{00000000-0005-0000-0000-0000CC000000}"/>
    <cellStyle name="Normal 2 2 9" xfId="430" xr:uid="{0EC6C7EF-BE78-44D3-82EF-B14766D12DC4}"/>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3" xfId="409" xr:uid="{00000000-0005-0000-0000-0000D9000000}"/>
    <cellStyle name="Normal 2 27 2 4" xfId="451" xr:uid="{02DF50CA-554E-4361-BF7E-7BB36B49C16A}"/>
    <cellStyle name="Normal 2 27 3" xfId="334" xr:uid="{00000000-0005-0000-0000-0000DA000000}"/>
    <cellStyle name="Normal 2 27 3 2" xfId="379" xr:uid="{00000000-0005-0000-0000-0000DA000000}"/>
    <cellStyle name="Normal 2 27 3 3" xfId="425" xr:uid="{00000000-0005-0000-0000-0000DA000000}"/>
    <cellStyle name="Normal 2 27 3 4" xfId="467" xr:uid="{E66A1E63-3999-49FC-9A0F-46266D48BC43}"/>
    <cellStyle name="Normal 2 27 4" xfId="302" xr:uid="{00000000-0005-0000-0000-0000D8000000}"/>
    <cellStyle name="Normal 2 27 5" xfId="356" xr:uid="{00000000-0005-0000-0000-0000D8000000}"/>
    <cellStyle name="Normal 2 27 6" xfId="402" xr:uid="{00000000-0005-0000-0000-0000D8000000}"/>
    <cellStyle name="Normal 2 27 7" xfId="444" xr:uid="{14D3A044-BF17-4AF1-BECB-E357D923180D}"/>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2" xfId="319" xr:uid="{00000000-0005-0000-0000-0000E7000000}"/>
    <cellStyle name="Normal 23 2 2" xfId="364" xr:uid="{00000000-0005-0000-0000-0000E7000000}"/>
    <cellStyle name="Normal 23 2 3" xfId="410" xr:uid="{00000000-0005-0000-0000-0000E7000000}"/>
    <cellStyle name="Normal 23 2 4" xfId="452" xr:uid="{B43ACD07-A671-49A9-B826-78DFE1CABB5A}"/>
    <cellStyle name="Normal 23 3" xfId="335" xr:uid="{00000000-0005-0000-0000-0000E8000000}"/>
    <cellStyle name="Normal 23 3 2" xfId="380" xr:uid="{00000000-0005-0000-0000-0000E8000000}"/>
    <cellStyle name="Normal 23 3 3" xfId="426" xr:uid="{00000000-0005-0000-0000-0000E8000000}"/>
    <cellStyle name="Normal 23 3 4" xfId="468" xr:uid="{E1B71EE2-A2E9-496C-A414-B6B898EEEC1C}"/>
    <cellStyle name="Normal 23 4" xfId="357" xr:uid="{00000000-0005-0000-0000-0000E6000000}"/>
    <cellStyle name="Normal 23 5" xfId="383" xr:uid="{00000000-0005-0000-0000-000007000000}"/>
    <cellStyle name="Normal 23 6" xfId="403" xr:uid="{00000000-0005-0000-0000-0000E6000000}"/>
    <cellStyle name="Normal 23 7" xfId="445" xr:uid="{F67A7A8B-0BA7-4C39-9C6D-86D1EA809A8C}"/>
    <cellStyle name="Normal 24" xfId="310" xr:uid="{00000000-0005-0000-0000-0000E9000000}"/>
    <cellStyle name="Normal 24 2" xfId="359" xr:uid="{00000000-0005-0000-0000-0000E9000000}"/>
    <cellStyle name="Normal 24 3" xfId="405" xr:uid="{00000000-0005-0000-0000-0000E9000000}"/>
    <cellStyle name="Normal 24 4" xfId="447" xr:uid="{66F6FCA0-DB95-4F55-963E-B55BE008BD21}"/>
    <cellStyle name="Normal 25" xfId="312" xr:uid="{00000000-0005-0000-0000-0000EA000000}"/>
    <cellStyle name="Normal 25 2" xfId="360" xr:uid="{00000000-0005-0000-0000-0000EA000000}"/>
    <cellStyle name="Normal 25 3" xfId="406" xr:uid="{00000000-0005-0000-0000-0000EA000000}"/>
    <cellStyle name="Normal 25 4" xfId="448" xr:uid="{8867D931-0B5F-453A-AFAB-09AE365D17FF}"/>
    <cellStyle name="Normal 26" xfId="313" xr:uid="{00000000-0005-0000-0000-0000EB000000}"/>
    <cellStyle name="Normal 26 2" xfId="361" xr:uid="{00000000-0005-0000-0000-0000EB000000}"/>
    <cellStyle name="Normal 26 3" xfId="407" xr:uid="{00000000-0005-0000-0000-0000EB000000}"/>
    <cellStyle name="Normal 26 4" xfId="449" xr:uid="{0A17DDB7-7E7B-41A0-9599-26AA2292E065}"/>
    <cellStyle name="Normal 27" xfId="320" xr:uid="{00000000-0005-0000-0000-0000EC000000}"/>
    <cellStyle name="Normal 27 2" xfId="365" xr:uid="{00000000-0005-0000-0000-0000EC000000}"/>
    <cellStyle name="Normal 27 3" xfId="411" xr:uid="{00000000-0005-0000-0000-0000EC000000}"/>
    <cellStyle name="Normal 27 4" xfId="453" xr:uid="{D51EC844-4868-444F-B656-F5F705889B9D}"/>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1" xfId="339" xr:uid="{00000000-0005-0000-0000-000096010000}"/>
    <cellStyle name="Normal 32" xfId="385" xr:uid="{00000000-0005-0000-0000-0000C5010000}"/>
    <cellStyle name="Normal 33" xfId="427" xr:uid="{33B33690-2881-41E7-B5FE-B5CA7B9E6519}"/>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3" xfId="408" xr:uid="{00000000-0005-0000-0000-0000FC000000}"/>
    <cellStyle name="Note 2 2 4" xfId="450" xr:uid="{0B5460CC-C3B0-4BC1-86CF-FD246AE1C568}"/>
    <cellStyle name="Note 2 3" xfId="333" xr:uid="{00000000-0005-0000-0000-0000FD000000}"/>
    <cellStyle name="Note 2 3 2" xfId="378" xr:uid="{00000000-0005-0000-0000-0000FD000000}"/>
    <cellStyle name="Note 2 3 3" xfId="424" xr:uid="{00000000-0005-0000-0000-0000FD000000}"/>
    <cellStyle name="Note 2 3 4" xfId="466" xr:uid="{F6235A40-6E1F-438D-B338-85D170A626D7}"/>
    <cellStyle name="Note 2 4" xfId="358" xr:uid="{00000000-0005-0000-0000-0000FB000000}"/>
    <cellStyle name="Note 2 5" xfId="404" xr:uid="{00000000-0005-0000-0000-0000FB000000}"/>
    <cellStyle name="Note 2 6" xfId="446" xr:uid="{9D1A7926-3AD8-42AD-A85D-91C4EF0B04D7}"/>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7" xfId="343" xr:uid="{00000000-0005-0000-0000-000009010000}"/>
    <cellStyle name="Percent 2 28" xfId="389" xr:uid="{00000000-0005-0000-0000-000009010000}"/>
    <cellStyle name="Percent 2 29" xfId="431" xr:uid="{8D0A7E72-52E8-4FAD-B7D0-5784575CCB60}"/>
    <cellStyle name="Percent 2 3" xfId="40" xr:uid="{00000000-0005-0000-0000-0000D6000000}"/>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75">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History'!$B$113:$S$113</c:f>
              <c:numCache>
                <c:formatCode>0</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'RW History'!$B$115:$S$115</c:f>
              <c:numCache>
                <c:formatCode>0.0</c:formatCode>
                <c:ptCount val="18"/>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pt idx="17">
                  <c:v>6.9798507462686565</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History'!$B$113:$S$113</c:f>
              <c:numCache>
                <c:formatCode>0</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'RW History'!$B$114:$S$114</c:f>
              <c:numCache>
                <c:formatCode>0</c:formatCode>
                <c:ptCount val="18"/>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pt idx="17">
                  <c:v>467.65</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History'!$V$114</c:f>
              <c:strCache>
                <c:ptCount val="1"/>
                <c:pt idx="0">
                  <c:v> Total </c:v>
                </c:pt>
              </c:strCache>
            </c:strRef>
          </c:tx>
          <c:marker>
            <c:symbol val="none"/>
          </c:marker>
          <c:cat>
            <c:numRef>
              <c:f>'RW History'!$W$113:$AM$113</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'RW History'!$W$114:$AM$114</c:f>
              <c:numCache>
                <c:formatCode>0%</c:formatCode>
                <c:ptCount val="17"/>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pt idx="16" formatCode="0.0%">
                  <c:v>7.2099954149472456E-2</c:v>
                </c:pt>
              </c:numCache>
            </c:numRef>
          </c:val>
          <c:smooth val="0"/>
          <c:extLst>
            <c:ext xmlns:c16="http://schemas.microsoft.com/office/drawing/2014/chart" uri="{C3380CC4-5D6E-409C-BE32-E72D297353CC}">
              <c16:uniqueId val="{00000000-DB33-4CBB-9C5C-FC4242918AF6}"/>
            </c:ext>
          </c:extLst>
        </c:ser>
        <c:ser>
          <c:idx val="1"/>
          <c:order val="1"/>
          <c:tx>
            <c:strRef>
              <c:f>'RW History'!$V$115</c:f>
              <c:strCache>
                <c:ptCount val="1"/>
                <c:pt idx="0">
                  <c:v> Average </c:v>
                </c:pt>
              </c:strCache>
            </c:strRef>
          </c:tx>
          <c:marker>
            <c:symbol val="none"/>
          </c:marker>
          <c:cat>
            <c:numRef>
              <c:f>'RW History'!$W$113:$AM$113</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'RW History'!$W$115:$AM$115</c:f>
              <c:numCache>
                <c:formatCode>0%</c:formatCode>
                <c:ptCount val="17"/>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pt idx="16" formatCode="0.0%">
                  <c:v>7.2099954149472456E-2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1"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974910</xdr:colOff>
      <xdr:row>117</xdr:row>
      <xdr:rowOff>28575</xdr:rowOff>
    </xdr:from>
    <xdr:to>
      <xdr:col>37</xdr:col>
      <xdr:colOff>590551</xdr:colOff>
      <xdr:row>137</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514350</xdr:colOff>
          <xdr:row>3</xdr:row>
          <xdr:rowOff>171450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hecb.state.tx.u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mailto:joanna.merritt@uta.edu" TargetMode="External"/><Relationship Id="rId3" Type="http://schemas.openxmlformats.org/officeDocument/2006/relationships/hyperlink" Target="mailto:paul.turcotte@tamuct.edu" TargetMode="External"/><Relationship Id="rId7" Type="http://schemas.openxmlformats.org/officeDocument/2006/relationships/hyperlink" Target="mailto:semoreno@Central.UH.EDU" TargetMode="External"/><Relationship Id="rId12" Type="http://schemas.openxmlformats.org/officeDocument/2006/relationships/printerSettings" Target="../printerSettings/printerSettings44.bin"/><Relationship Id="rId2" Type="http://schemas.openxmlformats.org/officeDocument/2006/relationships/hyperlink" Target="mailto:marcelo.paredes@utrgv.edu" TargetMode="External"/><Relationship Id="rId1" Type="http://schemas.openxmlformats.org/officeDocument/2006/relationships/hyperlink" Target="mailto:brody.du@untdallas.edu" TargetMode="External"/><Relationship Id="rId6" Type="http://schemas.openxmlformats.org/officeDocument/2006/relationships/hyperlink" Target="mailto:sallie.moseley@tsu.edu" TargetMode="External"/><Relationship Id="rId11" Type="http://schemas.openxmlformats.org/officeDocument/2006/relationships/hyperlink" Target="mailto:lilia.stclair@utrgv.edu" TargetMode="External"/><Relationship Id="rId5" Type="http://schemas.openxmlformats.org/officeDocument/2006/relationships/hyperlink" Target="mailto:Jane.Mims@tamusa.edu" TargetMode="External"/><Relationship Id="rId10" Type="http://schemas.openxmlformats.org/officeDocument/2006/relationships/hyperlink" Target="mailto:cramirez@sulross.edu" TargetMode="External"/><Relationship Id="rId4" Type="http://schemas.openxmlformats.org/officeDocument/2006/relationships/hyperlink" Target="mailto:j.l.holmes@austin.utexas.edu" TargetMode="External"/><Relationship Id="rId9" Type="http://schemas.openxmlformats.org/officeDocument/2006/relationships/hyperlink" Target="mailto:daniellemcdonald@uttyler.ed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6"/>
  <sheetViews>
    <sheetView tabSelected="1" workbookViewId="0">
      <selection activeCell="A3" sqref="A3"/>
    </sheetView>
  </sheetViews>
  <sheetFormatPr defaultRowHeight="12.75" x14ac:dyDescent="0.2"/>
  <cols>
    <col min="1" max="1" width="22.85546875" customWidth="1"/>
    <col min="2" max="2" width="15.28515625" customWidth="1"/>
    <col min="8" max="8" width="7.140625" customWidth="1"/>
  </cols>
  <sheetData>
    <row r="1" spans="1:22" ht="14.25" x14ac:dyDescent="0.2">
      <c r="A1" s="297" t="s">
        <v>893</v>
      </c>
      <c r="B1" s="298"/>
      <c r="C1" s="298"/>
      <c r="D1" s="298"/>
      <c r="E1" s="298"/>
      <c r="F1" s="298"/>
    </row>
    <row r="2" spans="1:22" ht="14.25" x14ac:dyDescent="0.2">
      <c r="A2" s="1"/>
    </row>
    <row r="3" spans="1:22" ht="14.25" x14ac:dyDescent="0.2">
      <c r="A3" s="303" t="s">
        <v>718</v>
      </c>
      <c r="B3" s="1" t="s">
        <v>905</v>
      </c>
    </row>
    <row r="4" spans="1:22" ht="14.25" x14ac:dyDescent="0.2">
      <c r="A4" s="1"/>
    </row>
    <row r="5" spans="1:22" ht="14.25" x14ac:dyDescent="0.2">
      <c r="A5" s="300" t="s">
        <v>896</v>
      </c>
      <c r="B5" s="1" t="s">
        <v>910</v>
      </c>
    </row>
    <row r="6" spans="1:22" ht="14.25" x14ac:dyDescent="0.2">
      <c r="A6" s="1"/>
    </row>
    <row r="7" spans="1:22" ht="14.25" x14ac:dyDescent="0.2">
      <c r="A7" s="301" t="s">
        <v>897</v>
      </c>
      <c r="B7" s="4" t="s">
        <v>906</v>
      </c>
    </row>
    <row r="8" spans="1:22" ht="14.25" x14ac:dyDescent="0.2">
      <c r="A8" s="1"/>
    </row>
    <row r="9" spans="1:22" ht="14.25" x14ac:dyDescent="0.2">
      <c r="A9" s="301" t="s">
        <v>900</v>
      </c>
      <c r="B9" s="4" t="s">
        <v>904</v>
      </c>
      <c r="C9" s="4"/>
    </row>
    <row r="10" spans="1:22" ht="14.25" x14ac:dyDescent="0.2">
      <c r="A10" s="1"/>
      <c r="B10" s="302"/>
    </row>
    <row r="11" spans="1:22" ht="14.25" x14ac:dyDescent="0.2">
      <c r="A11" s="299" t="s">
        <v>898</v>
      </c>
      <c r="B11" s="4" t="s">
        <v>909</v>
      </c>
    </row>
    <row r="12" spans="1:22" ht="14.25" x14ac:dyDescent="0.2">
      <c r="A12" s="1"/>
      <c r="B12" s="302"/>
    </row>
    <row r="13" spans="1:22" ht="45.75" customHeight="1" x14ac:dyDescent="0.2">
      <c r="A13" s="306" t="s">
        <v>899</v>
      </c>
      <c r="B13" s="350" t="s">
        <v>907</v>
      </c>
      <c r="C13" s="351"/>
      <c r="D13" s="351"/>
      <c r="E13" s="351"/>
      <c r="F13" s="351"/>
      <c r="G13" s="351"/>
      <c r="H13" s="351"/>
      <c r="I13" s="351"/>
      <c r="J13" s="351"/>
      <c r="K13" s="351"/>
      <c r="L13" s="351"/>
      <c r="M13" s="351"/>
      <c r="N13" s="351"/>
      <c r="O13" s="351"/>
      <c r="P13" s="351"/>
      <c r="Q13" s="351"/>
      <c r="R13" s="351"/>
      <c r="S13" s="351"/>
      <c r="T13" s="351"/>
      <c r="U13" s="351"/>
      <c r="V13" s="351"/>
    </row>
    <row r="14" spans="1:22" ht="14.25" x14ac:dyDescent="0.2">
      <c r="A14" s="1"/>
      <c r="B14" s="302"/>
    </row>
    <row r="15" spans="1:22" ht="14.25" x14ac:dyDescent="0.2">
      <c r="A15" s="299" t="s">
        <v>894</v>
      </c>
      <c r="B15" s="4" t="s">
        <v>908</v>
      </c>
    </row>
    <row r="16" spans="1:22" ht="14.25" x14ac:dyDescent="0.2">
      <c r="A16" s="1"/>
      <c r="B16" s="302"/>
    </row>
    <row r="17" spans="1:8" ht="14.25" x14ac:dyDescent="0.2">
      <c r="A17" s="299" t="s">
        <v>895</v>
      </c>
      <c r="B17" s="4" t="s">
        <v>903</v>
      </c>
    </row>
    <row r="21" spans="1:8" ht="14.25" x14ac:dyDescent="0.2">
      <c r="A21" s="300" t="s">
        <v>901</v>
      </c>
      <c r="B21" s="304"/>
      <c r="C21" s="304"/>
      <c r="D21" s="304"/>
      <c r="E21" s="304"/>
      <c r="F21" s="304"/>
      <c r="G21" s="302"/>
      <c r="H21" s="302"/>
    </row>
    <row r="22" spans="1:8" ht="14.25" x14ac:dyDescent="0.2">
      <c r="A22" s="4"/>
      <c r="G22" s="302"/>
      <c r="H22" s="302"/>
    </row>
    <row r="23" spans="1:8" ht="14.25" x14ac:dyDescent="0.2">
      <c r="A23" s="299" t="s">
        <v>953</v>
      </c>
      <c r="B23" s="305"/>
      <c r="C23" s="305"/>
      <c r="D23" s="305"/>
      <c r="E23" s="305"/>
      <c r="F23" s="305"/>
      <c r="G23" s="302"/>
      <c r="H23" s="302"/>
    </row>
    <row r="25" spans="1:8" ht="14.25" x14ac:dyDescent="0.2">
      <c r="A25" s="1" t="s">
        <v>902</v>
      </c>
    </row>
    <row r="26" spans="1:8" x14ac:dyDescent="0.2">
      <c r="A26" s="317" t="s">
        <v>937</v>
      </c>
    </row>
  </sheetData>
  <mergeCells count="1">
    <mergeCell ref="B13:V13"/>
  </mergeCells>
  <hyperlinks>
    <hyperlink ref="A2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topLeftCell="A31"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125</v>
      </c>
      <c r="C3" s="6"/>
      <c r="D3" s="6"/>
      <c r="E3" s="6"/>
      <c r="F3" s="6"/>
      <c r="G3" s="6"/>
      <c r="H3" s="6"/>
    </row>
    <row r="4" spans="2:8" x14ac:dyDescent="0.2">
      <c r="B4" s="90" t="s">
        <v>139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Data!G5</f>
        <v>113295009</v>
      </c>
      <c r="G13" s="33"/>
      <c r="H13" s="60">
        <f>F13</f>
        <v>113295009</v>
      </c>
    </row>
    <row r="14" spans="2:8" x14ac:dyDescent="0.2">
      <c r="B14" s="364" t="s">
        <v>14</v>
      </c>
      <c r="C14" s="364"/>
      <c r="D14" s="364"/>
      <c r="E14" s="364"/>
      <c r="F14" s="82">
        <f>Data!H5</f>
        <v>92877314</v>
      </c>
      <c r="G14" s="33"/>
      <c r="H14" s="30">
        <f>F14</f>
        <v>92877314</v>
      </c>
    </row>
    <row r="15" spans="2:8" x14ac:dyDescent="0.2">
      <c r="B15" s="364" t="s">
        <v>15</v>
      </c>
      <c r="C15" s="364"/>
      <c r="D15" s="364"/>
      <c r="E15" s="364"/>
      <c r="F15" s="82">
        <f>Data!I5</f>
        <v>24636504</v>
      </c>
      <c r="G15" s="33"/>
      <c r="H15" s="30">
        <f>F15</f>
        <v>24636504</v>
      </c>
    </row>
    <row r="16" spans="2:8" x14ac:dyDescent="0.2">
      <c r="B16" s="364" t="s">
        <v>19</v>
      </c>
      <c r="C16" s="364"/>
      <c r="D16" s="364"/>
      <c r="E16" s="364"/>
      <c r="F16" s="82">
        <f>Data!J5</f>
        <v>18581847</v>
      </c>
      <c r="G16" s="33"/>
      <c r="H16" s="30">
        <f>F16-G16</f>
        <v>18581847</v>
      </c>
    </row>
    <row r="17" spans="2:9" x14ac:dyDescent="0.2">
      <c r="B17" s="364" t="s">
        <v>16</v>
      </c>
      <c r="C17" s="364"/>
      <c r="D17" s="364"/>
      <c r="E17" s="364"/>
      <c r="F17" s="82">
        <f>Data!K5</f>
        <v>32501818</v>
      </c>
      <c r="G17" s="33"/>
      <c r="H17" s="30">
        <f>F17</f>
        <v>32501818</v>
      </c>
    </row>
    <row r="18" spans="2:9" x14ac:dyDescent="0.2">
      <c r="B18" s="364" t="s">
        <v>1</v>
      </c>
      <c r="C18" s="364"/>
      <c r="D18" s="364"/>
      <c r="E18" s="364"/>
      <c r="F18" s="83">
        <f>SUM(F13:F17)</f>
        <v>281892492</v>
      </c>
      <c r="G18" s="34"/>
      <c r="H18" s="29">
        <f>SUM(H13:H17)</f>
        <v>281892492</v>
      </c>
    </row>
    <row r="19" spans="2:9" ht="13.5" customHeight="1" x14ac:dyDescent="0.2">
      <c r="B19" s="27"/>
      <c r="D19" s="27"/>
      <c r="E19" s="27"/>
      <c r="F19" s="27"/>
      <c r="G19" s="27"/>
      <c r="H19" s="5"/>
    </row>
    <row r="20" spans="2:9" ht="13.5" customHeight="1" x14ac:dyDescent="0.2">
      <c r="B20" s="27"/>
      <c r="D20" s="368" t="s">
        <v>23</v>
      </c>
      <c r="E20" s="368"/>
      <c r="F20" s="368"/>
      <c r="G20" s="35" t="s">
        <v>24</v>
      </c>
      <c r="H20" s="35" t="s">
        <v>25</v>
      </c>
    </row>
    <row r="21" spans="2:9" ht="28.5" x14ac:dyDescent="0.2">
      <c r="B21" s="366" t="s">
        <v>22</v>
      </c>
      <c r="C21" s="367"/>
      <c r="D21" s="363" t="str">
        <f>Data!L5</f>
        <v>Joanne Richardson</v>
      </c>
      <c r="E21" s="363"/>
      <c r="F21" s="363"/>
      <c r="G21" s="94" t="str">
        <f>Data!M5</f>
        <v>(915) 747-7892</v>
      </c>
      <c r="H21" s="84" t="str">
        <f>Data!N5</f>
        <v>jrichardson@utep.edu</v>
      </c>
    </row>
    <row r="22" spans="2:9" ht="13.5" customHeight="1" x14ac:dyDescent="0.2">
      <c r="B22" s="27"/>
      <c r="C22" s="27"/>
      <c r="D22" s="27"/>
      <c r="E22" s="27"/>
      <c r="F22" s="27"/>
      <c r="G22" s="27"/>
      <c r="H22" s="5"/>
    </row>
    <row r="23" spans="2:9" ht="13.5" customHeight="1" thickBot="1" x14ac:dyDescent="0.25">
      <c r="B23" s="3" t="s">
        <v>67</v>
      </c>
      <c r="C23" s="27"/>
      <c r="D23" s="27"/>
      <c r="E23" s="27"/>
      <c r="F23" s="27"/>
      <c r="G23" s="27"/>
      <c r="H23" s="5"/>
    </row>
    <row r="24" spans="2:9" s="37" customFormat="1" x14ac:dyDescent="0.2">
      <c r="B24" s="62"/>
      <c r="C24" s="65" t="s">
        <v>26</v>
      </c>
      <c r="D24" s="66" t="s">
        <v>27</v>
      </c>
      <c r="E24" s="66" t="s">
        <v>28</v>
      </c>
      <c r="F24" s="66" t="s">
        <v>29</v>
      </c>
      <c r="G24" s="66" t="s">
        <v>30</v>
      </c>
      <c r="H24" s="67" t="s">
        <v>31</v>
      </c>
    </row>
    <row r="25" spans="2:9" s="37" customFormat="1" ht="15" thickBot="1" x14ac:dyDescent="0.25">
      <c r="B25" s="61" t="s">
        <v>686</v>
      </c>
      <c r="C25" s="85">
        <f>Data!O5</f>
        <v>8365</v>
      </c>
      <c r="D25" s="86">
        <f>Data!P5</f>
        <v>13136</v>
      </c>
      <c r="E25" s="86">
        <f>Data!Q5</f>
        <v>2641</v>
      </c>
      <c r="F25" s="86">
        <f>Data!R5</f>
        <v>721</v>
      </c>
      <c r="G25" s="86">
        <f>Data!S5</f>
        <v>200</v>
      </c>
      <c r="H25" s="74">
        <f>SUM(C25:G25)</f>
        <v>25063</v>
      </c>
    </row>
    <row r="26" spans="2:9" x14ac:dyDescent="0.2">
      <c r="C26" s="2"/>
      <c r="D26" s="2"/>
      <c r="E26" s="2"/>
      <c r="F26" s="2"/>
      <c r="G26" s="2"/>
      <c r="H26" s="2"/>
      <c r="I26" s="2"/>
    </row>
    <row r="27" spans="2:9" ht="13.5" customHeight="1" x14ac:dyDescent="0.2">
      <c r="B27" s="27"/>
      <c r="D27" s="368" t="s">
        <v>23</v>
      </c>
      <c r="E27" s="368"/>
      <c r="F27" s="368"/>
      <c r="G27" s="35" t="s">
        <v>24</v>
      </c>
      <c r="H27" s="35" t="s">
        <v>25</v>
      </c>
    </row>
    <row r="28" spans="2:9" x14ac:dyDescent="0.2">
      <c r="B28" s="366" t="s">
        <v>39</v>
      </c>
      <c r="C28" s="367"/>
      <c r="D28" s="363" t="str">
        <f>Data!T5</f>
        <v>Lester, Cathe</v>
      </c>
      <c r="E28" s="363"/>
      <c r="F28" s="363"/>
      <c r="G28" s="94" t="str">
        <f>Data!U5</f>
        <v>(915) 747-5117</v>
      </c>
      <c r="H28" s="84" t="str">
        <f>Data!V5</f>
        <v>clester@utep.edu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8" t="s">
        <v>32</v>
      </c>
      <c r="C31" s="69" t="s">
        <v>26</v>
      </c>
      <c r="D31" s="69" t="s">
        <v>27</v>
      </c>
      <c r="E31" s="69" t="s">
        <v>28</v>
      </c>
      <c r="F31" s="69" t="s">
        <v>29</v>
      </c>
      <c r="G31" s="69" t="s">
        <v>30</v>
      </c>
      <c r="H31" s="70" t="s">
        <v>31</v>
      </c>
      <c r="I31" s="1"/>
    </row>
    <row r="32" spans="2:9" x14ac:dyDescent="0.2">
      <c r="B32" s="9" t="s">
        <v>45</v>
      </c>
      <c r="C32" s="87">
        <f>Data!W5</f>
        <v>168785</v>
      </c>
      <c r="D32" s="87">
        <f>Data!AQ5</f>
        <v>69620</v>
      </c>
      <c r="E32" s="87">
        <f>Data!BK5</f>
        <v>8103</v>
      </c>
      <c r="F32" s="87">
        <f>Data!CE5</f>
        <v>1127</v>
      </c>
      <c r="G32" s="87">
        <f>Data!CY5</f>
        <v>0</v>
      </c>
      <c r="H32" s="22">
        <f>SUM(C32:G32)</f>
        <v>247635</v>
      </c>
      <c r="I32" s="1"/>
    </row>
    <row r="33" spans="2:9" x14ac:dyDescent="0.2">
      <c r="B33" s="7" t="s">
        <v>46</v>
      </c>
      <c r="C33" s="87">
        <f>Data!X5</f>
        <v>63892</v>
      </c>
      <c r="D33" s="87">
        <f>Data!AR5</f>
        <v>26108</v>
      </c>
      <c r="E33" s="87">
        <f>Data!BL5</f>
        <v>3806</v>
      </c>
      <c r="F33" s="87">
        <f>Data!CF5</f>
        <v>2011</v>
      </c>
      <c r="G33" s="87">
        <f>Data!CZ5</f>
        <v>0</v>
      </c>
      <c r="H33" s="22">
        <f t="shared" ref="H33:H52" si="0">SUM(C33:G33)</f>
        <v>95817</v>
      </c>
      <c r="I33" s="1"/>
    </row>
    <row r="34" spans="2:9" x14ac:dyDescent="0.2">
      <c r="B34" s="7" t="s">
        <v>47</v>
      </c>
      <c r="C34" s="87">
        <f>Data!Y5</f>
        <v>24046</v>
      </c>
      <c r="D34" s="87">
        <f>Data!AS5</f>
        <v>10736</v>
      </c>
      <c r="E34" s="87">
        <f>Data!BM5</f>
        <v>413</v>
      </c>
      <c r="F34" s="87">
        <f>Data!CG5</f>
        <v>0</v>
      </c>
      <c r="G34" s="87">
        <f>Data!DA5</f>
        <v>0</v>
      </c>
      <c r="H34" s="22">
        <f t="shared" si="0"/>
        <v>35195</v>
      </c>
      <c r="I34" s="1"/>
    </row>
    <row r="35" spans="2:9" x14ac:dyDescent="0.2">
      <c r="B35" s="7" t="s">
        <v>48</v>
      </c>
      <c r="C35" s="87">
        <f>Data!Z5</f>
        <v>624</v>
      </c>
      <c r="D35" s="87">
        <f>Data!AT5</f>
        <v>10158</v>
      </c>
      <c r="E35" s="87">
        <f>Data!BN5</f>
        <v>6501</v>
      </c>
      <c r="F35" s="87">
        <f>Data!CH5</f>
        <v>1209</v>
      </c>
      <c r="G35" s="87">
        <f>Data!DB5</f>
        <v>0</v>
      </c>
      <c r="H35" s="22">
        <f t="shared" si="0"/>
        <v>18492</v>
      </c>
      <c r="I35" s="1"/>
    </row>
    <row r="36" spans="2:9" x14ac:dyDescent="0.2">
      <c r="B36" s="7" t="s">
        <v>49</v>
      </c>
      <c r="C36" s="87">
        <f>Data!AA5</f>
        <v>0</v>
      </c>
      <c r="D36" s="87">
        <f>Data!AU5</f>
        <v>0</v>
      </c>
      <c r="E36" s="87">
        <f>Data!BO5</f>
        <v>0</v>
      </c>
      <c r="F36" s="87">
        <f>Data!CI5</f>
        <v>0</v>
      </c>
      <c r="G36" s="87">
        <f>Data!DC5</f>
        <v>0</v>
      </c>
      <c r="H36" s="22">
        <f t="shared" si="0"/>
        <v>0</v>
      </c>
      <c r="I36" s="1"/>
    </row>
    <row r="37" spans="2:9" x14ac:dyDescent="0.2">
      <c r="B37" s="7" t="s">
        <v>50</v>
      </c>
      <c r="C37" s="87">
        <f>Data!AB5</f>
        <v>22242</v>
      </c>
      <c r="D37" s="87">
        <f>Data!AV5</f>
        <v>32657</v>
      </c>
      <c r="E37" s="87">
        <f>Data!BP5</f>
        <v>6526</v>
      </c>
      <c r="F37" s="87">
        <f>Data!CJ5</f>
        <v>3138</v>
      </c>
      <c r="G37" s="87">
        <f>Data!DD5</f>
        <v>0</v>
      </c>
      <c r="H37" s="22">
        <f t="shared" si="0"/>
        <v>64563</v>
      </c>
      <c r="I37" s="1"/>
    </row>
    <row r="38" spans="2:9" x14ac:dyDescent="0.2">
      <c r="B38" s="7" t="s">
        <v>51</v>
      </c>
      <c r="C38" s="87">
        <f>Data!AC5</f>
        <v>0</v>
      </c>
      <c r="D38" s="87">
        <f>Data!AW5</f>
        <v>0</v>
      </c>
      <c r="E38" s="87">
        <f>Data!BQ5</f>
        <v>0</v>
      </c>
      <c r="F38" s="87">
        <f>Data!CK5</f>
        <v>0</v>
      </c>
      <c r="G38" s="87">
        <f>Data!DE5</f>
        <v>0</v>
      </c>
      <c r="H38" s="22">
        <f t="shared" si="0"/>
        <v>0</v>
      </c>
      <c r="I38" s="1"/>
    </row>
    <row r="39" spans="2:9" x14ac:dyDescent="0.2">
      <c r="B39" s="7" t="s">
        <v>52</v>
      </c>
      <c r="C39" s="87">
        <f>Data!AD5</f>
        <v>0</v>
      </c>
      <c r="D39" s="87">
        <f>Data!AX5</f>
        <v>0</v>
      </c>
      <c r="E39" s="87">
        <f>Data!BR5</f>
        <v>0</v>
      </c>
      <c r="F39" s="87">
        <f>Data!CL5</f>
        <v>0</v>
      </c>
      <c r="G39" s="87">
        <f>Data!DF5</f>
        <v>0</v>
      </c>
      <c r="H39" s="22">
        <f t="shared" si="0"/>
        <v>0</v>
      </c>
      <c r="I39" s="1"/>
    </row>
    <row r="40" spans="2:9" x14ac:dyDescent="0.2">
      <c r="B40" s="7" t="s">
        <v>53</v>
      </c>
      <c r="C40" s="87">
        <f>Data!AE5</f>
        <v>418</v>
      </c>
      <c r="D40" s="87">
        <f>Data!AY5</f>
        <v>1355</v>
      </c>
      <c r="E40" s="87">
        <f>Data!BS5</f>
        <v>1973</v>
      </c>
      <c r="F40" s="87">
        <f>Data!CM5</f>
        <v>0</v>
      </c>
      <c r="G40" s="87">
        <f>Data!DG5</f>
        <v>0</v>
      </c>
      <c r="H40" s="22">
        <f t="shared" si="0"/>
        <v>3746</v>
      </c>
      <c r="I40" s="1"/>
    </row>
    <row r="41" spans="2:9" x14ac:dyDescent="0.2">
      <c r="B41" s="7" t="s">
        <v>54</v>
      </c>
      <c r="C41" s="87">
        <f>Data!AF5</f>
        <v>0</v>
      </c>
      <c r="D41" s="87">
        <f>Data!AZ5</f>
        <v>0</v>
      </c>
      <c r="E41" s="87">
        <f>Data!BT5</f>
        <v>0</v>
      </c>
      <c r="F41" s="87">
        <f>Data!CN5</f>
        <v>0</v>
      </c>
      <c r="G41" s="87">
        <f>Data!DH5</f>
        <v>0</v>
      </c>
      <c r="H41" s="22">
        <f t="shared" si="0"/>
        <v>0</v>
      </c>
      <c r="I41" s="1"/>
    </row>
    <row r="42" spans="2:9" x14ac:dyDescent="0.2">
      <c r="B42" s="7" t="s">
        <v>55</v>
      </c>
      <c r="C42" s="87">
        <f>Data!AG5</f>
        <v>0</v>
      </c>
      <c r="D42" s="87">
        <f>Data!BA5</f>
        <v>0</v>
      </c>
      <c r="E42" s="87">
        <f>Data!BU5</f>
        <v>0</v>
      </c>
      <c r="F42" s="87">
        <f>Data!CO5</f>
        <v>0</v>
      </c>
      <c r="G42" s="87">
        <f>Data!DI5</f>
        <v>0</v>
      </c>
      <c r="H42" s="22">
        <f t="shared" si="0"/>
        <v>0</v>
      </c>
      <c r="I42" s="1"/>
    </row>
    <row r="43" spans="2:9" x14ac:dyDescent="0.2">
      <c r="B43" s="7" t="s">
        <v>56</v>
      </c>
      <c r="C43" s="87">
        <f>Data!AH5</f>
        <v>0</v>
      </c>
      <c r="D43" s="87">
        <f>Data!BB5</f>
        <v>0</v>
      </c>
      <c r="E43" s="87">
        <f>Data!BV5</f>
        <v>0</v>
      </c>
      <c r="F43" s="87">
        <f>Data!CP5</f>
        <v>0</v>
      </c>
      <c r="G43" s="87">
        <f>Data!DJ5</f>
        <v>0</v>
      </c>
      <c r="H43" s="22">
        <f t="shared" si="0"/>
        <v>0</v>
      </c>
      <c r="I43" s="1"/>
    </row>
    <row r="44" spans="2:9" x14ac:dyDescent="0.2">
      <c r="B44" s="7" t="s">
        <v>57</v>
      </c>
      <c r="C44" s="87">
        <f>Data!AI5</f>
        <v>1104</v>
      </c>
      <c r="D44" s="87">
        <f>Data!BC5</f>
        <v>0</v>
      </c>
      <c r="E44" s="87">
        <f>Data!BW5</f>
        <v>0</v>
      </c>
      <c r="F44" s="87">
        <f>Data!CQ5</f>
        <v>0</v>
      </c>
      <c r="G44" s="87">
        <f>Data!DK5</f>
        <v>0</v>
      </c>
      <c r="H44" s="22">
        <f t="shared" si="0"/>
        <v>1104</v>
      </c>
      <c r="I44" s="1"/>
    </row>
    <row r="45" spans="2:9" x14ac:dyDescent="0.2">
      <c r="B45" s="7" t="s">
        <v>58</v>
      </c>
      <c r="C45" s="87">
        <f>Data!AJ5</f>
        <v>2700</v>
      </c>
      <c r="D45" s="87">
        <f>Data!BD5</f>
        <v>14556</v>
      </c>
      <c r="E45" s="87">
        <f>Data!BX5</f>
        <v>5161</v>
      </c>
      <c r="F45" s="87">
        <f>Data!CR5</f>
        <v>363</v>
      </c>
      <c r="G45" s="87">
        <f>Data!DL5</f>
        <v>2749</v>
      </c>
      <c r="H45" s="22">
        <f t="shared" si="0"/>
        <v>25529</v>
      </c>
      <c r="I45" s="1"/>
    </row>
    <row r="46" spans="2:9" x14ac:dyDescent="0.2">
      <c r="B46" s="7" t="s">
        <v>59</v>
      </c>
      <c r="C46" s="87">
        <f>Data!AK5</f>
        <v>0</v>
      </c>
      <c r="D46" s="87">
        <f>Data!BE5</f>
        <v>0</v>
      </c>
      <c r="E46" s="87">
        <f>Data!BY5</f>
        <v>0</v>
      </c>
      <c r="F46" s="87">
        <f>Data!CS5</f>
        <v>0</v>
      </c>
      <c r="G46" s="87">
        <f>Data!DM5</f>
        <v>3964</v>
      </c>
      <c r="H46" s="22">
        <f t="shared" si="0"/>
        <v>3964</v>
      </c>
      <c r="I46" s="1"/>
    </row>
    <row r="47" spans="2:9" x14ac:dyDescent="0.2">
      <c r="B47" s="7" t="s">
        <v>60</v>
      </c>
      <c r="C47" s="87">
        <f>Data!AL5</f>
        <v>8503</v>
      </c>
      <c r="D47" s="87">
        <f>Data!BF5</f>
        <v>34037</v>
      </c>
      <c r="E47" s="87">
        <f>Data!BZ5</f>
        <v>6065</v>
      </c>
      <c r="F47" s="87">
        <f>Data!CT5</f>
        <v>318</v>
      </c>
      <c r="G47" s="87">
        <f>Data!DN5</f>
        <v>0</v>
      </c>
      <c r="H47" s="22">
        <f t="shared" si="0"/>
        <v>48923</v>
      </c>
      <c r="I47" s="1"/>
    </row>
    <row r="48" spans="2:9" x14ac:dyDescent="0.2">
      <c r="B48" s="7" t="s">
        <v>61</v>
      </c>
      <c r="C48" s="87">
        <f>Data!AM5</f>
        <v>0</v>
      </c>
      <c r="D48" s="87">
        <f>Data!BG5</f>
        <v>0</v>
      </c>
      <c r="E48" s="87">
        <f>Data!CA5</f>
        <v>0</v>
      </c>
      <c r="F48" s="87">
        <f>Data!CU5</f>
        <v>0</v>
      </c>
      <c r="G48" s="87">
        <f>Data!DO5</f>
        <v>0</v>
      </c>
      <c r="H48" s="22">
        <f t="shared" si="0"/>
        <v>0</v>
      </c>
      <c r="I48" s="1"/>
    </row>
    <row r="49" spans="2:9" x14ac:dyDescent="0.2">
      <c r="B49" s="7" t="s">
        <v>62</v>
      </c>
      <c r="C49" s="87">
        <f>Data!AN5</f>
        <v>12</v>
      </c>
      <c r="D49" s="87">
        <f>Data!BH5</f>
        <v>753</v>
      </c>
      <c r="E49" s="87">
        <f>Data!CB5</f>
        <v>0</v>
      </c>
      <c r="F49" s="87">
        <f>Data!CV5</f>
        <v>0</v>
      </c>
      <c r="G49" s="87">
        <f>Data!DP5</f>
        <v>0</v>
      </c>
      <c r="H49" s="22">
        <f t="shared" si="0"/>
        <v>765</v>
      </c>
      <c r="I49" s="1"/>
    </row>
    <row r="50" spans="2:9" x14ac:dyDescent="0.2">
      <c r="B50" s="7" t="s">
        <v>63</v>
      </c>
      <c r="C50" s="87">
        <f>Data!AO5</f>
        <v>51</v>
      </c>
      <c r="D50" s="87">
        <f>Data!BI5</f>
        <v>1062</v>
      </c>
      <c r="E50" s="87">
        <f>Data!CC5</f>
        <v>534</v>
      </c>
      <c r="F50" s="87">
        <f>Data!CW5</f>
        <v>0</v>
      </c>
      <c r="G50" s="87">
        <f>Data!DQ5</f>
        <v>0</v>
      </c>
      <c r="H50" s="22">
        <f t="shared" si="0"/>
        <v>1647</v>
      </c>
      <c r="I50" s="1"/>
    </row>
    <row r="51" spans="2:9" x14ac:dyDescent="0.2">
      <c r="B51" s="7" t="s">
        <v>0</v>
      </c>
      <c r="C51" s="87">
        <f>Data!AP5</f>
        <v>4860</v>
      </c>
      <c r="D51" s="87">
        <f>Data!BJ5</f>
        <v>15646</v>
      </c>
      <c r="E51" s="87">
        <f>Data!CD5</f>
        <v>8616</v>
      </c>
      <c r="F51" s="87">
        <f>Data!CX5</f>
        <v>404</v>
      </c>
      <c r="G51" s="87">
        <f>Data!DR5</f>
        <v>0</v>
      </c>
      <c r="H51" s="22">
        <f t="shared" si="0"/>
        <v>29526</v>
      </c>
      <c r="I51" s="1"/>
    </row>
    <row r="52" spans="2:9" x14ac:dyDescent="0.2">
      <c r="B52" s="8" t="s">
        <v>34</v>
      </c>
      <c r="C52" s="22">
        <f>SUM(C32:C51)</f>
        <v>297237</v>
      </c>
      <c r="D52" s="22">
        <f>SUM(D32:D51)</f>
        <v>216688</v>
      </c>
      <c r="E52" s="22">
        <f>SUM(E32:E51)</f>
        <v>47698</v>
      </c>
      <c r="F52" s="22">
        <f>SUM(F32:F51)</f>
        <v>8570</v>
      </c>
      <c r="G52" s="22">
        <f>SUM(G32:G51)</f>
        <v>6713</v>
      </c>
      <c r="H52" s="22">
        <f t="shared" si="0"/>
        <v>576906</v>
      </c>
      <c r="I52" s="1"/>
    </row>
    <row r="53" spans="2:9" x14ac:dyDescent="0.2">
      <c r="B53" s="14"/>
      <c r="C53" s="18"/>
      <c r="D53" s="18"/>
      <c r="E53" s="18"/>
      <c r="F53" s="18"/>
      <c r="G53" s="18"/>
      <c r="H53" s="18"/>
      <c r="I53" s="1"/>
    </row>
    <row r="54" spans="2:9" ht="13.5" customHeight="1" x14ac:dyDescent="0.2">
      <c r="B54" s="27"/>
      <c r="D54" s="368" t="s">
        <v>23</v>
      </c>
      <c r="E54" s="368"/>
      <c r="F54" s="368"/>
      <c r="G54" s="35" t="s">
        <v>24</v>
      </c>
      <c r="H54" s="35" t="s">
        <v>25</v>
      </c>
    </row>
    <row r="55" spans="2:9" x14ac:dyDescent="0.2">
      <c r="B55" s="366" t="s">
        <v>40</v>
      </c>
      <c r="C55" s="367"/>
      <c r="D55" s="363" t="str">
        <f>Data!T5</f>
        <v>Lester, Cathe</v>
      </c>
      <c r="E55" s="363"/>
      <c r="F55" s="363"/>
      <c r="G55" s="94" t="str">
        <f>Data!U5</f>
        <v>(915) 747-5117</v>
      </c>
      <c r="H55" s="84" t="str">
        <f>Data!V5</f>
        <v>clester@utep.edu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9" customHeight="1" x14ac:dyDescent="0.2">
      <c r="B58" s="369" t="s">
        <v>42</v>
      </c>
      <c r="C58" s="369"/>
      <c r="D58" s="369"/>
      <c r="E58" s="369"/>
      <c r="F58" s="369"/>
      <c r="G58" s="369"/>
      <c r="H58" s="38"/>
    </row>
    <row r="59" spans="2:9" ht="15" thickBot="1" x14ac:dyDescent="0.25">
      <c r="B59" s="36"/>
      <c r="C59" s="1"/>
      <c r="D59" s="1"/>
      <c r="E59" s="1"/>
      <c r="F59" s="1"/>
      <c r="G59" s="1"/>
      <c r="H59" s="1"/>
      <c r="I59" s="1"/>
    </row>
    <row r="60" spans="2:9" ht="15" thickBot="1" x14ac:dyDescent="0.25">
      <c r="B60" s="68" t="s">
        <v>32</v>
      </c>
      <c r="C60" s="69" t="s">
        <v>26</v>
      </c>
      <c r="D60" s="69" t="s">
        <v>27</v>
      </c>
      <c r="E60" s="69" t="s">
        <v>28</v>
      </c>
      <c r="F60" s="69" t="s">
        <v>29</v>
      </c>
      <c r="G60" s="69" t="s">
        <v>30</v>
      </c>
      <c r="H60" s="70" t="s">
        <v>31</v>
      </c>
      <c r="I60" s="1"/>
    </row>
    <row r="61" spans="2:9" x14ac:dyDescent="0.2">
      <c r="B61" s="9" t="str">
        <f>$B$32</f>
        <v>Liberal Arts</v>
      </c>
      <c r="C61" s="88">
        <f>Data!DS5</f>
        <v>8848675</v>
      </c>
      <c r="D61" s="88">
        <f>Data!EM5</f>
        <v>7024283</v>
      </c>
      <c r="E61" s="88">
        <f>Data!FG5</f>
        <v>5666069</v>
      </c>
      <c r="F61" s="88">
        <f>Data!GA5</f>
        <v>1067204</v>
      </c>
      <c r="G61" s="88">
        <f>Data!GU5</f>
        <v>0</v>
      </c>
      <c r="H61" s="21">
        <f>SUM(C61:G61)</f>
        <v>22606231</v>
      </c>
      <c r="I61" s="1"/>
    </row>
    <row r="62" spans="2:9" x14ac:dyDescent="0.2">
      <c r="B62" s="9" t="str">
        <f>$B$33</f>
        <v>Science</v>
      </c>
      <c r="C62" s="88">
        <f>Data!DT5</f>
        <v>3008856</v>
      </c>
      <c r="D62" s="88">
        <f>Data!EN5</f>
        <v>3059383</v>
      </c>
      <c r="E62" s="88">
        <f>Data!FH5</f>
        <v>2445080</v>
      </c>
      <c r="F62" s="88">
        <f>Data!GB5</f>
        <v>2012468</v>
      </c>
      <c r="G62" s="88">
        <f>Data!GV5</f>
        <v>0</v>
      </c>
      <c r="H62" s="22">
        <f t="shared" ref="H62:H81" si="1">SUM(C62:G62)</f>
        <v>10525787</v>
      </c>
      <c r="I62" s="1"/>
    </row>
    <row r="63" spans="2:9" x14ac:dyDescent="0.2">
      <c r="B63" s="9" t="str">
        <f>$B$34</f>
        <v>Fine Arts</v>
      </c>
      <c r="C63" s="88">
        <f>Data!DU5</f>
        <v>2337899</v>
      </c>
      <c r="D63" s="88">
        <f>Data!EO5</f>
        <v>1950809</v>
      </c>
      <c r="E63" s="88">
        <f>Data!FI5</f>
        <v>269298</v>
      </c>
      <c r="F63" s="88">
        <f>Data!GC5</f>
        <v>0</v>
      </c>
      <c r="G63" s="88">
        <f>Data!GW5</f>
        <v>0</v>
      </c>
      <c r="H63" s="22">
        <f t="shared" si="1"/>
        <v>4558006</v>
      </c>
      <c r="I63" s="1"/>
    </row>
    <row r="64" spans="2:9" x14ac:dyDescent="0.2">
      <c r="B64" s="9" t="str">
        <f>$B$35</f>
        <v>Teacher Education</v>
      </c>
      <c r="C64" s="88">
        <f>Data!DV5</f>
        <v>56354</v>
      </c>
      <c r="D64" s="88">
        <f>Data!EP5</f>
        <v>1196407</v>
      </c>
      <c r="E64" s="88">
        <f>Data!FJ5</f>
        <v>1723416</v>
      </c>
      <c r="F64" s="88">
        <f>Data!GD5</f>
        <v>939258</v>
      </c>
      <c r="G64" s="88">
        <f>Data!GX5</f>
        <v>0</v>
      </c>
      <c r="H64" s="22">
        <f t="shared" si="1"/>
        <v>3915435</v>
      </c>
      <c r="I64" s="1"/>
    </row>
    <row r="65" spans="2:9" x14ac:dyDescent="0.2">
      <c r="B65" s="9" t="str">
        <f>$B$36</f>
        <v>Agriculture</v>
      </c>
      <c r="C65" s="88">
        <f>Data!DW5</f>
        <v>0</v>
      </c>
      <c r="D65" s="88">
        <f>Data!EQ5</f>
        <v>0</v>
      </c>
      <c r="E65" s="88">
        <f>Data!FK5</f>
        <v>0</v>
      </c>
      <c r="F65" s="88">
        <f>Data!GE5</f>
        <v>0</v>
      </c>
      <c r="G65" s="88">
        <f>Data!GY5</f>
        <v>0</v>
      </c>
      <c r="H65" s="22">
        <f t="shared" si="1"/>
        <v>0</v>
      </c>
      <c r="I65" s="1"/>
    </row>
    <row r="66" spans="2:9" x14ac:dyDescent="0.2">
      <c r="B66" s="9" t="str">
        <f>$B$37</f>
        <v>Engineering</v>
      </c>
      <c r="C66" s="88">
        <f>Data!DX5</f>
        <v>1507769</v>
      </c>
      <c r="D66" s="88">
        <f>Data!ER5</f>
        <v>4274465</v>
      </c>
      <c r="E66" s="88">
        <f>Data!FL5</f>
        <v>2743985</v>
      </c>
      <c r="F66" s="88">
        <f>Data!GF5</f>
        <v>3443885</v>
      </c>
      <c r="G66" s="88">
        <f>Data!GZ5</f>
        <v>0</v>
      </c>
      <c r="H66" s="22">
        <f t="shared" si="1"/>
        <v>11970104</v>
      </c>
      <c r="I66" s="1"/>
    </row>
    <row r="67" spans="2:9" x14ac:dyDescent="0.2">
      <c r="B67" s="9" t="str">
        <f>$B$38</f>
        <v>Home Economics</v>
      </c>
      <c r="C67" s="88">
        <f>Data!DY5</f>
        <v>0</v>
      </c>
      <c r="D67" s="88">
        <f>Data!ES5</f>
        <v>0</v>
      </c>
      <c r="E67" s="88">
        <f>Data!FM5</f>
        <v>0</v>
      </c>
      <c r="F67" s="88">
        <f>Data!GG5</f>
        <v>0</v>
      </c>
      <c r="G67" s="88">
        <f>Data!HA5</f>
        <v>0</v>
      </c>
      <c r="H67" s="22">
        <f t="shared" si="1"/>
        <v>0</v>
      </c>
      <c r="I67" s="1"/>
    </row>
    <row r="68" spans="2:9" x14ac:dyDescent="0.2">
      <c r="B68" s="9" t="str">
        <f>$B$39</f>
        <v>Law</v>
      </c>
      <c r="C68" s="88">
        <f>Data!DZ5</f>
        <v>0</v>
      </c>
      <c r="D68" s="88">
        <f>Data!ET5</f>
        <v>0</v>
      </c>
      <c r="E68" s="88">
        <f>Data!FN5</f>
        <v>0</v>
      </c>
      <c r="F68" s="88">
        <f>Data!GH5</f>
        <v>0</v>
      </c>
      <c r="G68" s="88">
        <f>Data!HB5</f>
        <v>0</v>
      </c>
      <c r="H68" s="22">
        <f t="shared" si="1"/>
        <v>0</v>
      </c>
      <c r="I68" s="1"/>
    </row>
    <row r="69" spans="2:9" x14ac:dyDescent="0.2">
      <c r="B69" s="9" t="str">
        <f>$B$43</f>
        <v>Vocational Training</v>
      </c>
      <c r="C69" s="88">
        <f>Data!EA5</f>
        <v>29419</v>
      </c>
      <c r="D69" s="88">
        <f>Data!EU5</f>
        <v>154577</v>
      </c>
      <c r="E69" s="88">
        <f>Data!FO5</f>
        <v>518953</v>
      </c>
      <c r="F69" s="88">
        <f>Data!GI5</f>
        <v>0</v>
      </c>
      <c r="G69" s="88">
        <f>Data!HC5</f>
        <v>0</v>
      </c>
      <c r="H69" s="22">
        <f t="shared" si="1"/>
        <v>702949</v>
      </c>
      <c r="I69" s="1"/>
    </row>
    <row r="70" spans="2:9" x14ac:dyDescent="0.2">
      <c r="B70" s="9" t="str">
        <f>$B$41</f>
        <v>Library Science</v>
      </c>
      <c r="C70" s="88">
        <f>Data!EB5</f>
        <v>0</v>
      </c>
      <c r="D70" s="88">
        <f>Data!EV5</f>
        <v>0</v>
      </c>
      <c r="E70" s="88">
        <f>Data!FP5</f>
        <v>0</v>
      </c>
      <c r="F70" s="88">
        <f>Data!GJ5</f>
        <v>0</v>
      </c>
      <c r="G70" s="88">
        <f>Data!HD5</f>
        <v>0</v>
      </c>
      <c r="H70" s="22">
        <f t="shared" si="1"/>
        <v>0</v>
      </c>
      <c r="I70" s="1"/>
    </row>
    <row r="71" spans="2:9" x14ac:dyDescent="0.2">
      <c r="B71" s="9" t="str">
        <f>$B$42</f>
        <v>Veterinary Science</v>
      </c>
      <c r="C71" s="88">
        <f>Data!EC5</f>
        <v>0</v>
      </c>
      <c r="D71" s="88">
        <f>Data!EW5</f>
        <v>0</v>
      </c>
      <c r="E71" s="88">
        <f>Data!FQ5</f>
        <v>0</v>
      </c>
      <c r="F71" s="88">
        <f>Data!GK5</f>
        <v>0</v>
      </c>
      <c r="G71" s="88">
        <f>Data!HE5</f>
        <v>0</v>
      </c>
      <c r="H71" s="22">
        <f t="shared" si="1"/>
        <v>0</v>
      </c>
      <c r="I71" s="1"/>
    </row>
    <row r="72" spans="2:9" x14ac:dyDescent="0.2">
      <c r="B72" s="9" t="str">
        <f>$B$43</f>
        <v>Vocational Training</v>
      </c>
      <c r="C72" s="88">
        <f>Data!ED5</f>
        <v>0</v>
      </c>
      <c r="D72" s="88">
        <f>Data!EX5</f>
        <v>0</v>
      </c>
      <c r="E72" s="88">
        <f>Data!FR5</f>
        <v>0</v>
      </c>
      <c r="F72" s="88">
        <f>Data!GL5</f>
        <v>0</v>
      </c>
      <c r="G72" s="88">
        <f>Data!HF5</f>
        <v>0</v>
      </c>
      <c r="H72" s="22">
        <f t="shared" si="1"/>
        <v>0</v>
      </c>
      <c r="I72" s="1"/>
    </row>
    <row r="73" spans="2:9" x14ac:dyDescent="0.2">
      <c r="B73" s="9" t="str">
        <f>$B$44</f>
        <v>Physical Training</v>
      </c>
      <c r="C73" s="88">
        <f>Data!EE5</f>
        <v>76161</v>
      </c>
      <c r="D73" s="88">
        <f>Data!EY5</f>
        <v>0</v>
      </c>
      <c r="E73" s="88">
        <f>Data!FS5</f>
        <v>0</v>
      </c>
      <c r="F73" s="88">
        <f>Data!GM5</f>
        <v>0</v>
      </c>
      <c r="G73" s="88">
        <f>Data!HG5</f>
        <v>0</v>
      </c>
      <c r="H73" s="22">
        <f t="shared" si="1"/>
        <v>76161</v>
      </c>
      <c r="I73" s="1"/>
    </row>
    <row r="74" spans="2:9" x14ac:dyDescent="0.2">
      <c r="B74" s="9" t="str">
        <f>$B$45</f>
        <v>Health Services</v>
      </c>
      <c r="C74" s="88">
        <f>Data!EF5</f>
        <v>179075</v>
      </c>
      <c r="D74" s="88">
        <f>Data!EZ5</f>
        <v>1366464</v>
      </c>
      <c r="E74" s="88">
        <f>Data!FT5</f>
        <v>1660147</v>
      </c>
      <c r="F74" s="88">
        <f>Data!GN5</f>
        <v>489330</v>
      </c>
      <c r="G74" s="88">
        <f>Data!HH5</f>
        <v>672317</v>
      </c>
      <c r="H74" s="22">
        <f t="shared" si="1"/>
        <v>4367333</v>
      </c>
      <c r="I74" s="1"/>
    </row>
    <row r="75" spans="2:9" x14ac:dyDescent="0.2">
      <c r="B75" s="9" t="str">
        <f>$B$46</f>
        <v>Pharmacy</v>
      </c>
      <c r="C75" s="88">
        <f>Data!EG5</f>
        <v>0</v>
      </c>
      <c r="D75" s="88">
        <f>Data!FA5</f>
        <v>0</v>
      </c>
      <c r="E75" s="88">
        <f>Data!FU5</f>
        <v>0</v>
      </c>
      <c r="F75" s="88">
        <f>Data!GO5</f>
        <v>0</v>
      </c>
      <c r="G75" s="88">
        <f>Data!HI5</f>
        <v>1462287</v>
      </c>
      <c r="H75" s="22">
        <f t="shared" si="1"/>
        <v>1462287</v>
      </c>
      <c r="I75" s="1"/>
    </row>
    <row r="76" spans="2:9" x14ac:dyDescent="0.2">
      <c r="B76" s="9" t="str">
        <f>$B$47</f>
        <v>Business Administration</v>
      </c>
      <c r="C76" s="88">
        <f>Data!EH5</f>
        <v>652511</v>
      </c>
      <c r="D76" s="88">
        <f>Data!FB5</f>
        <v>4230011</v>
      </c>
      <c r="E76" s="88">
        <f>Data!FV5</f>
        <v>1927515</v>
      </c>
      <c r="F76" s="88">
        <f>Data!GP5</f>
        <v>885747</v>
      </c>
      <c r="G76" s="88">
        <f>Data!HJ5</f>
        <v>0</v>
      </c>
      <c r="H76" s="22">
        <f t="shared" si="1"/>
        <v>7695784</v>
      </c>
      <c r="I76" s="1"/>
    </row>
    <row r="77" spans="2:9" x14ac:dyDescent="0.2">
      <c r="B77" s="9" t="str">
        <f>$B$48</f>
        <v>Optometry</v>
      </c>
      <c r="C77" s="88">
        <f>Data!EI5</f>
        <v>0</v>
      </c>
      <c r="D77" s="88">
        <f>Data!FC5</f>
        <v>0</v>
      </c>
      <c r="E77" s="88">
        <f>Data!FW5</f>
        <v>0</v>
      </c>
      <c r="F77" s="88">
        <f>Data!GQ5</f>
        <v>0</v>
      </c>
      <c r="G77" s="88">
        <f>Data!HK5</f>
        <v>0</v>
      </c>
      <c r="H77" s="22">
        <f t="shared" si="1"/>
        <v>0</v>
      </c>
      <c r="I77" s="1"/>
    </row>
    <row r="78" spans="2:9" x14ac:dyDescent="0.2">
      <c r="B78" s="9" t="str">
        <f>$B$49</f>
        <v>Teacher Ed-Practice Teaching</v>
      </c>
      <c r="C78" s="88">
        <f>Data!EJ5</f>
        <v>1306</v>
      </c>
      <c r="D78" s="88">
        <f>Data!FD5</f>
        <v>75145</v>
      </c>
      <c r="E78" s="88">
        <f>Data!FX5</f>
        <v>0</v>
      </c>
      <c r="F78" s="88">
        <f>Data!GR5</f>
        <v>0</v>
      </c>
      <c r="G78" s="88">
        <f>Data!HL5</f>
        <v>0</v>
      </c>
      <c r="H78" s="22">
        <f t="shared" si="1"/>
        <v>76451</v>
      </c>
      <c r="I78" s="1"/>
    </row>
    <row r="79" spans="2:9" x14ac:dyDescent="0.2">
      <c r="B79" s="9" t="str">
        <f>$B$50</f>
        <v>Technology</v>
      </c>
      <c r="C79" s="88">
        <f>Data!EK5</f>
        <v>3926</v>
      </c>
      <c r="D79" s="88">
        <f>Data!FE5</f>
        <v>93642</v>
      </c>
      <c r="E79" s="88">
        <f>Data!FY5</f>
        <v>67476</v>
      </c>
      <c r="F79" s="88">
        <f>Data!GS5</f>
        <v>0</v>
      </c>
      <c r="G79" s="88">
        <f>Data!HM5</f>
        <v>0</v>
      </c>
      <c r="H79" s="22">
        <f t="shared" si="1"/>
        <v>165044</v>
      </c>
      <c r="I79" s="1"/>
    </row>
    <row r="80" spans="2:9" x14ac:dyDescent="0.2">
      <c r="B80" s="9" t="str">
        <f>$B$51</f>
        <v>Nursing</v>
      </c>
      <c r="C80" s="88">
        <f>Data!EL5</f>
        <v>223166</v>
      </c>
      <c r="D80" s="88">
        <f>Data!FF5</f>
        <v>1860270</v>
      </c>
      <c r="E80" s="88">
        <f>Data!FZ5</f>
        <v>1728761</v>
      </c>
      <c r="F80" s="88">
        <f>Data!GT5</f>
        <v>244841</v>
      </c>
      <c r="G80" s="88">
        <f>Data!HN5</f>
        <v>0</v>
      </c>
      <c r="H80" s="22">
        <f t="shared" si="1"/>
        <v>4057038</v>
      </c>
      <c r="I80" s="1"/>
    </row>
    <row r="81" spans="2:9" x14ac:dyDescent="0.2">
      <c r="B81" s="39" t="str">
        <f>$B$52</f>
        <v>Totals</v>
      </c>
      <c r="C81" s="21">
        <f>SUM(C61:C80)</f>
        <v>16925117</v>
      </c>
      <c r="D81" s="21">
        <f>SUM(D61:D80)</f>
        <v>25285456</v>
      </c>
      <c r="E81" s="21">
        <f>SUM(E61:E80)</f>
        <v>18750700</v>
      </c>
      <c r="F81" s="21">
        <f>SUM(F61:F80)</f>
        <v>9082733</v>
      </c>
      <c r="G81" s="21">
        <f>SUM(G61:G80)</f>
        <v>2134604</v>
      </c>
      <c r="H81" s="21">
        <f t="shared" si="1"/>
        <v>72178610</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Data!T5</f>
        <v>Lester, Cathe</v>
      </c>
      <c r="E84" s="363"/>
      <c r="F84" s="363"/>
      <c r="G84" s="94" t="str">
        <f>Data!U5</f>
        <v>(915) 747-5117</v>
      </c>
      <c r="H84" s="84" t="str">
        <f>Data!V5</f>
        <v>clester@utep.edu</v>
      </c>
    </row>
    <row r="85" spans="2:9" ht="13.5" customHeight="1" x14ac:dyDescent="0.2">
      <c r="B85" s="27"/>
      <c r="C85" s="27"/>
      <c r="D85" s="27"/>
      <c r="E85" s="27"/>
      <c r="F85" s="27"/>
      <c r="G85" s="27"/>
      <c r="H85" s="5"/>
    </row>
    <row r="86" spans="2:9" x14ac:dyDescent="0.2">
      <c r="B86" s="28" t="s">
        <v>33</v>
      </c>
      <c r="C86" s="13"/>
      <c r="D86" s="13"/>
      <c r="E86" s="13"/>
      <c r="F86" s="13"/>
      <c r="G86" s="13"/>
      <c r="H86" s="17">
        <f>H13+H14</f>
        <v>206172323</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Data!HR5</f>
        <v>1315073.3999999999</v>
      </c>
      <c r="D91" s="171">
        <f>Data!IL5</f>
        <v>1043935</v>
      </c>
      <c r="E91" s="171">
        <f>Data!JF5</f>
        <v>842080</v>
      </c>
      <c r="F91" s="171">
        <f>Data!JZ5</f>
        <v>158606</v>
      </c>
      <c r="G91" s="171">
        <f>Data!KT5</f>
        <v>0</v>
      </c>
      <c r="H91" s="40">
        <f t="shared" ref="H91:H111" si="2">SUM(C91:G91)</f>
        <v>3359694.4</v>
      </c>
    </row>
    <row r="92" spans="2:9" x14ac:dyDescent="0.2">
      <c r="B92" s="9" t="str">
        <f>$B$33</f>
        <v>Science</v>
      </c>
      <c r="C92" s="171">
        <f>Data!HS5</f>
        <v>1346379</v>
      </c>
      <c r="D92" s="171">
        <f>Data!IM5</f>
        <v>1368989</v>
      </c>
      <c r="E92" s="171">
        <f>Data!JG5</f>
        <v>1094105</v>
      </c>
      <c r="F92" s="171">
        <f>Data!KA5</f>
        <v>900523</v>
      </c>
      <c r="G92" s="171">
        <f>Data!KU5</f>
        <v>0</v>
      </c>
      <c r="H92" s="75">
        <f t="shared" si="2"/>
        <v>4709996</v>
      </c>
    </row>
    <row r="93" spans="2:9" x14ac:dyDescent="0.2">
      <c r="B93" s="9" t="str">
        <f>$B$34</f>
        <v>Fine Arts</v>
      </c>
      <c r="C93" s="171">
        <f>Data!HT5</f>
        <v>389131</v>
      </c>
      <c r="D93" s="171">
        <f>Data!IN5</f>
        <v>324702</v>
      </c>
      <c r="E93" s="171">
        <f>Data!JH5</f>
        <v>44823</v>
      </c>
      <c r="F93" s="171">
        <f>Data!KB5</f>
        <v>0</v>
      </c>
      <c r="G93" s="171">
        <f>Data!KV5</f>
        <v>0</v>
      </c>
      <c r="H93" s="75">
        <f t="shared" si="2"/>
        <v>758656</v>
      </c>
    </row>
    <row r="94" spans="2:9" x14ac:dyDescent="0.2">
      <c r="B94" s="9" t="str">
        <f>$B$35</f>
        <v>Teacher Education</v>
      </c>
      <c r="C94" s="171">
        <f>Data!HU5</f>
        <v>6498</v>
      </c>
      <c r="D94" s="171">
        <f>Data!IO5</f>
        <v>137948</v>
      </c>
      <c r="E94" s="171">
        <f>Data!JI5</f>
        <v>198712</v>
      </c>
      <c r="F94" s="171">
        <f>Data!KC5</f>
        <v>108298</v>
      </c>
      <c r="G94" s="171">
        <f>Data!KW5</f>
        <v>0</v>
      </c>
      <c r="H94" s="75">
        <f t="shared" si="2"/>
        <v>451456</v>
      </c>
    </row>
    <row r="95" spans="2:9" x14ac:dyDescent="0.2">
      <c r="B95" s="9" t="str">
        <f>$B$36</f>
        <v>Agriculture</v>
      </c>
      <c r="C95" s="171">
        <f>Data!HV5</f>
        <v>0</v>
      </c>
      <c r="D95" s="171">
        <f>Data!IP5</f>
        <v>0</v>
      </c>
      <c r="E95" s="171">
        <f>Data!JJ5</f>
        <v>0</v>
      </c>
      <c r="F95" s="171">
        <f>Data!KD5</f>
        <v>0</v>
      </c>
      <c r="G95" s="171">
        <f>Data!KX5</f>
        <v>0</v>
      </c>
      <c r="H95" s="75">
        <f t="shared" si="2"/>
        <v>0</v>
      </c>
    </row>
    <row r="96" spans="2:9" x14ac:dyDescent="0.2">
      <c r="B96" s="9" t="str">
        <f>$B$37</f>
        <v>Engineering</v>
      </c>
      <c r="C96" s="171">
        <f>Data!HW5</f>
        <v>338769</v>
      </c>
      <c r="D96" s="171">
        <f>Data!IQ5</f>
        <v>960397</v>
      </c>
      <c r="E96" s="171">
        <f>Data!JK5</f>
        <v>616525</v>
      </c>
      <c r="F96" s="171">
        <f>Data!KE5</f>
        <v>773781</v>
      </c>
      <c r="G96" s="171">
        <f>Data!KY5</f>
        <v>0</v>
      </c>
      <c r="H96" s="75">
        <f t="shared" si="2"/>
        <v>2689472</v>
      </c>
    </row>
    <row r="97" spans="2:8" x14ac:dyDescent="0.2">
      <c r="B97" s="9" t="str">
        <f>$B$38</f>
        <v>Home Economics</v>
      </c>
      <c r="C97" s="171">
        <f>Data!HX5</f>
        <v>0</v>
      </c>
      <c r="D97" s="171">
        <f>Data!IR5</f>
        <v>0</v>
      </c>
      <c r="E97" s="171">
        <f>Data!JL5</f>
        <v>0</v>
      </c>
      <c r="F97" s="171">
        <f>Data!KF5</f>
        <v>0</v>
      </c>
      <c r="G97" s="171">
        <f>Data!KZ5</f>
        <v>0</v>
      </c>
      <c r="H97" s="75">
        <f t="shared" si="2"/>
        <v>0</v>
      </c>
    </row>
    <row r="98" spans="2:8" x14ac:dyDescent="0.2">
      <c r="B98" s="9" t="str">
        <f>$B$39</f>
        <v>Law</v>
      </c>
      <c r="C98" s="171">
        <f>Data!HY5</f>
        <v>0</v>
      </c>
      <c r="D98" s="171">
        <f>Data!IS5</f>
        <v>0</v>
      </c>
      <c r="E98" s="171">
        <f>Data!JM5</f>
        <v>0</v>
      </c>
      <c r="F98" s="171">
        <f>Data!KG5</f>
        <v>0</v>
      </c>
      <c r="G98" s="171">
        <f>Data!LA5</f>
        <v>0</v>
      </c>
      <c r="H98" s="75">
        <f t="shared" si="2"/>
        <v>0</v>
      </c>
    </row>
    <row r="99" spans="2:8" x14ac:dyDescent="0.2">
      <c r="B99" s="9" t="str">
        <f>$B$40</f>
        <v>Social Service</v>
      </c>
      <c r="C99" s="171">
        <f>Data!HZ5</f>
        <v>4372</v>
      </c>
      <c r="D99" s="171">
        <f>Data!IT5</f>
        <v>22973</v>
      </c>
      <c r="E99" s="171">
        <f>Data!JN5</f>
        <v>77126</v>
      </c>
      <c r="F99" s="171">
        <f>Data!KH5</f>
        <v>0</v>
      </c>
      <c r="G99" s="171">
        <f>Data!LB5</f>
        <v>0</v>
      </c>
      <c r="H99" s="75">
        <f t="shared" si="2"/>
        <v>104471</v>
      </c>
    </row>
    <row r="100" spans="2:8" x14ac:dyDescent="0.2">
      <c r="B100" s="9" t="str">
        <f>$B$41</f>
        <v>Library Science</v>
      </c>
      <c r="C100" s="171">
        <f>Data!IA5</f>
        <v>0</v>
      </c>
      <c r="D100" s="171">
        <f>Data!IU5</f>
        <v>0</v>
      </c>
      <c r="E100" s="171">
        <f>Data!JO5</f>
        <v>0</v>
      </c>
      <c r="F100" s="171">
        <f>Data!KI5</f>
        <v>0</v>
      </c>
      <c r="G100" s="171">
        <f>Data!LC5</f>
        <v>0</v>
      </c>
      <c r="H100" s="75">
        <f t="shared" si="2"/>
        <v>0</v>
      </c>
    </row>
    <row r="101" spans="2:8" x14ac:dyDescent="0.2">
      <c r="B101" s="9" t="str">
        <f>$B$42</f>
        <v>Veterinary Science</v>
      </c>
      <c r="C101" s="171">
        <f>Data!IB5</f>
        <v>0</v>
      </c>
      <c r="D101" s="171">
        <f>Data!IV5</f>
        <v>0</v>
      </c>
      <c r="E101" s="171">
        <f>Data!JP5</f>
        <v>0</v>
      </c>
      <c r="F101" s="171">
        <f>Data!KJ5</f>
        <v>0</v>
      </c>
      <c r="G101" s="171">
        <f>Data!LD5</f>
        <v>0</v>
      </c>
      <c r="H101" s="75">
        <f t="shared" si="2"/>
        <v>0</v>
      </c>
    </row>
    <row r="102" spans="2:8" x14ac:dyDescent="0.2">
      <c r="B102" s="9" t="str">
        <f>$B$43</f>
        <v>Vocational Training</v>
      </c>
      <c r="C102" s="171">
        <f>Data!IC5</f>
        <v>0</v>
      </c>
      <c r="D102" s="171">
        <f>Data!IW5</f>
        <v>0</v>
      </c>
      <c r="E102" s="171">
        <f>Data!JQ5</f>
        <v>0</v>
      </c>
      <c r="F102" s="171">
        <f>Data!KK5</f>
        <v>0</v>
      </c>
      <c r="G102" s="171">
        <f>Data!LE5</f>
        <v>0</v>
      </c>
      <c r="H102" s="75">
        <f t="shared" si="2"/>
        <v>0</v>
      </c>
    </row>
    <row r="103" spans="2:8" x14ac:dyDescent="0.2">
      <c r="B103" s="9" t="str">
        <f>$B$44</f>
        <v>Physical Training</v>
      </c>
      <c r="C103" s="171">
        <f>Data!ID5</f>
        <v>8926</v>
      </c>
      <c r="D103" s="171">
        <f>Data!IX5</f>
        <v>0</v>
      </c>
      <c r="E103" s="171">
        <f>Data!JR5</f>
        <v>0</v>
      </c>
      <c r="F103" s="171">
        <f>Data!KL5</f>
        <v>0</v>
      </c>
      <c r="G103" s="171">
        <f>Data!LF5</f>
        <v>0</v>
      </c>
      <c r="H103" s="75">
        <f t="shared" si="2"/>
        <v>8926</v>
      </c>
    </row>
    <row r="104" spans="2:8" x14ac:dyDescent="0.2">
      <c r="B104" s="9" t="str">
        <f>$B$45</f>
        <v>Health Services</v>
      </c>
      <c r="C104" s="171">
        <f>Data!IE5</f>
        <v>20986</v>
      </c>
      <c r="D104" s="171">
        <f>Data!IY5</f>
        <v>160140</v>
      </c>
      <c r="E104" s="171">
        <f>Data!JS5</f>
        <v>194558</v>
      </c>
      <c r="F104" s="171">
        <f>Data!KM5</f>
        <v>57346</v>
      </c>
      <c r="G104" s="171">
        <f>Data!LG5</f>
        <v>78791</v>
      </c>
      <c r="H104" s="75">
        <f t="shared" si="2"/>
        <v>511821</v>
      </c>
    </row>
    <row r="105" spans="2:8" x14ac:dyDescent="0.2">
      <c r="B105" s="9" t="str">
        <f>$B$46</f>
        <v>Pharmacy</v>
      </c>
      <c r="C105" s="171">
        <f>Data!IF5</f>
        <v>0</v>
      </c>
      <c r="D105" s="171">
        <f>Data!IZ5</f>
        <v>0</v>
      </c>
      <c r="E105" s="171">
        <f>Data!JT5</f>
        <v>0</v>
      </c>
      <c r="F105" s="171">
        <f>Data!KN5</f>
        <v>0</v>
      </c>
      <c r="G105" s="171">
        <f>Data!LH5</f>
        <v>226775</v>
      </c>
      <c r="H105" s="75">
        <f t="shared" si="2"/>
        <v>226775</v>
      </c>
    </row>
    <row r="106" spans="2:8" x14ac:dyDescent="0.2">
      <c r="B106" s="9" t="str">
        <f>$B$47</f>
        <v>Business Administration</v>
      </c>
      <c r="C106" s="171">
        <f>Data!IG5</f>
        <v>149338</v>
      </c>
      <c r="D106" s="171">
        <f>Data!JA5</f>
        <v>968111</v>
      </c>
      <c r="E106" s="171">
        <f>Data!JU5</f>
        <v>441145</v>
      </c>
      <c r="F106" s="171">
        <f>Data!KO5</f>
        <v>202719</v>
      </c>
      <c r="G106" s="171">
        <f>Data!LI5</f>
        <v>0</v>
      </c>
      <c r="H106" s="75">
        <f t="shared" si="2"/>
        <v>1761313</v>
      </c>
    </row>
    <row r="107" spans="2:8" x14ac:dyDescent="0.2">
      <c r="B107" s="9" t="str">
        <f>$B$48</f>
        <v>Optometry</v>
      </c>
      <c r="C107" s="171">
        <f>Data!IH5</f>
        <v>0</v>
      </c>
      <c r="D107" s="171">
        <f>Data!JB5</f>
        <v>0</v>
      </c>
      <c r="E107" s="171">
        <f>Data!JV5</f>
        <v>0</v>
      </c>
      <c r="F107" s="171">
        <f>Data!KP5</f>
        <v>0</v>
      </c>
      <c r="G107" s="171">
        <f>Data!LJ5</f>
        <v>0</v>
      </c>
      <c r="H107" s="75">
        <f t="shared" si="2"/>
        <v>0</v>
      </c>
    </row>
    <row r="108" spans="2:8" x14ac:dyDescent="0.2">
      <c r="B108" s="9" t="str">
        <f>$B$49</f>
        <v>Teacher Ed-Practice Teaching</v>
      </c>
      <c r="C108" s="171">
        <f>Data!II5</f>
        <v>15</v>
      </c>
      <c r="D108" s="171">
        <f>Data!JC5</f>
        <v>848</v>
      </c>
      <c r="E108" s="171">
        <f>Data!JW5</f>
        <v>0</v>
      </c>
      <c r="F108" s="171">
        <f>Data!KQ5</f>
        <v>0</v>
      </c>
      <c r="G108" s="171">
        <f>Data!LK5</f>
        <v>0</v>
      </c>
      <c r="H108" s="75">
        <f t="shared" si="2"/>
        <v>863</v>
      </c>
    </row>
    <row r="109" spans="2:8" x14ac:dyDescent="0.2">
      <c r="B109" s="9" t="str">
        <f>$B$50</f>
        <v>Technology</v>
      </c>
      <c r="C109" s="171">
        <f>Data!IJ5</f>
        <v>44</v>
      </c>
      <c r="D109" s="171">
        <f>Data!JD5</f>
        <v>1057</v>
      </c>
      <c r="E109" s="171">
        <f>Data!JX5</f>
        <v>762</v>
      </c>
      <c r="F109" s="171">
        <f>Data!KR5</f>
        <v>0</v>
      </c>
      <c r="G109" s="171">
        <f>Data!LL5</f>
        <v>0</v>
      </c>
      <c r="H109" s="75">
        <f t="shared" si="2"/>
        <v>1863</v>
      </c>
    </row>
    <row r="110" spans="2:8" x14ac:dyDescent="0.2">
      <c r="B110" s="9" t="str">
        <f>$B$51</f>
        <v>Nursing</v>
      </c>
      <c r="C110" s="171">
        <f>Data!IK5</f>
        <v>36350</v>
      </c>
      <c r="D110" s="171">
        <f>Data!JE5</f>
        <v>303007</v>
      </c>
      <c r="E110" s="171">
        <f>Data!JY5</f>
        <v>281586</v>
      </c>
      <c r="F110" s="171">
        <f>Data!KS5</f>
        <v>39881</v>
      </c>
      <c r="G110" s="171">
        <f>Data!HPM5</f>
        <v>0</v>
      </c>
      <c r="H110" s="75">
        <f t="shared" si="2"/>
        <v>660824</v>
      </c>
    </row>
    <row r="111" spans="2:8" x14ac:dyDescent="0.2">
      <c r="B111" s="39" t="str">
        <f>$B$52</f>
        <v>Totals</v>
      </c>
      <c r="C111" s="40">
        <f>SUM(C91:C110)</f>
        <v>3615881.4</v>
      </c>
      <c r="D111" s="40">
        <f>SUM(D91:D110)</f>
        <v>5292107</v>
      </c>
      <c r="E111" s="40">
        <f>SUM(E91:E110)</f>
        <v>3791422</v>
      </c>
      <c r="F111" s="40">
        <f>SUM(F91:F110)</f>
        <v>2241154</v>
      </c>
      <c r="G111" s="40">
        <f>SUM(G91:G110)</f>
        <v>305566</v>
      </c>
      <c r="H111" s="40">
        <f t="shared" si="2"/>
        <v>15246130.4</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10163748.4</v>
      </c>
      <c r="D116" s="21">
        <f t="shared" si="3"/>
        <v>8068218</v>
      </c>
      <c r="E116" s="21">
        <f t="shared" si="3"/>
        <v>6508149</v>
      </c>
      <c r="F116" s="21">
        <f t="shared" si="3"/>
        <v>1225810</v>
      </c>
      <c r="G116" s="21">
        <f t="shared" si="3"/>
        <v>0</v>
      </c>
      <c r="H116" s="40">
        <f t="shared" ref="H116:H136" si="4">SUM(C116:G116)</f>
        <v>25965925.399999999</v>
      </c>
      <c r="I116" s="1"/>
    </row>
    <row r="117" spans="2:9" x14ac:dyDescent="0.2">
      <c r="B117" s="9" t="str">
        <f>$B$33</f>
        <v>Science</v>
      </c>
      <c r="C117" s="22">
        <f t="shared" si="3"/>
        <v>4355235</v>
      </c>
      <c r="D117" s="22">
        <f t="shared" si="3"/>
        <v>4428372</v>
      </c>
      <c r="E117" s="22">
        <f t="shared" si="3"/>
        <v>3539185</v>
      </c>
      <c r="F117" s="22">
        <f t="shared" si="3"/>
        <v>2912991</v>
      </c>
      <c r="G117" s="22">
        <f t="shared" si="3"/>
        <v>0</v>
      </c>
      <c r="H117" s="75">
        <f t="shared" si="4"/>
        <v>15235783</v>
      </c>
      <c r="I117" s="1"/>
    </row>
    <row r="118" spans="2:9" x14ac:dyDescent="0.2">
      <c r="B118" s="9" t="str">
        <f>$B$34</f>
        <v>Fine Arts</v>
      </c>
      <c r="C118" s="22">
        <f t="shared" si="3"/>
        <v>2727030</v>
      </c>
      <c r="D118" s="22">
        <f t="shared" si="3"/>
        <v>2275511</v>
      </c>
      <c r="E118" s="22">
        <f t="shared" si="3"/>
        <v>314121</v>
      </c>
      <c r="F118" s="22">
        <f t="shared" si="3"/>
        <v>0</v>
      </c>
      <c r="G118" s="22">
        <f t="shared" si="3"/>
        <v>0</v>
      </c>
      <c r="H118" s="75">
        <f t="shared" si="4"/>
        <v>5316662</v>
      </c>
      <c r="I118" s="1"/>
    </row>
    <row r="119" spans="2:9" x14ac:dyDescent="0.2">
      <c r="B119" s="9" t="str">
        <f>$B$35</f>
        <v>Teacher Education</v>
      </c>
      <c r="C119" s="22">
        <f t="shared" si="3"/>
        <v>62852</v>
      </c>
      <c r="D119" s="22">
        <f t="shared" si="3"/>
        <v>1334355</v>
      </c>
      <c r="E119" s="22">
        <f t="shared" si="3"/>
        <v>1922128</v>
      </c>
      <c r="F119" s="22">
        <f t="shared" si="3"/>
        <v>1047556</v>
      </c>
      <c r="G119" s="22">
        <f t="shared" si="3"/>
        <v>0</v>
      </c>
      <c r="H119" s="75">
        <f t="shared" si="4"/>
        <v>4366891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1846538</v>
      </c>
      <c r="D121" s="22">
        <f t="shared" si="3"/>
        <v>5234862</v>
      </c>
      <c r="E121" s="22">
        <f t="shared" si="3"/>
        <v>3360510</v>
      </c>
      <c r="F121" s="22">
        <f t="shared" si="3"/>
        <v>4217666</v>
      </c>
      <c r="G121" s="22">
        <f t="shared" si="3"/>
        <v>0</v>
      </c>
      <c r="H121" s="75">
        <f t="shared" si="4"/>
        <v>14659576</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33791</v>
      </c>
      <c r="D124" s="22">
        <f t="shared" si="3"/>
        <v>177550</v>
      </c>
      <c r="E124" s="22">
        <f t="shared" si="3"/>
        <v>596079</v>
      </c>
      <c r="F124" s="22">
        <f t="shared" si="3"/>
        <v>0</v>
      </c>
      <c r="G124" s="22">
        <f t="shared" si="3"/>
        <v>0</v>
      </c>
      <c r="H124" s="75">
        <f t="shared" si="4"/>
        <v>807420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85087</v>
      </c>
      <c r="D128" s="22">
        <f t="shared" si="3"/>
        <v>0</v>
      </c>
      <c r="E128" s="22">
        <f t="shared" si="3"/>
        <v>0</v>
      </c>
      <c r="F128" s="22">
        <f t="shared" si="3"/>
        <v>0</v>
      </c>
      <c r="G128" s="22">
        <f t="shared" si="3"/>
        <v>0</v>
      </c>
      <c r="H128" s="75">
        <f t="shared" si="4"/>
        <v>85087</v>
      </c>
      <c r="I128" s="1"/>
    </row>
    <row r="129" spans="2:9" x14ac:dyDescent="0.2">
      <c r="B129" s="9" t="str">
        <f>$B$45</f>
        <v>Health Services</v>
      </c>
      <c r="C129" s="22">
        <f t="shared" si="3"/>
        <v>200061</v>
      </c>
      <c r="D129" s="22">
        <f t="shared" si="3"/>
        <v>1526604</v>
      </c>
      <c r="E129" s="22">
        <f t="shared" si="3"/>
        <v>1854705</v>
      </c>
      <c r="F129" s="22">
        <f t="shared" si="3"/>
        <v>546676</v>
      </c>
      <c r="G129" s="22">
        <f t="shared" si="3"/>
        <v>751108</v>
      </c>
      <c r="H129" s="75">
        <f t="shared" si="4"/>
        <v>4879154</v>
      </c>
      <c r="I129" s="1"/>
    </row>
    <row r="130" spans="2:9" x14ac:dyDescent="0.2">
      <c r="B130" s="9" t="str">
        <f>$B$46</f>
        <v>Pharmacy</v>
      </c>
      <c r="C130" s="22">
        <f t="shared" si="3"/>
        <v>0</v>
      </c>
      <c r="D130" s="22">
        <f t="shared" si="3"/>
        <v>0</v>
      </c>
      <c r="E130" s="22">
        <f t="shared" si="3"/>
        <v>0</v>
      </c>
      <c r="F130" s="22">
        <f t="shared" si="3"/>
        <v>0</v>
      </c>
      <c r="G130" s="22">
        <f t="shared" si="3"/>
        <v>1689062</v>
      </c>
      <c r="H130" s="75">
        <f t="shared" si="4"/>
        <v>1689062</v>
      </c>
      <c r="I130" s="1"/>
    </row>
    <row r="131" spans="2:9" x14ac:dyDescent="0.2">
      <c r="B131" s="9" t="str">
        <f>$B$47</f>
        <v>Business Administration</v>
      </c>
      <c r="C131" s="22">
        <f t="shared" si="3"/>
        <v>801849</v>
      </c>
      <c r="D131" s="22">
        <f t="shared" si="3"/>
        <v>5198122</v>
      </c>
      <c r="E131" s="22">
        <f t="shared" si="3"/>
        <v>2368660</v>
      </c>
      <c r="F131" s="22">
        <f t="shared" si="3"/>
        <v>1088466</v>
      </c>
      <c r="G131" s="22">
        <f t="shared" si="3"/>
        <v>0</v>
      </c>
      <c r="H131" s="75">
        <f t="shared" si="4"/>
        <v>9457097</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1321</v>
      </c>
      <c r="D133" s="22">
        <f t="shared" si="5"/>
        <v>75993</v>
      </c>
      <c r="E133" s="22">
        <f t="shared" si="5"/>
        <v>0</v>
      </c>
      <c r="F133" s="22">
        <f t="shared" si="5"/>
        <v>0</v>
      </c>
      <c r="G133" s="22">
        <f t="shared" si="5"/>
        <v>0</v>
      </c>
      <c r="H133" s="75">
        <f t="shared" si="4"/>
        <v>77314</v>
      </c>
      <c r="I133" s="1"/>
    </row>
    <row r="134" spans="2:9" x14ac:dyDescent="0.2">
      <c r="B134" s="9" t="str">
        <f>$B$50</f>
        <v>Technology</v>
      </c>
      <c r="C134" s="22">
        <f t="shared" si="5"/>
        <v>3970</v>
      </c>
      <c r="D134" s="22">
        <f t="shared" si="5"/>
        <v>94699</v>
      </c>
      <c r="E134" s="22">
        <f t="shared" si="5"/>
        <v>68238</v>
      </c>
      <c r="F134" s="22">
        <f t="shared" si="5"/>
        <v>0</v>
      </c>
      <c r="G134" s="22">
        <f t="shared" si="5"/>
        <v>0</v>
      </c>
      <c r="H134" s="75">
        <f t="shared" si="4"/>
        <v>166907</v>
      </c>
      <c r="I134" s="1"/>
    </row>
    <row r="135" spans="2:9" x14ac:dyDescent="0.2">
      <c r="B135" s="9" t="str">
        <f>$B$51</f>
        <v>Nursing</v>
      </c>
      <c r="C135" s="22">
        <f t="shared" si="5"/>
        <v>259516</v>
      </c>
      <c r="D135" s="22">
        <f t="shared" si="5"/>
        <v>2163277</v>
      </c>
      <c r="E135" s="22">
        <f t="shared" si="5"/>
        <v>2010347</v>
      </c>
      <c r="F135" s="22">
        <f t="shared" si="5"/>
        <v>284722</v>
      </c>
      <c r="G135" s="22">
        <f t="shared" si="5"/>
        <v>0</v>
      </c>
      <c r="H135" s="75">
        <f t="shared" si="4"/>
        <v>4717862</v>
      </c>
      <c r="I135" s="1"/>
    </row>
    <row r="136" spans="2:9" x14ac:dyDescent="0.2">
      <c r="B136" s="39" t="str">
        <f>$B$52</f>
        <v>Totals</v>
      </c>
      <c r="C136" s="40">
        <f>SUM(C116:C135)</f>
        <v>20540998.399999999</v>
      </c>
      <c r="D136" s="40">
        <f>SUM(D116:D135)</f>
        <v>30577563</v>
      </c>
      <c r="E136" s="40">
        <f>SUM(E116:E135)</f>
        <v>22542122</v>
      </c>
      <c r="F136" s="40">
        <f>SUM(F116:F135)</f>
        <v>11323887</v>
      </c>
      <c r="G136" s="40">
        <f>SUM(G116:G135)</f>
        <v>2440170</v>
      </c>
      <c r="H136" s="40">
        <f t="shared" si="4"/>
        <v>87424740.400000006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118747582.59999999</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Data!QD5</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Data!LN5</f>
        <v>568617.20002610458</v>
      </c>
      <c r="D143" s="171">
        <f>Data!MH5</f>
        <v>451381.49289593822</v>
      </c>
      <c r="E143" s="171">
        <f>Data!NB5</f>
        <v>364102.45487993519</v>
      </c>
      <c r="F143" s="171">
        <f>Data!NV5</f>
        <v>68578.691198022178</v>
      </c>
      <c r="G143" s="171">
        <f>Data!OP5</f>
        <v>0</v>
      </c>
      <c r="H143" s="172">
        <f>Data!PJ5</f>
        <v>18274659</v>
      </c>
      <c r="I143" s="76">
        <f t="shared" ref="I143:I162" si="6">SUM(C143:H143)</f>
        <v>19727338.839000002</v>
      </c>
    </row>
    <row r="144" spans="2:9" x14ac:dyDescent="0.2">
      <c r="B144" s="9" t="str">
        <f>$B$33</f>
        <v>Science</v>
      </c>
      <c r="C144" s="171">
        <f>Data!LO5</f>
        <v>430145.23863681144</v>
      </c>
      <c r="D144" s="171">
        <f>Data!MI5</f>
        <v>437368.56486864242</v>
      </c>
      <c r="E144" s="171">
        <f>Data!NC5</f>
        <v>349547.97440824518</v>
      </c>
      <c r="F144" s="171">
        <f>Data!NW5</f>
        <v>287701.88008630078</v>
      </c>
      <c r="G144" s="171">
        <f>Data!OQ5</f>
        <v>0</v>
      </c>
      <c r="H144" s="172">
        <f>Data!PK5</f>
        <v>28926396</v>
      </c>
      <c r="I144" s="76">
        <f t="shared" si="6"/>
        <v>30431159.658</v>
      </c>
    </row>
    <row r="145" spans="2:9" x14ac:dyDescent="0.2">
      <c r="B145" s="9" t="str">
        <f>$B$34</f>
        <v>Fine Arts</v>
      </c>
      <c r="C145" s="171">
        <f>Data!LP5</f>
        <v>138200.50585895259</v>
      </c>
      <c r="D145" s="171">
        <f>Data!MJ5</f>
        <v>115318.40795269486</v>
      </c>
      <c r="E145" s="171">
        <f>Data!ND5</f>
        <v>15919.045188352537</v>
      </c>
      <c r="F145" s="171">
        <f>Data!NX5</f>
        <v>0</v>
      </c>
      <c r="G145" s="171">
        <f>Data!OR5</f>
        <v>0</v>
      </c>
      <c r="H145" s="172">
        <f>Data!PL5</f>
        <v>1585250</v>
      </c>
      <c r="I145" s="76">
        <f t="shared" si="6"/>
        <v>1854687.959</v>
      </c>
    </row>
    <row r="146" spans="2:9" x14ac:dyDescent="0.2">
      <c r="B146" s="9" t="str">
        <f>$B$35</f>
        <v>Teacher Education</v>
      </c>
      <c r="C146" s="171">
        <f>Data!LQ5</f>
        <v>3323.9671216577467</v>
      </c>
      <c r="D146" s="171">
        <f>Data!MK5</f>
        <v>70568.505023976642</v>
      </c>
      <c r="E146" s="171">
        <f>Data!NE5</f>
        <v>101653.4428956047</v>
      </c>
      <c r="F146" s="171">
        <f>Data!NY5</f>
        <v>55400.906958760897</v>
      </c>
      <c r="G146" s="171">
        <f>Data!OS5</f>
        <v>0</v>
      </c>
      <c r="H146" s="172">
        <f>Data!PN5</f>
        <v>4090373</v>
      </c>
      <c r="I146" s="76">
        <f t="shared" si="6"/>
        <v>4321319.8219999997</v>
      </c>
    </row>
    <row r="147" spans="2:9" x14ac:dyDescent="0.2">
      <c r="B147" s="9" t="str">
        <f>$B$36</f>
        <v>Agriculture</v>
      </c>
      <c r="C147" s="171">
        <f>Data!LR5</f>
        <v>0</v>
      </c>
      <c r="D147" s="171">
        <f>Data!ML5</f>
        <v>0</v>
      </c>
      <c r="E147" s="171">
        <f>Data!NF5</f>
        <v>0</v>
      </c>
      <c r="F147" s="171">
        <f>Data!NZ5</f>
        <v>0</v>
      </c>
      <c r="G147" s="171">
        <f>Data!OT5</f>
        <v>0</v>
      </c>
      <c r="H147" s="172">
        <f>Data!PM5</f>
        <v>0</v>
      </c>
      <c r="I147" s="76">
        <f t="shared" si="6"/>
        <v>0</v>
      </c>
    </row>
    <row r="148" spans="2:9" x14ac:dyDescent="0.2">
      <c r="B148" s="9" t="str">
        <f>$B$37</f>
        <v>Engineering</v>
      </c>
      <c r="C148" s="171">
        <f>Data!LS5</f>
        <v>300486.62095470034</v>
      </c>
      <c r="D148" s="171">
        <f>Data!MM5</f>
        <v>851867.589955181</v>
      </c>
      <c r="E148" s="171">
        <f>Data!NG5</f>
        <v>546854.84354724328</v>
      </c>
      <c r="F148" s="171">
        <f>Data!OA5</f>
        <v>686339.4635428756</v>
      </c>
      <c r="G148" s="171">
        <f>Data!OU5</f>
        <v>0</v>
      </c>
      <c r="H148" s="172">
        <f>Data!PO5</f>
        <v>33940328</v>
      </c>
      <c r="I148" s="76">
        <f t="shared" si="6"/>
        <v>36325876.517999999</v>
      </c>
    </row>
    <row r="149" spans="2:9" x14ac:dyDescent="0.2">
      <c r="B149" s="9" t="str">
        <f>$B$38</f>
        <v>Home Economics</v>
      </c>
      <c r="C149" s="171">
        <f>Data!LT5</f>
        <v>0</v>
      </c>
      <c r="D149" s="171">
        <f>Data!MN5</f>
        <v>0</v>
      </c>
      <c r="E149" s="171">
        <f>Data!NH5</f>
        <v>0</v>
      </c>
      <c r="F149" s="171">
        <f>Data!OB5</f>
        <v>0</v>
      </c>
      <c r="G149" s="171">
        <f>Data!OV5</f>
        <v>0</v>
      </c>
      <c r="H149" s="172">
        <f>Data!PP5</f>
        <v>0</v>
      </c>
      <c r="I149" s="76">
        <f t="shared" si="6"/>
        <v>0</v>
      </c>
    </row>
    <row r="150" spans="2:9" x14ac:dyDescent="0.2">
      <c r="B150" s="9" t="str">
        <f>$B$39</f>
        <v>Law</v>
      </c>
      <c r="C150" s="171">
        <f>Data!LU5</f>
        <v>0</v>
      </c>
      <c r="D150" s="171">
        <f>Data!MO5</f>
        <v>0</v>
      </c>
      <c r="E150" s="171">
        <f>Data!NI5</f>
        <v>0</v>
      </c>
      <c r="F150" s="171">
        <f>Data!OC5</f>
        <v>0</v>
      </c>
      <c r="G150" s="171">
        <f>Data!OW5</f>
        <v>0</v>
      </c>
      <c r="H150" s="172">
        <f>Data!PQ5</f>
        <v>0</v>
      </c>
      <c r="I150" s="76">
        <f t="shared" si="6"/>
        <v>0</v>
      </c>
    </row>
    <row r="151" spans="2:9" x14ac:dyDescent="0.2">
      <c r="B151" s="9" t="str">
        <f>$B$40</f>
        <v>Social Service</v>
      </c>
      <c r="C151" s="171">
        <f>Data!LV5</f>
        <v>1789.8734227803154</v>
      </c>
      <c r="D151" s="171">
        <f>Data!MP5</f>
        <v>9404.577452432537</v>
      </c>
      <c r="E151" s="171">
        <f>Data!NJ5</f>
        <v>31573.479124787147</v>
      </c>
      <c r="F151" s="171">
        <f>Data!OD5</f>
        <v>0</v>
      </c>
      <c r="G151" s="171">
        <f>Data!OX5</f>
        <v>0</v>
      </c>
      <c r="H151" s="172">
        <f>Data!PR5</f>
        <v>251627</v>
      </c>
      <c r="I151" s="76">
        <f t="shared" si="6"/>
        <v>294394.93</v>
      </c>
    </row>
    <row r="152" spans="2:9" x14ac:dyDescent="0.2">
      <c r="B152" s="9" t="str">
        <f>$B$41</f>
        <v>Library Science</v>
      </c>
      <c r="C152" s="171">
        <f>Data!LW5</f>
        <v>0</v>
      </c>
      <c r="D152" s="171">
        <f>Data!MQ5</f>
        <v>0</v>
      </c>
      <c r="E152" s="171">
        <f>Data!NK5</f>
        <v>0</v>
      </c>
      <c r="F152" s="171">
        <f>Data!OE5</f>
        <v>0</v>
      </c>
      <c r="G152" s="171">
        <f>Data!OY5</f>
        <v>0</v>
      </c>
      <c r="H152" s="172">
        <f>Data!PS5</f>
        <v>0</v>
      </c>
      <c r="I152" s="76">
        <f t="shared" si="6"/>
        <v>0</v>
      </c>
    </row>
    <row r="153" spans="2:9" x14ac:dyDescent="0.2">
      <c r="B153" s="9" t="str">
        <f>$B$42</f>
        <v>Veterinary Science</v>
      </c>
      <c r="C153" s="171">
        <f>Data!LX5</f>
        <v>0</v>
      </c>
      <c r="D153" s="171">
        <f>Data!MR5</f>
        <v>0</v>
      </c>
      <c r="E153" s="171">
        <f>Data!NL5</f>
        <v>0</v>
      </c>
      <c r="F153" s="171">
        <f>Data!OF5</f>
        <v>0</v>
      </c>
      <c r="G153" s="171">
        <f>Data!OZ5</f>
        <v>0</v>
      </c>
      <c r="H153" s="172">
        <f>Data!PT5</f>
        <v>0</v>
      </c>
      <c r="I153" s="76">
        <f t="shared" si="6"/>
        <v>0</v>
      </c>
    </row>
    <row r="154" spans="2:9" x14ac:dyDescent="0.2">
      <c r="B154" s="9" t="str">
        <f>$B$43</f>
        <v>Vocational Training</v>
      </c>
      <c r="C154" s="171">
        <f>Data!LY5</f>
        <v>0</v>
      </c>
      <c r="D154" s="171">
        <f>Data!MS5</f>
        <v>0</v>
      </c>
      <c r="E154" s="171">
        <f>Data!NM5</f>
        <v>0</v>
      </c>
      <c r="F154" s="171">
        <f>Data!OG5</f>
        <v>0</v>
      </c>
      <c r="G154" s="171">
        <f>Data!PA5</f>
        <v>0</v>
      </c>
      <c r="H154" s="172">
        <f>Data!PU5</f>
        <v>0</v>
      </c>
      <c r="I154" s="76">
        <f t="shared" si="6"/>
        <v>0</v>
      </c>
    </row>
    <row r="155" spans="2:9" x14ac:dyDescent="0.2">
      <c r="B155" s="9" t="str">
        <f>$B$44</f>
        <v>Physical Training</v>
      </c>
      <c r="C155" s="171">
        <f>Data!LZ5</f>
        <v>4276.7929999999997</v>
      </c>
      <c r="D155" s="171">
        <f>Data!MT5</f>
        <v>0</v>
      </c>
      <c r="E155" s="171">
        <f>Data!NN5</f>
        <v>0</v>
      </c>
      <c r="F155" s="171">
        <f>Data!OH5</f>
        <v>0</v>
      </c>
      <c r="G155" s="171">
        <f>Data!PB5</f>
        <v>0</v>
      </c>
      <c r="H155" s="172">
        <f>Data!PV5</f>
        <v>25163</v>
      </c>
      <c r="I155" s="76">
        <f t="shared" si="6"/>
        <v>29439.792999999998</v>
      </c>
    </row>
    <row r="156" spans="2:9" x14ac:dyDescent="0.2">
      <c r="B156" s="9" t="str">
        <f>$B$45</f>
        <v>Health Services</v>
      </c>
      <c r="C156" s="171">
        <f>Data!MA5</f>
        <v>13416.25818697017</v>
      </c>
      <c r="D156" s="171">
        <f>Data!MU5</f>
        <v>102375.17144883433</v>
      </c>
      <c r="E156" s="171">
        <f>Data!NO5</f>
        <v>124377.83487546541</v>
      </c>
      <c r="F156" s="171">
        <f>Data!OI5</f>
        <v>36660.492076672424</v>
      </c>
      <c r="G156" s="171">
        <f>Data!PC5</f>
        <v>50369.836412057652</v>
      </c>
      <c r="H156" s="172">
        <f>Data!PW5</f>
        <v>9411251</v>
      </c>
      <c r="I156" s="76">
        <f t="shared" si="6"/>
        <v>9738450.5930000003</v>
      </c>
    </row>
    <row r="157" spans="2:9" x14ac:dyDescent="0.2">
      <c r="B157" s="9" t="str">
        <f>$B$46</f>
        <v>Pharmacy</v>
      </c>
      <c r="C157" s="171">
        <f>Data!MB5</f>
        <v>0</v>
      </c>
      <c r="D157" s="171">
        <f>Data!MV5</f>
        <v>0</v>
      </c>
      <c r="E157" s="171">
        <f>Data!NP5</f>
        <v>0</v>
      </c>
      <c r="F157" s="171">
        <f>Data!OJ5</f>
        <v>0</v>
      </c>
      <c r="G157" s="171">
        <f>Data!PD5</f>
        <v>166243.53</v>
      </c>
      <c r="H157" s="172">
        <f>Data!PX5</f>
        <v>2624102</v>
      </c>
      <c r="I157" s="76">
        <f t="shared" si="6"/>
        <v>2790345.53</v>
      </c>
    </row>
    <row r="158" spans="2:9" x14ac:dyDescent="0.2">
      <c r="B158" s="9" t="str">
        <f>$B$47</f>
        <v>Business Administration</v>
      </c>
      <c r="C158" s="171">
        <f>Data!MC5</f>
        <v>38800.469070189727</v>
      </c>
      <c r="D158" s="171">
        <f>Data!MW5</f>
        <v>251530.48909836361</v>
      </c>
      <c r="E158" s="171">
        <f>Data!NQ5</f>
        <v>114616.43733182544</v>
      </c>
      <c r="F158" s="171">
        <f>Data!OK5</f>
        <v>52669.455499621217</v>
      </c>
      <c r="G158" s="171">
        <f>Data!PE5</f>
        <v>0</v>
      </c>
      <c r="H158" s="172">
        <f>Data!PY5</f>
        <v>9893076</v>
      </c>
      <c r="I158" s="76">
        <f t="shared" si="6"/>
        <v>10350692.851</v>
      </c>
    </row>
    <row r="159" spans="2:9" x14ac:dyDescent="0.2">
      <c r="B159" s="9" t="str">
        <f>$B$48</f>
        <v>Optometry</v>
      </c>
      <c r="C159" s="171">
        <f>Data!MD5</f>
        <v>0</v>
      </c>
      <c r="D159" s="171">
        <f>Data!MX5</f>
        <v>0</v>
      </c>
      <c r="E159" s="171">
        <f>Data!NR5</f>
        <v>0</v>
      </c>
      <c r="F159" s="171">
        <f>Data!OL5</f>
        <v>0</v>
      </c>
      <c r="G159" s="171">
        <f>Data!PF5</f>
        <v>0</v>
      </c>
      <c r="H159" s="172">
        <f>Data!PZ5</f>
        <v>0</v>
      </c>
      <c r="I159" s="76">
        <f t="shared" si="6"/>
        <v>0</v>
      </c>
    </row>
    <row r="160" spans="2:9" x14ac:dyDescent="0.2">
      <c r="B160" s="9" t="str">
        <f>$B$49</f>
        <v>Teacher Ed-Practice Teaching</v>
      </c>
      <c r="C160" s="171">
        <f>Data!ME5</f>
        <v>73.059759296804486</v>
      </c>
      <c r="D160" s="171">
        <f>Data!MY5</f>
        <v>4203.7332407031954</v>
      </c>
      <c r="E160" s="171">
        <f>Data!NS5</f>
        <v>0</v>
      </c>
      <c r="F160" s="171">
        <f>Data!OM5</f>
        <v>0</v>
      </c>
      <c r="G160" s="171">
        <f>Data!PG5</f>
        <v>0</v>
      </c>
      <c r="H160" s="172">
        <f>Data!QA5</f>
        <v>25163</v>
      </c>
      <c r="I160" s="76">
        <f t="shared" si="6"/>
        <v>29439.792999999998</v>
      </c>
    </row>
    <row r="161" spans="2:9" x14ac:dyDescent="0.2">
      <c r="B161" s="9" t="str">
        <f>$B$50</f>
        <v>Technology</v>
      </c>
      <c r="C161" s="171">
        <f>Data!MF5</f>
        <v>203.46924841860351</v>
      </c>
      <c r="D161" s="171">
        <f>Data!MZ5</f>
        <v>4853.0991748382239</v>
      </c>
      <c r="E161" s="171">
        <f>Data!NT5</f>
        <v>3497.0175767431715</v>
      </c>
      <c r="F161" s="171">
        <f>Data!ON5</f>
        <v>0</v>
      </c>
      <c r="G161" s="171">
        <f>Data!PH5</f>
        <v>0</v>
      </c>
      <c r="H161" s="172">
        <f>Data!QB5</f>
        <v>50325</v>
      </c>
      <c r="I161" s="76">
        <f t="shared" si="6"/>
        <v>58878.585999999996</v>
      </c>
    </row>
    <row r="162" spans="2:9" x14ac:dyDescent="0.2">
      <c r="B162" s="9" t="str">
        <f>$B$51</f>
        <v>Nursing</v>
      </c>
      <c r="C162" s="171">
        <f>Data!MG5</f>
        <v>26747.297363906378</v>
      </c>
      <c r="D162" s="171">
        <f>Data!NA5</f>
        <v>222960.46381238237</v>
      </c>
      <c r="E162" s="171">
        <f>Data!NU5</f>
        <v>207198.60793366443</v>
      </c>
      <c r="F162" s="171">
        <f>Data!OO5</f>
        <v>29345.128890046879</v>
      </c>
      <c r="G162" s="171">
        <f>Data!PI5</f>
        <v>0</v>
      </c>
      <c r="H162" s="172">
        <f>Data!QC5</f>
        <v>2309306</v>
      </c>
      <c r="I162" s="76">
        <f t="shared" si="6"/>
        <v>2795557.4980000001</v>
      </c>
    </row>
    <row r="163" spans="2:9" ht="15" thickBot="1" x14ac:dyDescent="0.25">
      <c r="B163" s="39" t="str">
        <f>$B$52</f>
        <v>Totals</v>
      </c>
      <c r="C163" s="40">
        <f t="shared" ref="C163:H163" si="7">SUM(C143:C162)</f>
        <v>1526080.7526497885</v>
      </c>
      <c r="D163" s="40">
        <f t="shared" si="7"/>
        <v>2521832.0949239875</v>
      </c>
      <c r="E163" s="40">
        <f t="shared" si="7"/>
        <v>1859341.1377618667</v>
      </c>
      <c r="F163" s="40">
        <f t="shared" si="7"/>
        <v>1216696.0182522999</v>
      </c>
      <c r="G163" s="41">
        <f t="shared" si="7"/>
        <v>216613.36641205766</v>
      </c>
      <c r="H163" s="77">
        <f t="shared" si="7"/>
        <v>111407019</v>
      </c>
      <c r="I163" s="76">
        <f>SUM(I143:I162)</f>
        <v>118747582.36999999</v>
      </c>
    </row>
    <row r="164" spans="2:9" ht="15" thickTop="1" x14ac:dyDescent="0.2">
      <c r="B164" s="14"/>
      <c r="C164" s="46"/>
      <c r="D164" s="46"/>
      <c r="E164" s="46"/>
      <c r="F164" s="46"/>
      <c r="G164" s="46"/>
      <c r="H164" s="47"/>
      <c r="I164" s="48"/>
    </row>
    <row r="165" spans="2:9"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83" si="8">C143+$H$140*IF($H116=0,0,$H143*C116/$H116)+IF($H32=0,0,$H$141*$H143*C32/$H32)</f>
        <v>7721800.9710846012</v>
      </c>
      <c r="D168" s="21">
        <f t="shared" si="8"/>
        <v>6129743.8241557367</v>
      </c>
      <c r="E168" s="21">
        <f t="shared" si="8"/>
        <v>4944497.7946967473</v>
      </c>
      <c r="F168" s="21">
        <f t="shared" si="8"/>
        <v>931296.24906291545</v>
      </c>
      <c r="G168" s="21">
        <f t="shared" si="8"/>
        <v>0</v>
      </c>
      <c r="H168" s="40">
        <f t="shared" ref="H168:H188" si="9">SUM(C168:G168)</f>
        <v>19727338.839000002</v>
      </c>
      <c r="I168" s="56"/>
    </row>
    <row r="169" spans="2:9" x14ac:dyDescent="0.2">
      <c r="B169" s="9" t="str">
        <f>$B$33</f>
        <v>Science</v>
      </c>
      <c r="C169" s="22">
        <f t="shared" si="8"/>
        <v>8698919.6287065577</v>
      </c>
      <c r="D169" s="22">
        <f t="shared" si="8"/>
        <v>8844999.6073501483</v>
      </c>
      <c r="E169" s="22">
        <f t="shared" si="8"/>
        <v>7068983.8463460375</v>
      </c>
      <c r="F169" s="22">
        <f t="shared" si="8"/>
        <v>5818256.5755972574</v>
      </c>
      <c r="G169" s="22">
        <f t="shared" si="8"/>
        <v>0</v>
      </c>
      <c r="H169" s="75">
        <f t="shared" si="9"/>
        <v>30431159.658</v>
      </c>
      <c r="I169" s="56"/>
    </row>
    <row r="170" spans="2:9" x14ac:dyDescent="0.2">
      <c r="B170" s="9" t="str">
        <f>$B$34</f>
        <v>Fine Arts</v>
      </c>
      <c r="C170" s="22">
        <f t="shared" si="8"/>
        <v>951309.23977884441</v>
      </c>
      <c r="D170" s="22">
        <f t="shared" si="8"/>
        <v>793799.34444066416</v>
      </c>
      <c r="E170" s="22">
        <f t="shared" si="8"/>
        <v>109579.37478049136</v>
      </c>
      <c r="F170" s="22">
        <f t="shared" si="8"/>
        <v>0</v>
      </c>
      <c r="G170" s="22">
        <f t="shared" si="8"/>
        <v>0</v>
      </c>
      <c r="H170" s="75">
        <f t="shared" si="9"/>
        <v>1854687.959</v>
      </c>
      <c r="I170" s="56"/>
    </row>
    <row r="171" spans="2:9" x14ac:dyDescent="0.2">
      <c r="B171" s="9" t="str">
        <f>$B$35</f>
        <v>Teacher Education</v>
      </c>
      <c r="C171" s="22">
        <f t="shared" si="8"/>
        <v>62196.08547679874</v>
      </c>
      <c r="D171" s="22">
        <f t="shared" si="8"/>
        <v>1320430.1719204024</v>
      </c>
      <c r="E171" s="22">
        <f t="shared" si="8"/>
        <v>1902069.4536785623</v>
      </c>
      <c r="F171" s="22">
        <f t="shared" si="8"/>
        <v>1036624.1109242366</v>
      </c>
      <c r="G171" s="22">
        <f t="shared" si="8"/>
        <v>0</v>
      </c>
      <c r="H171" s="75">
        <f t="shared" si="9"/>
        <v>4321319.8219999997</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4575651.5632739058</v>
      </c>
      <c r="D173" s="22">
        <f t="shared" si="8"/>
        <v>12971790.656948114</v>
      </c>
      <c r="E173" s="22">
        <f t="shared" si="8"/>
        <v>8327217.0891729016</v>
      </c>
      <c r="F173" s="22">
        <f t="shared" si="8"/>
        <v>10451217.208605079</v>
      </c>
      <c r="G173" s="22">
        <f t="shared" si="8"/>
        <v>0</v>
      </c>
      <c r="H173" s="75">
        <f t="shared" si="9"/>
        <v>36325876.517999999</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12320.610780041716</v>
      </c>
      <c r="D176" s="22">
        <f t="shared" si="8"/>
        <v>64736.838047909492</v>
      </c>
      <c r="E176" s="22">
        <f t="shared" si="8"/>
        <v>217337.48117204881</v>
      </c>
      <c r="F176" s="22">
        <f t="shared" si="8"/>
        <v>0</v>
      </c>
      <c r="G176" s="22">
        <f t="shared" si="8"/>
        <v>0</v>
      </c>
      <c r="H176" s="75">
        <f t="shared" si="9"/>
        <v>294394.93000000005</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29439.792999999998</v>
      </c>
      <c r="D180" s="22">
        <f t="shared" si="8"/>
        <v>0</v>
      </c>
      <c r="E180" s="22">
        <f t="shared" si="8"/>
        <v>0</v>
      </c>
      <c r="F180" s="22">
        <f t="shared" si="8"/>
        <v>0</v>
      </c>
      <c r="G180" s="22">
        <f t="shared" si="8"/>
        <v>0</v>
      </c>
      <c r="H180" s="75">
        <f t="shared" si="9"/>
        <v>29439.792999999998</v>
      </c>
      <c r="I180" s="56"/>
    </row>
    <row r="181" spans="2:9" x14ac:dyDescent="0.2">
      <c r="B181" s="9" t="str">
        <f>$B$45</f>
        <v>Health Services</v>
      </c>
      <c r="C181" s="22">
        <f t="shared" si="8"/>
        <v>399307.80543286569</v>
      </c>
      <c r="D181" s="22">
        <f t="shared" si="8"/>
        <v>3046994.9603720778</v>
      </c>
      <c r="E181" s="22">
        <f t="shared" si="8"/>
        <v>3701861.6129966313</v>
      </c>
      <c r="F181" s="22">
        <f t="shared" si="8"/>
        <v>1091127.1171670055</v>
      </c>
      <c r="G181" s="22">
        <f t="shared" si="8"/>
        <v>1499159.0970314192</v>
      </c>
      <c r="H181" s="75">
        <f t="shared" si="9"/>
        <v>9738450.5929999985</v>
      </c>
      <c r="I181" s="56"/>
    </row>
    <row r="182" spans="2:9" x14ac:dyDescent="0.2">
      <c r="B182" s="9" t="str">
        <f>$B$46</f>
        <v>Pharmacy</v>
      </c>
      <c r="C182" s="22">
        <f t="shared" si="8"/>
        <v>0</v>
      </c>
      <c r="D182" s="22">
        <f t="shared" si="8"/>
        <v>0</v>
      </c>
      <c r="E182" s="22">
        <f t="shared" si="8"/>
        <v>0</v>
      </c>
      <c r="F182" s="22">
        <f t="shared" si="8"/>
        <v>0</v>
      </c>
      <c r="G182" s="22">
        <f t="shared" si="8"/>
        <v>2790345.53</v>
      </c>
      <c r="H182" s="75">
        <f t="shared" si="9"/>
        <v>2790345.53</v>
      </c>
      <c r="I182" s="56"/>
    </row>
    <row r="183" spans="2:9" x14ac:dyDescent="0.2">
      <c r="B183" s="9" t="str">
        <f>$B$47</f>
        <v>Business Administration</v>
      </c>
      <c r="C183" s="22">
        <f t="shared" si="8"/>
        <v>877615.28692856641</v>
      </c>
      <c r="D183" s="22">
        <f t="shared" si="8"/>
        <v>5689289.666494133</v>
      </c>
      <c r="E183" s="22">
        <f t="shared" si="8"/>
        <v>2592473.3735734648</v>
      </c>
      <c r="F183" s="22">
        <f t="shared" si="8"/>
        <v>1191314.5240038354</v>
      </c>
      <c r="G183" s="22">
        <f t="shared" si="8"/>
        <v>0</v>
      </c>
      <c r="H183" s="75">
        <f t="shared" si="9"/>
        <v>10350692.851</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502.99900703977471</v>
      </c>
      <c r="D185" s="22">
        <f t="shared" si="10"/>
        <v>28936.793992960222</v>
      </c>
      <c r="E185" s="22">
        <f t="shared" si="10"/>
        <v>0</v>
      </c>
      <c r="F185" s="22">
        <f t="shared" si="10"/>
        <v>0</v>
      </c>
      <c r="G185" s="22">
        <f t="shared" si="10"/>
        <v>0</v>
      </c>
      <c r="H185" s="75">
        <f t="shared" si="9"/>
        <v>29439.792999999998</v>
      </c>
      <c r="I185" s="56"/>
    </row>
    <row r="186" spans="2:9" x14ac:dyDescent="0.2">
      <c r="B186" s="9" t="str">
        <f>$B$50</f>
        <v>Technology</v>
      </c>
      <c r="C186" s="22">
        <f t="shared" si="10"/>
        <v>1400.4846522063415</v>
      </c>
      <c r="D186" s="22">
        <f t="shared" si="10"/>
        <v>33406.288525794145</v>
      </c>
      <c r="E186" s="22">
        <f t="shared" si="10"/>
        <v>24071.812821999512</v>
      </c>
      <c r="F186" s="22">
        <f t="shared" si="10"/>
        <v>0</v>
      </c>
      <c r="G186" s="22">
        <f t="shared" si="10"/>
        <v>0</v>
      </c>
      <c r="H186" s="75">
        <f t="shared" si="9"/>
        <v>58878.585999999996</v>
      </c>
      <c r="I186" s="56"/>
    </row>
    <row r="187" spans="2:9" x14ac:dyDescent="0.2">
      <c r="B187" s="9" t="str">
        <f>$B$51</f>
        <v>Nursing</v>
      </c>
      <c r="C187" s="22">
        <f t="shared" si="10"/>
        <v>153775.56904629132</v>
      </c>
      <c r="D187" s="22">
        <f t="shared" si="10"/>
        <v>1281844.4574014277</v>
      </c>
      <c r="E187" s="22">
        <f t="shared" si="10"/>
        <v>1191226.2011913732</v>
      </c>
      <c r="F187" s="22">
        <f t="shared" si="10"/>
        <v>168711.27036090803</v>
      </c>
      <c r="G187" s="22">
        <f t="shared" si="10"/>
        <v>0</v>
      </c>
      <c r="H187" s="75">
        <f t="shared" si="9"/>
        <v>2795557.4980000001</v>
      </c>
      <c r="I187" s="56"/>
    </row>
    <row r="188" spans="2:9" x14ac:dyDescent="0.2">
      <c r="B188" s="39" t="str">
        <f>$B$52</f>
        <v>Totals</v>
      </c>
      <c r="C188" s="40">
        <f>SUM(C168:C187)</f>
        <v>23484240.03716772</v>
      </c>
      <c r="D188" s="40">
        <f>SUM(D168:D187)</f>
        <v>40205972.609649368</v>
      </c>
      <c r="E188" s="40">
        <f>SUM(E168:E187)</f>
        <v>30079318.040430252</v>
      </c>
      <c r="F188" s="40">
        <f>SUM(F168:F187)</f>
        <v>20688547.055721238</v>
      </c>
      <c r="G188" s="40">
        <f>SUM(G168:G187)</f>
        <v>4289504.6270314194</v>
      </c>
      <c r="H188" s="40">
        <f t="shared" si="9"/>
        <v>118747582.36999999</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24636504</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2864168.9636815162</v>
      </c>
      <c r="D193" s="42">
        <f t="shared" si="11"/>
        <v>2273643.4116980461</v>
      </c>
      <c r="E193" s="42">
        <f t="shared" si="11"/>
        <v>1834012.1816489371</v>
      </c>
      <c r="F193" s="42">
        <f t="shared" si="11"/>
        <v>345436.23269643699</v>
      </c>
      <c r="G193" s="42">
        <f t="shared" si="11"/>
        <v>0</v>
      </c>
      <c r="H193" s="42">
        <f>SUM(C193:G193)</f>
        <v>7317260.7897249367</v>
      </c>
      <c r="I193" s="1"/>
    </row>
    <row r="194" spans="2:9" x14ac:dyDescent="0.2">
      <c r="B194" s="9" t="str">
        <f>$B$33</f>
        <v>Science</v>
      </c>
      <c r="C194" s="43">
        <f t="shared" si="11"/>
        <v>1227315.7919315938</v>
      </c>
      <c r="D194" s="43">
        <f t="shared" si="11"/>
        <v>1247925.9760145424</v>
      </c>
      <c r="E194" s="43">
        <f t="shared" si="11"/>
        <v>997350.92160754057</v>
      </c>
      <c r="F194" s="43">
        <f t="shared" si="11"/>
        <v>820887.93281065323</v>
      </c>
      <c r="G194" s="43">
        <f t="shared" si="11"/>
        <v>0</v>
      </c>
      <c r="H194" s="43">
        <f t="shared" ref="H194:H213" si="12">SUM(C194:G194)</f>
        <v>4293480.6223643301</v>
      </c>
      <c r="I194" s="1"/>
    </row>
    <row r="195" spans="2:9" x14ac:dyDescent="0.2">
      <c r="B195" s="9" t="str">
        <f>$B$34</f>
        <v>Fine Arts</v>
      </c>
      <c r="C195" s="43">
        <f t="shared" si="11"/>
        <v>768483.67173555819</v>
      </c>
      <c r="D195" s="43">
        <f t="shared" si="11"/>
        <v>641244.52182581485</v>
      </c>
      <c r="E195" s="43">
        <f t="shared" si="11"/>
        <v>88520.060083404023</v>
      </c>
      <c r="F195" s="43">
        <f t="shared" si="11"/>
        <v>0</v>
      </c>
      <c r="G195" s="43">
        <f t="shared" si="11"/>
        <v>0</v>
      </c>
      <c r="H195" s="43">
        <f t="shared" si="12"/>
        <v>1498248.253644777</v>
      </c>
      <c r="I195" s="1"/>
    </row>
    <row r="196" spans="2:9" x14ac:dyDescent="0.2">
      <c r="B196" s="9" t="str">
        <f>$B$35</f>
        <v>Teacher Education</v>
      </c>
      <c r="C196" s="43">
        <f t="shared" si="11"/>
        <v>17711.846124143594</v>
      </c>
      <c r="D196" s="43">
        <f t="shared" si="11"/>
        <v>376024.47710465256</v>
      </c>
      <c r="E196" s="43">
        <f t="shared" si="11"/>
        <v>541660.3348645689</v>
      </c>
      <c r="F196" s="43">
        <f t="shared" si="11"/>
        <v>295203.82292406552</v>
      </c>
      <c r="G196" s="43">
        <f t="shared" si="11"/>
        <v>0</v>
      </c>
      <c r="H196" s="43">
        <f t="shared" si="12"/>
        <v>1230600.4810174305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520358.88942887844</v>
      </c>
      <c r="D198" s="43">
        <f t="shared" si="11"/>
        <v>1475196.8151391617</v>
      </c>
      <c r="E198" s="43">
        <f t="shared" si="11"/>
        <v>946999.87301352038</v>
      </c>
      <c r="F198" s="43">
        <f t="shared" si="11"/>
        <v>1188548.5138902853</v>
      </c>
      <c r="G198" s="43">
        <f t="shared" si="11"/>
        <v>0</v>
      </c>
      <c r="H198" s="43">
        <f t="shared" si="12"/>
        <v>4131104.0914718453</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9522.3858012622695</v>
      </c>
      <c r="D201" s="43">
        <f t="shared" si="11"/>
        <v>50034.02086396129</v>
      </c>
      <c r="E201" s="43">
        <f t="shared" si="11"/>
        <v>167976.50871624434</v>
      </c>
      <c r="F201" s="43">
        <f t="shared" si="11"/>
        <v>0</v>
      </c>
      <c r="G201" s="43">
        <f t="shared" si="11"/>
        <v>0</v>
      </c>
      <c r="H201" s="43">
        <f t="shared" si="12"/>
        <v>227532.9153814679</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23977.723082240915</v>
      </c>
      <c r="D205" s="43">
        <f t="shared" si="11"/>
        <v>0</v>
      </c>
      <c r="E205" s="43">
        <f t="shared" si="11"/>
        <v>0</v>
      </c>
      <c r="F205" s="43">
        <f t="shared" si="11"/>
        <v>0</v>
      </c>
      <c r="G205" s="43">
        <f t="shared" si="11"/>
        <v>0</v>
      </c>
      <c r="H205" s="43">
        <f t="shared" si="12"/>
        <v>23977.723082240915</v>
      </c>
      <c r="I205" s="1"/>
    </row>
    <row r="206" spans="2:9" x14ac:dyDescent="0.2">
      <c r="B206" s="9" t="str">
        <f>$B$45</f>
        <v>Health Services</v>
      </c>
      <c r="C206" s="43">
        <f t="shared" si="11"/>
        <v>56377.67529183306</v>
      </c>
      <c r="D206" s="43">
        <f t="shared" si="11"/>
        <v>430200.71183895669</v>
      </c>
      <c r="E206" s="43">
        <f t="shared" si="11"/>
        <v>522660.36984789261</v>
      </c>
      <c r="F206" s="43">
        <f t="shared" si="11"/>
        <v>154054.62342904479</v>
      </c>
      <c r="G206" s="43">
        <f t="shared" si="11"/>
        <v>211664.05712806669</v>
      </c>
      <c r="H206" s="43">
        <f t="shared" si="12"/>
        <v>1374957.4375357938</v>
      </c>
      <c r="I206" s="1"/>
    </row>
    <row r="207" spans="2:9" x14ac:dyDescent="0.2">
      <c r="B207" s="9" t="str">
        <f>$B$46</f>
        <v>Pharmacy</v>
      </c>
      <c r="C207" s="43">
        <f t="shared" si="11"/>
        <v>0</v>
      </c>
      <c r="D207" s="43">
        <f t="shared" si="11"/>
        <v>0</v>
      </c>
      <c r="E207" s="43">
        <f t="shared" si="11"/>
        <v>0</v>
      </c>
      <c r="F207" s="43">
        <f t="shared" si="11"/>
        <v>0</v>
      </c>
      <c r="G207" s="43">
        <f t="shared" si="11"/>
        <v>475981.77047887462</v>
      </c>
      <c r="H207" s="43">
        <f t="shared" si="12"/>
        <v>475981.77047887462</v>
      </c>
      <c r="I207" s="1"/>
    </row>
    <row r="208" spans="2:9" x14ac:dyDescent="0.2">
      <c r="B208" s="9" t="str">
        <f>$B$47</f>
        <v>Business Administration</v>
      </c>
      <c r="C208" s="43">
        <f t="shared" si="11"/>
        <v>225962.99406221625</v>
      </c>
      <c r="D208" s="43">
        <f t="shared" si="11"/>
        <v>1464843.393981505</v>
      </c>
      <c r="E208" s="43">
        <f t="shared" si="11"/>
        <v>667494.13607226452</v>
      </c>
      <c r="F208" s="43">
        <f t="shared" si="11"/>
        <v>306732.36020114046</v>
      </c>
      <c r="G208" s="43">
        <f t="shared" si="11"/>
        <v>0</v>
      </c>
      <c r="H208" s="43">
        <f t="shared" si="12"/>
        <v>2665032.8843171261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372.26100569582019</v>
      </c>
      <c r="D210" s="43">
        <f t="shared" si="13"/>
        <v>21415.011813658184</v>
      </c>
      <c r="E210" s="43">
        <f t="shared" si="13"/>
        <v>0</v>
      </c>
      <c r="F210" s="43">
        <f t="shared" si="13"/>
        <v>0</v>
      </c>
      <c r="G210" s="43">
        <f t="shared" si="13"/>
        <v>0</v>
      </c>
      <c r="H210" s="43">
        <f t="shared" si="12"/>
        <v>21787.272819354006</v>
      </c>
      <c r="I210" s="1"/>
    </row>
    <row r="211" spans="2:9" x14ac:dyDescent="0.2">
      <c r="B211" s="9" t="str">
        <f>$B$50</f>
        <v>Technology</v>
      </c>
      <c r="C211" s="43">
        <f t="shared" si="13"/>
        <v>1118.7556340744934</v>
      </c>
      <c r="D211" s="43">
        <f t="shared" si="13"/>
        <v>26686.408007864098</v>
      </c>
      <c r="E211" s="43">
        <f t="shared" si="13"/>
        <v>19229.633994452215</v>
      </c>
      <c r="F211" s="43">
        <f t="shared" si="13"/>
        <v>0</v>
      </c>
      <c r="G211" s="43">
        <f t="shared" si="13"/>
        <v>0</v>
      </c>
      <c r="H211" s="43">
        <f t="shared" si="12"/>
        <v>47034.797636390809</v>
      </c>
      <c r="I211" s="1"/>
    </row>
    <row r="212" spans="2:9" x14ac:dyDescent="0.2">
      <c r="B212" s="9" t="str">
        <f>$B$51</f>
        <v>Nursing</v>
      </c>
      <c r="C212" s="43">
        <f t="shared" si="13"/>
        <v>73132.238572412156</v>
      </c>
      <c r="D212" s="43">
        <f t="shared" si="13"/>
        <v>609616.70826543274</v>
      </c>
      <c r="E212" s="43">
        <f t="shared" si="13"/>
        <v>566520.66314729373</v>
      </c>
      <c r="F212" s="43">
        <f t="shared" si="13"/>
        <v>80235.350540291678</v>
      </c>
      <c r="G212" s="43">
        <f t="shared" si="13"/>
        <v>0</v>
      </c>
      <c r="H212" s="43">
        <f t="shared" si="12"/>
        <v>1329504.9605254305</v>
      </c>
      <c r="I212" s="1"/>
    </row>
    <row r="213" spans="2:9" x14ac:dyDescent="0.2">
      <c r="B213" s="39" t="str">
        <f>$B$52</f>
        <v>Totals</v>
      </c>
      <c r="C213" s="42">
        <f>SUM(C193:C212)</f>
        <v>5788503.1963514239</v>
      </c>
      <c r="D213" s="42">
        <f>SUM(D193:D212)</f>
        <v>8616831.4565535951</v>
      </c>
      <c r="E213" s="42">
        <f>SUM(E193:E212)</f>
        <v>6352424.6829961194</v>
      </c>
      <c r="F213" s="42">
        <f>SUM(F193:F212)</f>
        <v>3191098.8364919173</v>
      </c>
      <c r="G213" s="42">
        <f>SUM(G193:G212)</f>
        <v>687645.82760694134</v>
      </c>
      <c r="H213" s="42">
        <f t="shared" si="12"/>
        <v>24636503.999999996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32501818</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6159869.6767450515</v>
      </c>
      <c r="D218" s="42">
        <f t="shared" si="14"/>
        <v>5473144.2880174983</v>
      </c>
      <c r="E218" s="42">
        <f t="shared" si="14"/>
        <v>581820.03326694423</v>
      </c>
      <c r="F218" s="42">
        <f t="shared" si="14"/>
        <v>122956.91518659328</v>
      </c>
      <c r="G218" s="42">
        <f t="shared" si="14"/>
        <v>0</v>
      </c>
      <c r="H218" s="42">
        <f>SUM(C218:G218)</f>
        <v>12337790.913216088</v>
      </c>
      <c r="I218" s="1"/>
    </row>
    <row r="219" spans="2:9" x14ac:dyDescent="0.2">
      <c r="B219" s="9" t="str">
        <f>$B$33</f>
        <v>Science</v>
      </c>
      <c r="C219" s="43">
        <f t="shared" si="14"/>
        <v>2331761.669500221</v>
      </c>
      <c r="D219" s="43">
        <f t="shared" si="14"/>
        <v>2052468.4152766569</v>
      </c>
      <c r="E219" s="43">
        <f t="shared" si="14"/>
        <v>273282.3703090201</v>
      </c>
      <c r="F219" s="43">
        <f t="shared" si="14"/>
        <v>219402.26835868595</v>
      </c>
      <c r="G219" s="43">
        <f t="shared" si="14"/>
        <v>0</v>
      </c>
      <c r="H219" s="43">
        <f t="shared" ref="H219:H238" si="15">SUM(C219:G219)</f>
        <v>4876914.7234445848</v>
      </c>
      <c r="I219" s="1"/>
    </row>
    <row r="220" spans="2:9" x14ac:dyDescent="0.2">
      <c r="B220" s="9" t="str">
        <f>$B$34</f>
        <v>Fine Arts</v>
      </c>
      <c r="C220" s="43">
        <f t="shared" si="14"/>
        <v>877567.47487639019</v>
      </c>
      <c r="D220" s="43">
        <f t="shared" si="14"/>
        <v>844005.70347825158</v>
      </c>
      <c r="E220" s="43">
        <f t="shared" si="14"/>
        <v>29654.655527489573</v>
      </c>
      <c r="F220" s="43">
        <f t="shared" si="14"/>
        <v>0</v>
      </c>
      <c r="G220" s="43">
        <f t="shared" si="14"/>
        <v>0</v>
      </c>
      <c r="H220" s="43">
        <f t="shared" si="15"/>
        <v>1751227.8338821314</v>
      </c>
      <c r="I220" s="1"/>
    </row>
    <row r="221" spans="2:9" x14ac:dyDescent="0.2">
      <c r="B221" s="9" t="str">
        <f>$B$35</f>
        <v>Teacher Education</v>
      </c>
      <c r="C221" s="43">
        <f t="shared" si="14"/>
        <v>22773.105893822983</v>
      </c>
      <c r="D221" s="43">
        <f t="shared" si="14"/>
        <v>798566.49924851698</v>
      </c>
      <c r="E221" s="43">
        <f t="shared" si="14"/>
        <v>466791.56315789273</v>
      </c>
      <c r="F221" s="43">
        <f t="shared" si="14"/>
        <v>131903.20360300911</v>
      </c>
      <c r="G221" s="43">
        <f t="shared" si="14"/>
        <v>0</v>
      </c>
      <c r="H221" s="43">
        <f t="shared" si="15"/>
        <v>1420034.3719032416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811729.84181155579</v>
      </c>
      <c r="D223" s="43">
        <f t="shared" si="14"/>
        <v>2567315.0389799979</v>
      </c>
      <c r="E223" s="43">
        <f t="shared" si="14"/>
        <v>468586.63915834605</v>
      </c>
      <c r="F223" s="43">
        <f t="shared" si="14"/>
        <v>342359.18354527926</v>
      </c>
      <c r="G223" s="43">
        <f t="shared" si="14"/>
        <v>0</v>
      </c>
      <c r="H223" s="43">
        <f t="shared" si="15"/>
        <v>4189990.7034951793</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15255.061319900653</v>
      </c>
      <c r="D226" s="43">
        <f t="shared" si="14"/>
        <v>106522.7019572495</v>
      </c>
      <c r="E226" s="43">
        <f t="shared" si="14"/>
        <v>141667.39795577945</v>
      </c>
      <c r="F226" s="43">
        <f t="shared" si="14"/>
        <v>0</v>
      </c>
      <c r="G226" s="43">
        <f t="shared" si="14"/>
        <v>0</v>
      </c>
      <c r="H226" s="43">
        <f t="shared" si="15"/>
        <v>263445.16123292962</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40290.879658302205</v>
      </c>
      <c r="D230" s="43">
        <f t="shared" si="14"/>
        <v>0</v>
      </c>
      <c r="E230" s="43">
        <f t="shared" si="14"/>
        <v>0</v>
      </c>
      <c r="F230" s="43">
        <f t="shared" si="14"/>
        <v>0</v>
      </c>
      <c r="G230" s="43">
        <f t="shared" si="14"/>
        <v>0</v>
      </c>
      <c r="H230" s="43">
        <f t="shared" si="15"/>
        <v>40290.879658302205</v>
      </c>
      <c r="I230" s="1"/>
    </row>
    <row r="231" spans="2:9" x14ac:dyDescent="0.2">
      <c r="B231" s="9" t="str">
        <f>$B$45</f>
        <v>Health Services</v>
      </c>
      <c r="C231" s="43">
        <f t="shared" si="14"/>
        <v>98537.477425195611</v>
      </c>
      <c r="D231" s="43">
        <f t="shared" si="14"/>
        <v>1144313.2470034861</v>
      </c>
      <c r="E231" s="43">
        <f t="shared" si="14"/>
        <v>370575.48953359242</v>
      </c>
      <c r="F231" s="43">
        <f t="shared" si="14"/>
        <v>39603.691404377423</v>
      </c>
      <c r="G231" s="43">
        <f t="shared" si="14"/>
        <v>106209.33466879909</v>
      </c>
      <c r="H231" s="43">
        <f t="shared" si="15"/>
        <v>1759239.2400354506</v>
      </c>
      <c r="I231" s="1"/>
    </row>
    <row r="232" spans="2:9" x14ac:dyDescent="0.2">
      <c r="B232" s="9" t="str">
        <f>$B$46</f>
        <v>Pharmacy</v>
      </c>
      <c r="C232" s="43">
        <f t="shared" si="14"/>
        <v>0</v>
      </c>
      <c r="D232" s="43">
        <f t="shared" si="14"/>
        <v>0</v>
      </c>
      <c r="E232" s="43">
        <f t="shared" si="14"/>
        <v>0</v>
      </c>
      <c r="F232" s="43">
        <f t="shared" si="14"/>
        <v>0</v>
      </c>
      <c r="G232" s="43">
        <f t="shared" si="14"/>
        <v>153151.61972612573</v>
      </c>
      <c r="H232" s="43">
        <f t="shared" si="15"/>
        <v>153151.61972612573</v>
      </c>
      <c r="I232" s="1"/>
    </row>
    <row r="233" spans="2:9" x14ac:dyDescent="0.2">
      <c r="B233" s="9" t="str">
        <f>$B$47</f>
        <v>Business Administration</v>
      </c>
      <c r="C233" s="43">
        <f t="shared" si="14"/>
        <v>310320.0631653475</v>
      </c>
      <c r="D233" s="43">
        <f t="shared" si="14"/>
        <v>2675803.1044419934</v>
      </c>
      <c r="E233" s="43">
        <f t="shared" si="14"/>
        <v>435485.437709986</v>
      </c>
      <c r="F233" s="43">
        <f t="shared" si="14"/>
        <v>34694.142883173612</v>
      </c>
      <c r="G233" s="43">
        <f t="shared" si="14"/>
        <v>0</v>
      </c>
      <c r="H233" s="43">
        <f t="shared" si="15"/>
        <v>3456302.7482005008</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437.94434411198046</v>
      </c>
      <c r="D235" s="43">
        <f t="shared" si="16"/>
        <v>59196.748762958588</v>
      </c>
      <c r="E235" s="43">
        <f t="shared" si="16"/>
        <v>0</v>
      </c>
      <c r="F235" s="43">
        <f t="shared" si="16"/>
        <v>0</v>
      </c>
      <c r="G235" s="43">
        <f t="shared" si="16"/>
        <v>0</v>
      </c>
      <c r="H235" s="43">
        <f t="shared" si="15"/>
        <v>59634.693107070569</v>
      </c>
      <c r="I235" s="1"/>
    </row>
    <row r="236" spans="2:9" x14ac:dyDescent="0.2">
      <c r="B236" s="9" t="str">
        <f>$B$50</f>
        <v>Technology</v>
      </c>
      <c r="C236" s="43">
        <f t="shared" si="16"/>
        <v>1861.2634624759169</v>
      </c>
      <c r="D236" s="43">
        <f t="shared" si="16"/>
        <v>83488.641681622859</v>
      </c>
      <c r="E236" s="43">
        <f t="shared" si="16"/>
        <v>38342.823369683851</v>
      </c>
      <c r="F236" s="43">
        <f t="shared" si="16"/>
        <v>0</v>
      </c>
      <c r="G236" s="43">
        <f t="shared" si="16"/>
        <v>0</v>
      </c>
      <c r="H236" s="43">
        <f t="shared" si="15"/>
        <v>123692.72851378264</v>
      </c>
      <c r="I236" s="1"/>
    </row>
    <row r="237" spans="2:9" x14ac:dyDescent="0.2">
      <c r="B237" s="9" t="str">
        <f>$B$51</f>
        <v>Nursing</v>
      </c>
      <c r="C237" s="43">
        <f t="shared" si="16"/>
        <v>177367.45936535209</v>
      </c>
      <c r="D237" s="43">
        <f t="shared" si="16"/>
        <v>1230003.095810425</v>
      </c>
      <c r="E237" s="43">
        <f t="shared" si="16"/>
        <v>618654.99279624736</v>
      </c>
      <c r="F237" s="43">
        <f t="shared" si="16"/>
        <v>44076.835612585339</v>
      </c>
      <c r="G237" s="43">
        <f t="shared" si="16"/>
        <v>0</v>
      </c>
      <c r="H237" s="43">
        <f t="shared" si="15"/>
        <v>2070102.3835846097</v>
      </c>
      <c r="I237" s="1"/>
    </row>
    <row r="238" spans="2:9" x14ac:dyDescent="0.2">
      <c r="B238" s="39" t="str">
        <f>$B$52</f>
        <v>Totals</v>
      </c>
      <c r="C238" s="42">
        <f>SUM(C218:C237)</f>
        <v>10847771.91756773</v>
      </c>
      <c r="D238" s="42">
        <f>SUM(D218:D237)</f>
        <v>17034827.484658659</v>
      </c>
      <c r="E238" s="42">
        <f>SUM(E218:E237)</f>
        <v>3424861.4027849813</v>
      </c>
      <c r="F238" s="42">
        <f>SUM(F218:F237)</f>
        <v>934996.24059370405</v>
      </c>
      <c r="G238" s="42">
        <f>SUM(G218:G237)</f>
        <v>259360.9543949248</v>
      </c>
      <c r="H238" s="42">
        <f t="shared" si="15"/>
        <v>32501818</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18581847</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3521703.1820563395</v>
      </c>
      <c r="D243" s="42">
        <f t="shared" si="17"/>
        <v>3129090.4948413996</v>
      </c>
      <c r="E243" s="42">
        <f t="shared" si="17"/>
        <v>332636.49558622442</v>
      </c>
      <c r="F243" s="42">
        <f t="shared" si="17"/>
        <v>70296.578043395988</v>
      </c>
      <c r="G243" s="42">
        <f t="shared" si="17"/>
        <v>0</v>
      </c>
      <c r="H243" s="42">
        <f>SUM(C243:G243)</f>
        <v>7053726.7505273595</v>
      </c>
      <c r="I243" s="1"/>
    </row>
    <row r="244" spans="2:9" x14ac:dyDescent="0.2">
      <c r="B244" s="9" t="str">
        <f>$B$33</f>
        <v>Science</v>
      </c>
      <c r="C244" s="43">
        <f t="shared" si="17"/>
        <v>1333108.1536152125</v>
      </c>
      <c r="D244" s="43">
        <f t="shared" si="17"/>
        <v>1173431.4082062519</v>
      </c>
      <c r="E244" s="43">
        <f t="shared" si="17"/>
        <v>156240.21994337533</v>
      </c>
      <c r="F244" s="43">
        <f t="shared" si="17"/>
        <v>125436.0412114191</v>
      </c>
      <c r="G244" s="43">
        <f t="shared" si="17"/>
        <v>0</v>
      </c>
      <c r="H244" s="43">
        <f t="shared" ref="H244:H263" si="18">SUM(C244:G244)</f>
        <v>2788215.822976259</v>
      </c>
      <c r="I244" s="1"/>
    </row>
    <row r="245" spans="2:9" x14ac:dyDescent="0.2">
      <c r="B245" s="9" t="str">
        <f>$B$34</f>
        <v>Fine Arts</v>
      </c>
      <c r="C245" s="43">
        <f t="shared" si="17"/>
        <v>501720.38223613909</v>
      </c>
      <c r="D245" s="43">
        <f t="shared" si="17"/>
        <v>482532.54169229057</v>
      </c>
      <c r="E245" s="43">
        <f t="shared" si="17"/>
        <v>16954.075364323176</v>
      </c>
      <c r="F245" s="43">
        <f t="shared" si="17"/>
        <v>0</v>
      </c>
      <c r="G245" s="43">
        <f t="shared" si="17"/>
        <v>0</v>
      </c>
      <c r="H245" s="43">
        <f t="shared" si="18"/>
        <v>1001206.9992927528</v>
      </c>
      <c r="I245" s="1"/>
    </row>
    <row r="246" spans="2:9" x14ac:dyDescent="0.2">
      <c r="B246" s="9" t="str">
        <f>$B$35</f>
        <v>Teacher Education</v>
      </c>
      <c r="C246" s="43">
        <f t="shared" si="17"/>
        <v>13019.775368682975</v>
      </c>
      <c r="D246" s="43">
        <f t="shared" si="17"/>
        <v>456554.16901176301</v>
      </c>
      <c r="E246" s="43">
        <f t="shared" si="17"/>
        <v>266872.74562582315</v>
      </c>
      <c r="F246" s="43">
        <f t="shared" si="17"/>
        <v>75411.324626855145</v>
      </c>
      <c r="G246" s="43">
        <f t="shared" si="17"/>
        <v>0</v>
      </c>
      <c r="H246" s="43">
        <f t="shared" si="18"/>
        <v>811858.01463312423</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464079.87780488259</v>
      </c>
      <c r="D248" s="43">
        <f t="shared" si="17"/>
        <v>1467778.0564498075</v>
      </c>
      <c r="E248" s="43">
        <f t="shared" si="17"/>
        <v>267899.02137426886</v>
      </c>
      <c r="F248" s="43">
        <f t="shared" si="17"/>
        <v>195732.6192548151</v>
      </c>
      <c r="G248" s="43">
        <f t="shared" si="17"/>
        <v>0</v>
      </c>
      <c r="H248" s="43">
        <f t="shared" si="18"/>
        <v>2395489.5748837739</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8721.5802950472498</v>
      </c>
      <c r="D251" s="43">
        <f t="shared" si="17"/>
        <v>60900.856370440917</v>
      </c>
      <c r="E251" s="43">
        <f t="shared" si="17"/>
        <v>80993.682067335641</v>
      </c>
      <c r="F251" s="43">
        <f t="shared" si="17"/>
        <v>0</v>
      </c>
      <c r="G251" s="43">
        <f t="shared" si="17"/>
        <v>0</v>
      </c>
      <c r="H251" s="43">
        <f t="shared" si="18"/>
        <v>150616.11873282382</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23034.987190746804</v>
      </c>
      <c r="D255" s="43">
        <f t="shared" si="17"/>
        <v>0</v>
      </c>
      <c r="E255" s="43">
        <f t="shared" si="17"/>
        <v>0</v>
      </c>
      <c r="F255" s="43">
        <f t="shared" si="17"/>
        <v>0</v>
      </c>
      <c r="G255" s="43">
        <f t="shared" si="17"/>
        <v>0</v>
      </c>
      <c r="H255" s="43">
        <f t="shared" si="18"/>
        <v>23034.987190746804</v>
      </c>
      <c r="I255" s="1"/>
    </row>
    <row r="256" spans="2:9" x14ac:dyDescent="0.2">
      <c r="B256" s="9" t="str">
        <f>$B$45</f>
        <v>Health Services</v>
      </c>
      <c r="C256" s="43">
        <f t="shared" si="17"/>
        <v>56335.566499109031</v>
      </c>
      <c r="D256" s="43">
        <f t="shared" si="17"/>
        <v>654223.51684733434</v>
      </c>
      <c r="E256" s="43">
        <f t="shared" si="17"/>
        <v>211864.36550913294</v>
      </c>
      <c r="F256" s="43">
        <f t="shared" si="17"/>
        <v>22642.109875557002</v>
      </c>
      <c r="G256" s="43">
        <f t="shared" si="17"/>
        <v>60721.698915039771</v>
      </c>
      <c r="H256" s="43">
        <f t="shared" si="18"/>
        <v>1005787.2576461731</v>
      </c>
      <c r="I256" s="1"/>
    </row>
    <row r="257" spans="2:9" x14ac:dyDescent="0.2">
      <c r="B257" s="9" t="str">
        <f>$B$46</f>
        <v>Pharmacy</v>
      </c>
      <c r="C257" s="43">
        <f t="shared" si="17"/>
        <v>0</v>
      </c>
      <c r="D257" s="43">
        <f t="shared" si="17"/>
        <v>0</v>
      </c>
      <c r="E257" s="43">
        <f t="shared" si="17"/>
        <v>0</v>
      </c>
      <c r="F257" s="43">
        <f t="shared" si="17"/>
        <v>0</v>
      </c>
      <c r="G257" s="43">
        <f t="shared" si="17"/>
        <v>87559.408693785983</v>
      </c>
      <c r="H257" s="43">
        <f t="shared" si="18"/>
        <v>87559.408693785983</v>
      </c>
      <c r="I257" s="1"/>
    </row>
    <row r="258" spans="2:9" x14ac:dyDescent="0.2">
      <c r="B258" s="9" t="str">
        <f>$B$47</f>
        <v>Business Administration</v>
      </c>
      <c r="C258" s="43">
        <f t="shared" si="17"/>
        <v>177415.30442293483</v>
      </c>
      <c r="D258" s="43">
        <f t="shared" si="17"/>
        <v>1529802.5448566033</v>
      </c>
      <c r="E258" s="43">
        <f t="shared" si="17"/>
        <v>248974.4965729299</v>
      </c>
      <c r="F258" s="43">
        <f t="shared" si="17"/>
        <v>19835.236750487955</v>
      </c>
      <c r="G258" s="43">
        <f t="shared" si="17"/>
        <v>0</v>
      </c>
      <c r="H258" s="43">
        <f t="shared" si="18"/>
        <v>1976027.5826029559</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250.38029555159568</v>
      </c>
      <c r="D260" s="43">
        <f t="shared" si="19"/>
        <v>33843.796935012557</v>
      </c>
      <c r="E260" s="43">
        <f t="shared" si="19"/>
        <v>0</v>
      </c>
      <c r="F260" s="43">
        <f t="shared" si="19"/>
        <v>0</v>
      </c>
      <c r="G260" s="43">
        <f t="shared" si="19"/>
        <v>0</v>
      </c>
      <c r="H260" s="43">
        <f t="shared" si="18"/>
        <v>34094.17723056415</v>
      </c>
      <c r="I260" s="1"/>
    </row>
    <row r="261" spans="2:9" x14ac:dyDescent="0.2">
      <c r="B261" s="9" t="str">
        <f>$B$50</f>
        <v>Technology</v>
      </c>
      <c r="C261" s="43">
        <f t="shared" si="19"/>
        <v>1064.1162560942817</v>
      </c>
      <c r="D261" s="43">
        <f t="shared" si="19"/>
        <v>47731.888904360334</v>
      </c>
      <c r="E261" s="43">
        <f t="shared" si="19"/>
        <v>21921.249986800423</v>
      </c>
      <c r="F261" s="43">
        <f t="shared" si="19"/>
        <v>0</v>
      </c>
      <c r="G261" s="43">
        <f t="shared" si="19"/>
        <v>0</v>
      </c>
      <c r="H261" s="43">
        <f t="shared" si="18"/>
        <v>70717.25514725504</v>
      </c>
      <c r="I261" s="1"/>
    </row>
    <row r="262" spans="2:9" x14ac:dyDescent="0.2">
      <c r="B262" s="9" t="str">
        <f>$B$51</f>
        <v>Nursing</v>
      </c>
      <c r="C262" s="43">
        <f t="shared" si="19"/>
        <v>101404.01969839624</v>
      </c>
      <c r="D262" s="43">
        <f t="shared" si="19"/>
        <v>703213.87363241229</v>
      </c>
      <c r="E262" s="43">
        <f t="shared" si="19"/>
        <v>353695.67394433043</v>
      </c>
      <c r="F262" s="43">
        <f t="shared" si="19"/>
        <v>25199.48316728658</v>
      </c>
      <c r="G262" s="43">
        <f t="shared" si="19"/>
        <v>0</v>
      </c>
      <c r="H262" s="43">
        <f t="shared" si="18"/>
        <v>1183513.0504424255</v>
      </c>
      <c r="I262" s="1"/>
    </row>
    <row r="263" spans="2:9" x14ac:dyDescent="0.2">
      <c r="B263" s="39" t="str">
        <f>$B$52</f>
        <v>Totals</v>
      </c>
      <c r="C263" s="42">
        <f>SUM(C243:C262)</f>
        <v>6201857.325739136</v>
      </c>
      <c r="D263" s="42">
        <f>SUM(D243:D262)</f>
        <v>9739103.1477476768</v>
      </c>
      <c r="E263" s="42">
        <f>SUM(E243:E262)</f>
        <v>1958052.0259745442</v>
      </c>
      <c r="F263" s="42">
        <f>SUM(F243:F262)</f>
        <v>534553.39292981685</v>
      </c>
      <c r="G263" s="42">
        <f>SUM(G243:G262)</f>
        <v>148281.10760882575</v>
      </c>
      <c r="H263" s="42">
        <f t="shared" si="18"/>
        <v>18581847</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30431291.193567507</v>
      </c>
      <c r="D268" s="42">
        <f t="shared" si="20"/>
        <v>25073840.018712681</v>
      </c>
      <c r="E268" s="42">
        <f t="shared" si="20"/>
        <v>14201115.505198853</v>
      </c>
      <c r="F268" s="42">
        <f t="shared" si="20"/>
        <v>2695795.9749893416</v>
      </c>
      <c r="G268" s="42">
        <f t="shared" si="20"/>
        <v>0</v>
      </c>
      <c r="H268" s="42">
        <f>SUM(C268:G268)</f>
        <v>72402042.692468375</v>
      </c>
      <c r="I268" s="1"/>
    </row>
    <row r="269" spans="2:9" x14ac:dyDescent="0.2">
      <c r="B269" s="9" t="str">
        <f>$B$33</f>
        <v>Science</v>
      </c>
      <c r="C269" s="43">
        <f t="shared" si="20"/>
        <v>17946340.243753586</v>
      </c>
      <c r="D269" s="43">
        <f t="shared" si="20"/>
        <v>17747197.4068476</v>
      </c>
      <c r="E269" s="43">
        <f t="shared" si="20"/>
        <v>12035042.358205974</v>
      </c>
      <c r="F269" s="43">
        <f t="shared" si="20"/>
        <v>9896973.8179780152</v>
      </c>
      <c r="G269" s="43">
        <f t="shared" si="20"/>
        <v>0</v>
      </c>
      <c r="H269" s="43">
        <f t="shared" ref="H269:H288" si="21">SUM(C269:G269)</f>
        <v>57625553.826785177</v>
      </c>
      <c r="I269" s="1"/>
    </row>
    <row r="270" spans="2:9" x14ac:dyDescent="0.2">
      <c r="B270" s="9" t="str">
        <f>$B$34</f>
        <v>Fine Arts</v>
      </c>
      <c r="C270" s="43">
        <f t="shared" si="20"/>
        <v>5826110.7686269321</v>
      </c>
      <c r="D270" s="43">
        <f t="shared" si="20"/>
        <v>5037093.1114370208</v>
      </c>
      <c r="E270" s="43">
        <f t="shared" si="20"/>
        <v>558829.16575570812</v>
      </c>
      <c r="F270" s="43">
        <f t="shared" si="20"/>
        <v>0</v>
      </c>
      <c r="G270" s="43">
        <f t="shared" si="20"/>
        <v>0</v>
      </c>
      <c r="H270" s="43">
        <f t="shared" si="21"/>
        <v>11422033.045819661</v>
      </c>
      <c r="I270" s="1"/>
    </row>
    <row r="271" spans="2:9" x14ac:dyDescent="0.2">
      <c r="B271" s="9" t="str">
        <f>$B$35</f>
        <v>Teacher Education</v>
      </c>
      <c r="C271" s="43">
        <f t="shared" si="20"/>
        <v>178552.81286344829</v>
      </c>
      <c r="D271" s="43">
        <f t="shared" si="20"/>
        <v>4285930.3172853347</v>
      </c>
      <c r="E271" s="43">
        <f t="shared" si="20"/>
        <v>5099522.0973268468</v>
      </c>
      <c r="F271" s="43">
        <f t="shared" si="20"/>
        <v>2586698.4620781662</v>
      </c>
      <c r="G271" s="43">
        <f t="shared" si="20"/>
        <v>0</v>
      </c>
      <c r="H271" s="43">
        <f t="shared" si="21"/>
        <v>12150703.689553797</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8218358.1723192222</v>
      </c>
      <c r="D273" s="43">
        <f t="shared" si="20"/>
        <v>23716942.567517079</v>
      </c>
      <c r="E273" s="43">
        <f t="shared" si="20"/>
        <v>13371212.622719036</v>
      </c>
      <c r="F273" s="43">
        <f t="shared" si="20"/>
        <v>16395523.525295459</v>
      </c>
      <c r="G273" s="43">
        <f t="shared" si="20"/>
        <v>0</v>
      </c>
      <c r="H273" s="43">
        <f t="shared" si="21"/>
        <v>61702036.887850799</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79610.638196251879</v>
      </c>
      <c r="D276" s="43">
        <f t="shared" si="20"/>
        <v>459744.41723956121</v>
      </c>
      <c r="E276" s="43">
        <f t="shared" si="20"/>
        <v>1204054.0699114082</v>
      </c>
      <c r="F276" s="43">
        <f t="shared" si="20"/>
        <v>0</v>
      </c>
      <c r="G276" s="43">
        <f t="shared" si="20"/>
        <v>0</v>
      </c>
      <c r="H276" s="43">
        <f t="shared" si="21"/>
        <v>1743409.1253472213</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201830.38293128993</v>
      </c>
      <c r="D280" s="43">
        <f t="shared" si="20"/>
        <v>0</v>
      </c>
      <c r="E280" s="43">
        <f t="shared" si="20"/>
        <v>0</v>
      </c>
      <c r="F280" s="43">
        <f t="shared" si="20"/>
        <v>0</v>
      </c>
      <c r="G280" s="43">
        <f t="shared" si="20"/>
        <v>0</v>
      </c>
      <c r="H280" s="43">
        <f t="shared" si="21"/>
        <v>201830.38293128993</v>
      </c>
      <c r="I280" s="1"/>
    </row>
    <row r="281" spans="2:9" x14ac:dyDescent="0.2">
      <c r="B281" s="9" t="str">
        <f>$B$45</f>
        <v>Health Services</v>
      </c>
      <c r="C281" s="43">
        <f t="shared" si="20"/>
        <v>810619.5246490034</v>
      </c>
      <c r="D281" s="43">
        <f t="shared" si="20"/>
        <v>6802336.4360618554</v>
      </c>
      <c r="E281" s="43">
        <f t="shared" si="20"/>
        <v>6661666.837887249</v>
      </c>
      <c r="F281" s="43">
        <f t="shared" si="20"/>
        <v>1854103.5418759848</v>
      </c>
      <c r="G281" s="43">
        <f t="shared" si="20"/>
        <v>2628862.1877433248</v>
      </c>
      <c r="H281" s="43">
        <f t="shared" si="21"/>
        <v>18757588.528217416</v>
      </c>
      <c r="I281" s="1"/>
    </row>
    <row r="282" spans="2:9" x14ac:dyDescent="0.2">
      <c r="B282" s="9" t="str">
        <f>$B$46</f>
        <v>Pharmacy</v>
      </c>
      <c r="C282" s="43">
        <f t="shared" si="20"/>
        <v>0</v>
      </c>
      <c r="D282" s="43">
        <f t="shared" si="20"/>
        <v>0</v>
      </c>
      <c r="E282" s="43">
        <f t="shared" si="20"/>
        <v>0</v>
      </c>
      <c r="F282" s="43">
        <f t="shared" si="20"/>
        <v>0</v>
      </c>
      <c r="G282" s="43">
        <f t="shared" si="20"/>
        <v>5196100.3288987856</v>
      </c>
      <c r="H282" s="43">
        <f t="shared" si="21"/>
        <v>5196100.3288987856</v>
      </c>
      <c r="I282" s="1"/>
    </row>
    <row r="283" spans="2:9" x14ac:dyDescent="0.2">
      <c r="B283" s="9" t="str">
        <f>$B$47</f>
        <v>Business Administration</v>
      </c>
      <c r="C283" s="43">
        <f t="shared" si="20"/>
        <v>2393162.6485790648</v>
      </c>
      <c r="D283" s="43">
        <f t="shared" si="20"/>
        <v>16557860.709774235</v>
      </c>
      <c r="E283" s="43">
        <f t="shared" si="20"/>
        <v>6313087.443928645</v>
      </c>
      <c r="F283" s="43">
        <f t="shared" si="20"/>
        <v>2641042.2638386376</v>
      </c>
      <c r="G283" s="43">
        <f t="shared" si="20"/>
        <v>0</v>
      </c>
      <c r="H283" s="43">
        <f t="shared" si="21"/>
        <v>27905153.066120584</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2884.5846523991709</v>
      </c>
      <c r="D285" s="43">
        <f t="shared" si="22"/>
        <v>219385.35150458955</v>
      </c>
      <c r="E285" s="43">
        <f t="shared" si="22"/>
        <v>0</v>
      </c>
      <c r="F285" s="43">
        <f t="shared" si="22"/>
        <v>0</v>
      </c>
      <c r="G285" s="43">
        <f t="shared" si="22"/>
        <v>0</v>
      </c>
      <c r="H285" s="43">
        <f t="shared" si="21"/>
        <v>222269.93615698873</v>
      </c>
      <c r="I285" s="1"/>
    </row>
    <row r="286" spans="2:9" x14ac:dyDescent="0.2">
      <c r="B286" s="9" t="str">
        <f>$B$50</f>
        <v>Technology</v>
      </c>
      <c r="C286" s="43">
        <f t="shared" si="22"/>
        <v>9414.6200048510327</v>
      </c>
      <c r="D286" s="43">
        <f t="shared" si="22"/>
        <v>286012.22711964138</v>
      </c>
      <c r="E286" s="43">
        <f t="shared" si="22"/>
        <v>171803.520172936</v>
      </c>
      <c r="F286" s="43">
        <f t="shared" si="22"/>
        <v>0</v>
      </c>
      <c r="G286" s="43">
        <f t="shared" si="22"/>
        <v>0</v>
      </c>
      <c r="H286" s="43">
        <f t="shared" si="21"/>
        <v>467230.36729742843</v>
      </c>
      <c r="I286" s="1"/>
    </row>
    <row r="287" spans="2:9" x14ac:dyDescent="0.2">
      <c r="B287" s="9" t="str">
        <f>$B$51</f>
        <v>Nursing</v>
      </c>
      <c r="C287" s="43">
        <f t="shared" si="22"/>
        <v>765195.28668245184</v>
      </c>
      <c r="D287" s="43">
        <f t="shared" si="22"/>
        <v>5987955.1351096975</v>
      </c>
      <c r="E287" s="43">
        <f t="shared" si="22"/>
        <v>4740444.5310792448</v>
      </c>
      <c r="F287" s="43">
        <f t="shared" si="22"/>
        <v>602944.93968107167</v>
      </c>
      <c r="G287" s="43">
        <f t="shared" si="22"/>
        <v>0</v>
      </c>
      <c r="H287" s="43">
        <f t="shared" si="21"/>
        <v>12096539.892552465</v>
      </c>
      <c r="I287" s="1"/>
    </row>
    <row r="288" spans="2:9" x14ac:dyDescent="0.2">
      <c r="B288" s="39" t="str">
        <f>$B$52</f>
        <v>Totals</v>
      </c>
      <c r="C288" s="42">
        <f>SUM(C268:C287)</f>
        <v>66863370.876826003</v>
      </c>
      <c r="D288" s="42">
        <f>SUM(D268:D287)</f>
        <v>106174297.69860931</v>
      </c>
      <c r="E288" s="42">
        <f>SUM(E268:E287)</f>
        <v>64356778.152185902</v>
      </c>
      <c r="F288" s="42">
        <f>SUM(F268:F287)</f>
        <v>36673082.525736675</v>
      </c>
      <c r="G288" s="42">
        <f>SUM(G268:G287)</f>
        <v>7824962.5166421104</v>
      </c>
      <c r="H288" s="42">
        <f t="shared" si="21"/>
        <v>281892491.76999998</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180.296182679548</v>
      </c>
      <c r="D293" s="40">
        <f t="shared" si="23"/>
        <v>360.15282991543637</v>
      </c>
      <c r="E293" s="40">
        <f t="shared" si="23"/>
        <v>1752.5750345796437</v>
      </c>
      <c r="F293" s="40">
        <f t="shared" si="23"/>
        <v>2392.0106255451124</v>
      </c>
      <c r="G293" s="41">
        <f t="shared" si="23"/>
        <v>0</v>
      </c>
      <c r="H293" s="42">
        <f t="shared" si="23"/>
        <v>292.37402908501775</v>
      </c>
      <c r="I293" s="1"/>
    </row>
    <row r="294" spans="2:9" x14ac:dyDescent="0.2">
      <c r="B294" s="9" t="str">
        <f>$B$33</f>
        <v>Science</v>
      </c>
      <c r="C294" s="75">
        <f t="shared" si="23"/>
        <v>280.88556069231805</v>
      </c>
      <c r="D294" s="75">
        <f t="shared" si="23"/>
        <v>679.7608934750881</v>
      </c>
      <c r="E294" s="75">
        <f t="shared" si="23"/>
        <v>3162.1235833436613</v>
      </c>
      <c r="F294" s="75">
        <f t="shared" si="23"/>
        <v>4921.4191039174611</v>
      </c>
      <c r="G294" s="95">
        <f t="shared" si="23"/>
        <v>0</v>
      </c>
      <c r="H294" s="43">
        <f t="shared" si="23"/>
        <v>601.41262851879287</v>
      </c>
      <c r="I294" s="1"/>
    </row>
    <row r="295" spans="2:9" x14ac:dyDescent="0.2">
      <c r="B295" s="9" t="str">
        <f>$B$34</f>
        <v>Fine Arts</v>
      </c>
      <c r="C295" s="75">
        <f t="shared" si="23"/>
        <v>242.29022576008202</v>
      </c>
      <c r="D295" s="75">
        <f t="shared" si="23"/>
        <v>469.17782334547513</v>
      </c>
      <c r="E295" s="75">
        <f t="shared" si="23"/>
        <v>1353.0972536457823</v>
      </c>
      <c r="F295" s="75">
        <f t="shared" si="23"/>
        <v>0</v>
      </c>
      <c r="G295" s="95">
        <f t="shared" si="23"/>
        <v>0</v>
      </c>
      <c r="H295" s="43">
        <f t="shared" si="23"/>
        <v>324.53567398265835</v>
      </c>
      <c r="I295" s="1"/>
    </row>
    <row r="296" spans="2:9" x14ac:dyDescent="0.2">
      <c r="B296" s="9" t="str">
        <f>$B$35</f>
        <v>Teacher Education</v>
      </c>
      <c r="C296" s="75">
        <f t="shared" si="23"/>
        <v>286.14232830680817</v>
      </c>
      <c r="D296" s="75">
        <f t="shared" si="23"/>
        <v>421.92659158154504</v>
      </c>
      <c r="E296" s="75">
        <f t="shared" si="23"/>
        <v>784.42118094552325</v>
      </c>
      <c r="F296" s="75">
        <f t="shared" si="23"/>
        <v>2139.5355352176725</v>
      </c>
      <c r="G296" s="95">
        <f t="shared" si="23"/>
        <v>0</v>
      </c>
      <c r="H296" s="43">
        <f t="shared" si="23"/>
        <v>657.07893627264752</v>
      </c>
      <c r="I296" s="1"/>
    </row>
    <row r="297" spans="2:9"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9" x14ac:dyDescent="0.2">
      <c r="B298" s="9" t="str">
        <f>$B$37</f>
        <v>Engineering</v>
      </c>
      <c r="C298" s="75">
        <f t="shared" si="23"/>
        <v>369.4972651883474</v>
      </c>
      <c r="D298" s="75">
        <f t="shared" si="23"/>
        <v>726.24376297630158</v>
      </c>
      <c r="E298" s="75">
        <f t="shared" si="23"/>
        <v>2048.9139783510627</v>
      </c>
      <c r="F298" s="75">
        <f t="shared" si="23"/>
        <v>5224.8322260342447</v>
      </c>
      <c r="G298" s="95">
        <f t="shared" si="23"/>
        <v>0</v>
      </c>
      <c r="H298" s="43">
        <f t="shared" si="23"/>
        <v>955.68726496369129</v>
      </c>
      <c r="I298" s="1"/>
    </row>
    <row r="299" spans="2:9" x14ac:dyDescent="0.2">
      <c r="B299" s="9" t="str">
        <f>$B$38</f>
        <v>Home Economics</v>
      </c>
      <c r="C299" s="75">
        <f t="shared" si="23"/>
        <v>0</v>
      </c>
      <c r="D299" s="75">
        <f t="shared" si="23"/>
        <v>0</v>
      </c>
      <c r="E299" s="75">
        <f t="shared" si="23"/>
        <v>0</v>
      </c>
      <c r="F299" s="75">
        <f t="shared" si="23"/>
        <v>0</v>
      </c>
      <c r="G299" s="95">
        <f t="shared" si="23"/>
        <v>0</v>
      </c>
      <c r="H299" s="43">
        <f t="shared" si="23"/>
        <v>0</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190.45607223983703</v>
      </c>
      <c r="D301" s="75">
        <f t="shared" si="23"/>
        <v>339.29477287052487</v>
      </c>
      <c r="E301" s="75">
        <f t="shared" si="23"/>
        <v>610.26562083700367</v>
      </c>
      <c r="F301" s="75">
        <f t="shared" si="23"/>
        <v>0</v>
      </c>
      <c r="G301" s="95">
        <f t="shared" si="23"/>
        <v>0</v>
      </c>
      <c r="H301" s="43">
        <f t="shared" si="23"/>
        <v>465.40553266076381</v>
      </c>
      <c r="I301" s="1"/>
    </row>
    <row r="302" spans="2:9"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9" x14ac:dyDescent="0.2">
      <c r="B305" s="9" t="str">
        <f>$B$44</f>
        <v>Physical Training</v>
      </c>
      <c r="C305" s="75">
        <f t="shared" si="23"/>
        <v>182.81737584355972</v>
      </c>
      <c r="D305" s="75">
        <f t="shared" si="23"/>
        <v>0</v>
      </c>
      <c r="E305" s="75">
        <f t="shared" si="23"/>
        <v>0</v>
      </c>
      <c r="F305" s="75">
        <f t="shared" si="23"/>
        <v>0</v>
      </c>
      <c r="G305" s="95">
        <f t="shared" si="23"/>
        <v>0</v>
      </c>
      <c r="H305" s="43">
        <f t="shared" si="23"/>
        <v>182.81737584355972</v>
      </c>
      <c r="I305" s="1"/>
    </row>
    <row r="306" spans="2:9" x14ac:dyDescent="0.2">
      <c r="B306" s="9" t="str">
        <f>$B$45</f>
        <v>Health Services</v>
      </c>
      <c r="C306" s="75">
        <f t="shared" si="23"/>
        <v>300.22945357370497</v>
      </c>
      <c r="D306" s="75">
        <f t="shared" si="23"/>
        <v>467.32182165855011</v>
      </c>
      <c r="E306" s="75">
        <f t="shared" si="23"/>
        <v>1290.7705556844116</v>
      </c>
      <c r="F306" s="75">
        <f t="shared" si="23"/>
        <v>5107.7232558567075</v>
      </c>
      <c r="G306" s="95">
        <f t="shared" si="23"/>
        <v>956.29763104522544</v>
      </c>
      <c r="H306" s="43">
        <f t="shared" si="23"/>
        <v>734.75610201016161</v>
      </c>
      <c r="I306" s="1"/>
    </row>
    <row r="307" spans="2:9" x14ac:dyDescent="0.2">
      <c r="B307" s="9" t="str">
        <f>$B$46</f>
        <v>Pharmacy</v>
      </c>
      <c r="C307" s="75">
        <f t="shared" si="23"/>
        <v>0</v>
      </c>
      <c r="D307" s="75">
        <f t="shared" si="23"/>
        <v>0</v>
      </c>
      <c r="E307" s="75">
        <f t="shared" si="23"/>
        <v>0</v>
      </c>
      <c r="F307" s="75">
        <f t="shared" si="23"/>
        <v>0</v>
      </c>
      <c r="G307" s="95">
        <f t="shared" si="23"/>
        <v>1310.8224845859702</v>
      </c>
      <c r="H307" s="43">
        <f t="shared" si="23"/>
        <v>1310.8224845859702</v>
      </c>
      <c r="I307" s="1"/>
    </row>
    <row r="308" spans="2:9" x14ac:dyDescent="0.2">
      <c r="B308" s="9" t="str">
        <f>$B$47</f>
        <v>Business Administration</v>
      </c>
      <c r="C308" s="75">
        <f t="shared" si="23"/>
        <v>281.44921187569855</v>
      </c>
      <c r="D308" s="75">
        <f t="shared" si="23"/>
        <v>486.46651319958386</v>
      </c>
      <c r="E308" s="75">
        <f t="shared" si="23"/>
        <v>1040.9047722883174</v>
      </c>
      <c r="F308" s="75">
        <f t="shared" si="23"/>
        <v>8305.1643516938293</v>
      </c>
      <c r="G308" s="95">
        <f t="shared" si="23"/>
        <v>0</v>
      </c>
      <c r="H308" s="43">
        <f t="shared" si="23"/>
        <v>570.38924567423464</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240.38205436659757</v>
      </c>
      <c r="D310" s="75">
        <f t="shared" si="24"/>
        <v>291.34840837262885</v>
      </c>
      <c r="E310" s="75">
        <f t="shared" si="24"/>
        <v>0</v>
      </c>
      <c r="F310" s="75">
        <f t="shared" si="24"/>
        <v>0</v>
      </c>
      <c r="G310" s="95">
        <f t="shared" si="24"/>
        <v>0</v>
      </c>
      <c r="H310" s="43">
        <f t="shared" si="24"/>
        <v>290.54893615292644</v>
      </c>
      <c r="I310" s="1"/>
    </row>
    <row r="311" spans="2:9" x14ac:dyDescent="0.2">
      <c r="B311" s="9" t="str">
        <f>$B$50</f>
        <v>Technology</v>
      </c>
      <c r="C311" s="75">
        <f t="shared" si="24"/>
        <v>184.60039225198102</v>
      </c>
      <c r="D311" s="75">
        <f t="shared" si="24"/>
        <v>269.31471480192221</v>
      </c>
      <c r="E311" s="75">
        <f t="shared" si="24"/>
        <v>321.7294385260974</v>
      </c>
      <c r="F311" s="75">
        <f t="shared" si="24"/>
        <v>0</v>
      </c>
      <c r="G311" s="95">
        <f t="shared" si="24"/>
        <v>0</v>
      </c>
      <c r="H311" s="43">
        <f t="shared" si="24"/>
        <v>283.68571177743075</v>
      </c>
      <c r="I311" s="1"/>
    </row>
    <row r="312" spans="2:9" x14ac:dyDescent="0.2">
      <c r="B312" s="9" t="str">
        <f>$B$51</f>
        <v>Nursing</v>
      </c>
      <c r="C312" s="75">
        <f t="shared" si="24"/>
        <v>157.44758985235634</v>
      </c>
      <c r="D312" s="75">
        <f t="shared" si="24"/>
        <v>382.71476000956778</v>
      </c>
      <c r="E312" s="75">
        <f t="shared" si="24"/>
        <v>550.19086943816671</v>
      </c>
      <c r="F312" s="75">
        <f t="shared" si="24"/>
        <v>1492.4379695076032</v>
      </c>
      <c r="G312" s="95">
        <f t="shared" si="24"/>
        <v>0</v>
      </c>
      <c r="H312" s="43">
        <f t="shared" si="24"/>
        <v>409.69111605203773</v>
      </c>
      <c r="I312" s="1"/>
    </row>
    <row r="313" spans="2:9" x14ac:dyDescent="0.2">
      <c r="B313" s="39" t="str">
        <f>$B$52</f>
        <v>Totals</v>
      </c>
      <c r="C313" s="42">
        <f t="shared" si="24"/>
        <v>224.94968956363442</v>
      </c>
      <c r="D313" s="42">
        <f t="shared" si="24"/>
        <v>489.98697527601576</v>
      </c>
      <c r="E313" s="42">
        <f t="shared" si="24"/>
        <v>1349.2552759483815</v>
      </c>
      <c r="F313" s="42">
        <f t="shared" si="24"/>
        <v>4279.2395012528204</v>
      </c>
      <c r="G313" s="42">
        <f t="shared" si="24"/>
        <v>1165.6431575513348</v>
      </c>
      <c r="H313" s="42">
        <f t="shared" si="24"/>
        <v>488.62811579356077</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1.9975621478107453</v>
      </c>
      <c r="E318" s="59">
        <f t="shared" si="25"/>
        <v>9.7205332277866798</v>
      </c>
      <c r="F318" s="59">
        <f t="shared" si="25"/>
        <v>13.267117417547253</v>
      </c>
      <c r="G318" s="59">
        <f t="shared" si="25"/>
        <v>0</v>
      </c>
      <c r="H318" s="59">
        <f t="shared" si="25"/>
        <v>1.6216318323537273</v>
      </c>
      <c r="I318" s="1"/>
    </row>
    <row r="319" spans="2:9" x14ac:dyDescent="0.2">
      <c r="B319" s="9" t="str">
        <f>$B$33</f>
        <v>Science</v>
      </c>
      <c r="C319" s="59">
        <f t="shared" ref="C319:H334" si="26">IF($C$293=0,"",C294/$C$293)</f>
        <v>1.557911856578539</v>
      </c>
      <c r="D319" s="59">
        <f t="shared" si="26"/>
        <v>3.7702456223561365</v>
      </c>
      <c r="E319" s="59">
        <f t="shared" si="26"/>
        <v>17.538494361602247</v>
      </c>
      <c r="F319" s="59">
        <f t="shared" si="26"/>
        <v>27.296302288688029</v>
      </c>
      <c r="G319" s="59">
        <f t="shared" si="26"/>
        <v>0</v>
      </c>
      <c r="H319" s="59">
        <f t="shared" si="26"/>
        <v>3.3356925231618586</v>
      </c>
      <c r="I319" s="1"/>
    </row>
    <row r="320" spans="2:9" x14ac:dyDescent="0.2">
      <c r="B320" s="9" t="str">
        <f>$B$34</f>
        <v>Fine Arts</v>
      </c>
      <c r="C320" s="59">
        <f t="shared" si="26"/>
        <v>1.3438455665515672</v>
      </c>
      <c r="D320" s="59">
        <f t="shared" si="26"/>
        <v>2.6022615474858668</v>
      </c>
      <c r="E320" s="59">
        <f t="shared" si="26"/>
        <v>7.5048580260333582</v>
      </c>
      <c r="F320" s="59">
        <f t="shared" si="26"/>
        <v>0</v>
      </c>
      <c r="G320" s="59">
        <f t="shared" si="26"/>
        <v>0</v>
      </c>
      <c r="H320" s="59">
        <f t="shared" si="26"/>
        <v>1.8000141165466408</v>
      </c>
      <c r="I320" s="1"/>
    </row>
    <row r="321" spans="2:9" x14ac:dyDescent="0.2">
      <c r="B321" s="9" t="str">
        <f>$B$35</f>
        <v>Teacher Education</v>
      </c>
      <c r="C321" s="59">
        <f t="shared" si="26"/>
        <v>1.5870681456156359</v>
      </c>
      <c r="D321" s="59">
        <f t="shared" si="26"/>
        <v>2.3401859391081081</v>
      </c>
      <c r="E321" s="59">
        <f t="shared" si="26"/>
        <v>4.350736489744353</v>
      </c>
      <c r="F321" s="59">
        <f t="shared" si="26"/>
        <v>11.866782221453944</v>
      </c>
      <c r="G321" s="59">
        <f t="shared" si="26"/>
        <v>0</v>
      </c>
      <c r="H321" s="59">
        <f t="shared" si="26"/>
        <v>3.6444417541580245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2.0493903958303914</v>
      </c>
      <c r="D323" s="59">
        <f t="shared" si="26"/>
        <v>4.0280595638960444</v>
      </c>
      <c r="E323" s="59">
        <f t="shared" si="26"/>
        <v>11.36415617846291</v>
      </c>
      <c r="F323" s="59">
        <f t="shared" si="26"/>
        <v>28.979161668223863</v>
      </c>
      <c r="G323" s="59">
        <f t="shared" si="26"/>
        <v>0</v>
      </c>
      <c r="H323" s="59">
        <f t="shared" si="26"/>
        <v>5.3006516874641534</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1.0563511074349636</v>
      </c>
      <c r="D326" s="59">
        <f t="shared" si="26"/>
        <v>1.8818744125801892</v>
      </c>
      <c r="E326" s="59">
        <f t="shared" si="26"/>
        <v>3.3847950176608452</v>
      </c>
      <c r="F326" s="59">
        <f t="shared" si="26"/>
        <v>0</v>
      </c>
      <c r="G326" s="59">
        <f t="shared" si="26"/>
        <v>0</v>
      </c>
      <c r="H326" s="59">
        <f t="shared" si="26"/>
        <v>2.5813388045378587</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1.0139836192122424</v>
      </c>
      <c r="D330" s="59">
        <f t="shared" si="26"/>
        <v>0</v>
      </c>
      <c r="E330" s="59">
        <f t="shared" si="26"/>
        <v>0</v>
      </c>
      <c r="F330" s="59">
        <f t="shared" si="26"/>
        <v>0</v>
      </c>
      <c r="G330" s="59">
        <f t="shared" si="26"/>
        <v>0</v>
      </c>
      <c r="H330" s="59">
        <f t="shared" si="26"/>
        <v>1.0139836192122424</v>
      </c>
      <c r="I330" s="1"/>
    </row>
    <row r="331" spans="2:9" x14ac:dyDescent="0.2">
      <c r="B331" s="9" t="str">
        <f>$B$45</f>
        <v>Health Services</v>
      </c>
      <c r="C331" s="59">
        <f t="shared" si="26"/>
        <v>1.6652013875819107</v>
      </c>
      <c r="D331" s="59">
        <f t="shared" si="26"/>
        <v>2.591967365660488</v>
      </c>
      <c r="E331" s="59">
        <f t="shared" si="26"/>
        <v>7.159167412759821</v>
      </c>
      <c r="F331" s="59">
        <f t="shared" si="26"/>
        <v>28.329625064414106</v>
      </c>
      <c r="G331" s="59">
        <f t="shared" si="26"/>
        <v>5.304037039679951</v>
      </c>
      <c r="H331" s="59">
        <f t="shared" si="26"/>
        <v>4.0752726490948001</v>
      </c>
      <c r="I331" s="1"/>
    </row>
    <row r="332" spans="2:9" x14ac:dyDescent="0.2">
      <c r="B332" s="9" t="str">
        <f>$B$46</f>
        <v>Pharmacy</v>
      </c>
      <c r="C332" s="59">
        <f t="shared" si="26"/>
        <v>0</v>
      </c>
      <c r="D332" s="59">
        <f t="shared" si="26"/>
        <v>0</v>
      </c>
      <c r="E332" s="59">
        <f t="shared" si="26"/>
        <v>0</v>
      </c>
      <c r="F332" s="59">
        <f t="shared" si="26"/>
        <v>0</v>
      </c>
      <c r="G332" s="59">
        <f t="shared" si="26"/>
        <v>7.2703840153719685</v>
      </c>
      <c r="H332" s="59">
        <f t="shared" si="26"/>
        <v>7.2703840153719685</v>
      </c>
      <c r="I332" s="1"/>
    </row>
    <row r="333" spans="2:9" x14ac:dyDescent="0.2">
      <c r="B333" s="9" t="str">
        <f>$B$47</f>
        <v>Business Administration</v>
      </c>
      <c r="C333" s="59">
        <f t="shared" si="26"/>
        <v>1.5610381079223199</v>
      </c>
      <c r="D333" s="59">
        <f t="shared" si="26"/>
        <v>2.6981520405465935</v>
      </c>
      <c r="E333" s="59">
        <f t="shared" si="26"/>
        <v>5.7733045526448246</v>
      </c>
      <c r="F333" s="59">
        <f t="shared" si="26"/>
        <v>46.06400550617942</v>
      </c>
      <c r="G333" s="59">
        <f t="shared" si="26"/>
        <v>0</v>
      </c>
      <c r="H333" s="59">
        <f t="shared" si="26"/>
        <v>3.1636235287799974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1.3332620291459196</v>
      </c>
      <c r="D335" s="59">
        <f t="shared" si="27"/>
        <v>1.6159432997561636</v>
      </c>
      <c r="E335" s="59">
        <f t="shared" si="27"/>
        <v>0</v>
      </c>
      <c r="F335" s="59">
        <f t="shared" si="27"/>
        <v>0</v>
      </c>
      <c r="G335" s="59">
        <f t="shared" si="27"/>
        <v>0</v>
      </c>
      <c r="H335" s="59">
        <f t="shared" si="27"/>
        <v>1.6115090837465913</v>
      </c>
      <c r="I335" s="1"/>
    </row>
    <row r="336" spans="2:9" x14ac:dyDescent="0.2">
      <c r="B336" s="9" t="str">
        <f>$B$50</f>
        <v>Technology</v>
      </c>
      <c r="C336" s="59">
        <f t="shared" si="27"/>
        <v>1.0238729933627224</v>
      </c>
      <c r="D336" s="59">
        <f t="shared" si="27"/>
        <v>1.4937349798503088</v>
      </c>
      <c r="E336" s="59">
        <f t="shared" si="27"/>
        <v>1.7844495304591548</v>
      </c>
      <c r="F336" s="59">
        <f t="shared" si="27"/>
        <v>0</v>
      </c>
      <c r="G336" s="59">
        <f t="shared" si="27"/>
        <v>0</v>
      </c>
      <c r="H336" s="59">
        <f t="shared" si="27"/>
        <v>1.5734426961309749</v>
      </c>
      <c r="I336" s="1"/>
    </row>
    <row r="337" spans="2:9" x14ac:dyDescent="0.2">
      <c r="B337" s="9" t="str">
        <f>$B$51</f>
        <v>Nursing</v>
      </c>
      <c r="C337" s="59">
        <f t="shared" si="27"/>
        <v>0.87327189911834169</v>
      </c>
      <c r="D337" s="59">
        <f t="shared" si="27"/>
        <v>2.1227002941587032</v>
      </c>
      <c r="E337" s="59">
        <f t="shared" si="27"/>
        <v>3.0515946664054243</v>
      </c>
      <c r="F337" s="59">
        <f t="shared" si="27"/>
        <v>8.2777014317613649</v>
      </c>
      <c r="G337" s="59">
        <f t="shared" si="27"/>
        <v>0</v>
      </c>
      <c r="H337" s="59">
        <f t="shared" si="27"/>
        <v>2.2723227411875278</v>
      </c>
      <c r="I337" s="1"/>
    </row>
    <row r="338" spans="2:9" x14ac:dyDescent="0.2">
      <c r="B338" s="39" t="str">
        <f>$B$52</f>
        <v>Totals</v>
      </c>
      <c r="C338" s="59">
        <f t="shared" si="27"/>
        <v>1.247667511427305</v>
      </c>
      <c r="D338" s="59">
        <f t="shared" si="27"/>
        <v>2.717678033965373</v>
      </c>
      <c r="E338" s="59">
        <f t="shared" si="27"/>
        <v>7.4835487690080473</v>
      </c>
      <c r="F338" s="59">
        <f t="shared" si="27"/>
        <v>23.734498632500657</v>
      </c>
      <c r="G338" s="59">
        <f t="shared" si="27"/>
        <v>6.4651571665447145</v>
      </c>
      <c r="H338" s="59">
        <f t="shared" si="27"/>
        <v>2.7101412161456073</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5408.8854803864397</v>
      </c>
      <c r="D343" s="42">
        <f t="shared" si="28"/>
        <v>10804.584897463092</v>
      </c>
      <c r="E343" s="42">
        <f>E293*24</f>
        <v>42061.800829911444</v>
      </c>
      <c r="F343" s="42">
        <f>F293*18</f>
        <v>43056.191259812025</v>
      </c>
      <c r="G343" s="42">
        <f>G293*24</f>
        <v>0</v>
      </c>
      <c r="H343" s="42">
        <f>IF((C32/30+D32/30+E32/24+F32/18+G32/24)=0,0,H268/(C32/30+D32/30+E32/24+F32/18+G32/24))</f>
        <v>8673.9475661912657</v>
      </c>
      <c r="I343" s="1"/>
    </row>
    <row r="344" spans="2:9" x14ac:dyDescent="0.2">
      <c r="B344" s="9" t="str">
        <f>$B$33</f>
        <v>Science</v>
      </c>
      <c r="C344" s="43">
        <f t="shared" si="28"/>
        <v>8426.5668207695417</v>
      </c>
      <c r="D344" s="43">
        <f t="shared" si="28"/>
        <v>20392.826804252643</v>
      </c>
      <c r="E344" s="43">
        <f>E294*24</f>
        <v>75890.966000247863</v>
      </c>
      <c r="F344" s="43">
        <f>F294*18</f>
        <v>88585.543870514302</v>
      </c>
      <c r="G344" s="43">
        <f>G294*24</f>
        <v>0</v>
      </c>
      <c r="H344" s="43">
        <f t="shared" ref="H344:H363" si="29">IF((C33/30+D33/30+E33/24+F33/18+G33/24)=0,0,H269/(C33/30+D33/30+E33/24+F33/18+G33/24))</f>
        <v>17620.846996664142</v>
      </c>
      <c r="I344" s="1"/>
    </row>
    <row r="345" spans="2:9" x14ac:dyDescent="0.2">
      <c r="B345" s="9" t="str">
        <f>$B$34</f>
        <v>Fine Arts</v>
      </c>
      <c r="C345" s="43">
        <f t="shared" si="28"/>
        <v>7268.7067728024604</v>
      </c>
      <c r="D345" s="43">
        <f t="shared" si="28"/>
        <v>14075.334700364254</v>
      </c>
      <c r="E345" s="43">
        <f t="shared" ref="E345:E363" si="30">E295*24</f>
        <v>32474.334087498777</v>
      </c>
      <c r="F345" s="43">
        <f t="shared" ref="F345:F363" si="31">F295*18</f>
        <v>0</v>
      </c>
      <c r="G345" s="43">
        <f t="shared" ref="G345:G363" si="32">G295*24</f>
        <v>0</v>
      </c>
      <c r="H345" s="43">
        <f t="shared" si="29"/>
        <v>9707.5914917762166</v>
      </c>
      <c r="I345" s="1"/>
    </row>
    <row r="346" spans="2:9" x14ac:dyDescent="0.2">
      <c r="B346" s="9" t="str">
        <f>$B$35</f>
        <v>Teacher Education</v>
      </c>
      <c r="C346" s="43">
        <f t="shared" si="28"/>
        <v>8584.2698492042455</v>
      </c>
      <c r="D346" s="43">
        <f t="shared" si="28"/>
        <v>12657.797747446351</v>
      </c>
      <c r="E346" s="43">
        <f t="shared" si="30"/>
        <v>18826.108342692558</v>
      </c>
      <c r="F346" s="43">
        <f t="shared" si="31"/>
        <v>38511.639633918108</v>
      </c>
      <c r="G346" s="43">
        <f t="shared" si="32"/>
        <v>0</v>
      </c>
      <c r="H346" s="43">
        <f t="shared" si="29"/>
        <v>17421.820734666646</v>
      </c>
      <c r="I346" s="1"/>
    </row>
    <row r="347" spans="2:9"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9" x14ac:dyDescent="0.2">
      <c r="B348" s="9" t="str">
        <f>$B$37</f>
        <v>Engineering</v>
      </c>
      <c r="C348" s="43">
        <f t="shared" si="28"/>
        <v>11084.917955650422</v>
      </c>
      <c r="D348" s="43">
        <f t="shared" si="28"/>
        <v>21787.312889289049</v>
      </c>
      <c r="E348" s="43">
        <f t="shared" si="30"/>
        <v>49173.935480425505</v>
      </c>
      <c r="F348" s="43">
        <f t="shared" si="31"/>
        <v>94046.980068616409</v>
      </c>
      <c r="G348" s="43">
        <f t="shared" si="32"/>
        <v>0</v>
      </c>
      <c r="H348" s="43">
        <f t="shared" si="29"/>
        <v>27107.277523895995</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5713.6821671951111</v>
      </c>
      <c r="D351" s="43">
        <f t="shared" si="28"/>
        <v>10178.843186115746</v>
      </c>
      <c r="E351" s="43">
        <f t="shared" si="30"/>
        <v>14646.374900088089</v>
      </c>
      <c r="F351" s="43">
        <f t="shared" si="31"/>
        <v>0</v>
      </c>
      <c r="G351" s="43">
        <f t="shared" si="32"/>
        <v>0</v>
      </c>
      <c r="H351" s="43">
        <f t="shared" si="29"/>
        <v>12337.624287413253</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5484.5212753067917</v>
      </c>
      <c r="D355" s="43">
        <f t="shared" si="28"/>
        <v>0</v>
      </c>
      <c r="E355" s="43">
        <f t="shared" si="30"/>
        <v>0</v>
      </c>
      <c r="F355" s="43">
        <f t="shared" si="31"/>
        <v>0</v>
      </c>
      <c r="G355" s="43">
        <f t="shared" si="32"/>
        <v>0</v>
      </c>
      <c r="H355" s="43">
        <f t="shared" si="29"/>
        <v>5484.5212753067917</v>
      </c>
      <c r="I355" s="1"/>
    </row>
    <row r="356" spans="2:9" x14ac:dyDescent="0.2">
      <c r="B356" s="9" t="str">
        <f>$B$45</f>
        <v>Health Services</v>
      </c>
      <c r="C356" s="43">
        <f t="shared" si="28"/>
        <v>9006.8836072111499</v>
      </c>
      <c r="D356" s="43">
        <f t="shared" si="28"/>
        <v>14019.654649756503</v>
      </c>
      <c r="E356" s="43">
        <f t="shared" si="30"/>
        <v>30978.49333642588</v>
      </c>
      <c r="F356" s="43">
        <f t="shared" si="31"/>
        <v>91939.01860542073</v>
      </c>
      <c r="G356" s="43">
        <f t="shared" si="32"/>
        <v>22951.143145085411</v>
      </c>
      <c r="H356" s="43">
        <f t="shared" si="29"/>
        <v>20279.570277547347</v>
      </c>
      <c r="I356" s="1"/>
    </row>
    <row r="357" spans="2:9" x14ac:dyDescent="0.2">
      <c r="B357" s="9" t="str">
        <f>$B$46</f>
        <v>Pharmacy</v>
      </c>
      <c r="C357" s="43">
        <f t="shared" si="28"/>
        <v>0</v>
      </c>
      <c r="D357" s="43">
        <f t="shared" si="28"/>
        <v>0</v>
      </c>
      <c r="E357" s="43">
        <f t="shared" si="30"/>
        <v>0</v>
      </c>
      <c r="F357" s="43">
        <f t="shared" si="31"/>
        <v>0</v>
      </c>
      <c r="G357" s="43">
        <f t="shared" si="32"/>
        <v>31459.739630063283</v>
      </c>
      <c r="H357" s="43">
        <f t="shared" si="29"/>
        <v>31459.739630063286</v>
      </c>
      <c r="I357" s="1"/>
    </row>
    <row r="358" spans="2:9" x14ac:dyDescent="0.2">
      <c r="B358" s="9" t="str">
        <f>$B$47</f>
        <v>Business Administration</v>
      </c>
      <c r="C358" s="43">
        <f t="shared" si="28"/>
        <v>8443.4763562709559</v>
      </c>
      <c r="D358" s="43">
        <f t="shared" si="28"/>
        <v>14593.995395987517</v>
      </c>
      <c r="E358" s="43">
        <f t="shared" si="30"/>
        <v>24981.714534919618</v>
      </c>
      <c r="F358" s="43">
        <f t="shared" si="31"/>
        <v>149492.95833048894</v>
      </c>
      <c r="G358" s="43">
        <f t="shared" si="32"/>
        <v>0</v>
      </c>
      <c r="H358" s="43">
        <f t="shared" si="29"/>
        <v>16527.817022948446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7211.4616309979274</v>
      </c>
      <c r="D360" s="43">
        <f t="shared" si="33"/>
        <v>8740.4522511788655</v>
      </c>
      <c r="E360" s="43">
        <f t="shared" si="30"/>
        <v>0</v>
      </c>
      <c r="F360" s="43">
        <f t="shared" si="31"/>
        <v>0</v>
      </c>
      <c r="G360" s="43">
        <f t="shared" si="32"/>
        <v>0</v>
      </c>
      <c r="H360" s="43">
        <f t="shared" si="29"/>
        <v>8716.4680845877938</v>
      </c>
      <c r="I360" s="1"/>
    </row>
    <row r="361" spans="2:9" x14ac:dyDescent="0.2">
      <c r="B361" s="9" t="str">
        <f>$B$50</f>
        <v>Technology</v>
      </c>
      <c r="C361" s="43">
        <f t="shared" si="33"/>
        <v>5538.0117675594302</v>
      </c>
      <c r="D361" s="43">
        <f t="shared" si="33"/>
        <v>8079.4414440576666</v>
      </c>
      <c r="E361" s="43">
        <f t="shared" si="30"/>
        <v>7721.5065246263375</v>
      </c>
      <c r="F361" s="43">
        <f t="shared" si="31"/>
        <v>0</v>
      </c>
      <c r="G361" s="43">
        <f t="shared" si="32"/>
        <v>0</v>
      </c>
      <c r="H361" s="43">
        <f t="shared" si="29"/>
        <v>7872.4577472186756</v>
      </c>
      <c r="I361" s="1"/>
    </row>
    <row r="362" spans="2:9" x14ac:dyDescent="0.2">
      <c r="B362" s="9" t="str">
        <f>$B$51</f>
        <v>Nursing</v>
      </c>
      <c r="C362" s="43">
        <f t="shared" si="33"/>
        <v>4723.42769557069</v>
      </c>
      <c r="D362" s="43">
        <f t="shared" si="33"/>
        <v>11481.442800287034</v>
      </c>
      <c r="E362" s="43">
        <f t="shared" si="30"/>
        <v>13204.580866516</v>
      </c>
      <c r="F362" s="43">
        <f t="shared" si="31"/>
        <v>26863.883451136855</v>
      </c>
      <c r="G362" s="43">
        <f t="shared" si="32"/>
        <v>0</v>
      </c>
      <c r="H362" s="43">
        <f t="shared" si="29"/>
        <v>11358.490425775415</v>
      </c>
      <c r="I362" s="1"/>
    </row>
    <row r="363" spans="2:9" x14ac:dyDescent="0.2">
      <c r="B363" s="39" t="str">
        <f>$B$52</f>
        <v>Totals</v>
      </c>
      <c r="C363" s="42">
        <f t="shared" si="33"/>
        <v>6748.4906869090328</v>
      </c>
      <c r="D363" s="42">
        <f t="shared" si="33"/>
        <v>14699.609258280472</v>
      </c>
      <c r="E363" s="42">
        <f t="shared" si="30"/>
        <v>32382.126622761156</v>
      </c>
      <c r="F363" s="42">
        <f t="shared" si="31"/>
        <v>77026.31102255077</v>
      </c>
      <c r="G363" s="42">
        <f t="shared" si="32"/>
        <v>27975.435781232034</v>
      </c>
      <c r="H363" s="42">
        <f t="shared" si="29"/>
        <v>14183.934123708099</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54" priority="6" stopIfTrue="1">
      <formula>C32=0</formula>
    </cfRule>
  </conditionalFormatting>
  <conditionalFormatting sqref="C91:G110">
    <cfRule type="expression" dxfId="253" priority="5" stopIfTrue="1">
      <formula>C32=0</formula>
    </cfRule>
  </conditionalFormatting>
  <conditionalFormatting sqref="C143:H162">
    <cfRule type="expression" dxfId="252" priority="3" stopIfTrue="1">
      <formula>C32=0</formula>
    </cfRule>
  </conditionalFormatting>
  <conditionalFormatting sqref="H143:H162">
    <cfRule type="expression" dxfId="251" priority="4" stopIfTrue="1">
      <formula>OR(AND(#REF!&gt;0,H143&gt;0,H61=0),AND(#REF!&gt;0,H143&gt;0,H32=0))</formula>
    </cfRule>
  </conditionalFormatting>
  <conditionalFormatting sqref="H143:H162">
    <cfRule type="expression" dxfId="250" priority="2" stopIfTrue="1">
      <formula>OR(AND(#REF!&gt;0,H143&gt;0,H61=0),AND(#REF!&gt;0,H143&gt;0,H32=0))</formula>
    </cfRule>
  </conditionalFormatting>
  <conditionalFormatting sqref="H143:H162">
    <cfRule type="expression" dxfId="24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topLeftCell="A13" zoomScale="70" zoomScaleNormal="70" workbookViewId="0">
      <selection activeCell="D21" sqref="D21:F21"/>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858</v>
      </c>
      <c r="C3" s="6"/>
      <c r="D3" s="6"/>
      <c r="E3" s="6"/>
      <c r="F3" s="6"/>
      <c r="G3" s="6"/>
      <c r="H3" s="6"/>
    </row>
    <row r="4" spans="2:8" x14ac:dyDescent="0.2">
      <c r="B4" s="90" t="s">
        <v>140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Data!G6</f>
        <v>128986408</v>
      </c>
      <c r="G13" s="33"/>
      <c r="H13" s="60">
        <f>F13</f>
        <v>128986408</v>
      </c>
    </row>
    <row r="14" spans="2:8" x14ac:dyDescent="0.2">
      <c r="B14" s="364" t="s">
        <v>14</v>
      </c>
      <c r="C14" s="364"/>
      <c r="D14" s="364"/>
      <c r="E14" s="364"/>
      <c r="F14" s="82">
        <f>Data!H6</f>
        <v>28569214</v>
      </c>
      <c r="G14" s="33"/>
      <c r="H14" s="30">
        <f>F14</f>
        <v>28569214</v>
      </c>
    </row>
    <row r="15" spans="2:8" x14ac:dyDescent="0.2">
      <c r="B15" s="364" t="s">
        <v>15</v>
      </c>
      <c r="C15" s="364"/>
      <c r="D15" s="364"/>
      <c r="E15" s="364"/>
      <c r="F15" s="82">
        <f>Data!I6</f>
        <v>45194694</v>
      </c>
      <c r="G15" s="33"/>
      <c r="H15" s="30">
        <f>F15</f>
        <v>45194694</v>
      </c>
    </row>
    <row r="16" spans="2:8" x14ac:dyDescent="0.2">
      <c r="B16" s="364" t="s">
        <v>19</v>
      </c>
      <c r="C16" s="364"/>
      <c r="D16" s="364"/>
      <c r="E16" s="364"/>
      <c r="F16" s="82">
        <f>Data!J6</f>
        <v>27874223</v>
      </c>
      <c r="G16" s="33"/>
      <c r="H16" s="30">
        <f>F16-G16</f>
        <v>27874223</v>
      </c>
    </row>
    <row r="17" spans="2:15" x14ac:dyDescent="0.2">
      <c r="B17" s="364" t="s">
        <v>16</v>
      </c>
      <c r="C17" s="364"/>
      <c r="D17" s="364"/>
      <c r="E17" s="364"/>
      <c r="F17" s="82">
        <f>Data!K6</f>
        <v>35890115</v>
      </c>
      <c r="G17" s="33"/>
      <c r="H17" s="30">
        <f>F17</f>
        <v>35890115</v>
      </c>
    </row>
    <row r="18" spans="2:15" x14ac:dyDescent="0.2">
      <c r="B18" s="364" t="s">
        <v>1</v>
      </c>
      <c r="C18" s="364"/>
      <c r="D18" s="364"/>
      <c r="E18" s="364"/>
      <c r="F18" s="83">
        <f>SUM(F13:F17)</f>
        <v>266514654</v>
      </c>
      <c r="G18" s="34"/>
      <c r="H18" s="29">
        <f>SUM(H13:H17)</f>
        <v>266514654</v>
      </c>
    </row>
    <row r="19" spans="2:15" ht="13.5" customHeight="1" x14ac:dyDescent="0.2">
      <c r="B19" s="27"/>
      <c r="D19" s="27"/>
      <c r="E19" s="27"/>
      <c r="F19" s="27"/>
      <c r="G19" s="27"/>
      <c r="H19" s="5"/>
    </row>
    <row r="20" spans="2:15" ht="13.5" customHeight="1" x14ac:dyDescent="0.2">
      <c r="B20" s="27"/>
      <c r="D20" s="368" t="s">
        <v>23</v>
      </c>
      <c r="E20" s="368"/>
      <c r="F20" s="368"/>
      <c r="G20" s="35" t="s">
        <v>24</v>
      </c>
      <c r="H20" s="35" t="s">
        <v>25</v>
      </c>
    </row>
    <row r="21" spans="2:15" x14ac:dyDescent="0.2">
      <c r="B21" s="366" t="s">
        <v>22</v>
      </c>
      <c r="C21" s="367"/>
      <c r="D21" s="363" t="str">
        <f>Data!L6</f>
        <v>Lilia St. Clair</v>
      </c>
      <c r="E21" s="363"/>
      <c r="F21" s="363"/>
      <c r="G21" s="94" t="str">
        <f>Data!M6</f>
        <v>956-665-7906</v>
      </c>
      <c r="H21" s="84" t="str">
        <f>Data!N6</f>
        <v>lilia.stclair@utrgv.edu</v>
      </c>
    </row>
    <row r="22" spans="2:15" ht="13.5" customHeight="1" x14ac:dyDescent="0.2">
      <c r="B22" s="27"/>
      <c r="C22" s="27"/>
      <c r="D22" s="27"/>
      <c r="E22" s="27"/>
      <c r="F22" s="27"/>
      <c r="G22" s="27"/>
      <c r="H22" s="5"/>
    </row>
    <row r="23" spans="2:15" ht="13.5" customHeight="1" thickBot="1" x14ac:dyDescent="0.25">
      <c r="B23" s="3" t="s">
        <v>67</v>
      </c>
      <c r="C23" s="27"/>
      <c r="D23" s="27"/>
      <c r="E23" s="27"/>
      <c r="F23" s="27"/>
      <c r="G23" s="27"/>
      <c r="H23" s="5"/>
    </row>
    <row r="24" spans="2:15" s="37" customFormat="1" x14ac:dyDescent="0.2">
      <c r="B24" s="62"/>
      <c r="C24" s="65" t="s">
        <v>26</v>
      </c>
      <c r="D24" s="66" t="s">
        <v>27</v>
      </c>
      <c r="E24" s="66" t="s">
        <v>28</v>
      </c>
      <c r="F24" s="66" t="s">
        <v>29</v>
      </c>
      <c r="G24" s="66" t="s">
        <v>30</v>
      </c>
      <c r="H24" s="67" t="s">
        <v>31</v>
      </c>
    </row>
    <row r="25" spans="2:15" s="37" customFormat="1" ht="15" thickBot="1" x14ac:dyDescent="0.25">
      <c r="B25" s="61" t="s">
        <v>686</v>
      </c>
      <c r="C25" s="85">
        <f>Data!O6</f>
        <v>10005</v>
      </c>
      <c r="D25" s="86">
        <f>Data!P6</f>
        <v>15132</v>
      </c>
      <c r="E25" s="86">
        <f>Data!Q6</f>
        <v>3068</v>
      </c>
      <c r="F25" s="86">
        <f>Data!R6</f>
        <v>284</v>
      </c>
      <c r="G25" s="86">
        <f>Data!S6</f>
        <v>0</v>
      </c>
      <c r="H25" s="74">
        <f>SUM(C25:G25)</f>
        <v>28489</v>
      </c>
    </row>
    <row r="26" spans="2:15" x14ac:dyDescent="0.2">
      <c r="C26" s="2"/>
      <c r="D26" s="2"/>
      <c r="E26" s="2"/>
      <c r="F26" s="2"/>
      <c r="G26" s="2"/>
      <c r="H26" s="2"/>
      <c r="I26" s="2"/>
    </row>
    <row r="27" spans="2:15" ht="13.5" customHeight="1" x14ac:dyDescent="0.2">
      <c r="B27" s="27"/>
      <c r="D27" s="368" t="s">
        <v>23</v>
      </c>
      <c r="E27" s="368"/>
      <c r="F27" s="368"/>
      <c r="G27" s="35" t="s">
        <v>24</v>
      </c>
      <c r="H27" s="35" t="s">
        <v>25</v>
      </c>
    </row>
    <row r="28" spans="2:15" ht="28.5" x14ac:dyDescent="0.2">
      <c r="B28" s="366" t="s">
        <v>39</v>
      </c>
      <c r="C28" s="367"/>
      <c r="D28" s="363" t="str">
        <f>Data!T6</f>
        <v>Paredes, Marcelo</v>
      </c>
      <c r="E28" s="363"/>
      <c r="F28" s="363"/>
      <c r="G28" s="94" t="str">
        <f>Data!U6</f>
        <v>(956) 665-2383</v>
      </c>
      <c r="H28" s="84" t="str">
        <f>Data!V6</f>
        <v>marcelo.paredes@utrgv.edu</v>
      </c>
    </row>
    <row r="29" spans="2:15" ht="13.5" customHeight="1" x14ac:dyDescent="0.2">
      <c r="B29" s="27"/>
      <c r="C29" s="27"/>
      <c r="D29" s="27"/>
      <c r="E29" s="27"/>
      <c r="F29" s="27"/>
      <c r="G29" s="27"/>
      <c r="H29" s="5"/>
    </row>
    <row r="30" spans="2:15" ht="15" thickBot="1" x14ac:dyDescent="0.25">
      <c r="B30" s="3" t="s">
        <v>9</v>
      </c>
      <c r="C30" s="1"/>
      <c r="D30" s="1"/>
      <c r="E30" s="1"/>
      <c r="F30" s="1"/>
      <c r="G30" s="1"/>
      <c r="H30" s="1"/>
      <c r="I30" s="1"/>
    </row>
    <row r="31" spans="2:15" ht="15" thickBot="1" x14ac:dyDescent="0.25">
      <c r="B31" s="68" t="s">
        <v>32</v>
      </c>
      <c r="C31" s="69" t="s">
        <v>26</v>
      </c>
      <c r="D31" s="69" t="s">
        <v>27</v>
      </c>
      <c r="E31" s="69" t="s">
        <v>28</v>
      </c>
      <c r="F31" s="69" t="s">
        <v>29</v>
      </c>
      <c r="G31" s="69" t="s">
        <v>30</v>
      </c>
      <c r="H31" s="70" t="s">
        <v>31</v>
      </c>
      <c r="I31" s="1"/>
    </row>
    <row r="32" spans="2:15" x14ac:dyDescent="0.2">
      <c r="B32" s="9" t="s">
        <v>45</v>
      </c>
      <c r="C32" s="87">
        <f>Data!W6</f>
        <v>211589</v>
      </c>
      <c r="D32" s="87">
        <f>Data!AQ6</f>
        <v>95643</v>
      </c>
      <c r="E32" s="87">
        <f>Data!BK6</f>
        <v>16312</v>
      </c>
      <c r="F32" s="87">
        <f>Data!CE6</f>
        <v>123</v>
      </c>
      <c r="G32" s="87">
        <f>Data!CY6</f>
        <v>0</v>
      </c>
      <c r="H32" s="22">
        <f>SUM(C32:G32)</f>
        <v>323667</v>
      </c>
      <c r="I32" s="1"/>
      <c r="O32" s="18"/>
    </row>
    <row r="33" spans="2:15" x14ac:dyDescent="0.2">
      <c r="B33" s="7" t="s">
        <v>46</v>
      </c>
      <c r="C33" s="87">
        <f>Data!X6</f>
        <v>75970</v>
      </c>
      <c r="D33" s="87">
        <f>Data!AR6</f>
        <v>36125</v>
      </c>
      <c r="E33" s="87">
        <f>Data!BL6</f>
        <v>7115</v>
      </c>
      <c r="F33" s="87">
        <f>Data!CF6</f>
        <v>270</v>
      </c>
      <c r="G33" s="87">
        <f>Data!CZ6</f>
        <v>0</v>
      </c>
      <c r="H33" s="22">
        <f t="shared" ref="H33:H52" si="0">SUM(C33:G33)</f>
        <v>119480</v>
      </c>
      <c r="I33" s="1"/>
      <c r="O33" s="18"/>
    </row>
    <row r="34" spans="2:15" x14ac:dyDescent="0.2">
      <c r="B34" s="7" t="s">
        <v>47</v>
      </c>
      <c r="C34" s="87">
        <f>Data!Y6</f>
        <v>32940</v>
      </c>
      <c r="D34" s="87">
        <f>Data!AS6</f>
        <v>10838</v>
      </c>
      <c r="E34" s="87">
        <f>Data!BM6</f>
        <v>598</v>
      </c>
      <c r="F34" s="87">
        <f>Data!CG6</f>
        <v>0</v>
      </c>
      <c r="G34" s="87">
        <f>Data!DA6</f>
        <v>0</v>
      </c>
      <c r="H34" s="22">
        <f t="shared" si="0"/>
        <v>44376</v>
      </c>
      <c r="I34" s="1"/>
      <c r="O34" s="18"/>
    </row>
    <row r="35" spans="2:15" x14ac:dyDescent="0.2">
      <c r="B35" s="7" t="s">
        <v>48</v>
      </c>
      <c r="C35" s="87">
        <f>Data!Z6</f>
        <v>5223</v>
      </c>
      <c r="D35" s="87">
        <f>Data!AT6</f>
        <v>24042</v>
      </c>
      <c r="E35" s="87">
        <f>Data!BN6</f>
        <v>9109</v>
      </c>
      <c r="F35" s="87">
        <f>Data!CH6</f>
        <v>2740</v>
      </c>
      <c r="G35" s="87">
        <f>Data!DB6</f>
        <v>0</v>
      </c>
      <c r="H35" s="22">
        <f t="shared" si="0"/>
        <v>41114</v>
      </c>
      <c r="I35" s="1"/>
      <c r="O35" s="18"/>
    </row>
    <row r="36" spans="2:15" x14ac:dyDescent="0.2">
      <c r="B36" s="7" t="s">
        <v>49</v>
      </c>
      <c r="C36" s="87">
        <f>Data!AA6</f>
        <v>12</v>
      </c>
      <c r="D36" s="87">
        <f>Data!AU6</f>
        <v>185</v>
      </c>
      <c r="E36" s="87">
        <f>Data!BO6</f>
        <v>84</v>
      </c>
      <c r="F36" s="87">
        <f>Data!CI6</f>
        <v>0</v>
      </c>
      <c r="G36" s="87">
        <f>Data!DC6</f>
        <v>0</v>
      </c>
      <c r="H36" s="22">
        <f t="shared" si="0"/>
        <v>281</v>
      </c>
      <c r="I36" s="1"/>
      <c r="O36" s="18"/>
    </row>
    <row r="37" spans="2:15" x14ac:dyDescent="0.2">
      <c r="B37" s="7" t="s">
        <v>50</v>
      </c>
      <c r="C37" s="87">
        <f>Data!AB6</f>
        <v>15639</v>
      </c>
      <c r="D37" s="87">
        <f>Data!AV6</f>
        <v>22166</v>
      </c>
      <c r="E37" s="87">
        <f>Data!BP6</f>
        <v>3408</v>
      </c>
      <c r="F37" s="87">
        <f>Data!CJ6</f>
        <v>0</v>
      </c>
      <c r="G37" s="87">
        <f>Data!DD6</f>
        <v>0</v>
      </c>
      <c r="H37" s="22">
        <f t="shared" si="0"/>
        <v>41213</v>
      </c>
      <c r="I37" s="1"/>
      <c r="O37" s="18"/>
    </row>
    <row r="38" spans="2:15" x14ac:dyDescent="0.2">
      <c r="B38" s="7" t="s">
        <v>51</v>
      </c>
      <c r="C38" s="87">
        <f>Data!AC6</f>
        <v>75</v>
      </c>
      <c r="D38" s="87">
        <f>Data!AW6</f>
        <v>639</v>
      </c>
      <c r="E38" s="87">
        <f>Data!BQ6</f>
        <v>0</v>
      </c>
      <c r="F38" s="87">
        <f>Data!CK6</f>
        <v>0</v>
      </c>
      <c r="G38" s="87">
        <f>Data!DE6</f>
        <v>0</v>
      </c>
      <c r="H38" s="22">
        <f t="shared" si="0"/>
        <v>714</v>
      </c>
      <c r="I38" s="1"/>
      <c r="O38" s="18"/>
    </row>
    <row r="39" spans="2:15" x14ac:dyDescent="0.2">
      <c r="B39" s="7" t="s">
        <v>52</v>
      </c>
      <c r="C39" s="87">
        <f>Data!AD6</f>
        <v>0</v>
      </c>
      <c r="D39" s="87">
        <f>Data!AX6</f>
        <v>0</v>
      </c>
      <c r="E39" s="87">
        <f>Data!BR6</f>
        <v>0</v>
      </c>
      <c r="F39" s="87">
        <f>Data!CL6</f>
        <v>0</v>
      </c>
      <c r="G39" s="87">
        <f>Data!DF6</f>
        <v>0</v>
      </c>
      <c r="H39" s="22">
        <f t="shared" si="0"/>
        <v>0</v>
      </c>
      <c r="I39" s="1"/>
      <c r="O39" s="18"/>
    </row>
    <row r="40" spans="2:15" x14ac:dyDescent="0.2">
      <c r="B40" s="7" t="s">
        <v>53</v>
      </c>
      <c r="C40" s="87">
        <f>Data!AE6</f>
        <v>1287</v>
      </c>
      <c r="D40" s="87">
        <f>Data!AY6</f>
        <v>4620</v>
      </c>
      <c r="E40" s="87">
        <f>Data!BS6</f>
        <v>3942</v>
      </c>
      <c r="F40" s="87">
        <f>Data!CM6</f>
        <v>0</v>
      </c>
      <c r="G40" s="87">
        <f>Data!DG6</f>
        <v>0</v>
      </c>
      <c r="H40" s="22">
        <f t="shared" si="0"/>
        <v>9849</v>
      </c>
      <c r="I40" s="1"/>
      <c r="O40" s="18"/>
    </row>
    <row r="41" spans="2:15" x14ac:dyDescent="0.2">
      <c r="B41" s="7" t="s">
        <v>54</v>
      </c>
      <c r="C41" s="87">
        <f>Data!AF6</f>
        <v>6</v>
      </c>
      <c r="D41" s="87">
        <f>Data!AZ6</f>
        <v>30</v>
      </c>
      <c r="E41" s="87">
        <f>Data!BT6</f>
        <v>0</v>
      </c>
      <c r="F41" s="87">
        <f>Data!CN6</f>
        <v>0</v>
      </c>
      <c r="G41" s="87">
        <f>Data!DH6</f>
        <v>0</v>
      </c>
      <c r="H41" s="22">
        <f t="shared" si="0"/>
        <v>36</v>
      </c>
      <c r="I41" s="1"/>
      <c r="O41" s="18"/>
    </row>
    <row r="42" spans="2:15" x14ac:dyDescent="0.2">
      <c r="B42" s="7" t="s">
        <v>55</v>
      </c>
      <c r="C42" s="87">
        <f>Data!AG6</f>
        <v>0</v>
      </c>
      <c r="D42" s="87">
        <f>Data!BA6</f>
        <v>0</v>
      </c>
      <c r="E42" s="87">
        <f>Data!BU6</f>
        <v>0</v>
      </c>
      <c r="F42" s="87">
        <f>Data!CO6</f>
        <v>0</v>
      </c>
      <c r="G42" s="87">
        <f>Data!DI6</f>
        <v>0</v>
      </c>
      <c r="H42" s="22">
        <f t="shared" si="0"/>
        <v>0</v>
      </c>
      <c r="I42" s="1"/>
      <c r="O42" s="18"/>
    </row>
    <row r="43" spans="2:15" x14ac:dyDescent="0.2">
      <c r="B43" s="7" t="s">
        <v>56</v>
      </c>
      <c r="C43" s="87">
        <f>Data!AH6</f>
        <v>0</v>
      </c>
      <c r="D43" s="87">
        <f>Data!BB6</f>
        <v>0</v>
      </c>
      <c r="E43" s="87">
        <f>Data!BV6</f>
        <v>0</v>
      </c>
      <c r="F43" s="87">
        <f>Data!CP6</f>
        <v>0</v>
      </c>
      <c r="G43" s="87">
        <f>Data!DJ6</f>
        <v>0</v>
      </c>
      <c r="H43" s="22">
        <f t="shared" si="0"/>
        <v>0</v>
      </c>
      <c r="I43" s="1"/>
      <c r="O43" s="18"/>
    </row>
    <row r="44" spans="2:15" x14ac:dyDescent="0.2">
      <c r="B44" s="7" t="s">
        <v>57</v>
      </c>
      <c r="C44" s="87">
        <f>Data!AI6</f>
        <v>2424</v>
      </c>
      <c r="D44" s="87">
        <f>Data!BC6</f>
        <v>0</v>
      </c>
      <c r="E44" s="87">
        <f>Data!BW6</f>
        <v>0</v>
      </c>
      <c r="F44" s="87">
        <f>Data!CQ6</f>
        <v>0</v>
      </c>
      <c r="G44" s="87">
        <f>Data!DK6</f>
        <v>0</v>
      </c>
      <c r="H44" s="22">
        <f t="shared" si="0"/>
        <v>2424</v>
      </c>
      <c r="I44" s="1"/>
      <c r="O44" s="18"/>
    </row>
    <row r="45" spans="2:15" x14ac:dyDescent="0.2">
      <c r="B45" s="7" t="s">
        <v>58</v>
      </c>
      <c r="C45" s="87">
        <f>Data!AJ6</f>
        <v>19238</v>
      </c>
      <c r="D45" s="87">
        <f>Data!BD6</f>
        <v>27496</v>
      </c>
      <c r="E45" s="87">
        <f>Data!BX6</f>
        <v>13922</v>
      </c>
      <c r="F45" s="87">
        <f>Data!CR6</f>
        <v>417</v>
      </c>
      <c r="G45" s="87">
        <f>Data!DL6</f>
        <v>0</v>
      </c>
      <c r="H45" s="22">
        <f t="shared" si="0"/>
        <v>61073</v>
      </c>
      <c r="I45" s="1"/>
      <c r="O45" s="18"/>
    </row>
    <row r="46" spans="2:15" x14ac:dyDescent="0.2">
      <c r="B46" s="7" t="s">
        <v>59</v>
      </c>
      <c r="C46" s="87">
        <f>Data!AK6</f>
        <v>0</v>
      </c>
      <c r="D46" s="87">
        <f>Data!BE6</f>
        <v>0</v>
      </c>
      <c r="E46" s="87">
        <f>Data!BY6</f>
        <v>0</v>
      </c>
      <c r="F46" s="87">
        <f>Data!CS6</f>
        <v>0</v>
      </c>
      <c r="G46" s="87">
        <f>Data!DM6</f>
        <v>0</v>
      </c>
      <c r="H46" s="22">
        <f t="shared" si="0"/>
        <v>0</v>
      </c>
      <c r="I46" s="1"/>
      <c r="O46" s="18"/>
    </row>
    <row r="47" spans="2:15" x14ac:dyDescent="0.2">
      <c r="B47" s="7" t="s">
        <v>60</v>
      </c>
      <c r="C47" s="87">
        <f>Data!AL6</f>
        <v>14106</v>
      </c>
      <c r="D47" s="87">
        <f>Data!BF6</f>
        <v>41253</v>
      </c>
      <c r="E47" s="87">
        <f>Data!BZ6</f>
        <v>6573</v>
      </c>
      <c r="F47" s="87">
        <f>Data!CT6</f>
        <v>624</v>
      </c>
      <c r="G47" s="87">
        <f>Data!DN6</f>
        <v>0</v>
      </c>
      <c r="H47" s="22">
        <f t="shared" si="0"/>
        <v>62556</v>
      </c>
      <c r="I47" s="1"/>
      <c r="O47" s="18"/>
    </row>
    <row r="48" spans="2:15" x14ac:dyDescent="0.2">
      <c r="B48" s="7" t="s">
        <v>61</v>
      </c>
      <c r="C48" s="87">
        <f>Data!AM6</f>
        <v>0</v>
      </c>
      <c r="D48" s="87">
        <f>Data!BG6</f>
        <v>0</v>
      </c>
      <c r="E48" s="87">
        <f>Data!CA6</f>
        <v>0</v>
      </c>
      <c r="F48" s="87">
        <f>Data!CU6</f>
        <v>0</v>
      </c>
      <c r="G48" s="87">
        <f>Data!DO6</f>
        <v>0</v>
      </c>
      <c r="H48" s="22">
        <f t="shared" si="0"/>
        <v>0</v>
      </c>
      <c r="I48" s="1"/>
      <c r="O48" s="18"/>
    </row>
    <row r="49" spans="2:15" x14ac:dyDescent="0.2">
      <c r="B49" s="7" t="s">
        <v>62</v>
      </c>
      <c r="C49" s="87">
        <f>Data!AN6</f>
        <v>0</v>
      </c>
      <c r="D49" s="87">
        <f>Data!BH6</f>
        <v>2025</v>
      </c>
      <c r="E49" s="87">
        <f>Data!CB6</f>
        <v>0</v>
      </c>
      <c r="F49" s="87">
        <f>Data!CV6</f>
        <v>0</v>
      </c>
      <c r="G49" s="87">
        <f>Data!DP6</f>
        <v>0</v>
      </c>
      <c r="H49" s="22">
        <f t="shared" si="0"/>
        <v>2025</v>
      </c>
      <c r="I49" s="1"/>
      <c r="O49" s="18"/>
    </row>
    <row r="50" spans="2:15" x14ac:dyDescent="0.2">
      <c r="B50" s="7" t="s">
        <v>63</v>
      </c>
      <c r="C50" s="87">
        <f>Data!AO6</f>
        <v>4038</v>
      </c>
      <c r="D50" s="87">
        <f>Data!BI6</f>
        <v>1484</v>
      </c>
      <c r="E50" s="87">
        <f>Data!CC6</f>
        <v>273</v>
      </c>
      <c r="F50" s="87">
        <f>Data!CW6</f>
        <v>0</v>
      </c>
      <c r="G50" s="87">
        <f>Data!DQ6</f>
        <v>0</v>
      </c>
      <c r="H50" s="22">
        <f t="shared" si="0"/>
        <v>5795</v>
      </c>
      <c r="I50" s="1"/>
      <c r="O50" s="18"/>
    </row>
    <row r="51" spans="2:15" x14ac:dyDescent="0.2">
      <c r="B51" s="7" t="s">
        <v>0</v>
      </c>
      <c r="C51" s="87">
        <f>Data!AP6</f>
        <v>1799</v>
      </c>
      <c r="D51" s="87">
        <f>Data!BJ6</f>
        <v>6584</v>
      </c>
      <c r="E51" s="87">
        <f>Data!CD6</f>
        <v>2564</v>
      </c>
      <c r="F51" s="87">
        <f>Data!CX6</f>
        <v>0</v>
      </c>
      <c r="G51" s="87">
        <f>Data!DR6</f>
        <v>0</v>
      </c>
      <c r="H51" s="22">
        <f t="shared" si="0"/>
        <v>10947</v>
      </c>
      <c r="I51" s="1"/>
      <c r="O51" s="18"/>
    </row>
    <row r="52" spans="2:15" x14ac:dyDescent="0.2">
      <c r="B52" s="8" t="s">
        <v>34</v>
      </c>
      <c r="C52" s="22">
        <f>SUM(C32:C51)</f>
        <v>384346</v>
      </c>
      <c r="D52" s="22">
        <f>SUM(D32:D51)</f>
        <v>273130</v>
      </c>
      <c r="E52" s="22">
        <f>SUM(E32:E51)</f>
        <v>63900</v>
      </c>
      <c r="F52" s="22">
        <f>SUM(F32:F51)</f>
        <v>4174</v>
      </c>
      <c r="G52" s="22">
        <f>SUM(G32:G51)</f>
        <v>0</v>
      </c>
      <c r="H52" s="22">
        <f t="shared" si="0"/>
        <v>725550</v>
      </c>
      <c r="I52" s="1"/>
    </row>
    <row r="53" spans="2:15" x14ac:dyDescent="0.2">
      <c r="B53" s="14"/>
      <c r="C53" s="18"/>
      <c r="D53" s="18"/>
      <c r="E53" s="18"/>
      <c r="F53" s="18"/>
      <c r="G53" s="18"/>
      <c r="H53" s="18"/>
      <c r="I53" s="1"/>
    </row>
    <row r="54" spans="2:15" ht="13.5" customHeight="1" x14ac:dyDescent="0.2">
      <c r="B54" s="27"/>
      <c r="D54" s="368" t="s">
        <v>23</v>
      </c>
      <c r="E54" s="368"/>
      <c r="F54" s="368"/>
      <c r="G54" s="35" t="s">
        <v>24</v>
      </c>
      <c r="H54" s="35" t="s">
        <v>25</v>
      </c>
    </row>
    <row r="55" spans="2:15" ht="28.5" x14ac:dyDescent="0.2">
      <c r="B55" s="366" t="s">
        <v>40</v>
      </c>
      <c r="C55" s="367"/>
      <c r="D55" s="363" t="str">
        <f>Data!T6</f>
        <v>Paredes, Marcelo</v>
      </c>
      <c r="E55" s="363"/>
      <c r="F55" s="363"/>
      <c r="G55" s="94" t="str">
        <f>Data!U6</f>
        <v>(956) 665-2383</v>
      </c>
      <c r="H55" s="84" t="str">
        <f>Data!V6</f>
        <v>marcelo.paredes@utrgv.edu</v>
      </c>
    </row>
    <row r="56" spans="2:15" ht="13.5" customHeight="1" x14ac:dyDescent="0.2">
      <c r="B56" s="27"/>
      <c r="C56" s="27"/>
      <c r="D56" s="27"/>
      <c r="E56" s="27"/>
      <c r="F56" s="27"/>
      <c r="G56" s="27"/>
      <c r="H56" s="5"/>
    </row>
    <row r="57" spans="2:15" x14ac:dyDescent="0.2">
      <c r="B57" s="3" t="s">
        <v>10</v>
      </c>
      <c r="C57" s="1"/>
      <c r="D57" s="1"/>
      <c r="E57" s="1"/>
      <c r="F57" s="1"/>
      <c r="G57" s="1"/>
      <c r="H57" s="1"/>
      <c r="I57" s="1"/>
    </row>
    <row r="58" spans="2:15" ht="39" customHeight="1" x14ac:dyDescent="0.2">
      <c r="B58" s="369" t="s">
        <v>42</v>
      </c>
      <c r="C58" s="369"/>
      <c r="D58" s="369"/>
      <c r="E58" s="369"/>
      <c r="F58" s="369"/>
      <c r="G58" s="369"/>
      <c r="H58" s="38"/>
    </row>
    <row r="59" spans="2:15" ht="15" thickBot="1" x14ac:dyDescent="0.25">
      <c r="B59" s="36"/>
      <c r="C59" s="1"/>
      <c r="D59" s="1"/>
      <c r="E59" s="1"/>
      <c r="F59" s="1"/>
      <c r="G59" s="1"/>
      <c r="H59" s="1"/>
      <c r="I59" s="1"/>
    </row>
    <row r="60" spans="2:15" ht="15" thickBot="1" x14ac:dyDescent="0.25">
      <c r="B60" s="68" t="s">
        <v>32</v>
      </c>
      <c r="C60" s="69" t="s">
        <v>26</v>
      </c>
      <c r="D60" s="69" t="s">
        <v>27</v>
      </c>
      <c r="E60" s="69" t="s">
        <v>28</v>
      </c>
      <c r="F60" s="69" t="s">
        <v>29</v>
      </c>
      <c r="G60" s="69" t="s">
        <v>30</v>
      </c>
      <c r="H60" s="70" t="s">
        <v>31</v>
      </c>
      <c r="I60" s="1"/>
    </row>
    <row r="61" spans="2:15" x14ac:dyDescent="0.2">
      <c r="B61" s="9" t="str">
        <f>$B$32</f>
        <v>Liberal Arts</v>
      </c>
      <c r="C61" s="88">
        <f>Data!DS6</f>
        <v>10838672</v>
      </c>
      <c r="D61" s="88">
        <f>Data!EM6</f>
        <v>6651055</v>
      </c>
      <c r="E61" s="88">
        <f>Data!FG6</f>
        <v>3549138</v>
      </c>
      <c r="F61" s="88">
        <f>Data!GA6</f>
        <v>73704</v>
      </c>
      <c r="G61" s="88">
        <f>Data!GU6</f>
        <v>0</v>
      </c>
      <c r="H61" s="21">
        <f>SUM(C61:G61)</f>
        <v>21112569</v>
      </c>
      <c r="I61" s="1"/>
    </row>
    <row r="62" spans="2:15" x14ac:dyDescent="0.2">
      <c r="B62" s="9" t="str">
        <f>$B$33</f>
        <v>Science</v>
      </c>
      <c r="C62" s="88">
        <f>Data!DT6</f>
        <v>4676176</v>
      </c>
      <c r="D62" s="88">
        <f>Data!EN6</f>
        <v>3469317</v>
      </c>
      <c r="E62" s="88">
        <f>Data!FH6</f>
        <v>2364989</v>
      </c>
      <c r="F62" s="88">
        <f>Data!GB6</f>
        <v>141432</v>
      </c>
      <c r="G62" s="88">
        <f>Data!GV6</f>
        <v>0</v>
      </c>
      <c r="H62" s="22">
        <f t="shared" ref="H62:H81" si="1">SUM(C62:G62)</f>
        <v>10651914</v>
      </c>
      <c r="I62" s="1"/>
    </row>
    <row r="63" spans="2:15" x14ac:dyDescent="0.2">
      <c r="B63" s="9" t="str">
        <f>$B$34</f>
        <v>Fine Arts</v>
      </c>
      <c r="C63" s="88">
        <f>Data!DU6</f>
        <v>2579437</v>
      </c>
      <c r="D63" s="88">
        <f>Data!EO6</f>
        <v>1664384</v>
      </c>
      <c r="E63" s="88">
        <f>Data!FI6</f>
        <v>179127</v>
      </c>
      <c r="F63" s="88">
        <f>Data!GC6</f>
        <v>0</v>
      </c>
      <c r="G63" s="88">
        <f>Data!GW6</f>
        <v>0</v>
      </c>
      <c r="H63" s="22">
        <f t="shared" si="1"/>
        <v>4422948</v>
      </c>
      <c r="I63" s="1"/>
    </row>
    <row r="64" spans="2:15" x14ac:dyDescent="0.2">
      <c r="B64" s="9" t="str">
        <f>$B$35</f>
        <v>Teacher Education</v>
      </c>
      <c r="C64" s="88">
        <f>Data!DV6</f>
        <v>370045</v>
      </c>
      <c r="D64" s="88">
        <f>Data!EP6</f>
        <v>1633216</v>
      </c>
      <c r="E64" s="88">
        <f>Data!FJ6</f>
        <v>1454244</v>
      </c>
      <c r="F64" s="88">
        <f>Data!GD6</f>
        <v>1188557</v>
      </c>
      <c r="G64" s="88">
        <f>Data!GX6</f>
        <v>0</v>
      </c>
      <c r="H64" s="22">
        <f t="shared" si="1"/>
        <v>4646062</v>
      </c>
      <c r="I64" s="1"/>
    </row>
    <row r="65" spans="2:9" x14ac:dyDescent="0.2">
      <c r="B65" s="9" t="str">
        <f>$B$36</f>
        <v>Agriculture</v>
      </c>
      <c r="C65" s="88">
        <f>Data!DW6</f>
        <v>1199</v>
      </c>
      <c r="D65" s="88">
        <f>Data!EQ6</f>
        <v>17322</v>
      </c>
      <c r="E65" s="88">
        <f>Data!FK6</f>
        <v>18156</v>
      </c>
      <c r="F65" s="88">
        <f>Data!GE6</f>
        <v>0</v>
      </c>
      <c r="G65" s="88">
        <f>Data!GY6</f>
        <v>0</v>
      </c>
      <c r="H65" s="22">
        <f t="shared" si="1"/>
        <v>36677</v>
      </c>
      <c r="I65" s="1"/>
    </row>
    <row r="66" spans="2:9" x14ac:dyDescent="0.2">
      <c r="B66" s="9" t="str">
        <f>$B$37</f>
        <v>Engineering</v>
      </c>
      <c r="C66" s="88">
        <f>Data!DX6</f>
        <v>1646846</v>
      </c>
      <c r="D66" s="88">
        <f>Data!ER6</f>
        <v>3252449</v>
      </c>
      <c r="E66" s="88">
        <f>Data!FL6</f>
        <v>1155730</v>
      </c>
      <c r="F66" s="88">
        <f>Data!GF6</f>
        <v>0</v>
      </c>
      <c r="G66" s="88">
        <f>Data!GZ6</f>
        <v>0</v>
      </c>
      <c r="H66" s="22">
        <f t="shared" si="1"/>
        <v>6055025</v>
      </c>
      <c r="I66" s="1"/>
    </row>
    <row r="67" spans="2:9" x14ac:dyDescent="0.2">
      <c r="B67" s="9" t="str">
        <f>$B$38</f>
        <v>Home Economics</v>
      </c>
      <c r="C67" s="88">
        <f>Data!DY6</f>
        <v>4299</v>
      </c>
      <c r="D67" s="88">
        <f>Data!ES6</f>
        <v>22509</v>
      </c>
      <c r="E67" s="88">
        <f>Data!FM6</f>
        <v>0</v>
      </c>
      <c r="F67" s="88">
        <f>Data!GG6</f>
        <v>0</v>
      </c>
      <c r="G67" s="88">
        <f>Data!HA6</f>
        <v>0</v>
      </c>
      <c r="H67" s="22">
        <f t="shared" si="1"/>
        <v>26808</v>
      </c>
      <c r="I67" s="1"/>
    </row>
    <row r="68" spans="2:9" x14ac:dyDescent="0.2">
      <c r="B68" s="9" t="str">
        <f>$B$39</f>
        <v>Law</v>
      </c>
      <c r="C68" s="88">
        <f>Data!DZ6</f>
        <v>0</v>
      </c>
      <c r="D68" s="88">
        <f>Data!ET6</f>
        <v>0</v>
      </c>
      <c r="E68" s="88">
        <f>Data!FN6</f>
        <v>0</v>
      </c>
      <c r="F68" s="88">
        <f>Data!GH6</f>
        <v>0</v>
      </c>
      <c r="G68" s="88">
        <f>Data!HB6</f>
        <v>0</v>
      </c>
      <c r="H68" s="22">
        <f t="shared" si="1"/>
        <v>0</v>
      </c>
      <c r="I68" s="1"/>
    </row>
    <row r="69" spans="2:9" x14ac:dyDescent="0.2">
      <c r="B69" s="9" t="str">
        <f>$B$40</f>
        <v>Social Service</v>
      </c>
      <c r="C69" s="88">
        <f>Data!EA6</f>
        <v>104479</v>
      </c>
      <c r="D69" s="88">
        <f>Data!EU6</f>
        <v>466077</v>
      </c>
      <c r="E69" s="88">
        <f>Data!FO6</f>
        <v>595282</v>
      </c>
      <c r="F69" s="88">
        <f>Data!GI6</f>
        <v>0</v>
      </c>
      <c r="G69" s="88">
        <f>Data!HC6</f>
        <v>0</v>
      </c>
      <c r="H69" s="22">
        <f t="shared" si="1"/>
        <v>1165838</v>
      </c>
      <c r="I69" s="1"/>
    </row>
    <row r="70" spans="2:9" x14ac:dyDescent="0.2">
      <c r="B70" s="9" t="str">
        <f>$B$41</f>
        <v>Library Science</v>
      </c>
      <c r="C70" s="88">
        <f>Data!EB6</f>
        <v>5436</v>
      </c>
      <c r="D70" s="88">
        <f>Data!EV6</f>
        <v>24399</v>
      </c>
      <c r="E70" s="88">
        <f>Data!FP6</f>
        <v>0</v>
      </c>
      <c r="F70" s="88">
        <f>Data!GJ6</f>
        <v>0</v>
      </c>
      <c r="G70" s="88">
        <f>Data!HD6</f>
        <v>0</v>
      </c>
      <c r="H70" s="22">
        <f t="shared" si="1"/>
        <v>29835</v>
      </c>
      <c r="I70" s="1"/>
    </row>
    <row r="71" spans="2:9" x14ac:dyDescent="0.2">
      <c r="B71" s="9" t="str">
        <f>$B$42</f>
        <v>Veterinary Science</v>
      </c>
      <c r="C71" s="88">
        <f>Data!EC6</f>
        <v>0</v>
      </c>
      <c r="D71" s="88">
        <f>Data!EW6</f>
        <v>0</v>
      </c>
      <c r="E71" s="88">
        <f>Data!FQ6</f>
        <v>0</v>
      </c>
      <c r="F71" s="88">
        <f>Data!GK6</f>
        <v>0</v>
      </c>
      <c r="G71" s="88">
        <f>Data!HE6</f>
        <v>0</v>
      </c>
      <c r="H71" s="22">
        <f t="shared" si="1"/>
        <v>0</v>
      </c>
      <c r="I71" s="1"/>
    </row>
    <row r="72" spans="2:9" x14ac:dyDescent="0.2">
      <c r="B72" s="9" t="str">
        <f>$B$43</f>
        <v>Vocational Training</v>
      </c>
      <c r="C72" s="88">
        <f>Data!ED6</f>
        <v>0</v>
      </c>
      <c r="D72" s="88">
        <f>Data!EX6</f>
        <v>0</v>
      </c>
      <c r="E72" s="88">
        <f>Data!FR6</f>
        <v>0</v>
      </c>
      <c r="F72" s="88">
        <f>Data!GL6</f>
        <v>0</v>
      </c>
      <c r="G72" s="88">
        <f>Data!HF6</f>
        <v>0</v>
      </c>
      <c r="H72" s="22">
        <f t="shared" si="1"/>
        <v>0</v>
      </c>
      <c r="I72" s="1"/>
    </row>
    <row r="73" spans="2:9" x14ac:dyDescent="0.2">
      <c r="B73" s="9" t="str">
        <f>$B$44</f>
        <v>Physical Training</v>
      </c>
      <c r="C73" s="88">
        <f>Data!EE6</f>
        <v>91930</v>
      </c>
      <c r="D73" s="88">
        <f>Data!EY6</f>
        <v>0</v>
      </c>
      <c r="E73" s="88">
        <f>Data!FS6</f>
        <v>0</v>
      </c>
      <c r="F73" s="88">
        <f>Data!GM6</f>
        <v>0</v>
      </c>
      <c r="G73" s="88">
        <f>Data!HG6</f>
        <v>0</v>
      </c>
      <c r="H73" s="22">
        <f t="shared" si="1"/>
        <v>91930</v>
      </c>
      <c r="I73" s="1"/>
    </row>
    <row r="74" spans="2:9" x14ac:dyDescent="0.2">
      <c r="B74" s="9" t="str">
        <f>$B$45</f>
        <v>Health Services</v>
      </c>
      <c r="C74" s="88">
        <f>Data!EF6</f>
        <v>770745</v>
      </c>
      <c r="D74" s="88">
        <f>Data!EZ6</f>
        <v>1772019</v>
      </c>
      <c r="E74" s="88">
        <f>Data!FT6</f>
        <v>2403235</v>
      </c>
      <c r="F74" s="88">
        <f>Data!GN6</f>
        <v>242287</v>
      </c>
      <c r="G74" s="88">
        <f>Data!HH6</f>
        <v>0</v>
      </c>
      <c r="H74" s="22">
        <f t="shared" si="1"/>
        <v>5188286</v>
      </c>
      <c r="I74" s="1"/>
    </row>
    <row r="75" spans="2:9" x14ac:dyDescent="0.2">
      <c r="B75" s="9" t="str">
        <f>$B$46</f>
        <v>Pharmacy</v>
      </c>
      <c r="C75" s="88">
        <f>Data!EG6</f>
        <v>0</v>
      </c>
      <c r="D75" s="88">
        <f>Data!FA6</f>
        <v>0</v>
      </c>
      <c r="E75" s="88">
        <f>Data!FU6</f>
        <v>0</v>
      </c>
      <c r="F75" s="88">
        <f>Data!GO6</f>
        <v>0</v>
      </c>
      <c r="G75" s="88">
        <f>Data!HI6</f>
        <v>0</v>
      </c>
      <c r="H75" s="22">
        <f t="shared" si="1"/>
        <v>0</v>
      </c>
      <c r="I75" s="1"/>
    </row>
    <row r="76" spans="2:9" x14ac:dyDescent="0.2">
      <c r="B76" s="9" t="str">
        <f>$B$47</f>
        <v>Business Administration</v>
      </c>
      <c r="C76" s="88">
        <f>Data!EH6</f>
        <v>875850</v>
      </c>
      <c r="D76" s="88">
        <f>Data!FB6</f>
        <v>4275201</v>
      </c>
      <c r="E76" s="88">
        <f>Data!FV6</f>
        <v>1443429</v>
      </c>
      <c r="F76" s="88">
        <f>Data!GP6</f>
        <v>929775</v>
      </c>
      <c r="G76" s="88">
        <f>Data!HJ6</f>
        <v>0</v>
      </c>
      <c r="H76" s="22">
        <f t="shared" si="1"/>
        <v>7524255</v>
      </c>
      <c r="I76" s="1"/>
    </row>
    <row r="77" spans="2:9" x14ac:dyDescent="0.2">
      <c r="B77" s="9" t="str">
        <f>$B$48</f>
        <v>Optometry</v>
      </c>
      <c r="C77" s="88">
        <f>Data!EI6</f>
        <v>0</v>
      </c>
      <c r="D77" s="88">
        <f>Data!FC6</f>
        <v>0</v>
      </c>
      <c r="E77" s="88">
        <f>Data!FW6</f>
        <v>0</v>
      </c>
      <c r="F77" s="88">
        <f>Data!GQ6</f>
        <v>0</v>
      </c>
      <c r="G77" s="88">
        <f>Data!HK6</f>
        <v>0</v>
      </c>
      <c r="H77" s="22">
        <f t="shared" si="1"/>
        <v>0</v>
      </c>
      <c r="I77" s="1"/>
    </row>
    <row r="78" spans="2:9" x14ac:dyDescent="0.2">
      <c r="B78" s="9" t="str">
        <f>$B$49</f>
        <v>Teacher Ed-Practice Teaching</v>
      </c>
      <c r="C78" s="88">
        <f>Data!EJ6</f>
        <v>0</v>
      </c>
      <c r="D78" s="88">
        <f>Data!FD6</f>
        <v>357653</v>
      </c>
      <c r="E78" s="88">
        <f>Data!FX6</f>
        <v>0</v>
      </c>
      <c r="F78" s="88">
        <f>Data!GR6</f>
        <v>0</v>
      </c>
      <c r="G78" s="88">
        <f>Data!HL6</f>
        <v>0</v>
      </c>
      <c r="H78" s="22">
        <f t="shared" si="1"/>
        <v>357653</v>
      </c>
      <c r="I78" s="1"/>
    </row>
    <row r="79" spans="2:9" x14ac:dyDescent="0.2">
      <c r="B79" s="9" t="str">
        <f>$B$50</f>
        <v>Technology</v>
      </c>
      <c r="C79" s="88">
        <f>Data!EK6</f>
        <v>364571</v>
      </c>
      <c r="D79" s="88">
        <f>Data!FE6</f>
        <v>183935</v>
      </c>
      <c r="E79" s="88">
        <f>Data!FY6</f>
        <v>44923</v>
      </c>
      <c r="F79" s="88">
        <f>Data!GS6</f>
        <v>0</v>
      </c>
      <c r="G79" s="88">
        <f>Data!HM6</f>
        <v>0</v>
      </c>
      <c r="H79" s="22">
        <f t="shared" si="1"/>
        <v>593429</v>
      </c>
      <c r="I79" s="1"/>
    </row>
    <row r="80" spans="2:9" x14ac:dyDescent="0.2">
      <c r="B80" s="9" t="str">
        <f>$B$51</f>
        <v>Nursing</v>
      </c>
      <c r="C80" s="88">
        <f>Data!EL6</f>
        <v>104793</v>
      </c>
      <c r="D80" s="88">
        <f>Data!FF6</f>
        <v>1376509</v>
      </c>
      <c r="E80" s="88">
        <f>Data!FZ6</f>
        <v>852031</v>
      </c>
      <c r="F80" s="88">
        <f>Data!GT6</f>
        <v>0</v>
      </c>
      <c r="G80" s="88">
        <f>Data!HN6</f>
        <v>0</v>
      </c>
      <c r="H80" s="22">
        <f t="shared" si="1"/>
        <v>2333333</v>
      </c>
      <c r="I80" s="1"/>
    </row>
    <row r="81" spans="2:9" x14ac:dyDescent="0.2">
      <c r="B81" s="39" t="str">
        <f>$B$52</f>
        <v>Totals</v>
      </c>
      <c r="C81" s="21">
        <f>SUM(C61:C80)</f>
        <v>22434478</v>
      </c>
      <c r="D81" s="21">
        <f>SUM(D61:D80)</f>
        <v>25166045</v>
      </c>
      <c r="E81" s="21">
        <f>SUM(E61:E80)</f>
        <v>14060284</v>
      </c>
      <c r="F81" s="21">
        <f>SUM(F61:F80)</f>
        <v>2575755</v>
      </c>
      <c r="G81" s="21">
        <f>SUM(G61:G80)</f>
        <v>0</v>
      </c>
      <c r="H81" s="21">
        <f t="shared" si="1"/>
        <v>64236562</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Data!T6</f>
        <v>Paredes, Marcelo</v>
      </c>
      <c r="E84" s="363"/>
      <c r="F84" s="363"/>
      <c r="G84" s="94" t="str">
        <f>Data!U6</f>
        <v>(956) 665-2383</v>
      </c>
      <c r="H84" s="84" t="str">
        <f>Data!V6</f>
        <v>marcelo.paredes@utrgv.edu</v>
      </c>
    </row>
    <row r="85" spans="2:9" ht="13.5" customHeight="1" x14ac:dyDescent="0.2">
      <c r="B85" s="27"/>
      <c r="C85" s="27"/>
      <c r="D85" s="27"/>
      <c r="E85" s="27"/>
      <c r="F85" s="27"/>
      <c r="G85" s="27"/>
      <c r="H85" s="5"/>
    </row>
    <row r="86" spans="2:9" x14ac:dyDescent="0.2">
      <c r="B86" s="28" t="s">
        <v>33</v>
      </c>
      <c r="C86" s="13"/>
      <c r="D86" s="13"/>
      <c r="E86" s="13"/>
      <c r="F86" s="13"/>
      <c r="G86" s="13"/>
      <c r="H86" s="17">
        <f>H13+H14</f>
        <v>157555622</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Data!HR6</f>
        <v>85000</v>
      </c>
      <c r="D91" s="171">
        <f>Data!IL6</f>
        <v>0</v>
      </c>
      <c r="E91" s="171">
        <f>Data!JF6</f>
        <v>0</v>
      </c>
      <c r="F91" s="171">
        <f>Data!JZ6</f>
        <v>0</v>
      </c>
      <c r="G91" s="171">
        <f>Data!KT6</f>
        <v>0</v>
      </c>
      <c r="H91" s="40">
        <f t="shared" ref="H91:H111" si="2">SUM(C91:G91)</f>
        <v>85000</v>
      </c>
    </row>
    <row r="92" spans="2:9" x14ac:dyDescent="0.2">
      <c r="B92" s="9" t="str">
        <f>$B$33</f>
        <v>Science</v>
      </c>
      <c r="C92" s="171">
        <f>Data!HS6</f>
        <v>408418.54</v>
      </c>
      <c r="D92" s="171">
        <f>Data!IM6</f>
        <v>81252.460000000006</v>
      </c>
      <c r="E92" s="171">
        <f>Data!JG6</f>
        <v>1667</v>
      </c>
      <c r="F92" s="171">
        <f>Data!KA6</f>
        <v>0</v>
      </c>
      <c r="G92" s="171">
        <f>Data!KU6</f>
        <v>0</v>
      </c>
      <c r="H92" s="75">
        <f t="shared" si="2"/>
        <v>491338</v>
      </c>
    </row>
    <row r="93" spans="2:9" x14ac:dyDescent="0.2">
      <c r="B93" s="9" t="str">
        <f>$B$34</f>
        <v>Fine Arts</v>
      </c>
      <c r="C93" s="171">
        <f>Data!HT6</f>
        <v>57500</v>
      </c>
      <c r="D93" s="171">
        <f>Data!IN6</f>
        <v>0</v>
      </c>
      <c r="E93" s="171">
        <f>Data!JH6</f>
        <v>0</v>
      </c>
      <c r="F93" s="171">
        <f>Data!KB6</f>
        <v>0</v>
      </c>
      <c r="G93" s="171">
        <f>Data!KV6</f>
        <v>0</v>
      </c>
      <c r="H93" s="75">
        <f t="shared" si="2"/>
        <v>57500</v>
      </c>
    </row>
    <row r="94" spans="2:9" x14ac:dyDescent="0.2">
      <c r="B94" s="9" t="str">
        <f>$B$35</f>
        <v>Teacher Education</v>
      </c>
      <c r="C94" s="171">
        <f>Data!HU6</f>
        <v>0</v>
      </c>
      <c r="D94" s="171">
        <f>Data!IO6</f>
        <v>0</v>
      </c>
      <c r="E94" s="171">
        <f>Data!JI6</f>
        <v>0</v>
      </c>
      <c r="F94" s="171">
        <f>Data!KC6</f>
        <v>0</v>
      </c>
      <c r="G94" s="171">
        <f>Data!KW6</f>
        <v>0</v>
      </c>
      <c r="H94" s="75">
        <f t="shared" si="2"/>
        <v>0</v>
      </c>
    </row>
    <row r="95" spans="2:9" x14ac:dyDescent="0.2">
      <c r="B95" s="9" t="str">
        <f>$B$36</f>
        <v>Agriculture</v>
      </c>
      <c r="C95" s="171">
        <f>Data!HV6</f>
        <v>0</v>
      </c>
      <c r="D95" s="171">
        <f>Data!IP6</f>
        <v>0</v>
      </c>
      <c r="E95" s="171">
        <f>Data!JJ6</f>
        <v>0</v>
      </c>
      <c r="F95" s="171">
        <f>Data!KD6</f>
        <v>0</v>
      </c>
      <c r="G95" s="171">
        <f>Data!KX6</f>
        <v>0</v>
      </c>
      <c r="H95" s="75">
        <f t="shared" si="2"/>
        <v>0</v>
      </c>
    </row>
    <row r="96" spans="2:9" x14ac:dyDescent="0.2">
      <c r="B96" s="9" t="str">
        <f>$B$37</f>
        <v>Engineering</v>
      </c>
      <c r="C96" s="171">
        <f>Data!HW6</f>
        <v>0</v>
      </c>
      <c r="D96" s="171">
        <f>Data!IQ6</f>
        <v>0</v>
      </c>
      <c r="E96" s="171">
        <f>Data!JK6</f>
        <v>0</v>
      </c>
      <c r="F96" s="171">
        <f>Data!KE6</f>
        <v>0</v>
      </c>
      <c r="G96" s="171">
        <f>Data!KY6</f>
        <v>0</v>
      </c>
      <c r="H96" s="75">
        <f t="shared" si="2"/>
        <v>0</v>
      </c>
    </row>
    <row r="97" spans="2:8" x14ac:dyDescent="0.2">
      <c r="B97" s="9" t="str">
        <f>$B$38</f>
        <v>Home Economics</v>
      </c>
      <c r="C97" s="171">
        <f>Data!HX6</f>
        <v>0</v>
      </c>
      <c r="D97" s="171">
        <f>Data!IR6</f>
        <v>0</v>
      </c>
      <c r="E97" s="171">
        <f>Data!JL6</f>
        <v>0</v>
      </c>
      <c r="F97" s="171">
        <f>Data!KF6</f>
        <v>0</v>
      </c>
      <c r="G97" s="171">
        <f>Data!KZ6</f>
        <v>0</v>
      </c>
      <c r="H97" s="75">
        <f t="shared" si="2"/>
        <v>0</v>
      </c>
    </row>
    <row r="98" spans="2:8" x14ac:dyDescent="0.2">
      <c r="B98" s="9" t="str">
        <f>$B$39</f>
        <v>Law</v>
      </c>
      <c r="C98" s="171">
        <f>Data!HY6</f>
        <v>0</v>
      </c>
      <c r="D98" s="171">
        <f>Data!IS6</f>
        <v>0</v>
      </c>
      <c r="E98" s="171">
        <f>Data!JM6</f>
        <v>0</v>
      </c>
      <c r="F98" s="171">
        <f>Data!KG6</f>
        <v>0</v>
      </c>
      <c r="G98" s="171">
        <f>Data!LA6</f>
        <v>0</v>
      </c>
      <c r="H98" s="75">
        <f t="shared" si="2"/>
        <v>0</v>
      </c>
    </row>
    <row r="99" spans="2:8" x14ac:dyDescent="0.2">
      <c r="B99" s="9" t="str">
        <f>$B$40</f>
        <v>Social Service</v>
      </c>
      <c r="C99" s="171">
        <f>Data!HZ6</f>
        <v>0</v>
      </c>
      <c r="D99" s="171">
        <f>Data!IT6</f>
        <v>0</v>
      </c>
      <c r="E99" s="171">
        <f>Data!JN6</f>
        <v>0</v>
      </c>
      <c r="F99" s="171">
        <f>Data!KH6</f>
        <v>0</v>
      </c>
      <c r="G99" s="171">
        <f>Data!LB6</f>
        <v>0</v>
      </c>
      <c r="H99" s="75">
        <f t="shared" si="2"/>
        <v>0</v>
      </c>
    </row>
    <row r="100" spans="2:8" x14ac:dyDescent="0.2">
      <c r="B100" s="9" t="str">
        <f>$B$41</f>
        <v>Library Science</v>
      </c>
      <c r="C100" s="171">
        <f>Data!IA6</f>
        <v>0</v>
      </c>
      <c r="D100" s="171">
        <f>Data!IU6</f>
        <v>0</v>
      </c>
      <c r="E100" s="171">
        <f>Data!JO6</f>
        <v>0</v>
      </c>
      <c r="F100" s="171">
        <f>Data!KI6</f>
        <v>0</v>
      </c>
      <c r="G100" s="171">
        <f>Data!LC6</f>
        <v>0</v>
      </c>
      <c r="H100" s="75">
        <f t="shared" si="2"/>
        <v>0</v>
      </c>
    </row>
    <row r="101" spans="2:8" x14ac:dyDescent="0.2">
      <c r="B101" s="9" t="str">
        <f>$B$42</f>
        <v>Veterinary Science</v>
      </c>
      <c r="C101" s="171">
        <f>Data!IB6</f>
        <v>0</v>
      </c>
      <c r="D101" s="171">
        <f>Data!IV6</f>
        <v>0</v>
      </c>
      <c r="E101" s="171">
        <f>Data!JP6</f>
        <v>0</v>
      </c>
      <c r="F101" s="171">
        <f>Data!KJ6</f>
        <v>0</v>
      </c>
      <c r="G101" s="171">
        <f>Data!LD6</f>
        <v>0</v>
      </c>
      <c r="H101" s="75">
        <f t="shared" si="2"/>
        <v>0</v>
      </c>
    </row>
    <row r="102" spans="2:8" x14ac:dyDescent="0.2">
      <c r="B102" s="9" t="str">
        <f>$B$43</f>
        <v>Vocational Training</v>
      </c>
      <c r="C102" s="171">
        <f>Data!IC6</f>
        <v>0</v>
      </c>
      <c r="D102" s="171">
        <f>Data!IW6</f>
        <v>0</v>
      </c>
      <c r="E102" s="171">
        <f>Data!JQ6</f>
        <v>0</v>
      </c>
      <c r="F102" s="171">
        <f>Data!KK6</f>
        <v>0</v>
      </c>
      <c r="G102" s="171">
        <f>Data!LE6</f>
        <v>0</v>
      </c>
      <c r="H102" s="75">
        <f t="shared" si="2"/>
        <v>0</v>
      </c>
    </row>
    <row r="103" spans="2:8" x14ac:dyDescent="0.2">
      <c r="B103" s="9" t="str">
        <f>$B$44</f>
        <v>Physical Training</v>
      </c>
      <c r="C103" s="171">
        <f>Data!ID6</f>
        <v>0</v>
      </c>
      <c r="D103" s="171">
        <f>Data!IX6</f>
        <v>0</v>
      </c>
      <c r="E103" s="171">
        <f>Data!JR6</f>
        <v>0</v>
      </c>
      <c r="F103" s="171">
        <f>Data!KL6</f>
        <v>0</v>
      </c>
      <c r="G103" s="171">
        <f>Data!LF6</f>
        <v>0</v>
      </c>
      <c r="H103" s="75">
        <f t="shared" si="2"/>
        <v>0</v>
      </c>
    </row>
    <row r="104" spans="2:8" x14ac:dyDescent="0.2">
      <c r="B104" s="9" t="str">
        <f>$B$45</f>
        <v>Health Services</v>
      </c>
      <c r="C104" s="171">
        <f>Data!IE6</f>
        <v>0</v>
      </c>
      <c r="D104" s="171">
        <f>Data!IY6</f>
        <v>60000</v>
      </c>
      <c r="E104" s="171">
        <f>Data!JS6</f>
        <v>0</v>
      </c>
      <c r="F104" s="171">
        <f>Data!KM6</f>
        <v>0</v>
      </c>
      <c r="G104" s="171">
        <f>Data!LG6</f>
        <v>0</v>
      </c>
      <c r="H104" s="75">
        <f t="shared" si="2"/>
        <v>60000</v>
      </c>
    </row>
    <row r="105" spans="2:8" x14ac:dyDescent="0.2">
      <c r="B105" s="9" t="str">
        <f>$B$46</f>
        <v>Pharmacy</v>
      </c>
      <c r="C105" s="171">
        <f>Data!IF6</f>
        <v>0</v>
      </c>
      <c r="D105" s="171">
        <f>Data!IZ6</f>
        <v>0</v>
      </c>
      <c r="E105" s="171">
        <f>Data!JT6</f>
        <v>0</v>
      </c>
      <c r="F105" s="171">
        <f>Data!KN6</f>
        <v>0</v>
      </c>
      <c r="G105" s="171">
        <f>Data!LH6</f>
        <v>0</v>
      </c>
      <c r="H105" s="75">
        <f t="shared" si="2"/>
        <v>0</v>
      </c>
    </row>
    <row r="106" spans="2:8" x14ac:dyDescent="0.2">
      <c r="B106" s="9" t="str">
        <f>$B$47</f>
        <v>Business Administration</v>
      </c>
      <c r="C106" s="171">
        <f>Data!IG6</f>
        <v>18000</v>
      </c>
      <c r="D106" s="171">
        <f>Data!JA6</f>
        <v>295227.03999999998</v>
      </c>
      <c r="E106" s="171">
        <f>Data!JU6</f>
        <v>0</v>
      </c>
      <c r="F106" s="171">
        <f>Data!KO6</f>
        <v>0</v>
      </c>
      <c r="G106" s="171">
        <f>Data!LI6</f>
        <v>0</v>
      </c>
      <c r="H106" s="75">
        <f t="shared" si="2"/>
        <v>313227.03999999998</v>
      </c>
    </row>
    <row r="107" spans="2:8" x14ac:dyDescent="0.2">
      <c r="B107" s="9" t="str">
        <f>$B$48</f>
        <v>Optometry</v>
      </c>
      <c r="C107" s="171">
        <f>Data!IH6</f>
        <v>0</v>
      </c>
      <c r="D107" s="171">
        <f>Data!JB6</f>
        <v>0</v>
      </c>
      <c r="E107" s="171">
        <f>Data!JV6</f>
        <v>0</v>
      </c>
      <c r="F107" s="171">
        <f>Data!KP6</f>
        <v>0</v>
      </c>
      <c r="G107" s="171">
        <f>Data!LJ6</f>
        <v>0</v>
      </c>
      <c r="H107" s="75">
        <f t="shared" si="2"/>
        <v>0</v>
      </c>
    </row>
    <row r="108" spans="2:8" x14ac:dyDescent="0.2">
      <c r="B108" s="9" t="str">
        <f>$B$49</f>
        <v>Teacher Ed-Practice Teaching</v>
      </c>
      <c r="C108" s="171">
        <f>Data!II6</f>
        <v>0</v>
      </c>
      <c r="D108" s="171">
        <f>Data!JC6</f>
        <v>0</v>
      </c>
      <c r="E108" s="171">
        <f>Data!JW6</f>
        <v>0</v>
      </c>
      <c r="F108" s="171">
        <f>Data!KQ6</f>
        <v>0</v>
      </c>
      <c r="G108" s="171">
        <f>Data!LK6</f>
        <v>0</v>
      </c>
      <c r="H108" s="75">
        <f t="shared" si="2"/>
        <v>0</v>
      </c>
    </row>
    <row r="109" spans="2:8" x14ac:dyDescent="0.2">
      <c r="B109" s="9" t="str">
        <f>$B$50</f>
        <v>Technology</v>
      </c>
      <c r="C109" s="171">
        <f>Data!IJ6</f>
        <v>0</v>
      </c>
      <c r="D109" s="171">
        <f>Data!JD6</f>
        <v>0</v>
      </c>
      <c r="E109" s="171">
        <f>Data!JX6</f>
        <v>0</v>
      </c>
      <c r="F109" s="171">
        <f>Data!KR6</f>
        <v>0</v>
      </c>
      <c r="G109" s="171">
        <f>Data!LL6</f>
        <v>0</v>
      </c>
      <c r="H109" s="75">
        <f t="shared" si="2"/>
        <v>0</v>
      </c>
    </row>
    <row r="110" spans="2:8" x14ac:dyDescent="0.2">
      <c r="B110" s="9" t="str">
        <f>$B$51</f>
        <v>Nursing</v>
      </c>
      <c r="C110" s="171">
        <f>Data!IK6</f>
        <v>0</v>
      </c>
      <c r="D110" s="171">
        <f>Data!JE6</f>
        <v>0</v>
      </c>
      <c r="E110" s="171">
        <f>Data!JY6</f>
        <v>0</v>
      </c>
      <c r="F110" s="171">
        <f>Data!KS6</f>
        <v>0</v>
      </c>
      <c r="G110" s="171">
        <f>Data!HPM6</f>
        <v>0</v>
      </c>
      <c r="H110" s="75">
        <f t="shared" si="2"/>
        <v>0</v>
      </c>
    </row>
    <row r="111" spans="2:8" x14ac:dyDescent="0.2">
      <c r="B111" s="39" t="str">
        <f>$B$52</f>
        <v>Totals</v>
      </c>
      <c r="C111" s="40">
        <f>SUM(C91:C110)</f>
        <v>568918.54</v>
      </c>
      <c r="D111" s="40">
        <f>SUM(D91:D110)</f>
        <v>436479.5</v>
      </c>
      <c r="E111" s="40">
        <f>SUM(E91:E110)</f>
        <v>1667</v>
      </c>
      <c r="F111" s="40">
        <f>SUM(F91:F110)</f>
        <v>0</v>
      </c>
      <c r="G111" s="40">
        <f>SUM(G91:G110)</f>
        <v>0</v>
      </c>
      <c r="H111" s="40">
        <f t="shared" si="2"/>
        <v>1007065.04</v>
      </c>
    </row>
    <row r="112" spans="2:8"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10923672</v>
      </c>
      <c r="D116" s="21">
        <f t="shared" si="3"/>
        <v>6651055</v>
      </c>
      <c r="E116" s="21">
        <f t="shared" si="3"/>
        <v>3549138</v>
      </c>
      <c r="F116" s="21">
        <f t="shared" si="3"/>
        <v>73704</v>
      </c>
      <c r="G116" s="21">
        <f t="shared" si="3"/>
        <v>0</v>
      </c>
      <c r="H116" s="40">
        <f t="shared" ref="H116:H136" si="4">SUM(C116:G116)</f>
        <v>21197569</v>
      </c>
      <c r="I116" s="1"/>
    </row>
    <row r="117" spans="2:9" x14ac:dyDescent="0.2">
      <c r="B117" s="9" t="str">
        <f>$B$33</f>
        <v>Science</v>
      </c>
      <c r="C117" s="22">
        <f t="shared" si="3"/>
        <v>5084594.54</v>
      </c>
      <c r="D117" s="22">
        <f t="shared" si="3"/>
        <v>3550569.46</v>
      </c>
      <c r="E117" s="22">
        <f t="shared" si="3"/>
        <v>2366656</v>
      </c>
      <c r="F117" s="22">
        <f t="shared" si="3"/>
        <v>141432</v>
      </c>
      <c r="G117" s="22">
        <f t="shared" si="3"/>
        <v>0</v>
      </c>
      <c r="H117" s="75">
        <f t="shared" si="4"/>
        <v>11143252</v>
      </c>
      <c r="I117" s="1"/>
    </row>
    <row r="118" spans="2:9" x14ac:dyDescent="0.2">
      <c r="B118" s="9" t="str">
        <f>$B$34</f>
        <v>Fine Arts</v>
      </c>
      <c r="C118" s="22">
        <f t="shared" si="3"/>
        <v>2636937</v>
      </c>
      <c r="D118" s="22">
        <f t="shared" si="3"/>
        <v>1664384</v>
      </c>
      <c r="E118" s="22">
        <f t="shared" si="3"/>
        <v>179127</v>
      </c>
      <c r="F118" s="22">
        <f t="shared" si="3"/>
        <v>0</v>
      </c>
      <c r="G118" s="22">
        <f t="shared" si="3"/>
        <v>0</v>
      </c>
      <c r="H118" s="75">
        <f t="shared" si="4"/>
        <v>4480448</v>
      </c>
      <c r="I118" s="1"/>
    </row>
    <row r="119" spans="2:9" x14ac:dyDescent="0.2">
      <c r="B119" s="9" t="str">
        <f>$B$35</f>
        <v>Teacher Education</v>
      </c>
      <c r="C119" s="22">
        <f t="shared" si="3"/>
        <v>370045</v>
      </c>
      <c r="D119" s="22">
        <f t="shared" si="3"/>
        <v>1633216</v>
      </c>
      <c r="E119" s="22">
        <f t="shared" si="3"/>
        <v>1454244</v>
      </c>
      <c r="F119" s="22">
        <f t="shared" si="3"/>
        <v>1188557</v>
      </c>
      <c r="G119" s="22">
        <f t="shared" si="3"/>
        <v>0</v>
      </c>
      <c r="H119" s="75">
        <f t="shared" si="4"/>
        <v>4646062</v>
      </c>
      <c r="I119" s="1"/>
    </row>
    <row r="120" spans="2:9" x14ac:dyDescent="0.2">
      <c r="B120" s="9" t="str">
        <f>$B$36</f>
        <v>Agriculture</v>
      </c>
      <c r="C120" s="22">
        <f t="shared" si="3"/>
        <v>1199</v>
      </c>
      <c r="D120" s="22">
        <f t="shared" si="3"/>
        <v>17322</v>
      </c>
      <c r="E120" s="22">
        <f t="shared" si="3"/>
        <v>18156</v>
      </c>
      <c r="F120" s="22">
        <f t="shared" si="3"/>
        <v>0</v>
      </c>
      <c r="G120" s="22">
        <f t="shared" si="3"/>
        <v>0</v>
      </c>
      <c r="H120" s="75">
        <f t="shared" si="4"/>
        <v>36677</v>
      </c>
      <c r="I120" s="1"/>
    </row>
    <row r="121" spans="2:9" x14ac:dyDescent="0.2">
      <c r="B121" s="9" t="str">
        <f>$B$37</f>
        <v>Engineering</v>
      </c>
      <c r="C121" s="22">
        <f t="shared" si="3"/>
        <v>1646846</v>
      </c>
      <c r="D121" s="22">
        <f t="shared" si="3"/>
        <v>3252449</v>
      </c>
      <c r="E121" s="22">
        <f t="shared" si="3"/>
        <v>1155730</v>
      </c>
      <c r="F121" s="22">
        <f t="shared" si="3"/>
        <v>0</v>
      </c>
      <c r="G121" s="22">
        <f t="shared" si="3"/>
        <v>0</v>
      </c>
      <c r="H121" s="75">
        <f t="shared" si="4"/>
        <v>6055025</v>
      </c>
      <c r="I121" s="1"/>
    </row>
    <row r="122" spans="2:9" x14ac:dyDescent="0.2">
      <c r="B122" s="9" t="str">
        <f>$B$38</f>
        <v>Home Economics</v>
      </c>
      <c r="C122" s="22">
        <f t="shared" si="3"/>
        <v>4299</v>
      </c>
      <c r="D122" s="22">
        <f t="shared" si="3"/>
        <v>22509</v>
      </c>
      <c r="E122" s="22">
        <f t="shared" si="3"/>
        <v>0</v>
      </c>
      <c r="F122" s="22">
        <f t="shared" si="3"/>
        <v>0</v>
      </c>
      <c r="G122" s="22">
        <f t="shared" si="3"/>
        <v>0</v>
      </c>
      <c r="H122" s="75">
        <f t="shared" si="4"/>
        <v>26808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104479</v>
      </c>
      <c r="D124" s="22">
        <f t="shared" si="3"/>
        <v>466077</v>
      </c>
      <c r="E124" s="22">
        <f t="shared" si="3"/>
        <v>595282</v>
      </c>
      <c r="F124" s="22">
        <f t="shared" si="3"/>
        <v>0</v>
      </c>
      <c r="G124" s="22">
        <f t="shared" si="3"/>
        <v>0</v>
      </c>
      <c r="H124" s="75">
        <f t="shared" si="4"/>
        <v>1165838</v>
      </c>
      <c r="I124" s="1"/>
    </row>
    <row r="125" spans="2:9" x14ac:dyDescent="0.2">
      <c r="B125" s="9" t="str">
        <f>$B$41</f>
        <v>Library Science</v>
      </c>
      <c r="C125" s="22">
        <f t="shared" si="3"/>
        <v>5436</v>
      </c>
      <c r="D125" s="22">
        <f t="shared" si="3"/>
        <v>24399</v>
      </c>
      <c r="E125" s="22">
        <f t="shared" si="3"/>
        <v>0</v>
      </c>
      <c r="F125" s="22">
        <f t="shared" si="3"/>
        <v>0</v>
      </c>
      <c r="G125" s="22">
        <f t="shared" si="3"/>
        <v>0</v>
      </c>
      <c r="H125" s="75">
        <f t="shared" si="4"/>
        <v>29835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91930</v>
      </c>
      <c r="D128" s="22">
        <f t="shared" si="3"/>
        <v>0</v>
      </c>
      <c r="E128" s="22">
        <f t="shared" si="3"/>
        <v>0</v>
      </c>
      <c r="F128" s="22">
        <f t="shared" si="3"/>
        <v>0</v>
      </c>
      <c r="G128" s="22">
        <f t="shared" si="3"/>
        <v>0</v>
      </c>
      <c r="H128" s="75">
        <f t="shared" si="4"/>
        <v>91930</v>
      </c>
      <c r="I128" s="1"/>
    </row>
    <row r="129" spans="2:9" x14ac:dyDescent="0.2">
      <c r="B129" s="9" t="str">
        <f>$B$45</f>
        <v>Health Services</v>
      </c>
      <c r="C129" s="22">
        <f t="shared" si="3"/>
        <v>770745</v>
      </c>
      <c r="D129" s="22">
        <f t="shared" si="3"/>
        <v>1832019</v>
      </c>
      <c r="E129" s="22">
        <f t="shared" si="3"/>
        <v>2403235</v>
      </c>
      <c r="F129" s="22">
        <f t="shared" si="3"/>
        <v>242287</v>
      </c>
      <c r="G129" s="22">
        <f t="shared" si="3"/>
        <v>0</v>
      </c>
      <c r="H129" s="75">
        <f t="shared" si="4"/>
        <v>5248286</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893850</v>
      </c>
      <c r="D131" s="22">
        <f t="shared" si="3"/>
        <v>4570428.04</v>
      </c>
      <c r="E131" s="22">
        <f t="shared" si="3"/>
        <v>1443429</v>
      </c>
      <c r="F131" s="22">
        <f t="shared" si="3"/>
        <v>929775</v>
      </c>
      <c r="G131" s="22">
        <f t="shared" si="3"/>
        <v>0</v>
      </c>
      <c r="H131" s="75">
        <f t="shared" si="4"/>
        <v>7837482.04</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357653</v>
      </c>
      <c r="E133" s="22">
        <f t="shared" si="5"/>
        <v>0</v>
      </c>
      <c r="F133" s="22">
        <f t="shared" si="5"/>
        <v>0</v>
      </c>
      <c r="G133" s="22">
        <f t="shared" si="5"/>
        <v>0</v>
      </c>
      <c r="H133" s="75">
        <f t="shared" si="4"/>
        <v>357653</v>
      </c>
      <c r="I133" s="1"/>
    </row>
    <row r="134" spans="2:9" x14ac:dyDescent="0.2">
      <c r="B134" s="9" t="str">
        <f>$B$50</f>
        <v>Technology</v>
      </c>
      <c r="C134" s="22">
        <f t="shared" si="5"/>
        <v>364571</v>
      </c>
      <c r="D134" s="22">
        <f t="shared" si="5"/>
        <v>183935</v>
      </c>
      <c r="E134" s="22">
        <f t="shared" si="5"/>
        <v>44923</v>
      </c>
      <c r="F134" s="22">
        <f t="shared" si="5"/>
        <v>0</v>
      </c>
      <c r="G134" s="22">
        <f t="shared" si="5"/>
        <v>0</v>
      </c>
      <c r="H134" s="75">
        <f t="shared" si="4"/>
        <v>593429</v>
      </c>
      <c r="I134" s="1"/>
    </row>
    <row r="135" spans="2:9" x14ac:dyDescent="0.2">
      <c r="B135" s="9" t="str">
        <f>$B$51</f>
        <v>Nursing</v>
      </c>
      <c r="C135" s="22">
        <f t="shared" si="5"/>
        <v>104793</v>
      </c>
      <c r="D135" s="22">
        <f t="shared" si="5"/>
        <v>1376509</v>
      </c>
      <c r="E135" s="22">
        <f t="shared" si="5"/>
        <v>852031</v>
      </c>
      <c r="F135" s="22">
        <f t="shared" si="5"/>
        <v>0</v>
      </c>
      <c r="G135" s="22">
        <f t="shared" si="5"/>
        <v>0</v>
      </c>
      <c r="H135" s="75">
        <f t="shared" si="4"/>
        <v>2333333</v>
      </c>
      <c r="I135" s="1"/>
    </row>
    <row r="136" spans="2:9" x14ac:dyDescent="0.2">
      <c r="B136" s="39" t="str">
        <f>$B$52</f>
        <v>Totals</v>
      </c>
      <c r="C136" s="40">
        <f>SUM(C116:C135)</f>
        <v>23003396.539999999</v>
      </c>
      <c r="D136" s="40">
        <f>SUM(D116:D135)</f>
        <v>25602524.5</v>
      </c>
      <c r="E136" s="40">
        <f>SUM(E116:E135)</f>
        <v>14061951</v>
      </c>
      <c r="F136" s="40">
        <f>SUM(F116:F135)</f>
        <v>2575755</v>
      </c>
      <c r="G136" s="40">
        <f>SUM(G116:G135)</f>
        <v>0</v>
      </c>
      <c r="H136" s="40">
        <f t="shared" si="4"/>
        <v>65243627.039999999</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92311994.959999993</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Data!QD6</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Data!LN6</f>
        <v>1127269.9267500001</v>
      </c>
      <c r="D143" s="171">
        <f>Data!MH6</f>
        <v>107413.18901459854</v>
      </c>
      <c r="E143" s="171">
        <f>Data!NB6</f>
        <v>2340</v>
      </c>
      <c r="F143" s="171">
        <f>Data!NV6</f>
        <v>0</v>
      </c>
      <c r="G143" s="171">
        <f>Data!OP6</f>
        <v>0</v>
      </c>
      <c r="H143" s="172">
        <f>Data!PJ6</f>
        <v>28776211.762030803</v>
      </c>
      <c r="I143" s="76">
        <f t="shared" ref="I143:I162" si="6">SUM(C143:H143)</f>
        <v>30013234.877795402</v>
      </c>
    </row>
    <row r="144" spans="2:9" x14ac:dyDescent="0.2">
      <c r="B144" s="9" t="str">
        <f>$B$33</f>
        <v>Science</v>
      </c>
      <c r="C144" s="171">
        <f>Data!LO6</f>
        <v>456130.11799999996</v>
      </c>
      <c r="D144" s="171">
        <f>Data!MI6</f>
        <v>391316.35153284698</v>
      </c>
      <c r="E144" s="171">
        <f>Data!NC6</f>
        <v>138680.60800000001</v>
      </c>
      <c r="F144" s="171">
        <f>Data!NW6</f>
        <v>115158.08500000001</v>
      </c>
      <c r="G144" s="171">
        <f>Data!OQ6</f>
        <v>0</v>
      </c>
      <c r="H144" s="172">
        <f>Data!PK6</f>
        <v>16594554.385416243</v>
      </c>
      <c r="I144" s="76">
        <f t="shared" si="6"/>
        <v>17695839.547949091</v>
      </c>
    </row>
    <row r="145" spans="2:9" x14ac:dyDescent="0.2">
      <c r="B145" s="9" t="str">
        <f>$B$34</f>
        <v>Fine Arts</v>
      </c>
      <c r="C145" s="171">
        <f>Data!LP6</f>
        <v>65084.868750000009</v>
      </c>
      <c r="D145" s="171">
        <f>Data!MJ6</f>
        <v>0</v>
      </c>
      <c r="E145" s="171">
        <f>Data!ND6</f>
        <v>0</v>
      </c>
      <c r="F145" s="171">
        <f>Data!NX6</f>
        <v>0</v>
      </c>
      <c r="G145" s="171">
        <f>Data!OR6</f>
        <v>0</v>
      </c>
      <c r="H145" s="172">
        <f>Data!PL6</f>
        <v>4190156.5484584528</v>
      </c>
      <c r="I145" s="76">
        <f t="shared" si="6"/>
        <v>4255241.4172084527</v>
      </c>
    </row>
    <row r="146" spans="2:9" x14ac:dyDescent="0.2">
      <c r="B146" s="9" t="str">
        <f>$B$35</f>
        <v>Teacher Education</v>
      </c>
      <c r="C146" s="171">
        <f>Data!LQ6</f>
        <v>445968.68350364966</v>
      </c>
      <c r="D146" s="171">
        <f>Data!MK6</f>
        <v>648558.11594890512</v>
      </c>
      <c r="E146" s="171">
        <f>Data!NE6</f>
        <v>0</v>
      </c>
      <c r="F146" s="171">
        <f>Data!NY6</f>
        <v>67043.42</v>
      </c>
      <c r="G146" s="171">
        <f>Data!OS6</f>
        <v>0</v>
      </c>
      <c r="H146" s="172">
        <f>Data!PN6</f>
        <v>5175661.0410583736</v>
      </c>
      <c r="I146" s="76">
        <f t="shared" si="6"/>
        <v>6337231.2605109289</v>
      </c>
    </row>
    <row r="147" spans="2:9" x14ac:dyDescent="0.2">
      <c r="B147" s="9" t="str">
        <f>$B$36</f>
        <v>Agriculture</v>
      </c>
      <c r="C147" s="171">
        <f>Data!LR6</f>
        <v>0</v>
      </c>
      <c r="D147" s="171">
        <f>Data!ML6</f>
        <v>0</v>
      </c>
      <c r="E147" s="171">
        <f>Data!NF6</f>
        <v>0</v>
      </c>
      <c r="F147" s="171">
        <f>Data!NZ6</f>
        <v>0</v>
      </c>
      <c r="G147" s="171">
        <f>Data!OT6</f>
        <v>0</v>
      </c>
      <c r="H147" s="172">
        <f>Data!PM6</f>
        <v>101988.95311941285</v>
      </c>
      <c r="I147" s="76">
        <f t="shared" si="6"/>
        <v>101988.95311941285</v>
      </c>
    </row>
    <row r="148" spans="2:9" x14ac:dyDescent="0.2">
      <c r="B148" s="9" t="str">
        <f>$B$37</f>
        <v>Engineering</v>
      </c>
      <c r="C148" s="171">
        <f>Data!LS6</f>
        <v>6942.3860000000004</v>
      </c>
      <c r="D148" s="171">
        <f>Data!MM6</f>
        <v>0</v>
      </c>
      <c r="E148" s="171">
        <f>Data!NG6</f>
        <v>149684.03999999998</v>
      </c>
      <c r="F148" s="171">
        <f>Data!OA6</f>
        <v>0</v>
      </c>
      <c r="G148" s="171">
        <f>Data!OU6</f>
        <v>0</v>
      </c>
      <c r="H148" s="172">
        <f>Data!PO6</f>
        <v>9996321.5718929693</v>
      </c>
      <c r="I148" s="76">
        <f t="shared" si="6"/>
        <v>10152947.997892968</v>
      </c>
    </row>
    <row r="149" spans="2:9" x14ac:dyDescent="0.2">
      <c r="B149" s="9" t="str">
        <f>$B$38</f>
        <v>Home Economics</v>
      </c>
      <c r="C149" s="171">
        <f>Data!LT6</f>
        <v>0</v>
      </c>
      <c r="D149" s="171">
        <f>Data!MN6</f>
        <v>0</v>
      </c>
      <c r="E149" s="171">
        <f>Data!NH6</f>
        <v>0</v>
      </c>
      <c r="F149" s="171">
        <f>Data!OB6</f>
        <v>0</v>
      </c>
      <c r="G149" s="171">
        <f>Data!OV6</f>
        <v>0</v>
      </c>
      <c r="H149" s="172">
        <f>Data!PP6</f>
        <v>49886.764549163781</v>
      </c>
      <c r="I149" s="76">
        <f t="shared" si="6"/>
        <v>49886.764549163781</v>
      </c>
    </row>
    <row r="150" spans="2:9" x14ac:dyDescent="0.2">
      <c r="B150" s="9" t="str">
        <f>$B$39</f>
        <v>Law</v>
      </c>
      <c r="C150" s="171">
        <f>Data!LU6</f>
        <v>0</v>
      </c>
      <c r="D150" s="171">
        <f>Data!MO6</f>
        <v>0</v>
      </c>
      <c r="E150" s="171">
        <f>Data!NI6</f>
        <v>0</v>
      </c>
      <c r="F150" s="171">
        <f>Data!OC6</f>
        <v>0</v>
      </c>
      <c r="G150" s="171">
        <f>Data!OW6</f>
        <v>0</v>
      </c>
      <c r="H150" s="172">
        <f>Data!PQ6</f>
        <v>0</v>
      </c>
      <c r="I150" s="76">
        <f t="shared" si="6"/>
        <v>0</v>
      </c>
    </row>
    <row r="151" spans="2:9" x14ac:dyDescent="0.2">
      <c r="B151" s="9" t="str">
        <f>$B$40</f>
        <v>Social Service</v>
      </c>
      <c r="C151" s="171">
        <f>Data!LV6</f>
        <v>867.79825000000005</v>
      </c>
      <c r="D151" s="171">
        <f>Data!MP6</f>
        <v>0</v>
      </c>
      <c r="E151" s="171">
        <f>Data!NJ6</f>
        <v>0</v>
      </c>
      <c r="F151" s="171">
        <f>Data!OD6</f>
        <v>0</v>
      </c>
      <c r="G151" s="171">
        <f>Data!OX6</f>
        <v>0</v>
      </c>
      <c r="H151" s="172">
        <f>Data!PR6</f>
        <v>1309200.2576701795</v>
      </c>
      <c r="I151" s="76">
        <f t="shared" si="6"/>
        <v>1310068.0559201795</v>
      </c>
    </row>
    <row r="152" spans="2:9" x14ac:dyDescent="0.2">
      <c r="B152" s="9" t="str">
        <f>$B$41</f>
        <v>Library Science</v>
      </c>
      <c r="C152" s="171">
        <f>Data!LW6</f>
        <v>0</v>
      </c>
      <c r="D152" s="171">
        <f>Data!MQ6</f>
        <v>0</v>
      </c>
      <c r="E152" s="171">
        <f>Data!NK6</f>
        <v>0</v>
      </c>
      <c r="F152" s="171">
        <f>Data!OE6</f>
        <v>0</v>
      </c>
      <c r="G152" s="171">
        <f>Data!OY6</f>
        <v>0</v>
      </c>
      <c r="H152" s="172">
        <f>Data!PS6</f>
        <v>2215.7806438554285</v>
      </c>
      <c r="I152" s="76">
        <f t="shared" si="6"/>
        <v>2215.7806438554285</v>
      </c>
    </row>
    <row r="153" spans="2:9" x14ac:dyDescent="0.2">
      <c r="B153" s="9" t="str">
        <f>$B$42</f>
        <v>Veterinary Science</v>
      </c>
      <c r="C153" s="171">
        <f>Data!LX6</f>
        <v>0</v>
      </c>
      <c r="D153" s="171">
        <f>Data!MR6</f>
        <v>0</v>
      </c>
      <c r="E153" s="171">
        <f>Data!NL6</f>
        <v>0</v>
      </c>
      <c r="F153" s="171">
        <f>Data!OF6</f>
        <v>0</v>
      </c>
      <c r="G153" s="171">
        <f>Data!OZ6</f>
        <v>0</v>
      </c>
      <c r="H153" s="172">
        <f>Data!PT6</f>
        <v>0</v>
      </c>
      <c r="I153" s="76">
        <f t="shared" si="6"/>
        <v>0</v>
      </c>
    </row>
    <row r="154" spans="2:9" x14ac:dyDescent="0.2">
      <c r="B154" s="9" t="str">
        <f>$B$43</f>
        <v>Vocational Training</v>
      </c>
      <c r="C154" s="171">
        <f>Data!LY6</f>
        <v>0</v>
      </c>
      <c r="D154" s="171">
        <f>Data!MS6</f>
        <v>0</v>
      </c>
      <c r="E154" s="171">
        <f>Data!NM6</f>
        <v>0</v>
      </c>
      <c r="F154" s="171">
        <f>Data!OG6</f>
        <v>0</v>
      </c>
      <c r="G154" s="171">
        <f>Data!PA6</f>
        <v>0</v>
      </c>
      <c r="H154" s="172">
        <f>Data!PU6</f>
        <v>0</v>
      </c>
      <c r="I154" s="76">
        <f t="shared" si="6"/>
        <v>0</v>
      </c>
    </row>
    <row r="155" spans="2:9" x14ac:dyDescent="0.2">
      <c r="B155" s="9" t="str">
        <f>$B$44</f>
        <v>Physical Training</v>
      </c>
      <c r="C155" s="171">
        <f>Data!LZ6</f>
        <v>23141.286666666667</v>
      </c>
      <c r="D155" s="171">
        <f>Data!MT6</f>
        <v>0</v>
      </c>
      <c r="E155" s="171">
        <f>Data!NN6</f>
        <v>0</v>
      </c>
      <c r="F155" s="171">
        <f>Data!OH6</f>
        <v>0</v>
      </c>
      <c r="G155" s="171">
        <f>Data!PB6</f>
        <v>0</v>
      </c>
      <c r="H155" s="172">
        <f>Data!PV6</f>
        <v>153501.32057215757</v>
      </c>
      <c r="I155" s="76">
        <f t="shared" si="6"/>
        <v>176642.60723882425</v>
      </c>
    </row>
    <row r="156" spans="2:9" x14ac:dyDescent="0.2">
      <c r="B156" s="9" t="str">
        <f>$B$45</f>
        <v>Health Services</v>
      </c>
      <c r="C156" s="171">
        <f>Data!MA6</f>
        <v>9835.0468333333338</v>
      </c>
      <c r="D156" s="171">
        <f>Data!MU6</f>
        <v>99125.38</v>
      </c>
      <c r="E156" s="171">
        <f>Data!NO6</f>
        <v>17737.63</v>
      </c>
      <c r="F156" s="171">
        <f>Data!OI6</f>
        <v>557891.03</v>
      </c>
      <c r="G156" s="171">
        <f>Data!PC6</f>
        <v>0</v>
      </c>
      <c r="H156" s="172">
        <f>Data!PW6</f>
        <v>6586865.3320007976</v>
      </c>
      <c r="I156" s="76">
        <f t="shared" si="6"/>
        <v>7271454.4188341312</v>
      </c>
    </row>
    <row r="157" spans="2:9" x14ac:dyDescent="0.2">
      <c r="B157" s="9" t="str">
        <f>$B$46</f>
        <v>Pharmacy</v>
      </c>
      <c r="C157" s="171">
        <f>Data!MB6</f>
        <v>0</v>
      </c>
      <c r="D157" s="171">
        <f>Data!MV6</f>
        <v>0</v>
      </c>
      <c r="E157" s="171">
        <f>Data!NP6</f>
        <v>0</v>
      </c>
      <c r="F157" s="171">
        <f>Data!OJ6</f>
        <v>0</v>
      </c>
      <c r="G157" s="171">
        <f>Data!PD6</f>
        <v>0</v>
      </c>
      <c r="H157" s="172">
        <f>Data!PX6</f>
        <v>0</v>
      </c>
      <c r="I157" s="76">
        <f t="shared" si="6"/>
        <v>0</v>
      </c>
    </row>
    <row r="158" spans="2:9" x14ac:dyDescent="0.2">
      <c r="B158" s="9" t="str">
        <f>$B$47</f>
        <v>Business Administration</v>
      </c>
      <c r="C158" s="171">
        <f>Data!MC6</f>
        <v>29505.140500000001</v>
      </c>
      <c r="D158" s="171">
        <f>Data!MW6</f>
        <v>0</v>
      </c>
      <c r="E158" s="171">
        <f>Data!NQ6</f>
        <v>114341.31543046358</v>
      </c>
      <c r="F158" s="171">
        <f>Data!OK6</f>
        <v>683041.76986754965</v>
      </c>
      <c r="G158" s="171">
        <f>Data!PE6</f>
        <v>0</v>
      </c>
      <c r="H158" s="172">
        <f>Data!PY6</f>
        <v>9305522.8206424229</v>
      </c>
      <c r="I158" s="76">
        <f t="shared" si="6"/>
        <v>10132411.046440436</v>
      </c>
    </row>
    <row r="159" spans="2:9" x14ac:dyDescent="0.2">
      <c r="B159" s="9" t="str">
        <f>$B$48</f>
        <v>Optometry</v>
      </c>
      <c r="C159" s="171">
        <f>Data!MD6</f>
        <v>0</v>
      </c>
      <c r="D159" s="171">
        <f>Data!MX6</f>
        <v>0</v>
      </c>
      <c r="E159" s="171">
        <f>Data!NR6</f>
        <v>0</v>
      </c>
      <c r="F159" s="171">
        <f>Data!OL6</f>
        <v>0</v>
      </c>
      <c r="G159" s="171">
        <f>Data!PF6</f>
        <v>0</v>
      </c>
      <c r="H159" s="172">
        <f>Data!PZ6</f>
        <v>0</v>
      </c>
      <c r="I159" s="76">
        <f t="shared" si="6"/>
        <v>0</v>
      </c>
    </row>
    <row r="160" spans="2:9" x14ac:dyDescent="0.2">
      <c r="B160" s="9" t="str">
        <f>$B$49</f>
        <v>Teacher Ed-Practice Teaching</v>
      </c>
      <c r="C160" s="171">
        <f>Data!ME6</f>
        <v>0</v>
      </c>
      <c r="D160" s="171">
        <f>Data!MY6</f>
        <v>0</v>
      </c>
      <c r="E160" s="171">
        <f>Data!NS6</f>
        <v>0</v>
      </c>
      <c r="F160" s="171">
        <f>Data!OM6</f>
        <v>0</v>
      </c>
      <c r="G160" s="171">
        <f>Data!PG6</f>
        <v>0</v>
      </c>
      <c r="H160" s="172">
        <f>Data!QA6</f>
        <v>236107.04593060946</v>
      </c>
      <c r="I160" s="76">
        <f t="shared" si="6"/>
        <v>236107.04593060946</v>
      </c>
    </row>
    <row r="161" spans="2:9" x14ac:dyDescent="0.2">
      <c r="B161" s="9" t="str">
        <f>$B$50</f>
        <v>Technology</v>
      </c>
      <c r="C161" s="171">
        <f>Data!MF6</f>
        <v>0</v>
      </c>
      <c r="D161" s="171">
        <f>Data!MZ6</f>
        <v>0</v>
      </c>
      <c r="E161" s="171">
        <f>Data!NT6</f>
        <v>0</v>
      </c>
      <c r="F161" s="171">
        <f>Data!ON6</f>
        <v>0</v>
      </c>
      <c r="G161" s="171">
        <f>Data!PH6</f>
        <v>0</v>
      </c>
      <c r="H161" s="172">
        <f>Data!QB6</f>
        <v>770649.72525307746</v>
      </c>
      <c r="I161" s="76">
        <f t="shared" si="6"/>
        <v>770649.72525307746</v>
      </c>
    </row>
    <row r="162" spans="2:9" x14ac:dyDescent="0.2">
      <c r="B162" s="9" t="str">
        <f>$B$51</f>
        <v>Nursing</v>
      </c>
      <c r="C162" s="171">
        <f>Data!MG6</f>
        <v>867.79825000000005</v>
      </c>
      <c r="D162" s="171">
        <f>Data!NA6</f>
        <v>6596.05</v>
      </c>
      <c r="E162" s="171">
        <f>Data!NU6</f>
        <v>0</v>
      </c>
      <c r="F162" s="171">
        <f>Data!OO6</f>
        <v>0</v>
      </c>
      <c r="G162" s="171">
        <f>Data!PI6</f>
        <v>0</v>
      </c>
      <c r="H162" s="172">
        <f>Data!QC6</f>
        <v>3798611.6213436378</v>
      </c>
      <c r="I162" s="76">
        <f t="shared" si="6"/>
        <v>3806075.4695936376</v>
      </c>
    </row>
    <row r="163" spans="2:9" ht="15" thickBot="1" x14ac:dyDescent="0.25">
      <c r="B163" s="39" t="str">
        <f>$B$52</f>
        <v>Totals</v>
      </c>
      <c r="C163" s="40">
        <f t="shared" ref="C163:H163" si="7">SUM(C143:C162)</f>
        <v>2165613.0535036502</v>
      </c>
      <c r="D163" s="40">
        <f t="shared" si="7"/>
        <v>1253009.0864963506</v>
      </c>
      <c r="E163" s="40">
        <f t="shared" si="7"/>
        <v>422783.59343046357</v>
      </c>
      <c r="F163" s="40">
        <f t="shared" si="7"/>
        <v>1423134.3048675498</v>
      </c>
      <c r="G163" s="41">
        <f t="shared" si="7"/>
        <v>0</v>
      </c>
      <c r="H163" s="77">
        <f t="shared" si="7"/>
        <v>87047454.930582166</v>
      </c>
      <c r="I163" s="76">
        <f>SUM(I143:I162)</f>
        <v>92311994.968880191</v>
      </c>
    </row>
    <row r="164" spans="2:9" ht="15" thickTop="1" x14ac:dyDescent="0.2">
      <c r="B164" s="14"/>
      <c r="C164" s="46"/>
      <c r="D164" s="46"/>
      <c r="E164" s="46"/>
      <c r="F164" s="46"/>
      <c r="G164" s="46"/>
      <c r="H164" s="47"/>
      <c r="I164" s="48"/>
    </row>
    <row r="165" spans="2:9" ht="14.25" customHeight="1"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83" si="8">C143+$H$140*IF($H116=0,0,$H143*C116/$H116)+IF($H32=0,0,$H$141*$H143*C32/$H32)</f>
        <v>15956418.433872046</v>
      </c>
      <c r="D168" s="21">
        <f t="shared" si="8"/>
        <v>9136380.9504080769</v>
      </c>
      <c r="E168" s="21">
        <f t="shared" si="8"/>
        <v>4820380.5338305766</v>
      </c>
      <c r="F168" s="21">
        <f t="shared" si="8"/>
        <v>100054.95968470338</v>
      </c>
      <c r="G168" s="21">
        <f t="shared" si="8"/>
        <v>0</v>
      </c>
      <c r="H168" s="40">
        <f t="shared" ref="H168:H188" si="9">SUM(C168:G168)</f>
        <v>30013234.877795402</v>
      </c>
      <c r="I168" s="56"/>
    </row>
    <row r="169" spans="2:9" x14ac:dyDescent="0.2">
      <c r="B169" s="9" t="str">
        <f>$B$33</f>
        <v>Science</v>
      </c>
      <c r="C169" s="22">
        <f t="shared" si="8"/>
        <v>8028119.0330690015</v>
      </c>
      <c r="D169" s="22">
        <f t="shared" si="8"/>
        <v>5678831.8813950438</v>
      </c>
      <c r="E169" s="22">
        <f t="shared" si="8"/>
        <v>3663109.7157301009</v>
      </c>
      <c r="F169" s="22">
        <f t="shared" si="8"/>
        <v>325778.91775494354</v>
      </c>
      <c r="G169" s="22">
        <f t="shared" si="8"/>
        <v>0</v>
      </c>
      <c r="H169" s="75">
        <f t="shared" si="9"/>
        <v>17695839.547949091</v>
      </c>
      <c r="I169" s="56"/>
    </row>
    <row r="170" spans="2:9" x14ac:dyDescent="0.2">
      <c r="B170" s="9" t="str">
        <f>$B$34</f>
        <v>Fine Arts</v>
      </c>
      <c r="C170" s="22">
        <f t="shared" si="8"/>
        <v>2531172.8221025188</v>
      </c>
      <c r="D170" s="22">
        <f t="shared" si="8"/>
        <v>1556547.3623953394</v>
      </c>
      <c r="E170" s="22">
        <f t="shared" si="8"/>
        <v>167521.2327105944</v>
      </c>
      <c r="F170" s="22">
        <f t="shared" si="8"/>
        <v>0</v>
      </c>
      <c r="G170" s="22">
        <f t="shared" si="8"/>
        <v>0</v>
      </c>
      <c r="H170" s="75">
        <f t="shared" si="9"/>
        <v>4255241.4172084527</v>
      </c>
      <c r="I170" s="56"/>
    </row>
    <row r="171" spans="2:9" x14ac:dyDescent="0.2">
      <c r="B171" s="9" t="str">
        <f>$B$35</f>
        <v>Teacher Education</v>
      </c>
      <c r="C171" s="22">
        <f t="shared" si="8"/>
        <v>858194.66971271136</v>
      </c>
      <c r="D171" s="22">
        <f t="shared" si="8"/>
        <v>2467942.4510768461</v>
      </c>
      <c r="E171" s="22">
        <f t="shared" si="8"/>
        <v>1620011.5312694693</v>
      </c>
      <c r="F171" s="22">
        <f t="shared" si="8"/>
        <v>1391082.6084519012</v>
      </c>
      <c r="G171" s="22">
        <f t="shared" si="8"/>
        <v>0</v>
      </c>
      <c r="H171" s="75">
        <f t="shared" si="9"/>
        <v>6337231.260510928</v>
      </c>
      <c r="I171" s="56"/>
    </row>
    <row r="172" spans="2:9" x14ac:dyDescent="0.2">
      <c r="B172" s="9" t="str">
        <f>$B$36</f>
        <v>Agriculture</v>
      </c>
      <c r="C172" s="22">
        <f t="shared" si="8"/>
        <v>3334.0991572423045</v>
      </c>
      <c r="D172" s="22">
        <f t="shared" si="8"/>
        <v>48167.861219141952</v>
      </c>
      <c r="E172" s="22">
        <f t="shared" si="8"/>
        <v>50486.992743028597</v>
      </c>
      <c r="F172" s="22">
        <f t="shared" si="8"/>
        <v>0</v>
      </c>
      <c r="G172" s="22">
        <f t="shared" si="8"/>
        <v>0</v>
      </c>
      <c r="H172" s="75">
        <f t="shared" si="9"/>
        <v>101988.95311941285</v>
      </c>
      <c r="I172" s="56"/>
    </row>
    <row r="173" spans="2:9" x14ac:dyDescent="0.2">
      <c r="B173" s="9" t="str">
        <f>$B$37</f>
        <v>Engineering</v>
      </c>
      <c r="C173" s="22">
        <f t="shared" si="8"/>
        <v>2725742.4232229097</v>
      </c>
      <c r="D173" s="22">
        <f t="shared" si="8"/>
        <v>5369511.4553914666</v>
      </c>
      <c r="E173" s="22">
        <f t="shared" si="8"/>
        <v>2057694.1192785928</v>
      </c>
      <c r="F173" s="22">
        <f t="shared" si="8"/>
        <v>0</v>
      </c>
      <c r="G173" s="22">
        <f t="shared" si="8"/>
        <v>0</v>
      </c>
      <c r="H173" s="75">
        <f t="shared" si="9"/>
        <v>10152947.997892968</v>
      </c>
      <c r="I173" s="56"/>
    </row>
    <row r="174" spans="2:9" x14ac:dyDescent="0.2">
      <c r="B174" s="9" t="str">
        <f>$B$38</f>
        <v>Home Economics</v>
      </c>
      <c r="C174" s="22">
        <f t="shared" si="8"/>
        <v>7999.9701878862688</v>
      </c>
      <c r="D174" s="22">
        <f t="shared" si="8"/>
        <v>41886.794361277513</v>
      </c>
      <c r="E174" s="22">
        <f t="shared" si="8"/>
        <v>0</v>
      </c>
      <c r="F174" s="22">
        <f t="shared" si="8"/>
        <v>0</v>
      </c>
      <c r="G174" s="22">
        <f t="shared" si="8"/>
        <v>0</v>
      </c>
      <c r="H174" s="75">
        <f t="shared" si="9"/>
        <v>49886.764549163781</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118194.50549502263</v>
      </c>
      <c r="D176" s="22">
        <f t="shared" si="8"/>
        <v>523390.1524003715</v>
      </c>
      <c r="E176" s="22">
        <f t="shared" si="8"/>
        <v>668483.39802478545</v>
      </c>
      <c r="F176" s="22">
        <f t="shared" si="8"/>
        <v>0</v>
      </c>
      <c r="G176" s="22">
        <f t="shared" si="8"/>
        <v>0</v>
      </c>
      <c r="H176" s="75">
        <f t="shared" si="9"/>
        <v>1310068.0559201795</v>
      </c>
      <c r="I176" s="56"/>
    </row>
    <row r="177" spans="2:9" x14ac:dyDescent="0.2">
      <c r="B177" s="9" t="str">
        <f>$B$41</f>
        <v>Library Science</v>
      </c>
      <c r="C177" s="22">
        <f t="shared" si="8"/>
        <v>403.71991218361353</v>
      </c>
      <c r="D177" s="22">
        <f t="shared" si="8"/>
        <v>1812.0607316718149</v>
      </c>
      <c r="E177" s="22">
        <f t="shared" si="8"/>
        <v>0</v>
      </c>
      <c r="F177" s="22">
        <f t="shared" si="8"/>
        <v>0</v>
      </c>
      <c r="G177" s="22">
        <f t="shared" si="8"/>
        <v>0</v>
      </c>
      <c r="H177" s="75">
        <f t="shared" si="9"/>
        <v>2215.7806438554285</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176642.60723882425</v>
      </c>
      <c r="D180" s="22">
        <f t="shared" si="8"/>
        <v>0</v>
      </c>
      <c r="E180" s="22">
        <f t="shared" si="8"/>
        <v>0</v>
      </c>
      <c r="F180" s="22">
        <f t="shared" si="8"/>
        <v>0</v>
      </c>
      <c r="G180" s="22">
        <f t="shared" si="8"/>
        <v>0</v>
      </c>
      <c r="H180" s="75">
        <f t="shared" si="9"/>
        <v>176642.60723882425</v>
      </c>
      <c r="I180" s="56"/>
    </row>
    <row r="181" spans="2:9" x14ac:dyDescent="0.2">
      <c r="B181" s="9" t="str">
        <f>$B$45</f>
        <v>Health Services</v>
      </c>
      <c r="C181" s="22">
        <f t="shared" si="8"/>
        <v>977159.14470318169</v>
      </c>
      <c r="D181" s="22">
        <f t="shared" si="8"/>
        <v>2398402.2179365698</v>
      </c>
      <c r="E181" s="22">
        <f t="shared" si="8"/>
        <v>3033919.5427522655</v>
      </c>
      <c r="F181" s="22">
        <f t="shared" si="8"/>
        <v>861973.51344211376</v>
      </c>
      <c r="G181" s="22">
        <f t="shared" si="8"/>
        <v>0</v>
      </c>
      <c r="H181" s="75">
        <f t="shared" si="9"/>
        <v>7271454.4188341312</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1090782.4143463883</v>
      </c>
      <c r="D183" s="22">
        <f t="shared" si="8"/>
        <v>5426516.0939780632</v>
      </c>
      <c r="E183" s="22">
        <f t="shared" si="8"/>
        <v>1828139.3733941244</v>
      </c>
      <c r="F183" s="22">
        <f t="shared" si="8"/>
        <v>1786973.1647218603</v>
      </c>
      <c r="G183" s="22">
        <f t="shared" si="8"/>
        <v>0</v>
      </c>
      <c r="H183" s="75">
        <f t="shared" si="9"/>
        <v>10132411.046440436</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236107.04593060946</v>
      </c>
      <c r="E185" s="22">
        <f t="shared" si="10"/>
        <v>0</v>
      </c>
      <c r="F185" s="22">
        <f t="shared" si="10"/>
        <v>0</v>
      </c>
      <c r="G185" s="22">
        <f t="shared" si="10"/>
        <v>0</v>
      </c>
      <c r="H185" s="75">
        <f t="shared" si="9"/>
        <v>236107.04593060946</v>
      </c>
      <c r="I185" s="56"/>
    </row>
    <row r="186" spans="2:9" x14ac:dyDescent="0.2">
      <c r="B186" s="9" t="str">
        <f>$B$50</f>
        <v>Technology</v>
      </c>
      <c r="C186" s="22">
        <f t="shared" si="10"/>
        <v>473445.92358182644</v>
      </c>
      <c r="D186" s="22">
        <f t="shared" si="10"/>
        <v>238865.06593783721</v>
      </c>
      <c r="E186" s="22">
        <f t="shared" si="10"/>
        <v>58338.735733413771</v>
      </c>
      <c r="F186" s="22">
        <f t="shared" si="10"/>
        <v>0</v>
      </c>
      <c r="G186" s="22">
        <f t="shared" si="10"/>
        <v>0</v>
      </c>
      <c r="H186" s="75">
        <f t="shared" si="9"/>
        <v>770649.72525307734</v>
      </c>
      <c r="I186" s="56"/>
    </row>
    <row r="187" spans="2:9" x14ac:dyDescent="0.2">
      <c r="B187" s="9" t="str">
        <f>$B$51</f>
        <v>Nursing</v>
      </c>
      <c r="C187" s="22">
        <f t="shared" si="10"/>
        <v>171468.35446527824</v>
      </c>
      <c r="D187" s="22">
        <f t="shared" si="10"/>
        <v>2247520.5491109751</v>
      </c>
      <c r="E187" s="22">
        <f t="shared" si="10"/>
        <v>1387086.5660173842</v>
      </c>
      <c r="F187" s="22">
        <f t="shared" si="10"/>
        <v>0</v>
      </c>
      <c r="G187" s="22">
        <f t="shared" si="10"/>
        <v>0</v>
      </c>
      <c r="H187" s="75">
        <f t="shared" si="9"/>
        <v>3806075.4695936376</v>
      </c>
      <c r="I187" s="56"/>
    </row>
    <row r="188" spans="2:9" x14ac:dyDescent="0.2">
      <c r="B188" s="39" t="str">
        <f>$B$52</f>
        <v>Totals</v>
      </c>
      <c r="C188" s="40">
        <f>SUM(C168:C187)</f>
        <v>33119078.121067032</v>
      </c>
      <c r="D188" s="40">
        <f>SUM(D168:D187)</f>
        <v>35371881.942273289</v>
      </c>
      <c r="E188" s="40">
        <f>SUM(E168:E187)</f>
        <v>19355171.741484337</v>
      </c>
      <c r="F188" s="40">
        <f>SUM(F168:F187)</f>
        <v>4465863.1640555225</v>
      </c>
      <c r="G188" s="40">
        <f>SUM(G168:G187)</f>
        <v>0</v>
      </c>
      <c r="H188" s="40">
        <f t="shared" si="9"/>
        <v>92311994.968880177</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45194694</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7566900.1831196779</v>
      </c>
      <c r="D193" s="42">
        <f t="shared" si="11"/>
        <v>4607229.9953201683</v>
      </c>
      <c r="E193" s="42">
        <f t="shared" si="11"/>
        <v>2458511.4769206736</v>
      </c>
      <c r="F193" s="42">
        <f t="shared" si="11"/>
        <v>51055.250569282267</v>
      </c>
      <c r="G193" s="42">
        <f t="shared" si="11"/>
        <v>0</v>
      </c>
      <c r="H193" s="42">
        <f>SUM(C193:G193)</f>
        <v>14683696.905929802</v>
      </c>
      <c r="I193" s="1"/>
    </row>
    <row r="194" spans="2:9" x14ac:dyDescent="0.2">
      <c r="B194" s="9" t="str">
        <f>$B$33</f>
        <v>Science</v>
      </c>
      <c r="C194" s="43">
        <f t="shared" si="11"/>
        <v>3522132.425416592</v>
      </c>
      <c r="D194" s="43">
        <f t="shared" si="11"/>
        <v>2459503.0587748457</v>
      </c>
      <c r="E194" s="43">
        <f t="shared" si="11"/>
        <v>1639398.3378282764</v>
      </c>
      <c r="F194" s="43">
        <f t="shared" si="11"/>
        <v>97970.886227541647</v>
      </c>
      <c r="G194" s="43">
        <f t="shared" si="11"/>
        <v>0</v>
      </c>
      <c r="H194" s="43">
        <f t="shared" ref="H194:H213" si="12">SUM(C194:G194)</f>
        <v>7719004.7082472565</v>
      </c>
      <c r="I194" s="1"/>
    </row>
    <row r="195" spans="2:9" x14ac:dyDescent="0.2">
      <c r="B195" s="9" t="str">
        <f>$B$34</f>
        <v>Fine Arts</v>
      </c>
      <c r="C195" s="43">
        <f t="shared" si="11"/>
        <v>1826623.7825682661</v>
      </c>
      <c r="D195" s="43">
        <f t="shared" si="11"/>
        <v>1152929.8567717397</v>
      </c>
      <c r="E195" s="43">
        <f t="shared" si="11"/>
        <v>124082.46321398873</v>
      </c>
      <c r="F195" s="43">
        <f t="shared" si="11"/>
        <v>0</v>
      </c>
      <c r="G195" s="43">
        <f t="shared" si="11"/>
        <v>0</v>
      </c>
      <c r="H195" s="43">
        <f t="shared" si="12"/>
        <v>3103636.1025539944</v>
      </c>
      <c r="I195" s="1"/>
    </row>
    <row r="196" spans="2:9" x14ac:dyDescent="0.2">
      <c r="B196" s="9" t="str">
        <f>$B$35</f>
        <v>Teacher Education</v>
      </c>
      <c r="C196" s="43">
        <f t="shared" si="11"/>
        <v>256332.63048016466</v>
      </c>
      <c r="D196" s="43">
        <f t="shared" si="11"/>
        <v>1131339.5760577568</v>
      </c>
      <c r="E196" s="43">
        <f t="shared" si="11"/>
        <v>1007364.4823737561</v>
      </c>
      <c r="F196" s="43">
        <f t="shared" si="11"/>
        <v>823321.33196128334</v>
      </c>
      <c r="G196" s="43">
        <f t="shared" si="11"/>
        <v>0</v>
      </c>
      <c r="H196" s="43">
        <f t="shared" si="12"/>
        <v>3218358.0208729608</v>
      </c>
      <c r="I196" s="1"/>
    </row>
    <row r="197" spans="2:9" x14ac:dyDescent="0.2">
      <c r="B197" s="9" t="str">
        <f>$B$36</f>
        <v>Agriculture</v>
      </c>
      <c r="C197" s="43">
        <f t="shared" si="11"/>
        <v>830.55526745589702</v>
      </c>
      <c r="D197" s="43">
        <f t="shared" si="11"/>
        <v>11999.064506147664</v>
      </c>
      <c r="E197" s="43">
        <f t="shared" si="11"/>
        <v>12576.781848147846</v>
      </c>
      <c r="F197" s="43">
        <f t="shared" si="11"/>
        <v>0</v>
      </c>
      <c r="G197" s="43">
        <f t="shared" si="11"/>
        <v>0</v>
      </c>
      <c r="H197" s="43">
        <f t="shared" si="12"/>
        <v>25406.401621751407</v>
      </c>
      <c r="I197" s="1"/>
    </row>
    <row r="198" spans="2:9" x14ac:dyDescent="0.2">
      <c r="B198" s="9" t="str">
        <f>$B$37</f>
        <v>Engineering</v>
      </c>
      <c r="C198" s="43">
        <f t="shared" si="11"/>
        <v>1140781.1676302538</v>
      </c>
      <c r="D198" s="43">
        <f t="shared" si="11"/>
        <v>2252993.0350973019</v>
      </c>
      <c r="E198" s="43">
        <f t="shared" si="11"/>
        <v>800581.85092310584</v>
      </c>
      <c r="F198" s="43">
        <f t="shared" si="11"/>
        <v>0</v>
      </c>
      <c r="G198" s="43">
        <f t="shared" si="11"/>
        <v>0</v>
      </c>
      <c r="H198" s="43">
        <f t="shared" si="12"/>
        <v>4194356.0536506614</v>
      </c>
      <c r="I198" s="1"/>
    </row>
    <row r="199" spans="2:9" x14ac:dyDescent="0.2">
      <c r="B199" s="9" t="str">
        <f>$B$38</f>
        <v>Home Economics</v>
      </c>
      <c r="C199" s="43">
        <f t="shared" si="11"/>
        <v>2977.9458672167652</v>
      </c>
      <c r="D199" s="43">
        <f t="shared" si="11"/>
        <v>15592.133874199157</v>
      </c>
      <c r="E199" s="43">
        <f t="shared" si="11"/>
        <v>0</v>
      </c>
      <c r="F199" s="43">
        <f t="shared" si="11"/>
        <v>0</v>
      </c>
      <c r="G199" s="43">
        <f t="shared" si="11"/>
        <v>0</v>
      </c>
      <c r="H199" s="43">
        <f t="shared" si="12"/>
        <v>18570.079741415921</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72373.297571747025</v>
      </c>
      <c r="D201" s="43">
        <f t="shared" si="11"/>
        <v>322854.63502088585</v>
      </c>
      <c r="E201" s="43">
        <f t="shared" si="11"/>
        <v>412355.7970989836</v>
      </c>
      <c r="F201" s="43">
        <f t="shared" si="11"/>
        <v>0</v>
      </c>
      <c r="G201" s="43">
        <f t="shared" si="11"/>
        <v>0</v>
      </c>
      <c r="H201" s="43">
        <f t="shared" si="12"/>
        <v>807583.72969161649</v>
      </c>
      <c r="I201" s="1"/>
    </row>
    <row r="202" spans="2:9" x14ac:dyDescent="0.2">
      <c r="B202" s="9" t="str">
        <f>$B$41</f>
        <v>Library Science</v>
      </c>
      <c r="C202" s="43">
        <f t="shared" si="11"/>
        <v>3765.5533226774451</v>
      </c>
      <c r="D202" s="43">
        <f t="shared" si="11"/>
        <v>16901.349433408202</v>
      </c>
      <c r="E202" s="43">
        <f t="shared" si="11"/>
        <v>0</v>
      </c>
      <c r="F202" s="43">
        <f t="shared" si="11"/>
        <v>0</v>
      </c>
      <c r="G202" s="43">
        <f t="shared" si="11"/>
        <v>0</v>
      </c>
      <c r="H202" s="43">
        <f t="shared" si="12"/>
        <v>20666.902756085648</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63680.521882586014</v>
      </c>
      <c r="D205" s="43">
        <f t="shared" si="11"/>
        <v>0</v>
      </c>
      <c r="E205" s="43">
        <f t="shared" si="11"/>
        <v>0</v>
      </c>
      <c r="F205" s="43">
        <f t="shared" si="11"/>
        <v>0</v>
      </c>
      <c r="G205" s="43">
        <f t="shared" si="11"/>
        <v>0</v>
      </c>
      <c r="H205" s="43">
        <f t="shared" si="12"/>
        <v>63680.521882586014</v>
      </c>
      <c r="I205" s="1"/>
    </row>
    <row r="206" spans="2:9" x14ac:dyDescent="0.2">
      <c r="B206" s="9" t="str">
        <f>$B$45</f>
        <v>Health Services</v>
      </c>
      <c r="C206" s="43">
        <f t="shared" si="11"/>
        <v>533900.18316538399</v>
      </c>
      <c r="D206" s="43">
        <f t="shared" si="11"/>
        <v>1269051.7352204213</v>
      </c>
      <c r="E206" s="43">
        <f t="shared" si="11"/>
        <v>1664736.8541988097</v>
      </c>
      <c r="F206" s="43">
        <f t="shared" si="11"/>
        <v>167833.81491750371</v>
      </c>
      <c r="G206" s="43">
        <f t="shared" si="11"/>
        <v>0</v>
      </c>
      <c r="H206" s="43">
        <f t="shared" si="12"/>
        <v>3635522.5875021191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619175.83470846841</v>
      </c>
      <c r="D208" s="43">
        <f t="shared" si="11"/>
        <v>3165965.8741869321</v>
      </c>
      <c r="E208" s="43">
        <f t="shared" si="11"/>
        <v>999872.86000717094</v>
      </c>
      <c r="F208" s="43">
        <f t="shared" si="11"/>
        <v>644061.3209331166</v>
      </c>
      <c r="G208" s="43">
        <f t="shared" si="11"/>
        <v>0</v>
      </c>
      <c r="H208" s="43">
        <f t="shared" si="12"/>
        <v>5429075.8898356883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247748.6097342819</v>
      </c>
      <c r="E210" s="43">
        <f t="shared" si="13"/>
        <v>0</v>
      </c>
      <c r="F210" s="43">
        <f t="shared" si="13"/>
        <v>0</v>
      </c>
      <c r="G210" s="43">
        <f t="shared" si="13"/>
        <v>0</v>
      </c>
      <c r="H210" s="43">
        <f t="shared" si="12"/>
        <v>247748.6097342819</v>
      </c>
      <c r="I210" s="1"/>
    </row>
    <row r="211" spans="2:9" x14ac:dyDescent="0.2">
      <c r="B211" s="9" t="str">
        <f>$B$50</f>
        <v>Technology</v>
      </c>
      <c r="C211" s="43">
        <f t="shared" si="13"/>
        <v>252540.75430497402</v>
      </c>
      <c r="D211" s="43">
        <f t="shared" si="13"/>
        <v>127412.99676355331</v>
      </c>
      <c r="E211" s="43">
        <f t="shared" si="13"/>
        <v>31118.460617115314</v>
      </c>
      <c r="F211" s="43">
        <f t="shared" si="13"/>
        <v>0</v>
      </c>
      <c r="G211" s="43">
        <f t="shared" si="13"/>
        <v>0</v>
      </c>
      <c r="H211" s="43">
        <f t="shared" si="12"/>
        <v>411072.21168564266</v>
      </c>
      <c r="I211" s="1"/>
    </row>
    <row r="212" spans="2:9" x14ac:dyDescent="0.2">
      <c r="B212" s="9" t="str">
        <f>$B$51</f>
        <v>Nursing</v>
      </c>
      <c r="C212" s="43">
        <f t="shared" si="13"/>
        <v>72590.807458303432</v>
      </c>
      <c r="D212" s="43">
        <f t="shared" si="13"/>
        <v>953516.93131813966</v>
      </c>
      <c r="E212" s="43">
        <f t="shared" si="13"/>
        <v>590207.53551769431</v>
      </c>
      <c r="F212" s="43">
        <f t="shared" si="13"/>
        <v>0</v>
      </c>
      <c r="G212" s="43">
        <f t="shared" si="13"/>
        <v>0</v>
      </c>
      <c r="H212" s="43">
        <f t="shared" si="12"/>
        <v>1616315.2742941375</v>
      </c>
      <c r="I212" s="1"/>
    </row>
    <row r="213" spans="2:9" x14ac:dyDescent="0.2">
      <c r="B213" s="39" t="str">
        <f>$B$52</f>
        <v>Totals</v>
      </c>
      <c r="C213" s="42">
        <f>SUM(C193:C212)</f>
        <v>15934605.642763766</v>
      </c>
      <c r="D213" s="42">
        <f>SUM(D193:D212)</f>
        <v>17735038.852079779</v>
      </c>
      <c r="E213" s="42">
        <f>SUM(E193:E212)</f>
        <v>9740806.9005477242</v>
      </c>
      <c r="F213" s="42">
        <f>SUM(F193:F212)</f>
        <v>1784242.6046087276</v>
      </c>
      <c r="G213" s="42">
        <f>SUM(G193:G212)</f>
        <v>0</v>
      </c>
      <c r="H213" s="42">
        <f t="shared" si="12"/>
        <v>45194694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35890115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6938817.3876634128</v>
      </c>
      <c r="D218" s="42">
        <f t="shared" si="14"/>
        <v>6675407.196922536</v>
      </c>
      <c r="E218" s="42">
        <f t="shared" si="14"/>
        <v>986641.44508227683</v>
      </c>
      <c r="F218" s="42">
        <f t="shared" si="14"/>
        <v>10543.107906391395</v>
      </c>
      <c r="G218" s="42">
        <f t="shared" si="14"/>
        <v>0</v>
      </c>
      <c r="H218" s="42">
        <f>SUM(C218:G218)</f>
        <v>14611409.137574619</v>
      </c>
      <c r="I218" s="1"/>
    </row>
    <row r="219" spans="2:9" x14ac:dyDescent="0.2">
      <c r="B219" s="9" t="str">
        <f>$B$33</f>
        <v>Science</v>
      </c>
      <c r="C219" s="43">
        <f t="shared" si="14"/>
        <v>2491348.5906204456</v>
      </c>
      <c r="D219" s="43">
        <f t="shared" si="14"/>
        <v>2521345.8903299416</v>
      </c>
      <c r="E219" s="43">
        <f t="shared" si="14"/>
        <v>430355.19137815107</v>
      </c>
      <c r="F219" s="43">
        <f t="shared" si="14"/>
        <v>23143.407599395741</v>
      </c>
      <c r="G219" s="43">
        <f t="shared" si="14"/>
        <v>0</v>
      </c>
      <c r="H219" s="43">
        <f t="shared" ref="H219:H238" si="15">SUM(C219:G219)</f>
        <v>5466193.0799279343</v>
      </c>
      <c r="I219" s="1"/>
    </row>
    <row r="220" spans="2:9" x14ac:dyDescent="0.2">
      <c r="B220" s="9" t="str">
        <f>$B$34</f>
        <v>Fine Arts</v>
      </c>
      <c r="C220" s="43">
        <f t="shared" si="14"/>
        <v>1080229.3349353361</v>
      </c>
      <c r="D220" s="43">
        <f t="shared" si="14"/>
        <v>756438.66461995593</v>
      </c>
      <c r="E220" s="43">
        <f t="shared" si="14"/>
        <v>36170.401186807358</v>
      </c>
      <c r="F220" s="43">
        <f t="shared" si="14"/>
        <v>0</v>
      </c>
      <c r="G220" s="43">
        <f t="shared" si="14"/>
        <v>0</v>
      </c>
      <c r="H220" s="43">
        <f t="shared" si="15"/>
        <v>1872838.4007420994</v>
      </c>
      <c r="I220" s="1"/>
    </row>
    <row r="221" spans="2:9" x14ac:dyDescent="0.2">
      <c r="B221" s="9" t="str">
        <f>$B$35</f>
        <v>Teacher Education</v>
      </c>
      <c r="C221" s="43">
        <f t="shared" si="14"/>
        <v>171282.26522062114</v>
      </c>
      <c r="D221" s="43">
        <f t="shared" si="14"/>
        <v>1678012.3984861579</v>
      </c>
      <c r="E221" s="43">
        <f t="shared" si="14"/>
        <v>550963.51908131805</v>
      </c>
      <c r="F221" s="43">
        <f t="shared" si="14"/>
        <v>234862.7289716457</v>
      </c>
      <c r="G221" s="43">
        <f t="shared" si="14"/>
        <v>0</v>
      </c>
      <c r="H221" s="43">
        <f t="shared" si="15"/>
        <v>2635120.911759743</v>
      </c>
      <c r="I221" s="1"/>
    </row>
    <row r="222" spans="2:9" x14ac:dyDescent="0.2">
      <c r="B222" s="9" t="str">
        <f>$B$36</f>
        <v>Agriculture</v>
      </c>
      <c r="C222" s="43">
        <f t="shared" si="14"/>
        <v>393.52616937535009</v>
      </c>
      <c r="D222" s="43">
        <f t="shared" si="14"/>
        <v>12912.082760167174</v>
      </c>
      <c r="E222" s="43">
        <f t="shared" si="14"/>
        <v>5080.7921399528723</v>
      </c>
      <c r="F222" s="43">
        <f t="shared" si="14"/>
        <v>0</v>
      </c>
      <c r="G222" s="43">
        <f t="shared" si="14"/>
        <v>0</v>
      </c>
      <c r="H222" s="43">
        <f t="shared" si="15"/>
        <v>18386.401069495398</v>
      </c>
      <c r="I222" s="1"/>
    </row>
    <row r="223" spans="2:9" x14ac:dyDescent="0.2">
      <c r="B223" s="9" t="str">
        <f>$B$37</f>
        <v>Engineering</v>
      </c>
      <c r="C223" s="43">
        <f t="shared" si="14"/>
        <v>512862.98023842508</v>
      </c>
      <c r="D223" s="43">
        <f t="shared" si="14"/>
        <v>1547076.8997938682</v>
      </c>
      <c r="E223" s="43">
        <f t="shared" si="14"/>
        <v>206134.99539237368</v>
      </c>
      <c r="F223" s="43">
        <f t="shared" si="14"/>
        <v>0</v>
      </c>
      <c r="G223" s="43">
        <f t="shared" si="14"/>
        <v>0</v>
      </c>
      <c r="H223" s="43">
        <f t="shared" si="15"/>
        <v>2266074.8754246668</v>
      </c>
      <c r="I223" s="1"/>
    </row>
    <row r="224" spans="2:9" x14ac:dyDescent="0.2">
      <c r="B224" s="9" t="str">
        <f>$B$38</f>
        <v>Home Economics</v>
      </c>
      <c r="C224" s="43">
        <f t="shared" si="14"/>
        <v>2459.5385585959384</v>
      </c>
      <c r="D224" s="43">
        <f t="shared" si="14"/>
        <v>44599.031804036887</v>
      </c>
      <c r="E224" s="43">
        <f t="shared" si="14"/>
        <v>0</v>
      </c>
      <c r="F224" s="43">
        <f t="shared" si="14"/>
        <v>0</v>
      </c>
      <c r="G224" s="43">
        <f t="shared" si="14"/>
        <v>0</v>
      </c>
      <c r="H224" s="43">
        <f t="shared" si="15"/>
        <v>47058.570362632825</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42205.681665506294</v>
      </c>
      <c r="D226" s="43">
        <f t="shared" si="14"/>
        <v>322453.0937944451</v>
      </c>
      <c r="E226" s="43">
        <f t="shared" si="14"/>
        <v>238434.31685350265</v>
      </c>
      <c r="F226" s="43">
        <f t="shared" si="14"/>
        <v>0</v>
      </c>
      <c r="G226" s="43">
        <f t="shared" si="14"/>
        <v>0</v>
      </c>
      <c r="H226" s="43">
        <f t="shared" si="15"/>
        <v>603093.09231345402</v>
      </c>
      <c r="I226" s="1"/>
    </row>
    <row r="227" spans="2:9" x14ac:dyDescent="0.2">
      <c r="B227" s="9" t="str">
        <f>$B$41</f>
        <v>Library Science</v>
      </c>
      <c r="C227" s="43">
        <f t="shared" si="14"/>
        <v>196.76308468767505</v>
      </c>
      <c r="D227" s="43">
        <f t="shared" si="14"/>
        <v>2093.8512584054874</v>
      </c>
      <c r="E227" s="43">
        <f t="shared" si="14"/>
        <v>0</v>
      </c>
      <c r="F227" s="43">
        <f t="shared" si="14"/>
        <v>0</v>
      </c>
      <c r="G227" s="43">
        <f t="shared" si="14"/>
        <v>0</v>
      </c>
      <c r="H227" s="43">
        <f t="shared" si="15"/>
        <v>2290.6143430931625</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79492.286213820727</v>
      </c>
      <c r="D230" s="43">
        <f t="shared" si="14"/>
        <v>0</v>
      </c>
      <c r="E230" s="43">
        <f t="shared" si="14"/>
        <v>0</v>
      </c>
      <c r="F230" s="43">
        <f t="shared" si="14"/>
        <v>0</v>
      </c>
      <c r="G230" s="43">
        <f t="shared" si="14"/>
        <v>0</v>
      </c>
      <c r="H230" s="43">
        <f t="shared" si="15"/>
        <v>79492.286213820727</v>
      </c>
      <c r="I230" s="1"/>
    </row>
    <row r="231" spans="2:9" x14ac:dyDescent="0.2">
      <c r="B231" s="9" t="str">
        <f>$B$45</f>
        <v>Health Services</v>
      </c>
      <c r="C231" s="43">
        <f t="shared" si="14"/>
        <v>630888.03720358212</v>
      </c>
      <c r="D231" s="43">
        <f t="shared" si="14"/>
        <v>1919084.4733705765</v>
      </c>
      <c r="E231" s="43">
        <f t="shared" si="14"/>
        <v>842080.81157647481</v>
      </c>
      <c r="F231" s="43">
        <f t="shared" si="14"/>
        <v>35743.707292400097</v>
      </c>
      <c r="G231" s="43">
        <f t="shared" si="14"/>
        <v>0</v>
      </c>
      <c r="H231" s="43">
        <f t="shared" si="15"/>
        <v>3427797.029443034</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462590.01210072404</v>
      </c>
      <c r="D233" s="43">
        <f t="shared" si="14"/>
        <v>2879254.8654333865</v>
      </c>
      <c r="E233" s="43">
        <f t="shared" si="14"/>
        <v>397571.98495131225</v>
      </c>
      <c r="F233" s="43">
        <f t="shared" si="14"/>
        <v>53486.986451936828</v>
      </c>
      <c r="G233" s="43">
        <f t="shared" si="14"/>
        <v>0</v>
      </c>
      <c r="H233" s="43">
        <f t="shared" si="15"/>
        <v>3792903.8489373596</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141334.95994237042</v>
      </c>
      <c r="E235" s="43">
        <f t="shared" si="16"/>
        <v>0</v>
      </c>
      <c r="F235" s="43">
        <f t="shared" si="16"/>
        <v>0</v>
      </c>
      <c r="G235" s="43">
        <f t="shared" si="16"/>
        <v>0</v>
      </c>
      <c r="H235" s="43">
        <f t="shared" si="15"/>
        <v>141334.95994237042</v>
      </c>
      <c r="I235" s="1"/>
    </row>
    <row r="236" spans="2:9" x14ac:dyDescent="0.2">
      <c r="B236" s="9" t="str">
        <f>$B$50</f>
        <v>Technology</v>
      </c>
      <c r="C236" s="43">
        <f t="shared" si="16"/>
        <v>132421.5559948053</v>
      </c>
      <c r="D236" s="43">
        <f t="shared" si="16"/>
        <v>103575.84224912479</v>
      </c>
      <c r="E236" s="43">
        <f t="shared" si="16"/>
        <v>16512.574454846836</v>
      </c>
      <c r="F236" s="43">
        <f t="shared" si="16"/>
        <v>0</v>
      </c>
      <c r="G236" s="43">
        <f t="shared" si="16"/>
        <v>0</v>
      </c>
      <c r="H236" s="43">
        <f t="shared" si="15"/>
        <v>252509.97269877692</v>
      </c>
      <c r="I236" s="1"/>
    </row>
    <row r="237" spans="2:9" x14ac:dyDescent="0.2">
      <c r="B237" s="9" t="str">
        <f>$B$51</f>
        <v>Nursing</v>
      </c>
      <c r="C237" s="43">
        <f t="shared" si="16"/>
        <v>58996.131558854569</v>
      </c>
      <c r="D237" s="43">
        <f t="shared" si="16"/>
        <v>459530.55617805768</v>
      </c>
      <c r="E237" s="43">
        <f t="shared" si="16"/>
        <v>155085.13150999005</v>
      </c>
      <c r="F237" s="43">
        <f t="shared" si="16"/>
        <v>0</v>
      </c>
      <c r="G237" s="43">
        <f t="shared" si="16"/>
        <v>0</v>
      </c>
      <c r="H237" s="43">
        <f t="shared" si="15"/>
        <v>673611.81924690236</v>
      </c>
      <c r="I237" s="1"/>
    </row>
    <row r="238" spans="2:9" x14ac:dyDescent="0.2">
      <c r="B238" s="39" t="str">
        <f>$B$52</f>
        <v>Totals</v>
      </c>
      <c r="C238" s="42">
        <f>SUM(C218:C237)</f>
        <v>12604184.091228191</v>
      </c>
      <c r="D238" s="42">
        <f>SUM(D218:D237)</f>
        <v>19063119.806943033</v>
      </c>
      <c r="E238" s="42">
        <f>SUM(E218:E237)</f>
        <v>3865031.1636070064</v>
      </c>
      <c r="F238" s="42">
        <f>SUM(F218:F237)</f>
        <v>357779.93822176981</v>
      </c>
      <c r="G238" s="42">
        <f>SUM(G218:G237)</f>
        <v>0</v>
      </c>
      <c r="H238" s="42">
        <f t="shared" si="15"/>
        <v>35890115</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27874223</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5389064.4602283221</v>
      </c>
      <c r="D243" s="42">
        <f t="shared" si="17"/>
        <v>5184485.7232367098</v>
      </c>
      <c r="E243" s="42">
        <f t="shared" si="17"/>
        <v>766279.61936777399</v>
      </c>
      <c r="F243" s="42">
        <f t="shared" si="17"/>
        <v>8188.3532804455172</v>
      </c>
      <c r="G243" s="42">
        <f t="shared" si="17"/>
        <v>0</v>
      </c>
      <c r="H243" s="42">
        <f>SUM(C243:G243)</f>
        <v>11348018.156113252</v>
      </c>
      <c r="I243" s="1"/>
    </row>
    <row r="244" spans="2:9" x14ac:dyDescent="0.2">
      <c r="B244" s="9" t="str">
        <f>$B$33</f>
        <v>Science</v>
      </c>
      <c r="C244" s="43">
        <f t="shared" si="17"/>
        <v>1934917.3494063758</v>
      </c>
      <c r="D244" s="43">
        <f t="shared" si="17"/>
        <v>1958214.89028916</v>
      </c>
      <c r="E244" s="43">
        <f t="shared" si="17"/>
        <v>334237.34010554879</v>
      </c>
      <c r="F244" s="43">
        <f t="shared" si="17"/>
        <v>17974.434030246255</v>
      </c>
      <c r="G244" s="43">
        <f t="shared" si="17"/>
        <v>0</v>
      </c>
      <c r="H244" s="43">
        <f t="shared" ref="H244:H263" si="18">SUM(C244:G244)</f>
        <v>4245344.0138313305</v>
      </c>
      <c r="I244" s="1"/>
    </row>
    <row r="245" spans="2:9" x14ac:dyDescent="0.2">
      <c r="B245" s="9" t="str">
        <f>$B$34</f>
        <v>Fine Arts</v>
      </c>
      <c r="C245" s="43">
        <f t="shared" si="17"/>
        <v>838965.08476301201</v>
      </c>
      <c r="D245" s="43">
        <f t="shared" si="17"/>
        <v>587491.57040702878</v>
      </c>
      <c r="E245" s="43">
        <f t="shared" si="17"/>
        <v>28091.908557008879</v>
      </c>
      <c r="F245" s="43">
        <f t="shared" si="17"/>
        <v>0</v>
      </c>
      <c r="G245" s="43">
        <f t="shared" si="17"/>
        <v>0</v>
      </c>
      <c r="H245" s="43">
        <f t="shared" si="18"/>
        <v>1454548.5637270496</v>
      </c>
      <c r="I245" s="1"/>
    </row>
    <row r="246" spans="2:9" x14ac:dyDescent="0.2">
      <c r="B246" s="9" t="str">
        <f>$B$35</f>
        <v>Teacher Education</v>
      </c>
      <c r="C246" s="43">
        <f t="shared" si="17"/>
        <v>133027.15961497303</v>
      </c>
      <c r="D246" s="43">
        <f t="shared" si="17"/>
        <v>1303236.0523828922</v>
      </c>
      <c r="E246" s="43">
        <f t="shared" si="17"/>
        <v>427908.35291938775</v>
      </c>
      <c r="F246" s="43">
        <f t="shared" si="17"/>
        <v>182407.21941805459</v>
      </c>
      <c r="G246" s="43">
        <f t="shared" si="17"/>
        <v>0</v>
      </c>
      <c r="H246" s="43">
        <f t="shared" si="18"/>
        <v>2046578.7843353075</v>
      </c>
      <c r="I246" s="1"/>
    </row>
    <row r="247" spans="2:9" x14ac:dyDescent="0.2">
      <c r="B247" s="9" t="str">
        <f>$B$36</f>
        <v>Agriculture</v>
      </c>
      <c r="C247" s="43">
        <f t="shared" si="17"/>
        <v>305.63391066047797</v>
      </c>
      <c r="D247" s="43">
        <f t="shared" si="17"/>
        <v>10028.228503902965</v>
      </c>
      <c r="E247" s="43">
        <f t="shared" si="17"/>
        <v>3946.0205999811801</v>
      </c>
      <c r="F247" s="43">
        <f t="shared" si="17"/>
        <v>0</v>
      </c>
      <c r="G247" s="43">
        <f t="shared" si="17"/>
        <v>0</v>
      </c>
      <c r="H247" s="43">
        <f t="shared" si="18"/>
        <v>14279.883014544623</v>
      </c>
      <c r="I247" s="1"/>
    </row>
    <row r="248" spans="2:9" x14ac:dyDescent="0.2">
      <c r="B248" s="9" t="str">
        <f>$B$37</f>
        <v>Engineering</v>
      </c>
      <c r="C248" s="43">
        <f t="shared" si="17"/>
        <v>398317.39406826789</v>
      </c>
      <c r="D248" s="43">
        <f t="shared" si="17"/>
        <v>1201544.3946892601</v>
      </c>
      <c r="E248" s="43">
        <f t="shared" si="17"/>
        <v>160095.69291352219</v>
      </c>
      <c r="F248" s="43">
        <f t="shared" si="17"/>
        <v>0</v>
      </c>
      <c r="G248" s="43">
        <f t="shared" si="17"/>
        <v>0</v>
      </c>
      <c r="H248" s="43">
        <f t="shared" si="18"/>
        <v>1759957.4816710502</v>
      </c>
      <c r="I248" s="1"/>
    </row>
    <row r="249" spans="2:9" x14ac:dyDescent="0.2">
      <c r="B249" s="9" t="str">
        <f>$B$38</f>
        <v>Home Economics</v>
      </c>
      <c r="C249" s="43">
        <f t="shared" si="17"/>
        <v>1910.2119416279872</v>
      </c>
      <c r="D249" s="43">
        <f t="shared" si="17"/>
        <v>34638.043318886455</v>
      </c>
      <c r="E249" s="43">
        <f t="shared" si="17"/>
        <v>0</v>
      </c>
      <c r="F249" s="43">
        <f t="shared" si="17"/>
        <v>0</v>
      </c>
      <c r="G249" s="43">
        <f t="shared" si="17"/>
        <v>0</v>
      </c>
      <c r="H249" s="43">
        <f t="shared" si="18"/>
        <v>36548.255260514445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32779.236918336261</v>
      </c>
      <c r="D251" s="43">
        <f t="shared" si="17"/>
        <v>250434.6793947659</v>
      </c>
      <c r="E251" s="43">
        <f t="shared" si="17"/>
        <v>185181.10958483111</v>
      </c>
      <c r="F251" s="43">
        <f t="shared" si="17"/>
        <v>0</v>
      </c>
      <c r="G251" s="43">
        <f t="shared" si="17"/>
        <v>0</v>
      </c>
      <c r="H251" s="43">
        <f t="shared" si="18"/>
        <v>468395.02589793329</v>
      </c>
      <c r="I251" s="1"/>
    </row>
    <row r="252" spans="2:9" x14ac:dyDescent="0.2">
      <c r="B252" s="9" t="str">
        <f>$B$41</f>
        <v>Library Science</v>
      </c>
      <c r="C252" s="43">
        <f t="shared" si="17"/>
        <v>152.81695533023898</v>
      </c>
      <c r="D252" s="43">
        <f t="shared" si="17"/>
        <v>1626.1992168491292</v>
      </c>
      <c r="E252" s="43">
        <f t="shared" si="17"/>
        <v>0</v>
      </c>
      <c r="F252" s="43">
        <f t="shared" si="17"/>
        <v>0</v>
      </c>
      <c r="G252" s="43">
        <f t="shared" si="17"/>
        <v>0</v>
      </c>
      <c r="H252" s="43">
        <f t="shared" si="18"/>
        <v>1779.0161721793681</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61738.049953416543</v>
      </c>
      <c r="D255" s="43">
        <f t="shared" si="17"/>
        <v>0</v>
      </c>
      <c r="E255" s="43">
        <f t="shared" si="17"/>
        <v>0</v>
      </c>
      <c r="F255" s="43">
        <f t="shared" si="17"/>
        <v>0</v>
      </c>
      <c r="G255" s="43">
        <f t="shared" si="17"/>
        <v>0</v>
      </c>
      <c r="H255" s="43">
        <f t="shared" si="18"/>
        <v>61738.049953416543</v>
      </c>
      <c r="I255" s="1"/>
    </row>
    <row r="256" spans="2:9" x14ac:dyDescent="0.2">
      <c r="B256" s="9" t="str">
        <f>$B$45</f>
        <v>Health Services</v>
      </c>
      <c r="C256" s="43">
        <f t="shared" si="17"/>
        <v>489982.09777385625</v>
      </c>
      <c r="D256" s="43">
        <f t="shared" si="17"/>
        <v>1490465.7888827887</v>
      </c>
      <c r="E256" s="43">
        <f t="shared" si="17"/>
        <v>654005.93801116664</v>
      </c>
      <c r="F256" s="43">
        <f t="shared" si="17"/>
        <v>27760.514780046997</v>
      </c>
      <c r="G256" s="43">
        <f t="shared" si="17"/>
        <v>0</v>
      </c>
      <c r="H256" s="43">
        <f t="shared" si="18"/>
        <v>2662214.3394478583</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359272.66198139184</v>
      </c>
      <c r="D258" s="43">
        <f t="shared" si="17"/>
        <v>2236186.543089238</v>
      </c>
      <c r="E258" s="43">
        <f t="shared" si="17"/>
        <v>308776.11194852734</v>
      </c>
      <c r="F258" s="43">
        <f t="shared" si="17"/>
        <v>41540.914203235792</v>
      </c>
      <c r="G258" s="43">
        <f t="shared" si="17"/>
        <v>0</v>
      </c>
      <c r="H258" s="43">
        <f t="shared" si="18"/>
        <v>2945776.231222393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109768.44713731624</v>
      </c>
      <c r="E260" s="43">
        <f t="shared" si="19"/>
        <v>0</v>
      </c>
      <c r="F260" s="43">
        <f t="shared" si="19"/>
        <v>0</v>
      </c>
      <c r="G260" s="43">
        <f t="shared" si="19"/>
        <v>0</v>
      </c>
      <c r="H260" s="43">
        <f t="shared" si="18"/>
        <v>109768.44713731624</v>
      </c>
      <c r="I260" s="1"/>
    </row>
    <row r="261" spans="2:9" x14ac:dyDescent="0.2">
      <c r="B261" s="9" t="str">
        <f>$B$50</f>
        <v>Technology</v>
      </c>
      <c r="C261" s="43">
        <f t="shared" si="19"/>
        <v>102845.81093725082</v>
      </c>
      <c r="D261" s="43">
        <f t="shared" si="19"/>
        <v>80442.654593470259</v>
      </c>
      <c r="E261" s="43">
        <f t="shared" si="19"/>
        <v>12824.566949938837</v>
      </c>
      <c r="F261" s="43">
        <f t="shared" si="19"/>
        <v>0</v>
      </c>
      <c r="G261" s="43">
        <f t="shared" si="19"/>
        <v>0</v>
      </c>
      <c r="H261" s="43">
        <f t="shared" si="18"/>
        <v>196113.03248065989</v>
      </c>
      <c r="I261" s="1"/>
    </row>
    <row r="262" spans="2:9" x14ac:dyDescent="0.2">
      <c r="B262" s="9" t="str">
        <f>$B$51</f>
        <v>Nursing</v>
      </c>
      <c r="C262" s="43">
        <f t="shared" si="19"/>
        <v>45819.617106516656</v>
      </c>
      <c r="D262" s="43">
        <f t="shared" si="19"/>
        <v>356896.52145782224</v>
      </c>
      <c r="E262" s="43">
        <f t="shared" si="19"/>
        <v>120447.58117085413</v>
      </c>
      <c r="F262" s="43">
        <f t="shared" si="19"/>
        <v>0</v>
      </c>
      <c r="G262" s="43">
        <f t="shared" si="19"/>
        <v>0</v>
      </c>
      <c r="H262" s="43">
        <f t="shared" si="18"/>
        <v>523163.71973519307</v>
      </c>
      <c r="I262" s="1"/>
    </row>
    <row r="263" spans="2:9" x14ac:dyDescent="0.2">
      <c r="B263" s="39" t="str">
        <f>$B$52</f>
        <v>Totals</v>
      </c>
      <c r="C263" s="42">
        <f>SUM(C243:C262)</f>
        <v>9789097.5855593346</v>
      </c>
      <c r="D263" s="42">
        <f>SUM(D243:D262)</f>
        <v>14805459.736600092</v>
      </c>
      <c r="E263" s="42">
        <f>SUM(E243:E262)</f>
        <v>3001794.2421285412</v>
      </c>
      <c r="F263" s="42">
        <f>SUM(F243:F262)</f>
        <v>277871.43571202917</v>
      </c>
      <c r="G263" s="42">
        <f>SUM(G243:G262)</f>
        <v>0</v>
      </c>
      <c r="H263" s="42">
        <f t="shared" si="18"/>
        <v>27874222.999999993</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46774872.464883462</v>
      </c>
      <c r="D268" s="42">
        <f t="shared" si="20"/>
        <v>32254558.865887493</v>
      </c>
      <c r="E268" s="42">
        <f t="shared" si="20"/>
        <v>12580951.075201301</v>
      </c>
      <c r="F268" s="42">
        <f t="shared" si="20"/>
        <v>243545.67144082257</v>
      </c>
      <c r="G268" s="42">
        <f t="shared" si="20"/>
        <v>0</v>
      </c>
      <c r="H268" s="42">
        <f>SUM(C268:G268)</f>
        <v>91853928.077413082</v>
      </c>
      <c r="I268" s="1"/>
    </row>
    <row r="269" spans="2:9" x14ac:dyDescent="0.2">
      <c r="B269" s="9" t="str">
        <f>$B$33</f>
        <v>Science</v>
      </c>
      <c r="C269" s="43">
        <f t="shared" si="20"/>
        <v>21061111.938512415</v>
      </c>
      <c r="D269" s="43">
        <f t="shared" si="20"/>
        <v>16168465.18078899</v>
      </c>
      <c r="E269" s="43">
        <f t="shared" si="20"/>
        <v>8433756.585042078</v>
      </c>
      <c r="F269" s="43">
        <f t="shared" si="20"/>
        <v>606299.64561212715</v>
      </c>
      <c r="G269" s="43">
        <f t="shared" si="20"/>
        <v>0</v>
      </c>
      <c r="H269" s="43">
        <f t="shared" ref="H269:H288" si="21">SUM(C269:G269)</f>
        <v>46269633.349955611</v>
      </c>
      <c r="I269" s="1"/>
    </row>
    <row r="270" spans="2:9" x14ac:dyDescent="0.2">
      <c r="B270" s="9" t="str">
        <f>$B$34</f>
        <v>Fine Arts</v>
      </c>
      <c r="C270" s="43">
        <f t="shared" si="20"/>
        <v>8913928.0243691336</v>
      </c>
      <c r="D270" s="43">
        <f t="shared" si="20"/>
        <v>5717791.4541940643</v>
      </c>
      <c r="E270" s="43">
        <f t="shared" si="20"/>
        <v>534993.00566839939</v>
      </c>
      <c r="F270" s="43">
        <f t="shared" si="20"/>
        <v>0</v>
      </c>
      <c r="G270" s="43">
        <f t="shared" si="20"/>
        <v>0</v>
      </c>
      <c r="H270" s="43">
        <f t="shared" si="21"/>
        <v>15166712.484231597</v>
      </c>
      <c r="I270" s="1"/>
    </row>
    <row r="271" spans="2:9" x14ac:dyDescent="0.2">
      <c r="B271" s="9" t="str">
        <f>$B$35</f>
        <v>Teacher Education</v>
      </c>
      <c r="C271" s="43">
        <f t="shared" si="20"/>
        <v>1788881.7250284702</v>
      </c>
      <c r="D271" s="43">
        <f t="shared" si="20"/>
        <v>8213746.4780036528</v>
      </c>
      <c r="E271" s="43">
        <f t="shared" si="20"/>
        <v>5060491.8856439311</v>
      </c>
      <c r="F271" s="43">
        <f t="shared" si="20"/>
        <v>3820230.8888028851</v>
      </c>
      <c r="G271" s="43">
        <f t="shared" si="20"/>
        <v>0</v>
      </c>
      <c r="H271" s="43">
        <f t="shared" si="21"/>
        <v>18883350.97747894</v>
      </c>
      <c r="I271" s="1"/>
    </row>
    <row r="272" spans="2:9" x14ac:dyDescent="0.2">
      <c r="B272" s="9" t="str">
        <f>$B$36</f>
        <v>Agriculture</v>
      </c>
      <c r="C272" s="43">
        <f t="shared" si="20"/>
        <v>6062.8145047340295</v>
      </c>
      <c r="D272" s="43">
        <f t="shared" si="20"/>
        <v>100429.23698935975</v>
      </c>
      <c r="E272" s="43">
        <f t="shared" si="20"/>
        <v>90246.587331110495</v>
      </c>
      <c r="F272" s="43">
        <f t="shared" si="20"/>
        <v>0</v>
      </c>
      <c r="G272" s="43">
        <f t="shared" si="20"/>
        <v>0</v>
      </c>
      <c r="H272" s="43">
        <f t="shared" si="21"/>
        <v>196738.63882520428</v>
      </c>
      <c r="I272" s="1"/>
    </row>
    <row r="273" spans="2:9" x14ac:dyDescent="0.2">
      <c r="B273" s="9" t="str">
        <f>$B$37</f>
        <v>Engineering</v>
      </c>
      <c r="C273" s="43">
        <f t="shared" si="20"/>
        <v>6424549.9651598567</v>
      </c>
      <c r="D273" s="43">
        <f t="shared" si="20"/>
        <v>13623574.784971897</v>
      </c>
      <c r="E273" s="43">
        <f t="shared" si="20"/>
        <v>4380236.6585075948</v>
      </c>
      <c r="F273" s="43">
        <f t="shared" si="20"/>
        <v>0</v>
      </c>
      <c r="G273" s="43">
        <f t="shared" si="20"/>
        <v>0</v>
      </c>
      <c r="H273" s="43">
        <f t="shared" si="21"/>
        <v>24428361.408639349</v>
      </c>
      <c r="I273" s="1"/>
    </row>
    <row r="274" spans="2:9" x14ac:dyDescent="0.2">
      <c r="B274" s="9" t="str">
        <f>$B$38</f>
        <v>Home Economics</v>
      </c>
      <c r="C274" s="43">
        <f t="shared" si="20"/>
        <v>19646.666555326959</v>
      </c>
      <c r="D274" s="43">
        <f t="shared" si="20"/>
        <v>159225.00335840002</v>
      </c>
      <c r="E274" s="43">
        <f t="shared" si="20"/>
        <v>0</v>
      </c>
      <c r="F274" s="43">
        <f t="shared" si="20"/>
        <v>0</v>
      </c>
      <c r="G274" s="43">
        <f t="shared" si="20"/>
        <v>0</v>
      </c>
      <c r="H274" s="43">
        <f t="shared" si="21"/>
        <v>178871.66991372698</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370031.72165061219</v>
      </c>
      <c r="D276" s="43">
        <f t="shared" si="20"/>
        <v>1885209.5606104685</v>
      </c>
      <c r="E276" s="43">
        <f t="shared" si="20"/>
        <v>2099736.6215621028</v>
      </c>
      <c r="F276" s="43">
        <f t="shared" si="20"/>
        <v>0</v>
      </c>
      <c r="G276" s="43">
        <f t="shared" si="20"/>
        <v>0</v>
      </c>
      <c r="H276" s="43">
        <f t="shared" si="21"/>
        <v>4354977.9038231838</v>
      </c>
      <c r="I276" s="1"/>
    </row>
    <row r="277" spans="2:9" x14ac:dyDescent="0.2">
      <c r="B277" s="9" t="str">
        <f>$B$41</f>
        <v>Library Science</v>
      </c>
      <c r="C277" s="43">
        <f t="shared" si="20"/>
        <v>9954.853274878973</v>
      </c>
      <c r="D277" s="43">
        <f t="shared" si="20"/>
        <v>46832.460640334633</v>
      </c>
      <c r="E277" s="43">
        <f t="shared" si="20"/>
        <v>0</v>
      </c>
      <c r="F277" s="43">
        <f t="shared" si="20"/>
        <v>0</v>
      </c>
      <c r="G277" s="43">
        <f t="shared" si="20"/>
        <v>0</v>
      </c>
      <c r="H277" s="43">
        <f t="shared" si="21"/>
        <v>56787.313915213606</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473483.46528864751</v>
      </c>
      <c r="D280" s="43">
        <f t="shared" si="20"/>
        <v>0</v>
      </c>
      <c r="E280" s="43">
        <f t="shared" si="20"/>
        <v>0</v>
      </c>
      <c r="F280" s="43">
        <f t="shared" si="20"/>
        <v>0</v>
      </c>
      <c r="G280" s="43">
        <f t="shared" si="20"/>
        <v>0</v>
      </c>
      <c r="H280" s="43">
        <f t="shared" si="21"/>
        <v>473483.46528864751</v>
      </c>
      <c r="I280" s="1"/>
    </row>
    <row r="281" spans="2:9" x14ac:dyDescent="0.2">
      <c r="B281" s="9" t="str">
        <f>$B$45</f>
        <v>Health Services</v>
      </c>
      <c r="C281" s="43">
        <f t="shared" si="20"/>
        <v>3402674.4628460044</v>
      </c>
      <c r="D281" s="43">
        <f t="shared" si="20"/>
        <v>8909023.2154103555</v>
      </c>
      <c r="E281" s="43">
        <f t="shared" si="20"/>
        <v>8597978.1465387158</v>
      </c>
      <c r="F281" s="43">
        <f t="shared" si="20"/>
        <v>1335598.5504320646</v>
      </c>
      <c r="G281" s="43">
        <f t="shared" si="20"/>
        <v>0</v>
      </c>
      <c r="H281" s="43">
        <f t="shared" si="21"/>
        <v>22245274.375227138</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3425670.9231369728</v>
      </c>
      <c r="D283" s="43">
        <f t="shared" si="20"/>
        <v>18278351.416687619</v>
      </c>
      <c r="E283" s="43">
        <f t="shared" si="20"/>
        <v>4977789.3303011348</v>
      </c>
      <c r="F283" s="43">
        <f t="shared" si="20"/>
        <v>3455837.3863101494</v>
      </c>
      <c r="G283" s="43">
        <f t="shared" si="20"/>
        <v>0</v>
      </c>
      <c r="H283" s="43">
        <f t="shared" si="21"/>
        <v>30137649.056435876</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1092612.0627445779</v>
      </c>
      <c r="E285" s="43">
        <f t="shared" si="22"/>
        <v>0</v>
      </c>
      <c r="F285" s="43">
        <f t="shared" si="22"/>
        <v>0</v>
      </c>
      <c r="G285" s="43">
        <f t="shared" si="22"/>
        <v>0</v>
      </c>
      <c r="H285" s="43">
        <f t="shared" si="21"/>
        <v>1092612.0627445779</v>
      </c>
      <c r="I285" s="1"/>
    </row>
    <row r="286" spans="2:9" x14ac:dyDescent="0.2">
      <c r="B286" s="9" t="str">
        <f>$B$50</f>
        <v>Technology</v>
      </c>
      <c r="C286" s="43">
        <f t="shared" si="22"/>
        <v>1325825.0448188565</v>
      </c>
      <c r="D286" s="43">
        <f t="shared" si="22"/>
        <v>734231.55954398552</v>
      </c>
      <c r="E286" s="43">
        <f t="shared" si="22"/>
        <v>163717.33775531477</v>
      </c>
      <c r="F286" s="43">
        <f t="shared" si="22"/>
        <v>0</v>
      </c>
      <c r="G286" s="43">
        <f t="shared" si="22"/>
        <v>0</v>
      </c>
      <c r="H286" s="43">
        <f t="shared" si="21"/>
        <v>2223773.9421181567</v>
      </c>
      <c r="I286" s="1"/>
    </row>
    <row r="287" spans="2:9" x14ac:dyDescent="0.2">
      <c r="B287" s="9" t="str">
        <f>$B$51</f>
        <v>Nursing</v>
      </c>
      <c r="C287" s="43">
        <f t="shared" si="22"/>
        <v>453667.91058895295</v>
      </c>
      <c r="D287" s="43">
        <f t="shared" si="22"/>
        <v>5393973.5580649944</v>
      </c>
      <c r="E287" s="43">
        <f t="shared" si="22"/>
        <v>3104857.8142159227</v>
      </c>
      <c r="F287" s="43">
        <f t="shared" si="22"/>
        <v>0</v>
      </c>
      <c r="G287" s="43">
        <f t="shared" si="22"/>
        <v>0</v>
      </c>
      <c r="H287" s="43">
        <f t="shared" si="21"/>
        <v>8952499.2828698698</v>
      </c>
      <c r="I287" s="1"/>
    </row>
    <row r="288" spans="2:9" x14ac:dyDescent="0.2">
      <c r="B288" s="39" t="str">
        <f>$B$52</f>
        <v>Totals</v>
      </c>
      <c r="C288" s="42">
        <f>SUM(C268:C287)</f>
        <v>94450361.980618358</v>
      </c>
      <c r="D288" s="42">
        <f>SUM(D268:D287)</f>
        <v>112578024.83789618</v>
      </c>
      <c r="E288" s="42">
        <f>SUM(E268:E287)</f>
        <v>50024755.047767594</v>
      </c>
      <c r="F288" s="42">
        <f>SUM(F268:F287)</f>
        <v>9461512.1425980497</v>
      </c>
      <c r="G288" s="42">
        <f>SUM(G268:G287)</f>
        <v>0</v>
      </c>
      <c r="H288" s="42">
        <f t="shared" si="21"/>
        <v>266514654.00888017</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221.06476454297464</v>
      </c>
      <c r="D293" s="40">
        <f t="shared" si="23"/>
        <v>337.23909607485643</v>
      </c>
      <c r="E293" s="40">
        <f t="shared" si="23"/>
        <v>771.26968337428275</v>
      </c>
      <c r="F293" s="40">
        <f t="shared" si="23"/>
        <v>1980.0461092749802</v>
      </c>
      <c r="G293" s="41">
        <f t="shared" si="23"/>
        <v>0</v>
      </c>
      <c r="H293" s="42">
        <f t="shared" si="23"/>
        <v>283.79145256517683</v>
      </c>
      <c r="I293" s="1"/>
    </row>
    <row r="294" spans="2:9" x14ac:dyDescent="0.2">
      <c r="B294" s="9" t="str">
        <f>$B$33</f>
        <v>Science</v>
      </c>
      <c r="C294" s="75">
        <f t="shared" si="23"/>
        <v>277.22932655669888</v>
      </c>
      <c r="D294" s="75">
        <f t="shared" si="23"/>
        <v>447.56997040246341</v>
      </c>
      <c r="E294" s="75">
        <f t="shared" si="23"/>
        <v>1185.3487821563006</v>
      </c>
      <c r="F294" s="75">
        <f t="shared" si="23"/>
        <v>2245.5542430078785</v>
      </c>
      <c r="G294" s="95">
        <f t="shared" si="23"/>
        <v>0</v>
      </c>
      <c r="H294" s="43">
        <f t="shared" si="23"/>
        <v>387.25839763940081</v>
      </c>
      <c r="I294" s="1"/>
    </row>
    <row r="295" spans="2:9" x14ac:dyDescent="0.2">
      <c r="B295" s="9" t="str">
        <f>$B$34</f>
        <v>Fine Arts</v>
      </c>
      <c r="C295" s="75">
        <f t="shared" si="23"/>
        <v>270.61105113446064</v>
      </c>
      <c r="D295" s="75">
        <f t="shared" si="23"/>
        <v>527.56887379535567</v>
      </c>
      <c r="E295" s="75">
        <f t="shared" si="23"/>
        <v>894.63713322474814</v>
      </c>
      <c r="F295" s="75">
        <f t="shared" si="23"/>
        <v>0</v>
      </c>
      <c r="G295" s="95">
        <f t="shared" si="23"/>
        <v>0</v>
      </c>
      <c r="H295" s="43">
        <f t="shared" si="23"/>
        <v>341.7773680419956</v>
      </c>
      <c r="I295" s="1"/>
    </row>
    <row r="296" spans="2:9" x14ac:dyDescent="0.2">
      <c r="B296" s="9" t="str">
        <f>$B$35</f>
        <v>Teacher Education</v>
      </c>
      <c r="C296" s="75">
        <f t="shared" si="23"/>
        <v>342.50080892752635</v>
      </c>
      <c r="D296" s="75">
        <f t="shared" si="23"/>
        <v>341.64156384675374</v>
      </c>
      <c r="E296" s="75">
        <f t="shared" si="23"/>
        <v>555.54856577494024</v>
      </c>
      <c r="F296" s="75">
        <f t="shared" si="23"/>
        <v>1394.2448499280601</v>
      </c>
      <c r="G296" s="95">
        <f t="shared" si="23"/>
        <v>0</v>
      </c>
      <c r="H296" s="43">
        <f t="shared" si="23"/>
        <v>459.29247889961908</v>
      </c>
      <c r="I296" s="1"/>
    </row>
    <row r="297" spans="2:9" x14ac:dyDescent="0.2">
      <c r="B297" s="9" t="str">
        <f>$B$36</f>
        <v>Agriculture</v>
      </c>
      <c r="C297" s="75">
        <f t="shared" si="23"/>
        <v>505.23454206116912</v>
      </c>
      <c r="D297" s="75">
        <f t="shared" si="23"/>
        <v>542.86074048302567</v>
      </c>
      <c r="E297" s="75">
        <f t="shared" si="23"/>
        <v>1074.3641348941726</v>
      </c>
      <c r="F297" s="75">
        <f t="shared" si="23"/>
        <v>0</v>
      </c>
      <c r="G297" s="95">
        <f t="shared" si="23"/>
        <v>0</v>
      </c>
      <c r="H297" s="43">
        <f t="shared" si="23"/>
        <v>700.13750471602953</v>
      </c>
      <c r="I297" s="1"/>
    </row>
    <row r="298" spans="2:9" x14ac:dyDescent="0.2">
      <c r="B298" s="9" t="str">
        <f>$B$37</f>
        <v>Engineering</v>
      </c>
      <c r="C298" s="75">
        <f t="shared" si="23"/>
        <v>410.80311817634481</v>
      </c>
      <c r="D298" s="75">
        <f t="shared" si="23"/>
        <v>614.61584340755644</v>
      </c>
      <c r="E298" s="75">
        <f t="shared" si="23"/>
        <v>1285.2807096559843</v>
      </c>
      <c r="F298" s="75">
        <f t="shared" si="23"/>
        <v>0</v>
      </c>
      <c r="G298" s="95">
        <f t="shared" si="23"/>
        <v>0</v>
      </c>
      <c r="H298" s="43">
        <f t="shared" si="23"/>
        <v>592.73436557977698</v>
      </c>
      <c r="I298" s="1"/>
    </row>
    <row r="299" spans="2:9" x14ac:dyDescent="0.2">
      <c r="B299" s="9" t="str">
        <f>$B$38</f>
        <v>Home Economics</v>
      </c>
      <c r="C299" s="75">
        <f t="shared" si="23"/>
        <v>261.95555407102614</v>
      </c>
      <c r="D299" s="75">
        <f t="shared" si="23"/>
        <v>249.17840901158061</v>
      </c>
      <c r="E299" s="75">
        <f t="shared" si="23"/>
        <v>0</v>
      </c>
      <c r="F299" s="75">
        <f t="shared" si="23"/>
        <v>0</v>
      </c>
      <c r="G299" s="95">
        <f t="shared" si="23"/>
        <v>0</v>
      </c>
      <c r="H299" s="43">
        <f t="shared" si="23"/>
        <v>250.52054609765682</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287.51493523746092</v>
      </c>
      <c r="D301" s="75">
        <f t="shared" si="23"/>
        <v>408.05401744815333</v>
      </c>
      <c r="E301" s="75">
        <f t="shared" si="23"/>
        <v>532.6576919234152</v>
      </c>
      <c r="F301" s="75">
        <f t="shared" si="23"/>
        <v>0</v>
      </c>
      <c r="G301" s="95">
        <f t="shared" si="23"/>
        <v>0</v>
      </c>
      <c r="H301" s="43">
        <f t="shared" si="23"/>
        <v>442.17462725385155</v>
      </c>
      <c r="I301" s="1"/>
    </row>
    <row r="302" spans="2:9" x14ac:dyDescent="0.2">
      <c r="B302" s="9" t="str">
        <f>$B$41</f>
        <v>Library Science</v>
      </c>
      <c r="C302" s="75">
        <f t="shared" si="23"/>
        <v>1659.1422124798289</v>
      </c>
      <c r="D302" s="75">
        <f t="shared" si="23"/>
        <v>1561.0820213444879</v>
      </c>
      <c r="E302" s="75">
        <f t="shared" si="23"/>
        <v>0</v>
      </c>
      <c r="F302" s="75">
        <f t="shared" si="23"/>
        <v>0</v>
      </c>
      <c r="G302" s="95">
        <f t="shared" si="23"/>
        <v>0</v>
      </c>
      <c r="H302" s="43">
        <f t="shared" si="23"/>
        <v>1577.4253865337114</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9" x14ac:dyDescent="0.2">
      <c r="B305" s="9" t="str">
        <f>$B$44</f>
        <v>Physical Training</v>
      </c>
      <c r="C305" s="75">
        <f t="shared" si="23"/>
        <v>195.33146257782488</v>
      </c>
      <c r="D305" s="75">
        <f t="shared" si="23"/>
        <v>0</v>
      </c>
      <c r="E305" s="75">
        <f t="shared" si="23"/>
        <v>0</v>
      </c>
      <c r="F305" s="75">
        <f t="shared" si="23"/>
        <v>0</v>
      </c>
      <c r="G305" s="95">
        <f t="shared" si="23"/>
        <v>0</v>
      </c>
      <c r="H305" s="43">
        <f t="shared" si="23"/>
        <v>195.33146257782488</v>
      </c>
      <c r="I305" s="1"/>
    </row>
    <row r="306" spans="2:9" x14ac:dyDescent="0.2">
      <c r="B306" s="9" t="str">
        <f>$B$45</f>
        <v>Health Services</v>
      </c>
      <c r="C306" s="75">
        <f t="shared" si="23"/>
        <v>176.87256798243084</v>
      </c>
      <c r="D306" s="75">
        <f t="shared" si="23"/>
        <v>324.01160952176156</v>
      </c>
      <c r="E306" s="75">
        <f t="shared" si="23"/>
        <v>617.58211079864361</v>
      </c>
      <c r="F306" s="75">
        <f t="shared" si="23"/>
        <v>3202.8742216596274</v>
      </c>
      <c r="G306" s="95">
        <f t="shared" si="23"/>
        <v>0</v>
      </c>
      <c r="H306" s="43">
        <f t="shared" si="23"/>
        <v>364.24073445265731</v>
      </c>
      <c r="I306" s="1"/>
    </row>
    <row r="307" spans="2:9"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9" x14ac:dyDescent="0.2">
      <c r="B308" s="9" t="str">
        <f>$B$47</f>
        <v>Business Administration</v>
      </c>
      <c r="C308" s="75">
        <f t="shared" si="23"/>
        <v>242.85204332461171</v>
      </c>
      <c r="D308" s="75">
        <f t="shared" si="23"/>
        <v>443.07932554450872</v>
      </c>
      <c r="E308" s="75">
        <f t="shared" si="23"/>
        <v>757.30858516676324</v>
      </c>
      <c r="F308" s="75">
        <f t="shared" si="23"/>
        <v>5538.2009395995983</v>
      </c>
      <c r="G308" s="95">
        <f t="shared" si="23"/>
        <v>0</v>
      </c>
      <c r="H308" s="43">
        <f t="shared" si="23"/>
        <v>481.77071833934195</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0</v>
      </c>
      <c r="D310" s="75">
        <f t="shared" si="24"/>
        <v>539.56151246645823</v>
      </c>
      <c r="E310" s="75">
        <f t="shared" si="24"/>
        <v>0</v>
      </c>
      <c r="F310" s="75">
        <f t="shared" si="24"/>
        <v>0</v>
      </c>
      <c r="G310" s="95">
        <f t="shared" si="24"/>
        <v>0</v>
      </c>
      <c r="H310" s="43">
        <f t="shared" si="24"/>
        <v>539.56151246645823</v>
      </c>
      <c r="I310" s="1"/>
    </row>
    <row r="311" spans="2:9" x14ac:dyDescent="0.2">
      <c r="B311" s="9" t="str">
        <f>$B$50</f>
        <v>Technology</v>
      </c>
      <c r="C311" s="75">
        <f t="shared" si="24"/>
        <v>328.33705914285702</v>
      </c>
      <c r="D311" s="75">
        <f t="shared" si="24"/>
        <v>494.76520184904683</v>
      </c>
      <c r="E311" s="75">
        <f t="shared" si="24"/>
        <v>599.6972078949259</v>
      </c>
      <c r="F311" s="75">
        <f t="shared" si="24"/>
        <v>0</v>
      </c>
      <c r="G311" s="95">
        <f t="shared" si="24"/>
        <v>0</v>
      </c>
      <c r="H311" s="43">
        <f t="shared" si="24"/>
        <v>383.74011080554902</v>
      </c>
      <c r="I311" s="1"/>
    </row>
    <row r="312" spans="2:9" x14ac:dyDescent="0.2">
      <c r="B312" s="9" t="str">
        <f>$B$51</f>
        <v>Nursing</v>
      </c>
      <c r="C312" s="75">
        <f t="shared" si="24"/>
        <v>252.17782689769481</v>
      </c>
      <c r="D312" s="75">
        <f t="shared" si="24"/>
        <v>819.25479314474399</v>
      </c>
      <c r="E312" s="75">
        <f t="shared" si="24"/>
        <v>1210.9429852636204</v>
      </c>
      <c r="F312" s="75">
        <f t="shared" si="24"/>
        <v>0</v>
      </c>
      <c r="G312" s="95">
        <f t="shared" si="24"/>
        <v>0</v>
      </c>
      <c r="H312" s="43">
        <f t="shared" si="24"/>
        <v>817.80389904721562</v>
      </c>
      <c r="I312" s="1"/>
    </row>
    <row r="313" spans="2:9" x14ac:dyDescent="0.2">
      <c r="B313" s="39" t="str">
        <f>$B$52</f>
        <v>Totals</v>
      </c>
      <c r="C313" s="42">
        <f t="shared" si="24"/>
        <v>245.74305958854356</v>
      </c>
      <c r="D313" s="42">
        <f t="shared" si="24"/>
        <v>412.17744238236804</v>
      </c>
      <c r="E313" s="42">
        <f t="shared" si="24"/>
        <v>782.86001639698895</v>
      </c>
      <c r="F313" s="42">
        <f t="shared" si="24"/>
        <v>2266.7733930517606</v>
      </c>
      <c r="G313" s="42">
        <f t="shared" si="24"/>
        <v>0</v>
      </c>
      <c r="H313" s="42">
        <f t="shared" si="24"/>
        <v>367.32775688633473</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1.5255217029817418</v>
      </c>
      <c r="E318" s="59">
        <f t="shared" si="25"/>
        <v>3.4888856438464626</v>
      </c>
      <c r="F318" s="59">
        <f t="shared" si="25"/>
        <v>8.9568598296001269</v>
      </c>
      <c r="G318" s="59">
        <f t="shared" si="25"/>
        <v>0</v>
      </c>
      <c r="H318" s="59">
        <f t="shared" si="25"/>
        <v>1.2837480145326743</v>
      </c>
      <c r="I318" s="1"/>
    </row>
    <row r="319" spans="2:9" x14ac:dyDescent="0.2">
      <c r="B319" s="9" t="str">
        <f>$B$33</f>
        <v>Science</v>
      </c>
      <c r="C319" s="59">
        <f t="shared" ref="C319:H334" si="26">IF($C$293=0,"",C294/$C$293)</f>
        <v>1.2540638356810858</v>
      </c>
      <c r="D319" s="59">
        <f t="shared" si="26"/>
        <v>2.0246101694576319</v>
      </c>
      <c r="E319" s="59">
        <f t="shared" si="26"/>
        <v>5.3619978046111036</v>
      </c>
      <c r="F319" s="59">
        <f t="shared" si="26"/>
        <v>10.157902131758977</v>
      </c>
      <c r="G319" s="59">
        <f t="shared" si="26"/>
        <v>0</v>
      </c>
      <c r="H319" s="59">
        <f t="shared" si="26"/>
        <v>1.7517870766967858</v>
      </c>
      <c r="I319" s="1"/>
    </row>
    <row r="320" spans="2:9" x14ac:dyDescent="0.2">
      <c r="B320" s="9" t="str">
        <f>$B$34</f>
        <v>Fine Arts</v>
      </c>
      <c r="C320" s="59">
        <f t="shared" si="26"/>
        <v>1.2241256615178684</v>
      </c>
      <c r="D320" s="59">
        <f t="shared" si="26"/>
        <v>2.3864901079375636</v>
      </c>
      <c r="E320" s="59">
        <f t="shared" si="26"/>
        <v>4.0469458580353361</v>
      </c>
      <c r="F320" s="59">
        <f t="shared" si="26"/>
        <v>0</v>
      </c>
      <c r="G320" s="59">
        <f t="shared" si="26"/>
        <v>0</v>
      </c>
      <c r="H320" s="59">
        <f t="shared" si="26"/>
        <v>1.5460508541403242</v>
      </c>
      <c r="I320" s="1"/>
    </row>
    <row r="321" spans="2:9" x14ac:dyDescent="0.2">
      <c r="B321" s="9" t="str">
        <f>$B$35</f>
        <v>Teacher Education</v>
      </c>
      <c r="C321" s="59">
        <f t="shared" si="26"/>
        <v>1.5493233832881799</v>
      </c>
      <c r="D321" s="59">
        <f t="shared" si="26"/>
        <v>1.5454365355467545</v>
      </c>
      <c r="E321" s="59">
        <f t="shared" si="26"/>
        <v>2.5130579580308576</v>
      </c>
      <c r="F321" s="59">
        <f t="shared" si="26"/>
        <v>6.3069519595784387</v>
      </c>
      <c r="G321" s="59">
        <f t="shared" si="26"/>
        <v>0</v>
      </c>
      <c r="H321" s="59">
        <f t="shared" si="26"/>
        <v>2.0776376545088593</v>
      </c>
      <c r="I321" s="1"/>
    </row>
    <row r="322" spans="2:9" x14ac:dyDescent="0.2">
      <c r="B322" s="9" t="str">
        <f>$B$36</f>
        <v>Agriculture</v>
      </c>
      <c r="C322" s="59">
        <f t="shared" si="26"/>
        <v>2.2854593906255571</v>
      </c>
      <c r="D322" s="59">
        <f t="shared" si="26"/>
        <v>2.4556638033443563</v>
      </c>
      <c r="E322" s="59">
        <f t="shared" si="26"/>
        <v>4.8599519562300841</v>
      </c>
      <c r="F322" s="59">
        <f t="shared" si="26"/>
        <v>0</v>
      </c>
      <c r="G322" s="59">
        <f t="shared" si="26"/>
        <v>0</v>
      </c>
      <c r="H322" s="59">
        <f t="shared" si="26"/>
        <v>3.167114877685195</v>
      </c>
      <c r="I322" s="1"/>
    </row>
    <row r="323" spans="2:9" x14ac:dyDescent="0.2">
      <c r="B323" s="9" t="str">
        <f>$B$37</f>
        <v>Engineering</v>
      </c>
      <c r="C323" s="59">
        <f t="shared" si="26"/>
        <v>1.8582930618799964</v>
      </c>
      <c r="D323" s="59">
        <f t="shared" si="26"/>
        <v>2.7802524055708395</v>
      </c>
      <c r="E323" s="59">
        <f t="shared" si="26"/>
        <v>5.8140459982989636</v>
      </c>
      <c r="F323" s="59">
        <f t="shared" si="26"/>
        <v>0</v>
      </c>
      <c r="G323" s="59">
        <f t="shared" si="26"/>
        <v>0</v>
      </c>
      <c r="H323" s="59">
        <f t="shared" si="26"/>
        <v>2.6812702006363858</v>
      </c>
      <c r="I323" s="1"/>
    </row>
    <row r="324" spans="2:9" x14ac:dyDescent="0.2">
      <c r="B324" s="9" t="str">
        <f>$B$38</f>
        <v>Home Economics</v>
      </c>
      <c r="C324" s="59">
        <f t="shared" si="26"/>
        <v>1.1849719905050828</v>
      </c>
      <c r="D324" s="59">
        <f t="shared" si="26"/>
        <v>1.1271737923803806</v>
      </c>
      <c r="E324" s="59">
        <f t="shared" si="26"/>
        <v>0</v>
      </c>
      <c r="F324" s="59">
        <f t="shared" si="26"/>
        <v>0</v>
      </c>
      <c r="G324" s="59">
        <f t="shared" si="26"/>
        <v>0</v>
      </c>
      <c r="H324" s="59">
        <f t="shared" si="26"/>
        <v>1.1332450316791938</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1.3005914164198178</v>
      </c>
      <c r="D326" s="59">
        <f t="shared" si="26"/>
        <v>1.8458573363862709</v>
      </c>
      <c r="E326" s="59">
        <f t="shared" si="26"/>
        <v>2.4095096883694795</v>
      </c>
      <c r="F326" s="59">
        <f t="shared" si="26"/>
        <v>0</v>
      </c>
      <c r="G326" s="59">
        <f t="shared" si="26"/>
        <v>0</v>
      </c>
      <c r="H326" s="59">
        <f t="shared" si="26"/>
        <v>2.0002040043242326</v>
      </c>
      <c r="I326" s="1"/>
    </row>
    <row r="327" spans="2:9" x14ac:dyDescent="0.2">
      <c r="B327" s="9" t="str">
        <f>$B$41</f>
        <v>Library Science</v>
      </c>
      <c r="C327" s="59">
        <f t="shared" si="26"/>
        <v>7.5052314008969727</v>
      </c>
      <c r="D327" s="59">
        <f t="shared" si="26"/>
        <v>7.0616501212748268</v>
      </c>
      <c r="E327" s="59">
        <f t="shared" si="26"/>
        <v>0</v>
      </c>
      <c r="F327" s="59">
        <f t="shared" si="26"/>
        <v>0</v>
      </c>
      <c r="G327" s="59">
        <f t="shared" si="26"/>
        <v>0</v>
      </c>
      <c r="H327" s="59">
        <f t="shared" si="26"/>
        <v>7.1355803345451845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0.88359383270169567</v>
      </c>
      <c r="D330" s="59">
        <f t="shared" si="26"/>
        <v>0</v>
      </c>
      <c r="E330" s="59">
        <f t="shared" si="26"/>
        <v>0</v>
      </c>
      <c r="F330" s="59">
        <f t="shared" si="26"/>
        <v>0</v>
      </c>
      <c r="G330" s="59">
        <f t="shared" si="26"/>
        <v>0</v>
      </c>
      <c r="H330" s="59">
        <f t="shared" si="26"/>
        <v>0.88359383270169567</v>
      </c>
      <c r="I330" s="1"/>
    </row>
    <row r="331" spans="2:9" x14ac:dyDescent="0.2">
      <c r="B331" s="9" t="str">
        <f>$B$45</f>
        <v>Health Services</v>
      </c>
      <c r="C331" s="59">
        <f t="shared" si="26"/>
        <v>0.80009389261148889</v>
      </c>
      <c r="D331" s="59">
        <f t="shared" si="26"/>
        <v>1.4656863575324515</v>
      </c>
      <c r="E331" s="59">
        <f t="shared" si="26"/>
        <v>2.7936704977630509</v>
      </c>
      <c r="F331" s="59">
        <f t="shared" si="26"/>
        <v>14.488397679662757</v>
      </c>
      <c r="G331" s="59">
        <f t="shared" si="26"/>
        <v>0</v>
      </c>
      <c r="H331" s="59">
        <f t="shared" si="26"/>
        <v>1.6476652677132066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1.0985560897806563</v>
      </c>
      <c r="D333" s="59">
        <f t="shared" si="26"/>
        <v>2.00429646244404</v>
      </c>
      <c r="E333" s="59">
        <f t="shared" si="26"/>
        <v>3.4257317611533864</v>
      </c>
      <c r="F333" s="59">
        <f t="shared" si="26"/>
        <v>25.052391099274352</v>
      </c>
      <c r="G333" s="59">
        <f t="shared" si="26"/>
        <v>0</v>
      </c>
      <c r="H333" s="59">
        <f t="shared" si="26"/>
        <v>2.1793193471394963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2.4407395433729029</v>
      </c>
      <c r="E335" s="59">
        <f t="shared" si="27"/>
        <v>0</v>
      </c>
      <c r="F335" s="59">
        <f t="shared" si="27"/>
        <v>0</v>
      </c>
      <c r="G335" s="59">
        <f t="shared" si="27"/>
        <v>0</v>
      </c>
      <c r="H335" s="59">
        <f t="shared" si="27"/>
        <v>2.4407395433729029</v>
      </c>
      <c r="I335" s="1"/>
    </row>
    <row r="336" spans="2:9" x14ac:dyDescent="0.2">
      <c r="B336" s="9" t="str">
        <f>$B$50</f>
        <v>Technology</v>
      </c>
      <c r="C336" s="59">
        <f t="shared" si="27"/>
        <v>1.4852527937758657</v>
      </c>
      <c r="D336" s="59">
        <f t="shared" si="27"/>
        <v>2.2381006890533444</v>
      </c>
      <c r="E336" s="59">
        <f t="shared" si="27"/>
        <v>2.7127670442403122</v>
      </c>
      <c r="F336" s="59">
        <f t="shared" si="27"/>
        <v>0</v>
      </c>
      <c r="G336" s="59">
        <f t="shared" si="27"/>
        <v>0</v>
      </c>
      <c r="H336" s="59">
        <f t="shared" si="27"/>
        <v>1.7358718907505974</v>
      </c>
      <c r="I336" s="1"/>
    </row>
    <row r="337" spans="2:9" x14ac:dyDescent="0.2">
      <c r="B337" s="9" t="str">
        <f>$B$51</f>
        <v>Nursing</v>
      </c>
      <c r="C337" s="59">
        <f t="shared" si="27"/>
        <v>1.1407418428669207</v>
      </c>
      <c r="D337" s="59">
        <f t="shared" si="27"/>
        <v>3.7059492264108971</v>
      </c>
      <c r="E337" s="59">
        <f t="shared" si="27"/>
        <v>5.4777747497078622</v>
      </c>
      <c r="F337" s="59">
        <f t="shared" si="27"/>
        <v>0</v>
      </c>
      <c r="G337" s="59">
        <f t="shared" si="27"/>
        <v>0</v>
      </c>
      <c r="H337" s="59">
        <f t="shared" si="27"/>
        <v>3.6993860181107054</v>
      </c>
      <c r="I337" s="1"/>
    </row>
    <row r="338" spans="2:9" x14ac:dyDescent="0.2">
      <c r="B338" s="39" t="str">
        <f>$B$52</f>
        <v>Totals</v>
      </c>
      <c r="C338" s="59">
        <f t="shared" si="27"/>
        <v>1.1116337788909434</v>
      </c>
      <c r="D338" s="59">
        <f t="shared" si="27"/>
        <v>1.8645099015869686</v>
      </c>
      <c r="E338" s="59">
        <f t="shared" si="27"/>
        <v>3.5413152250448405</v>
      </c>
      <c r="F338" s="59">
        <f t="shared" si="27"/>
        <v>10.253888256403265</v>
      </c>
      <c r="G338" s="59">
        <f t="shared" si="27"/>
        <v>0</v>
      </c>
      <c r="H338" s="59">
        <f t="shared" si="27"/>
        <v>1.6616296027353865</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6631.9429362892397</v>
      </c>
      <c r="D343" s="42">
        <f t="shared" si="28"/>
        <v>10117.172882245693</v>
      </c>
      <c r="E343" s="42">
        <f>E293*24</f>
        <v>18510.472400982784</v>
      </c>
      <c r="F343" s="42">
        <f>F293*18</f>
        <v>35640.829966949641</v>
      </c>
      <c r="G343" s="42">
        <f>G293*24</f>
        <v>0</v>
      </c>
      <c r="H343" s="42">
        <f>IF((C32/30+D32/30+E32/24+F32/18+G32/24)=0,0,H268/(C32/30+D32/30+E32/24+F32/18+G32/24))</f>
        <v>8405.7074076338831</v>
      </c>
      <c r="I343" s="1"/>
    </row>
    <row r="344" spans="2:9" x14ac:dyDescent="0.2">
      <c r="B344" s="9" t="str">
        <f>$B$33</f>
        <v>Science</v>
      </c>
      <c r="C344" s="43">
        <f t="shared" si="28"/>
        <v>8316.8797967009668</v>
      </c>
      <c r="D344" s="43">
        <f t="shared" si="28"/>
        <v>13427.099112073902</v>
      </c>
      <c r="E344" s="43">
        <f>E294*24</f>
        <v>28448.370771751215</v>
      </c>
      <c r="F344" s="43">
        <f>F294*18</f>
        <v>40419.976374141814</v>
      </c>
      <c r="G344" s="43">
        <f>G294*24</f>
        <v>0</v>
      </c>
      <c r="H344" s="43">
        <f t="shared" ref="H344:H363" si="29">IF((C33/30+D33/30+E33/24+F33/18+G33/24)=0,0,H269/(C33/30+D33/30+E33/24+F33/18+G33/24))</f>
        <v>11430.363047204193</v>
      </c>
      <c r="I344" s="1"/>
    </row>
    <row r="345" spans="2:9" x14ac:dyDescent="0.2">
      <c r="B345" s="9" t="str">
        <f>$B$34</f>
        <v>Fine Arts</v>
      </c>
      <c r="C345" s="43">
        <f t="shared" si="28"/>
        <v>8118.3315340338195</v>
      </c>
      <c r="D345" s="43">
        <f t="shared" si="28"/>
        <v>15827.066213860669</v>
      </c>
      <c r="E345" s="43">
        <f t="shared" ref="E345:E363" si="30">E295*24</f>
        <v>21471.291197393955</v>
      </c>
      <c r="F345" s="43">
        <f t="shared" ref="F345:F363" si="31">F295*18</f>
        <v>0</v>
      </c>
      <c r="G345" s="43">
        <f t="shared" ref="G345:G363" si="32">G295*24</f>
        <v>0</v>
      </c>
      <c r="H345" s="43">
        <f t="shared" si="29"/>
        <v>10218.894218525293</v>
      </c>
      <c r="I345" s="1"/>
    </row>
    <row r="346" spans="2:9" x14ac:dyDescent="0.2">
      <c r="B346" s="9" t="str">
        <f>$B$35</f>
        <v>Teacher Education</v>
      </c>
      <c r="C346" s="43">
        <f t="shared" si="28"/>
        <v>10275.024267825791</v>
      </c>
      <c r="D346" s="43">
        <f t="shared" si="28"/>
        <v>10249.246915402613</v>
      </c>
      <c r="E346" s="43">
        <f t="shared" si="30"/>
        <v>13333.165578598566</v>
      </c>
      <c r="F346" s="43">
        <f t="shared" si="31"/>
        <v>25096.407298705082</v>
      </c>
      <c r="G346" s="43">
        <f t="shared" si="32"/>
        <v>0</v>
      </c>
      <c r="H346" s="43">
        <f t="shared" si="29"/>
        <v>12528.231530445009</v>
      </c>
      <c r="I346" s="1"/>
    </row>
    <row r="347" spans="2:9" x14ac:dyDescent="0.2">
      <c r="B347" s="9" t="str">
        <f>$B$36</f>
        <v>Agriculture</v>
      </c>
      <c r="C347" s="43">
        <f t="shared" si="28"/>
        <v>15157.036261835074</v>
      </c>
      <c r="D347" s="43">
        <f t="shared" si="28"/>
        <v>16285.82221449077</v>
      </c>
      <c r="E347" s="43">
        <f t="shared" si="30"/>
        <v>25784.73923746014</v>
      </c>
      <c r="F347" s="43">
        <f t="shared" si="31"/>
        <v>0</v>
      </c>
      <c r="G347" s="43">
        <f t="shared" si="32"/>
        <v>0</v>
      </c>
      <c r="H347" s="43">
        <f t="shared" si="29"/>
        <v>19543.573393232215</v>
      </c>
      <c r="I347" s="1"/>
    </row>
    <row r="348" spans="2:9" x14ac:dyDescent="0.2">
      <c r="B348" s="9" t="str">
        <f>$B$37</f>
        <v>Engineering</v>
      </c>
      <c r="C348" s="43">
        <f t="shared" si="28"/>
        <v>12324.093545290345</v>
      </c>
      <c r="D348" s="43">
        <f t="shared" si="28"/>
        <v>18438.475302226692</v>
      </c>
      <c r="E348" s="43">
        <f t="shared" si="30"/>
        <v>30846.737031743622</v>
      </c>
      <c r="F348" s="43">
        <f t="shared" si="31"/>
        <v>0</v>
      </c>
      <c r="G348" s="43">
        <f t="shared" si="32"/>
        <v>0</v>
      </c>
      <c r="H348" s="43">
        <f t="shared" si="29"/>
        <v>17421.867164131239</v>
      </c>
      <c r="I348" s="1"/>
    </row>
    <row r="349" spans="2:9" x14ac:dyDescent="0.2">
      <c r="B349" s="9" t="str">
        <f>$B$38</f>
        <v>Home Economics</v>
      </c>
      <c r="C349" s="43">
        <f t="shared" si="28"/>
        <v>7858.6666221307842</v>
      </c>
      <c r="D349" s="43">
        <f t="shared" si="28"/>
        <v>7475.3522703474182</v>
      </c>
      <c r="E349" s="43">
        <f t="shared" si="30"/>
        <v>0</v>
      </c>
      <c r="F349" s="43">
        <f t="shared" si="31"/>
        <v>0</v>
      </c>
      <c r="G349" s="43">
        <f t="shared" si="32"/>
        <v>0</v>
      </c>
      <c r="H349" s="43">
        <f t="shared" si="29"/>
        <v>7515.6163829297047</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8625.4480571238273</v>
      </c>
      <c r="D351" s="43">
        <f t="shared" si="28"/>
        <v>12241.620523444601</v>
      </c>
      <c r="E351" s="43">
        <f t="shared" si="30"/>
        <v>12783.784606161964</v>
      </c>
      <c r="F351" s="43">
        <f t="shared" si="31"/>
        <v>0</v>
      </c>
      <c r="G351" s="43">
        <f t="shared" si="32"/>
        <v>0</v>
      </c>
      <c r="H351" s="43">
        <f t="shared" si="29"/>
        <v>12058.640187797824</v>
      </c>
      <c r="I351" s="1"/>
    </row>
    <row r="352" spans="2:9" x14ac:dyDescent="0.2">
      <c r="B352" s="9" t="str">
        <f>$B$41</f>
        <v>Library Science</v>
      </c>
      <c r="C352" s="43">
        <f t="shared" si="28"/>
        <v>49774.266374394865</v>
      </c>
      <c r="D352" s="43">
        <f t="shared" si="28"/>
        <v>46832.460640334633</v>
      </c>
      <c r="E352" s="43">
        <f t="shared" si="30"/>
        <v>0</v>
      </c>
      <c r="F352" s="43">
        <f t="shared" si="31"/>
        <v>0</v>
      </c>
      <c r="G352" s="43">
        <f t="shared" si="32"/>
        <v>0</v>
      </c>
      <c r="H352" s="43">
        <f t="shared" si="29"/>
        <v>47322.76159601134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5859.9438773347465</v>
      </c>
      <c r="D355" s="43">
        <f t="shared" si="28"/>
        <v>0</v>
      </c>
      <c r="E355" s="43">
        <f t="shared" si="30"/>
        <v>0</v>
      </c>
      <c r="F355" s="43">
        <f t="shared" si="31"/>
        <v>0</v>
      </c>
      <c r="G355" s="43">
        <f t="shared" si="32"/>
        <v>0</v>
      </c>
      <c r="H355" s="43">
        <f t="shared" si="29"/>
        <v>5859.9438773347465</v>
      </c>
      <c r="I355" s="1"/>
    </row>
    <row r="356" spans="2:9" x14ac:dyDescent="0.2">
      <c r="B356" s="9" t="str">
        <f>$B$45</f>
        <v>Health Services</v>
      </c>
      <c r="C356" s="43">
        <f t="shared" si="28"/>
        <v>5306.1770394729247</v>
      </c>
      <c r="D356" s="43">
        <f t="shared" si="28"/>
        <v>9720.3482856528462</v>
      </c>
      <c r="E356" s="43">
        <f t="shared" si="30"/>
        <v>14821.970659167448</v>
      </c>
      <c r="F356" s="43">
        <f t="shared" si="31"/>
        <v>57651.735989873298</v>
      </c>
      <c r="G356" s="43">
        <f t="shared" si="32"/>
        <v>0</v>
      </c>
      <c r="H356" s="43">
        <f t="shared" si="29"/>
        <v>10293.734238091271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7285.5612997383514</v>
      </c>
      <c r="D358" s="43">
        <f t="shared" si="28"/>
        <v>13292.379766335262</v>
      </c>
      <c r="E358" s="43">
        <f t="shared" si="30"/>
        <v>18175.406044002317</v>
      </c>
      <c r="F358" s="43">
        <f t="shared" si="31"/>
        <v>99687.616912792771</v>
      </c>
      <c r="G358" s="43">
        <f t="shared" si="32"/>
        <v>0</v>
      </c>
      <c r="H358" s="43">
        <f t="shared" si="29"/>
        <v>13992.509070120077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16186.845373993747</v>
      </c>
      <c r="E360" s="43">
        <f t="shared" si="30"/>
        <v>0</v>
      </c>
      <c r="F360" s="43">
        <f t="shared" si="31"/>
        <v>0</v>
      </c>
      <c r="G360" s="43">
        <f t="shared" si="32"/>
        <v>0</v>
      </c>
      <c r="H360" s="43">
        <f t="shared" si="29"/>
        <v>16186.845373993747</v>
      </c>
      <c r="I360" s="1"/>
    </row>
    <row r="361" spans="2:9" x14ac:dyDescent="0.2">
      <c r="B361" s="9" t="str">
        <f>$B$50</f>
        <v>Technology</v>
      </c>
      <c r="C361" s="43">
        <f t="shared" si="33"/>
        <v>9850.1117742857095</v>
      </c>
      <c r="D361" s="43">
        <f t="shared" si="33"/>
        <v>14842.956055471404</v>
      </c>
      <c r="E361" s="43">
        <f t="shared" si="30"/>
        <v>14392.732989478221</v>
      </c>
      <c r="F361" s="43">
        <f t="shared" si="31"/>
        <v>0</v>
      </c>
      <c r="G361" s="43">
        <f t="shared" si="32"/>
        <v>0</v>
      </c>
      <c r="H361" s="43">
        <f t="shared" si="29"/>
        <v>11378.19780216513</v>
      </c>
      <c r="I361" s="1"/>
    </row>
    <row r="362" spans="2:9" x14ac:dyDescent="0.2">
      <c r="B362" s="9" t="str">
        <f>$B$51</f>
        <v>Nursing</v>
      </c>
      <c r="C362" s="43">
        <f t="shared" si="33"/>
        <v>7565.334806930844</v>
      </c>
      <c r="D362" s="43">
        <f t="shared" si="33"/>
        <v>24577.643794342319</v>
      </c>
      <c r="E362" s="43">
        <f t="shared" si="30"/>
        <v>29062.631646326889</v>
      </c>
      <c r="F362" s="43">
        <f t="shared" si="31"/>
        <v>0</v>
      </c>
      <c r="G362" s="43">
        <f t="shared" si="32"/>
        <v>0</v>
      </c>
      <c r="H362" s="43">
        <f t="shared" si="29"/>
        <v>23176.991584923722</v>
      </c>
      <c r="I362" s="1"/>
    </row>
    <row r="363" spans="2:9" x14ac:dyDescent="0.2">
      <c r="B363" s="39" t="str">
        <f>$B$52</f>
        <v>Totals</v>
      </c>
      <c r="C363" s="42">
        <f t="shared" si="33"/>
        <v>7372.291787656307</v>
      </c>
      <c r="D363" s="42">
        <f t="shared" si="33"/>
        <v>12365.323271471041</v>
      </c>
      <c r="E363" s="42">
        <f t="shared" si="30"/>
        <v>18788.640393527734</v>
      </c>
      <c r="F363" s="42">
        <f t="shared" si="31"/>
        <v>40801.921074931692</v>
      </c>
      <c r="G363" s="42">
        <f t="shared" si="32"/>
        <v>0</v>
      </c>
      <c r="H363" s="42">
        <f t="shared" si="29"/>
        <v>10742.116436974859</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48" priority="6" stopIfTrue="1">
      <formula>C32=0</formula>
    </cfRule>
  </conditionalFormatting>
  <conditionalFormatting sqref="C91:G110">
    <cfRule type="expression" dxfId="247" priority="5" stopIfTrue="1">
      <formula>C32=0</formula>
    </cfRule>
  </conditionalFormatting>
  <conditionalFormatting sqref="C143:H162">
    <cfRule type="expression" dxfId="246" priority="3" stopIfTrue="1">
      <formula>C32=0</formula>
    </cfRule>
  </conditionalFormatting>
  <conditionalFormatting sqref="H143:H162">
    <cfRule type="expression" dxfId="245" priority="4" stopIfTrue="1">
      <formula>OR(AND(#REF!&gt;0,H143&gt;0,H61=0),AND(#REF!&gt;0,H143&gt;0,H32=0))</formula>
    </cfRule>
  </conditionalFormatting>
  <conditionalFormatting sqref="H143:H162">
    <cfRule type="expression" dxfId="244" priority="2" stopIfTrue="1">
      <formula>OR(AND(#REF!&gt;0,H143&gt;0,H61=0),AND(#REF!&gt;0,H143&gt;0,H32=0))</formula>
    </cfRule>
  </conditionalFormatting>
  <conditionalFormatting sqref="H143:H162">
    <cfRule type="expression" dxfId="24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topLeftCell="A31"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133</v>
      </c>
      <c r="C3" s="6"/>
      <c r="D3" s="6"/>
      <c r="E3" s="6"/>
      <c r="F3" s="6"/>
      <c r="G3" s="6"/>
      <c r="H3" s="6"/>
    </row>
    <row r="4" spans="2:8" x14ac:dyDescent="0.2">
      <c r="B4" s="90" t="s">
        <v>141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Data!G7</f>
        <v>25946071</v>
      </c>
      <c r="G13" s="33"/>
      <c r="H13" s="60">
        <f>F13</f>
        <v>25946071</v>
      </c>
    </row>
    <row r="14" spans="2:8" x14ac:dyDescent="0.2">
      <c r="B14" s="364" t="s">
        <v>14</v>
      </c>
      <c r="C14" s="364"/>
      <c r="D14" s="364"/>
      <c r="E14" s="364"/>
      <c r="F14" s="82">
        <f>Data!H7</f>
        <v>1526513</v>
      </c>
      <c r="G14" s="33"/>
      <c r="H14" s="30">
        <f>F14</f>
        <v>1526513</v>
      </c>
    </row>
    <row r="15" spans="2:8" x14ac:dyDescent="0.2">
      <c r="B15" s="364" t="s">
        <v>15</v>
      </c>
      <c r="C15" s="364"/>
      <c r="D15" s="364"/>
      <c r="E15" s="364"/>
      <c r="F15" s="82">
        <f>Data!I7</f>
        <v>9794725</v>
      </c>
      <c r="G15" s="33"/>
      <c r="H15" s="30">
        <f>F15</f>
        <v>9794725</v>
      </c>
    </row>
    <row r="16" spans="2:8" x14ac:dyDescent="0.2">
      <c r="B16" s="364" t="s">
        <v>19</v>
      </c>
      <c r="C16" s="364"/>
      <c r="D16" s="364"/>
      <c r="E16" s="364"/>
      <c r="F16" s="82">
        <f>Data!J7</f>
        <v>4193367</v>
      </c>
      <c r="G16" s="33"/>
      <c r="H16" s="30">
        <f>F16-G16</f>
        <v>4193367</v>
      </c>
    </row>
    <row r="17" spans="2:13" x14ac:dyDescent="0.2">
      <c r="B17" s="364" t="s">
        <v>16</v>
      </c>
      <c r="C17" s="364"/>
      <c r="D17" s="364"/>
      <c r="E17" s="364"/>
      <c r="F17" s="82">
        <f>Data!K7</f>
        <v>9755073</v>
      </c>
      <c r="G17" s="33"/>
      <c r="H17" s="30">
        <f>F17</f>
        <v>9755073</v>
      </c>
    </row>
    <row r="18" spans="2:13" x14ac:dyDescent="0.2">
      <c r="B18" s="364" t="s">
        <v>1</v>
      </c>
      <c r="C18" s="364"/>
      <c r="D18" s="364"/>
      <c r="E18" s="364"/>
      <c r="F18" s="83">
        <f>SUM(F13:F17)</f>
        <v>51215749</v>
      </c>
      <c r="G18" s="34"/>
      <c r="H18" s="29">
        <f>SUM(H13:H17)</f>
        <v>51215749</v>
      </c>
    </row>
    <row r="19" spans="2:13" ht="13.5" customHeight="1" x14ac:dyDescent="0.2">
      <c r="B19" s="27"/>
      <c r="D19" s="27"/>
      <c r="E19" s="27"/>
      <c r="F19" s="27"/>
      <c r="G19" s="27"/>
      <c r="H19" s="5"/>
    </row>
    <row r="20" spans="2:13" ht="13.5" customHeight="1" x14ac:dyDescent="0.2">
      <c r="B20" s="27"/>
      <c r="D20" s="368" t="s">
        <v>23</v>
      </c>
      <c r="E20" s="368"/>
      <c r="F20" s="368"/>
      <c r="G20" s="35" t="s">
        <v>24</v>
      </c>
      <c r="H20" s="35" t="s">
        <v>25</v>
      </c>
    </row>
    <row r="21" spans="2:13" x14ac:dyDescent="0.2">
      <c r="B21" s="366" t="s">
        <v>22</v>
      </c>
      <c r="C21" s="367"/>
      <c r="D21" s="363" t="str">
        <f>Data!L7</f>
        <v>Cuca Franco</v>
      </c>
      <c r="E21" s="363"/>
      <c r="F21" s="363"/>
      <c r="G21" s="94" t="str">
        <f>Data!M7</f>
        <v>432-552-2716</v>
      </c>
      <c r="H21" s="84" t="str">
        <f>Data!N7</f>
        <v>franco_c@utpb</v>
      </c>
    </row>
    <row r="22" spans="2:13" ht="13.5" customHeight="1" x14ac:dyDescent="0.2">
      <c r="B22" s="27"/>
      <c r="C22" s="27"/>
      <c r="D22" s="27"/>
      <c r="E22" s="27"/>
      <c r="F22" s="27"/>
      <c r="G22" s="27"/>
      <c r="H22" s="5"/>
    </row>
    <row r="23" spans="2:13" ht="13.5" customHeight="1" thickBot="1" x14ac:dyDescent="0.25">
      <c r="B23" s="3" t="s">
        <v>67</v>
      </c>
      <c r="C23" s="27"/>
      <c r="D23" s="27"/>
      <c r="E23" s="27"/>
      <c r="F23" s="27"/>
      <c r="G23" s="27"/>
      <c r="H23" s="5"/>
    </row>
    <row r="24" spans="2:13" s="37" customFormat="1" x14ac:dyDescent="0.2">
      <c r="B24" s="62"/>
      <c r="C24" s="65" t="s">
        <v>26</v>
      </c>
      <c r="D24" s="66" t="s">
        <v>27</v>
      </c>
      <c r="E24" s="66" t="s">
        <v>28</v>
      </c>
      <c r="F24" s="66" t="s">
        <v>29</v>
      </c>
      <c r="G24" s="66" t="s">
        <v>30</v>
      </c>
      <c r="H24" s="67" t="s">
        <v>31</v>
      </c>
    </row>
    <row r="25" spans="2:13" s="37" customFormat="1" ht="15" thickBot="1" x14ac:dyDescent="0.25">
      <c r="B25" s="61" t="s">
        <v>686</v>
      </c>
      <c r="C25" s="85">
        <f>Data!O7</f>
        <v>2313</v>
      </c>
      <c r="D25" s="86">
        <f>Data!P7</f>
        <v>2732</v>
      </c>
      <c r="E25" s="86">
        <f>Data!Q7</f>
        <v>789</v>
      </c>
      <c r="F25" s="86">
        <f>Data!R7</f>
        <v>0</v>
      </c>
      <c r="G25" s="86">
        <f>Data!S7</f>
        <v>0</v>
      </c>
      <c r="H25" s="74">
        <f>SUM(C25:G25)</f>
        <v>5834</v>
      </c>
    </row>
    <row r="26" spans="2:13" x14ac:dyDescent="0.2">
      <c r="C26" s="2"/>
      <c r="D26" s="2"/>
      <c r="E26" s="2"/>
      <c r="F26" s="2"/>
      <c r="G26" s="2"/>
      <c r="H26" s="2"/>
      <c r="I26" s="2"/>
    </row>
    <row r="27" spans="2:13" ht="13.5" customHeight="1" x14ac:dyDescent="0.2">
      <c r="B27" s="27"/>
      <c r="D27" s="368" t="s">
        <v>23</v>
      </c>
      <c r="E27" s="368"/>
      <c r="F27" s="368"/>
      <c r="G27" s="35" t="s">
        <v>24</v>
      </c>
      <c r="H27" s="35" t="s">
        <v>25</v>
      </c>
    </row>
    <row r="28" spans="2:13" ht="28.5" x14ac:dyDescent="0.2">
      <c r="B28" s="366" t="s">
        <v>39</v>
      </c>
      <c r="C28" s="367"/>
      <c r="D28" s="363" t="str">
        <f>Data!T7</f>
        <v>Haneda, Miki</v>
      </c>
      <c r="E28" s="363"/>
      <c r="F28" s="363"/>
      <c r="G28" s="94" t="str">
        <f>Data!U7</f>
        <v>(432) 552-2116</v>
      </c>
      <c r="H28" s="84" t="str">
        <f>Data!V7</f>
        <v>haneda_m@utpb.edu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8" t="s">
        <v>32</v>
      </c>
      <c r="C31" s="69" t="s">
        <v>26</v>
      </c>
      <c r="D31" s="69" t="s">
        <v>27</v>
      </c>
      <c r="E31" s="69" t="s">
        <v>28</v>
      </c>
      <c r="F31" s="69" t="s">
        <v>29</v>
      </c>
      <c r="G31" s="69" t="s">
        <v>30</v>
      </c>
      <c r="H31" s="70" t="s">
        <v>31</v>
      </c>
      <c r="I31" s="1"/>
    </row>
    <row r="32" spans="2:13" x14ac:dyDescent="0.2">
      <c r="B32" s="9" t="s">
        <v>45</v>
      </c>
      <c r="C32" s="87">
        <f>Data!W7</f>
        <v>31728</v>
      </c>
      <c r="D32" s="87">
        <f>Data!AQ7</f>
        <v>16089</v>
      </c>
      <c r="E32" s="87">
        <f>Data!BK7</f>
        <v>2388</v>
      </c>
      <c r="F32" s="87">
        <f>Data!CE7</f>
        <v>0</v>
      </c>
      <c r="G32" s="87">
        <f>Data!CY7</f>
        <v>0</v>
      </c>
      <c r="H32" s="22">
        <f>SUM(C32:G32)</f>
        <v>50205</v>
      </c>
      <c r="I32" s="1"/>
      <c r="M32" s="18"/>
    </row>
    <row r="33" spans="2:13" x14ac:dyDescent="0.2">
      <c r="B33" s="7" t="s">
        <v>46</v>
      </c>
      <c r="C33" s="87">
        <f>Data!X7</f>
        <v>10226</v>
      </c>
      <c r="D33" s="87">
        <f>Data!AR7</f>
        <v>6964</v>
      </c>
      <c r="E33" s="87">
        <f>Data!BL7</f>
        <v>1215</v>
      </c>
      <c r="F33" s="87">
        <f>Data!CF7</f>
        <v>0</v>
      </c>
      <c r="G33" s="87">
        <f>Data!CZ7</f>
        <v>0</v>
      </c>
      <c r="H33" s="22">
        <f t="shared" ref="H33:H52" si="0">SUM(C33:G33)</f>
        <v>18405</v>
      </c>
      <c r="I33" s="1"/>
      <c r="M33" s="18"/>
    </row>
    <row r="34" spans="2:13" x14ac:dyDescent="0.2">
      <c r="B34" s="7" t="s">
        <v>47</v>
      </c>
      <c r="C34" s="87">
        <f>Data!Y7</f>
        <v>3759</v>
      </c>
      <c r="D34" s="87">
        <f>Data!AS7</f>
        <v>1084</v>
      </c>
      <c r="E34" s="87">
        <f>Data!BM7</f>
        <v>0</v>
      </c>
      <c r="F34" s="87">
        <f>Data!CG7</f>
        <v>0</v>
      </c>
      <c r="G34" s="87">
        <f>Data!DA7</f>
        <v>0</v>
      </c>
      <c r="H34" s="22">
        <f t="shared" si="0"/>
        <v>4843</v>
      </c>
      <c r="I34" s="1"/>
      <c r="M34" s="18"/>
    </row>
    <row r="35" spans="2:13" x14ac:dyDescent="0.2">
      <c r="B35" s="7" t="s">
        <v>48</v>
      </c>
      <c r="C35" s="87">
        <f>Data!Z7</f>
        <v>183</v>
      </c>
      <c r="D35" s="87">
        <f>Data!AT7</f>
        <v>2619</v>
      </c>
      <c r="E35" s="87">
        <f>Data!BN7</f>
        <v>9305</v>
      </c>
      <c r="F35" s="87">
        <f>Data!CH7</f>
        <v>0</v>
      </c>
      <c r="G35" s="87">
        <f>Data!DB7</f>
        <v>0</v>
      </c>
      <c r="H35" s="22">
        <f t="shared" si="0"/>
        <v>12107</v>
      </c>
      <c r="I35" s="1"/>
      <c r="M35" s="18"/>
    </row>
    <row r="36" spans="2:13" x14ac:dyDescent="0.2">
      <c r="B36" s="7" t="s">
        <v>49</v>
      </c>
      <c r="C36" s="87">
        <f>Data!AA7</f>
        <v>0</v>
      </c>
      <c r="D36" s="87">
        <f>Data!AU7</f>
        <v>0</v>
      </c>
      <c r="E36" s="87">
        <f>Data!BO7</f>
        <v>0</v>
      </c>
      <c r="F36" s="87">
        <f>Data!CI7</f>
        <v>0</v>
      </c>
      <c r="G36" s="87">
        <f>Data!DC7</f>
        <v>0</v>
      </c>
      <c r="H36" s="22">
        <f t="shared" si="0"/>
        <v>0</v>
      </c>
      <c r="I36" s="1"/>
      <c r="M36" s="18"/>
    </row>
    <row r="37" spans="2:13" x14ac:dyDescent="0.2">
      <c r="B37" s="7" t="s">
        <v>50</v>
      </c>
      <c r="C37" s="87">
        <f>Data!AB7</f>
        <v>1673</v>
      </c>
      <c r="D37" s="87">
        <f>Data!AV7</f>
        <v>5343</v>
      </c>
      <c r="E37" s="87">
        <f>Data!BP7</f>
        <v>60</v>
      </c>
      <c r="F37" s="87">
        <f>Data!CJ7</f>
        <v>0</v>
      </c>
      <c r="G37" s="87">
        <f>Data!DD7</f>
        <v>0</v>
      </c>
      <c r="H37" s="22">
        <f t="shared" si="0"/>
        <v>7076</v>
      </c>
      <c r="I37" s="1"/>
      <c r="M37" s="18"/>
    </row>
    <row r="38" spans="2:13" x14ac:dyDescent="0.2">
      <c r="B38" s="7" t="s">
        <v>51</v>
      </c>
      <c r="C38" s="87">
        <f>Data!AC7</f>
        <v>121</v>
      </c>
      <c r="D38" s="87">
        <f>Data!AW7</f>
        <v>1004</v>
      </c>
      <c r="E38" s="87">
        <f>Data!BQ7</f>
        <v>0</v>
      </c>
      <c r="F38" s="87">
        <f>Data!CK7</f>
        <v>0</v>
      </c>
      <c r="G38" s="87">
        <f>Data!DE7</f>
        <v>0</v>
      </c>
      <c r="H38" s="22">
        <f t="shared" si="0"/>
        <v>1125</v>
      </c>
      <c r="I38" s="1"/>
      <c r="M38" s="18"/>
    </row>
    <row r="39" spans="2:13" x14ac:dyDescent="0.2">
      <c r="B39" s="7" t="s">
        <v>52</v>
      </c>
      <c r="C39" s="87">
        <f>Data!AD7</f>
        <v>0</v>
      </c>
      <c r="D39" s="87">
        <f>Data!AX7</f>
        <v>0</v>
      </c>
      <c r="E39" s="87">
        <f>Data!BR7</f>
        <v>0</v>
      </c>
      <c r="F39" s="87">
        <f>Data!CL7</f>
        <v>0</v>
      </c>
      <c r="G39" s="87">
        <f>Data!DF7</f>
        <v>0</v>
      </c>
      <c r="H39" s="22">
        <f t="shared" si="0"/>
        <v>0</v>
      </c>
      <c r="I39" s="1"/>
      <c r="M39" s="18"/>
    </row>
    <row r="40" spans="2:13" x14ac:dyDescent="0.2">
      <c r="B40" s="7" t="s">
        <v>53</v>
      </c>
      <c r="C40" s="87">
        <f>Data!AE7</f>
        <v>207</v>
      </c>
      <c r="D40" s="87">
        <f>Data!AY7</f>
        <v>516</v>
      </c>
      <c r="E40" s="87">
        <f>Data!BS7</f>
        <v>0</v>
      </c>
      <c r="F40" s="87">
        <f>Data!CM7</f>
        <v>0</v>
      </c>
      <c r="G40" s="87">
        <f>Data!DG7</f>
        <v>0</v>
      </c>
      <c r="H40" s="22">
        <f t="shared" si="0"/>
        <v>723</v>
      </c>
      <c r="I40" s="1"/>
      <c r="M40" s="18"/>
    </row>
    <row r="41" spans="2:13" x14ac:dyDescent="0.2">
      <c r="B41" s="7" t="s">
        <v>54</v>
      </c>
      <c r="C41" s="87">
        <f>Data!AF7</f>
        <v>1</v>
      </c>
      <c r="D41" s="87">
        <f>Data!AZ7</f>
        <v>2</v>
      </c>
      <c r="E41" s="87">
        <f>Data!BT7</f>
        <v>0</v>
      </c>
      <c r="F41" s="87">
        <f>Data!CN7</f>
        <v>0</v>
      </c>
      <c r="G41" s="87">
        <f>Data!DH7</f>
        <v>0</v>
      </c>
      <c r="H41" s="22">
        <f t="shared" si="0"/>
        <v>3</v>
      </c>
      <c r="I41" s="1"/>
      <c r="M41" s="18"/>
    </row>
    <row r="42" spans="2:13" x14ac:dyDescent="0.2">
      <c r="B42" s="7" t="s">
        <v>55</v>
      </c>
      <c r="C42" s="87">
        <f>Data!AG7</f>
        <v>0</v>
      </c>
      <c r="D42" s="87">
        <f>Data!BA7</f>
        <v>0</v>
      </c>
      <c r="E42" s="87">
        <f>Data!BU7</f>
        <v>0</v>
      </c>
      <c r="F42" s="87">
        <f>Data!CO7</f>
        <v>0</v>
      </c>
      <c r="G42" s="87">
        <f>Data!DI7</f>
        <v>0</v>
      </c>
      <c r="H42" s="22">
        <f t="shared" si="0"/>
        <v>0</v>
      </c>
      <c r="I42" s="1"/>
      <c r="M42" s="18"/>
    </row>
    <row r="43" spans="2:13" x14ac:dyDescent="0.2">
      <c r="B43" s="7" t="s">
        <v>56</v>
      </c>
      <c r="C43" s="87">
        <f>Data!AH7</f>
        <v>3</v>
      </c>
      <c r="D43" s="87">
        <f>Data!BB7</f>
        <v>18</v>
      </c>
      <c r="E43" s="87">
        <f>Data!BV7</f>
        <v>0</v>
      </c>
      <c r="F43" s="87">
        <f>Data!CP7</f>
        <v>0</v>
      </c>
      <c r="G43" s="87">
        <f>Data!DJ7</f>
        <v>0</v>
      </c>
      <c r="H43" s="22">
        <f t="shared" si="0"/>
        <v>21</v>
      </c>
      <c r="I43" s="1"/>
      <c r="M43" s="18"/>
    </row>
    <row r="44" spans="2:13" x14ac:dyDescent="0.2">
      <c r="B44" s="7" t="s">
        <v>57</v>
      </c>
      <c r="C44" s="87">
        <f>Data!AI7</f>
        <v>105</v>
      </c>
      <c r="D44" s="87">
        <f>Data!BC7</f>
        <v>0</v>
      </c>
      <c r="E44" s="87">
        <f>Data!BW7</f>
        <v>0</v>
      </c>
      <c r="F44" s="87">
        <f>Data!CQ7</f>
        <v>0</v>
      </c>
      <c r="G44" s="87">
        <f>Data!DK7</f>
        <v>0</v>
      </c>
      <c r="H44" s="22">
        <f t="shared" si="0"/>
        <v>105</v>
      </c>
      <c r="I44" s="1"/>
      <c r="M44" s="18"/>
    </row>
    <row r="45" spans="2:13" x14ac:dyDescent="0.2">
      <c r="B45" s="7" t="s">
        <v>58</v>
      </c>
      <c r="C45" s="87">
        <f>Data!AJ7</f>
        <v>641</v>
      </c>
      <c r="D45" s="87">
        <f>Data!BD7</f>
        <v>108</v>
      </c>
      <c r="E45" s="87">
        <f>Data!BX7</f>
        <v>81</v>
      </c>
      <c r="F45" s="87">
        <f>Data!CR7</f>
        <v>0</v>
      </c>
      <c r="G45" s="87">
        <f>Data!DL7</f>
        <v>0</v>
      </c>
      <c r="H45" s="22">
        <f t="shared" si="0"/>
        <v>830</v>
      </c>
      <c r="I45" s="1"/>
      <c r="M45" s="18"/>
    </row>
    <row r="46" spans="2:13" x14ac:dyDescent="0.2">
      <c r="B46" s="7" t="s">
        <v>59</v>
      </c>
      <c r="C46" s="87">
        <f>Data!AK7</f>
        <v>0</v>
      </c>
      <c r="D46" s="87">
        <f>Data!BE7</f>
        <v>0</v>
      </c>
      <c r="E46" s="87">
        <f>Data!BY7</f>
        <v>0</v>
      </c>
      <c r="F46" s="87">
        <f>Data!CS7</f>
        <v>0</v>
      </c>
      <c r="G46" s="87">
        <f>Data!DM7</f>
        <v>0</v>
      </c>
      <c r="H46" s="22">
        <f t="shared" si="0"/>
        <v>0</v>
      </c>
      <c r="I46" s="1"/>
      <c r="M46" s="18"/>
    </row>
    <row r="47" spans="2:13" x14ac:dyDescent="0.2">
      <c r="B47" s="7" t="s">
        <v>60</v>
      </c>
      <c r="C47" s="87">
        <f>Data!AL7</f>
        <v>3765</v>
      </c>
      <c r="D47" s="87">
        <f>Data!BF7</f>
        <v>12174</v>
      </c>
      <c r="E47" s="87">
        <f>Data!BZ7</f>
        <v>5676</v>
      </c>
      <c r="F47" s="87">
        <f>Data!CT7</f>
        <v>0</v>
      </c>
      <c r="G47" s="87">
        <f>Data!DN7</f>
        <v>0</v>
      </c>
      <c r="H47" s="22">
        <f t="shared" si="0"/>
        <v>21615</v>
      </c>
      <c r="I47" s="1"/>
      <c r="M47" s="18"/>
    </row>
    <row r="48" spans="2:13" x14ac:dyDescent="0.2">
      <c r="B48" s="7" t="s">
        <v>61</v>
      </c>
      <c r="C48" s="87">
        <f>Data!AM7</f>
        <v>0</v>
      </c>
      <c r="D48" s="87">
        <f>Data!BG7</f>
        <v>0</v>
      </c>
      <c r="E48" s="87">
        <f>Data!CA7</f>
        <v>0</v>
      </c>
      <c r="F48" s="87">
        <f>Data!CU7</f>
        <v>0</v>
      </c>
      <c r="G48" s="87">
        <f>Data!DO7</f>
        <v>0</v>
      </c>
      <c r="H48" s="22">
        <f t="shared" si="0"/>
        <v>0</v>
      </c>
      <c r="I48" s="1"/>
      <c r="M48" s="18"/>
    </row>
    <row r="49" spans="2:13" x14ac:dyDescent="0.2">
      <c r="B49" s="7" t="s">
        <v>62</v>
      </c>
      <c r="C49" s="87">
        <f>Data!AN7</f>
        <v>0</v>
      </c>
      <c r="D49" s="87">
        <f>Data!BH7</f>
        <v>285</v>
      </c>
      <c r="E49" s="87">
        <f>Data!CB7</f>
        <v>0</v>
      </c>
      <c r="F49" s="87">
        <f>Data!CV7</f>
        <v>0</v>
      </c>
      <c r="G49" s="87">
        <f>Data!DP7</f>
        <v>0</v>
      </c>
      <c r="H49" s="22">
        <f t="shared" si="0"/>
        <v>285</v>
      </c>
      <c r="I49" s="1"/>
      <c r="M49" s="18"/>
    </row>
    <row r="50" spans="2:13" x14ac:dyDescent="0.2">
      <c r="B50" s="7" t="s">
        <v>63</v>
      </c>
      <c r="C50" s="87">
        <f>Data!AO7</f>
        <v>188</v>
      </c>
      <c r="D50" s="87">
        <f>Data!BI7</f>
        <v>1427</v>
      </c>
      <c r="E50" s="87">
        <f>Data!CC7</f>
        <v>0</v>
      </c>
      <c r="F50" s="87">
        <f>Data!CW7</f>
        <v>0</v>
      </c>
      <c r="G50" s="87">
        <f>Data!DQ7</f>
        <v>0</v>
      </c>
      <c r="H50" s="22">
        <f t="shared" si="0"/>
        <v>1615</v>
      </c>
      <c r="I50" s="1"/>
      <c r="M50" s="18"/>
    </row>
    <row r="51" spans="2:13" x14ac:dyDescent="0.2">
      <c r="B51" s="7" t="s">
        <v>0</v>
      </c>
      <c r="C51" s="87">
        <f>Data!AP7</f>
        <v>152</v>
      </c>
      <c r="D51" s="87">
        <f>Data!BJ7</f>
        <v>2358</v>
      </c>
      <c r="E51" s="87">
        <f>Data!CD7</f>
        <v>0</v>
      </c>
      <c r="F51" s="87">
        <f>Data!CX7</f>
        <v>0</v>
      </c>
      <c r="G51" s="87">
        <f>Data!DR7</f>
        <v>0</v>
      </c>
      <c r="H51" s="22">
        <f t="shared" si="0"/>
        <v>2510</v>
      </c>
      <c r="I51" s="1"/>
      <c r="M51" s="18"/>
    </row>
    <row r="52" spans="2:13" x14ac:dyDescent="0.2">
      <c r="B52" s="8" t="s">
        <v>34</v>
      </c>
      <c r="C52" s="22">
        <f>SUM(C32:C51)</f>
        <v>52752</v>
      </c>
      <c r="D52" s="22">
        <f>SUM(D32:D51)</f>
        <v>49991</v>
      </c>
      <c r="E52" s="22">
        <f>SUM(E32:E51)</f>
        <v>18725</v>
      </c>
      <c r="F52" s="22">
        <f>SUM(F32:F51)</f>
        <v>0</v>
      </c>
      <c r="G52" s="22">
        <f>SUM(G32:G51)</f>
        <v>0</v>
      </c>
      <c r="H52" s="22">
        <f t="shared" si="0"/>
        <v>121468</v>
      </c>
      <c r="I52" s="1"/>
    </row>
    <row r="53" spans="2:13" x14ac:dyDescent="0.2">
      <c r="B53" s="14"/>
      <c r="C53" s="18"/>
      <c r="D53" s="18"/>
      <c r="E53" s="18"/>
      <c r="F53" s="18"/>
      <c r="G53" s="18"/>
      <c r="H53" s="18"/>
      <c r="I53" s="1"/>
    </row>
    <row r="54" spans="2:13" ht="13.5" customHeight="1" x14ac:dyDescent="0.2">
      <c r="B54" s="27"/>
      <c r="D54" s="368" t="s">
        <v>23</v>
      </c>
      <c r="E54" s="368"/>
      <c r="F54" s="368"/>
      <c r="G54" s="35" t="s">
        <v>24</v>
      </c>
      <c r="H54" s="35" t="s">
        <v>25</v>
      </c>
    </row>
    <row r="55" spans="2:13" ht="28.5" x14ac:dyDescent="0.2">
      <c r="B55" s="366" t="s">
        <v>40</v>
      </c>
      <c r="C55" s="367"/>
      <c r="D55" s="363" t="str">
        <f>Data!T7</f>
        <v>Haneda, Miki</v>
      </c>
      <c r="E55" s="363"/>
      <c r="F55" s="363"/>
      <c r="G55" s="94" t="str">
        <f>Data!U7</f>
        <v>(432) 552-2116</v>
      </c>
      <c r="H55" s="84" t="str">
        <f>Data!V7</f>
        <v>haneda_m@utpb.edu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9" customHeight="1" x14ac:dyDescent="0.2">
      <c r="B58" s="369" t="s">
        <v>42</v>
      </c>
      <c r="C58" s="369"/>
      <c r="D58" s="369"/>
      <c r="E58" s="369"/>
      <c r="F58" s="369"/>
      <c r="G58" s="369"/>
      <c r="H58" s="38"/>
    </row>
    <row r="59" spans="2:13" ht="15" thickBot="1" x14ac:dyDescent="0.25">
      <c r="B59" s="36"/>
      <c r="C59" s="1"/>
      <c r="D59" s="1"/>
      <c r="E59" s="1"/>
      <c r="F59" s="1"/>
      <c r="G59" s="1"/>
      <c r="H59" s="1"/>
      <c r="I59" s="1"/>
    </row>
    <row r="60" spans="2:13" ht="15" thickBot="1" x14ac:dyDescent="0.25">
      <c r="B60" s="68" t="s">
        <v>32</v>
      </c>
      <c r="C60" s="69" t="s">
        <v>26</v>
      </c>
      <c r="D60" s="69" t="s">
        <v>27</v>
      </c>
      <c r="E60" s="69" t="s">
        <v>28</v>
      </c>
      <c r="F60" s="69" t="s">
        <v>29</v>
      </c>
      <c r="G60" s="69" t="s">
        <v>30</v>
      </c>
      <c r="H60" s="70" t="s">
        <v>31</v>
      </c>
      <c r="I60" s="1"/>
    </row>
    <row r="61" spans="2:13" x14ac:dyDescent="0.2">
      <c r="B61" s="9" t="str">
        <f>$B$32</f>
        <v>Liberal Arts</v>
      </c>
      <c r="C61" s="88">
        <f>Data!DS7</f>
        <v>1736454</v>
      </c>
      <c r="D61" s="88">
        <f>Data!EM7</f>
        <v>1073203</v>
      </c>
      <c r="E61" s="88">
        <f>Data!FG7</f>
        <v>605538</v>
      </c>
      <c r="F61" s="88">
        <f>Data!GA7</f>
        <v>0</v>
      </c>
      <c r="G61" s="88">
        <f>Data!GU7</f>
        <v>0</v>
      </c>
      <c r="H61" s="21">
        <f>SUM(C61:G61)</f>
        <v>3415195</v>
      </c>
      <c r="I61" s="1"/>
    </row>
    <row r="62" spans="2:13" x14ac:dyDescent="0.2">
      <c r="B62" s="9" t="str">
        <f>$B$33</f>
        <v>Science</v>
      </c>
      <c r="C62" s="88">
        <f>Data!DT7</f>
        <v>786496</v>
      </c>
      <c r="D62" s="88">
        <f>Data!EN7</f>
        <v>805494</v>
      </c>
      <c r="E62" s="88">
        <f>Data!FH7</f>
        <v>652718</v>
      </c>
      <c r="F62" s="88">
        <f>Data!GB7</f>
        <v>0</v>
      </c>
      <c r="G62" s="88">
        <f>Data!GV7</f>
        <v>0</v>
      </c>
      <c r="H62" s="22">
        <f t="shared" ref="H62:H81" si="1">SUM(C62:G62)</f>
        <v>2244708</v>
      </c>
      <c r="I62" s="1"/>
    </row>
    <row r="63" spans="2:13" x14ac:dyDescent="0.2">
      <c r="B63" s="9" t="str">
        <f>$B$34</f>
        <v>Fine Arts</v>
      </c>
      <c r="C63" s="88">
        <f>Data!DU7</f>
        <v>481695</v>
      </c>
      <c r="D63" s="88">
        <f>Data!EO7</f>
        <v>204146</v>
      </c>
      <c r="E63" s="88">
        <f>Data!FI7</f>
        <v>0</v>
      </c>
      <c r="F63" s="88">
        <f>Data!GC7</f>
        <v>0</v>
      </c>
      <c r="G63" s="88">
        <f>Data!GW7</f>
        <v>0</v>
      </c>
      <c r="H63" s="22">
        <f t="shared" si="1"/>
        <v>685841</v>
      </c>
      <c r="I63" s="1"/>
    </row>
    <row r="64" spans="2:13" x14ac:dyDescent="0.2">
      <c r="B64" s="9" t="str">
        <f>$B$35</f>
        <v>Teacher Education</v>
      </c>
      <c r="C64" s="88">
        <f>Data!DV7</f>
        <v>13995</v>
      </c>
      <c r="D64" s="88">
        <f>Data!EP7</f>
        <v>268233</v>
      </c>
      <c r="E64" s="88">
        <f>Data!FJ7</f>
        <v>634689</v>
      </c>
      <c r="F64" s="88">
        <f>Data!GD7</f>
        <v>0</v>
      </c>
      <c r="G64" s="88">
        <f>Data!GX7</f>
        <v>0</v>
      </c>
      <c r="H64" s="22">
        <f t="shared" si="1"/>
        <v>916917</v>
      </c>
      <c r="I64" s="1"/>
    </row>
    <row r="65" spans="2:9" x14ac:dyDescent="0.2">
      <c r="B65" s="9" t="str">
        <f>$B$36</f>
        <v>Agriculture</v>
      </c>
      <c r="C65" s="88">
        <f>Data!DW7</f>
        <v>0</v>
      </c>
      <c r="D65" s="88">
        <f>Data!EQ7</f>
        <v>0</v>
      </c>
      <c r="E65" s="88">
        <f>Data!FK7</f>
        <v>0</v>
      </c>
      <c r="F65" s="88">
        <f>Data!GE7</f>
        <v>0</v>
      </c>
      <c r="G65" s="88">
        <f>Data!GY7</f>
        <v>0</v>
      </c>
      <c r="H65" s="22">
        <f t="shared" si="1"/>
        <v>0</v>
      </c>
      <c r="I65" s="1"/>
    </row>
    <row r="66" spans="2:9" x14ac:dyDescent="0.2">
      <c r="B66" s="9" t="str">
        <f>$B$37</f>
        <v>Engineering</v>
      </c>
      <c r="C66" s="88">
        <f>Data!DX7</f>
        <v>337497</v>
      </c>
      <c r="D66" s="88">
        <f>Data!ER7</f>
        <v>909457</v>
      </c>
      <c r="E66" s="88">
        <f>Data!FL7</f>
        <v>26105</v>
      </c>
      <c r="F66" s="88">
        <f>Data!GF7</f>
        <v>0</v>
      </c>
      <c r="G66" s="88">
        <f>Data!GZ7</f>
        <v>0</v>
      </c>
      <c r="H66" s="22">
        <f t="shared" si="1"/>
        <v>1273059</v>
      </c>
      <c r="I66" s="1"/>
    </row>
    <row r="67" spans="2:9" x14ac:dyDescent="0.2">
      <c r="B67" s="9" t="str">
        <f>$B$38</f>
        <v>Home Economics</v>
      </c>
      <c r="C67" s="88">
        <f>Data!DY7</f>
        <v>4126</v>
      </c>
      <c r="D67" s="88">
        <f>Data!ES7</f>
        <v>49125</v>
      </c>
      <c r="E67" s="88">
        <f>Data!FM7</f>
        <v>0</v>
      </c>
      <c r="F67" s="88">
        <f>Data!GG7</f>
        <v>0</v>
      </c>
      <c r="G67" s="88">
        <f>Data!HA7</f>
        <v>0</v>
      </c>
      <c r="H67" s="22">
        <f t="shared" si="1"/>
        <v>53251</v>
      </c>
      <c r="I67" s="1"/>
    </row>
    <row r="68" spans="2:9" x14ac:dyDescent="0.2">
      <c r="B68" s="9" t="str">
        <f>$B$39</f>
        <v>Law</v>
      </c>
      <c r="C68" s="88">
        <f>Data!DZ7</f>
        <v>0</v>
      </c>
      <c r="D68" s="88">
        <f>Data!ET7</f>
        <v>0</v>
      </c>
      <c r="E68" s="88">
        <f>Data!FN7</f>
        <v>0</v>
      </c>
      <c r="F68" s="88">
        <f>Data!GH7</f>
        <v>0</v>
      </c>
      <c r="G68" s="88">
        <f>Data!HB7</f>
        <v>0</v>
      </c>
      <c r="H68" s="22">
        <f t="shared" si="1"/>
        <v>0</v>
      </c>
      <c r="I68" s="1"/>
    </row>
    <row r="69" spans="2:9" x14ac:dyDescent="0.2">
      <c r="B69" s="9" t="str">
        <f>$B$46</f>
        <v>Pharmacy</v>
      </c>
      <c r="C69" s="88">
        <f>Data!EA7</f>
        <v>44729</v>
      </c>
      <c r="D69" s="88">
        <f>Data!EU7</f>
        <v>69355</v>
      </c>
      <c r="E69" s="88">
        <f>Data!FO7</f>
        <v>0</v>
      </c>
      <c r="F69" s="88">
        <f>Data!GI7</f>
        <v>0</v>
      </c>
      <c r="G69" s="88">
        <f>Data!HC7</f>
        <v>0</v>
      </c>
      <c r="H69" s="22">
        <f t="shared" si="1"/>
        <v>114084</v>
      </c>
      <c r="I69" s="1"/>
    </row>
    <row r="70" spans="2:9" x14ac:dyDescent="0.2">
      <c r="B70" s="9" t="str">
        <f>$B$41</f>
        <v>Library Science</v>
      </c>
      <c r="C70" s="88">
        <f>Data!EB7</f>
        <v>166</v>
      </c>
      <c r="D70" s="88">
        <f>Data!EV7</f>
        <v>685</v>
      </c>
      <c r="E70" s="88">
        <f>Data!FP7</f>
        <v>0</v>
      </c>
      <c r="F70" s="88">
        <f>Data!GJ7</f>
        <v>0</v>
      </c>
      <c r="G70" s="88">
        <f>Data!HD7</f>
        <v>0</v>
      </c>
      <c r="H70" s="22">
        <f t="shared" si="1"/>
        <v>851</v>
      </c>
      <c r="I70" s="1"/>
    </row>
    <row r="71" spans="2:9" x14ac:dyDescent="0.2">
      <c r="B71" s="9" t="str">
        <f>$B$42</f>
        <v>Veterinary Science</v>
      </c>
      <c r="C71" s="88">
        <f>Data!EC7</f>
        <v>0</v>
      </c>
      <c r="D71" s="88">
        <f>Data!EW7</f>
        <v>0</v>
      </c>
      <c r="E71" s="88">
        <f>Data!FQ7</f>
        <v>0</v>
      </c>
      <c r="F71" s="88">
        <f>Data!GK7</f>
        <v>0</v>
      </c>
      <c r="G71" s="88">
        <f>Data!HE7</f>
        <v>0</v>
      </c>
      <c r="H71" s="22">
        <f t="shared" si="1"/>
        <v>0</v>
      </c>
      <c r="I71" s="1"/>
    </row>
    <row r="72" spans="2:9" x14ac:dyDescent="0.2">
      <c r="B72" s="9" t="str">
        <f>$B$43</f>
        <v>Vocational Training</v>
      </c>
      <c r="C72" s="88">
        <f>Data!ED7</f>
        <v>617</v>
      </c>
      <c r="D72" s="88">
        <f>Data!EX7</f>
        <v>3705</v>
      </c>
      <c r="E72" s="88">
        <f>Data!FR7</f>
        <v>0</v>
      </c>
      <c r="F72" s="88">
        <f>Data!GL7</f>
        <v>0</v>
      </c>
      <c r="G72" s="88">
        <f>Data!HF7</f>
        <v>0</v>
      </c>
      <c r="H72" s="22">
        <f t="shared" si="1"/>
        <v>4322</v>
      </c>
      <c r="I72" s="1"/>
    </row>
    <row r="73" spans="2:9" x14ac:dyDescent="0.2">
      <c r="B73" s="9" t="str">
        <f>$B$44</f>
        <v>Physical Training</v>
      </c>
      <c r="C73" s="88">
        <f>Data!EE7</f>
        <v>6030</v>
      </c>
      <c r="D73" s="88">
        <f>Data!EY7</f>
        <v>0</v>
      </c>
      <c r="E73" s="88">
        <f>Data!FS7</f>
        <v>0</v>
      </c>
      <c r="F73" s="88">
        <f>Data!GM7</f>
        <v>0</v>
      </c>
      <c r="G73" s="88">
        <f>Data!HG7</f>
        <v>0</v>
      </c>
      <c r="H73" s="22">
        <f t="shared" si="1"/>
        <v>6030</v>
      </c>
      <c r="I73" s="1"/>
    </row>
    <row r="74" spans="2:9" x14ac:dyDescent="0.2">
      <c r="B74" s="9" t="str">
        <f>$B$45</f>
        <v>Health Services</v>
      </c>
      <c r="C74" s="88">
        <f>Data!EF7</f>
        <v>25094</v>
      </c>
      <c r="D74" s="88">
        <f>Data!EZ7</f>
        <v>17094</v>
      </c>
      <c r="E74" s="88">
        <f>Data!FT7</f>
        <v>8854</v>
      </c>
      <c r="F74" s="88">
        <f>Data!GN7</f>
        <v>0</v>
      </c>
      <c r="G74" s="88">
        <f>Data!HH7</f>
        <v>0</v>
      </c>
      <c r="H74" s="22">
        <f t="shared" si="1"/>
        <v>51042</v>
      </c>
      <c r="I74" s="1"/>
    </row>
    <row r="75" spans="2:9" x14ac:dyDescent="0.2">
      <c r="B75" s="9" t="str">
        <f>$B$46</f>
        <v>Pharmacy</v>
      </c>
      <c r="C75" s="88">
        <f>Data!EG7</f>
        <v>0</v>
      </c>
      <c r="D75" s="88">
        <f>Data!FA7</f>
        <v>0</v>
      </c>
      <c r="E75" s="88">
        <f>Data!FU7</f>
        <v>0</v>
      </c>
      <c r="F75" s="88">
        <f>Data!GO7</f>
        <v>0</v>
      </c>
      <c r="G75" s="88">
        <f>Data!HI7</f>
        <v>0</v>
      </c>
      <c r="H75" s="22">
        <f t="shared" si="1"/>
        <v>0</v>
      </c>
      <c r="I75" s="1"/>
    </row>
    <row r="76" spans="2:9" x14ac:dyDescent="0.2">
      <c r="B76" s="9" t="str">
        <f>$B$47</f>
        <v>Business Administration</v>
      </c>
      <c r="C76" s="88">
        <f>Data!EH7</f>
        <v>179640</v>
      </c>
      <c r="D76" s="88">
        <f>Data!FB7</f>
        <v>856241</v>
      </c>
      <c r="E76" s="88">
        <f>Data!FV7</f>
        <v>737026</v>
      </c>
      <c r="F76" s="88">
        <f>Data!GP7</f>
        <v>0</v>
      </c>
      <c r="G76" s="88">
        <f>Data!HJ7</f>
        <v>0</v>
      </c>
      <c r="H76" s="22">
        <f t="shared" si="1"/>
        <v>1772907</v>
      </c>
      <c r="I76" s="1"/>
    </row>
    <row r="77" spans="2:9" x14ac:dyDescent="0.2">
      <c r="B77" s="9" t="str">
        <f>$B$48</f>
        <v>Optometry</v>
      </c>
      <c r="C77" s="88">
        <f>Data!EI7</f>
        <v>0</v>
      </c>
      <c r="D77" s="88">
        <f>Data!FC7</f>
        <v>0</v>
      </c>
      <c r="E77" s="88">
        <f>Data!FW7</f>
        <v>0</v>
      </c>
      <c r="F77" s="88">
        <f>Data!GQ7</f>
        <v>0</v>
      </c>
      <c r="G77" s="88">
        <f>Data!HK7</f>
        <v>0</v>
      </c>
      <c r="H77" s="22">
        <f t="shared" si="1"/>
        <v>0</v>
      </c>
      <c r="I77" s="1"/>
    </row>
    <row r="78" spans="2:9" x14ac:dyDescent="0.2">
      <c r="B78" s="9" t="str">
        <f>$B$49</f>
        <v>Teacher Ed-Practice Teaching</v>
      </c>
      <c r="C78" s="88">
        <f>Data!EJ7</f>
        <v>0</v>
      </c>
      <c r="D78" s="88">
        <f>Data!FD7</f>
        <v>59752</v>
      </c>
      <c r="E78" s="88">
        <f>Data!FX7</f>
        <v>0</v>
      </c>
      <c r="F78" s="88">
        <f>Data!GR7</f>
        <v>0</v>
      </c>
      <c r="G78" s="88">
        <f>Data!HL7</f>
        <v>0</v>
      </c>
      <c r="H78" s="22">
        <f t="shared" si="1"/>
        <v>59752</v>
      </c>
      <c r="I78" s="1"/>
    </row>
    <row r="79" spans="2:9" x14ac:dyDescent="0.2">
      <c r="B79" s="9" t="str">
        <f>$B$50</f>
        <v>Technology</v>
      </c>
      <c r="C79" s="88">
        <f>Data!EK7</f>
        <v>11268</v>
      </c>
      <c r="D79" s="88">
        <f>Data!FE7</f>
        <v>131596</v>
      </c>
      <c r="E79" s="88">
        <f>Data!FY7</f>
        <v>0</v>
      </c>
      <c r="F79" s="88">
        <f>Data!GS7</f>
        <v>0</v>
      </c>
      <c r="G79" s="88">
        <f>Data!HM7</f>
        <v>0</v>
      </c>
      <c r="H79" s="22">
        <f t="shared" si="1"/>
        <v>142864</v>
      </c>
      <c r="I79" s="1"/>
    </row>
    <row r="80" spans="2:9" x14ac:dyDescent="0.2">
      <c r="B80" s="9" t="str">
        <f>$B$51</f>
        <v>Nursing</v>
      </c>
      <c r="C80" s="88">
        <f>Data!EL7</f>
        <v>28137</v>
      </c>
      <c r="D80" s="88">
        <f>Data!FF7</f>
        <v>663866</v>
      </c>
      <c r="E80" s="88">
        <f>Data!FZ7</f>
        <v>0</v>
      </c>
      <c r="F80" s="88">
        <f>Data!GT7</f>
        <v>0</v>
      </c>
      <c r="G80" s="88">
        <f>Data!HN7</f>
        <v>0</v>
      </c>
      <c r="H80" s="22">
        <f t="shared" si="1"/>
        <v>692003</v>
      </c>
      <c r="I80" s="1"/>
    </row>
    <row r="81" spans="2:9" x14ac:dyDescent="0.2">
      <c r="B81" s="39" t="str">
        <f>$B$52</f>
        <v>Totals</v>
      </c>
      <c r="C81" s="21">
        <f>SUM(C61:C80)</f>
        <v>3655944</v>
      </c>
      <c r="D81" s="21">
        <f>SUM(D61:D80)</f>
        <v>5111952</v>
      </c>
      <c r="E81" s="21">
        <f>SUM(E61:E80)</f>
        <v>2664930</v>
      </c>
      <c r="F81" s="21">
        <f>SUM(F61:F80)</f>
        <v>0</v>
      </c>
      <c r="G81" s="21">
        <f>SUM(G61:G80)</f>
        <v>0</v>
      </c>
      <c r="H81" s="21">
        <f t="shared" si="1"/>
        <v>11432826</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Data!T7</f>
        <v>Haneda, Miki</v>
      </c>
      <c r="E84" s="363"/>
      <c r="F84" s="363"/>
      <c r="G84" s="94" t="str">
        <f>Data!U7</f>
        <v>(432) 552-2116</v>
      </c>
      <c r="H84" s="84" t="str">
        <f>Data!V7</f>
        <v>haneda_m@utpb.edu</v>
      </c>
    </row>
    <row r="85" spans="2:9" ht="13.5" customHeight="1" x14ac:dyDescent="0.2">
      <c r="B85" s="27"/>
      <c r="C85" s="27"/>
      <c r="D85" s="27"/>
      <c r="E85" s="27"/>
      <c r="F85" s="27"/>
      <c r="G85" s="27"/>
      <c r="H85" s="5"/>
    </row>
    <row r="86" spans="2:9" x14ac:dyDescent="0.2">
      <c r="B86" s="28" t="s">
        <v>33</v>
      </c>
      <c r="C86" s="13"/>
      <c r="D86" s="13"/>
      <c r="E86" s="13"/>
      <c r="F86" s="13"/>
      <c r="G86" s="13"/>
      <c r="H86" s="17">
        <f>H13+H14</f>
        <v>27472584</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Data!HR7</f>
        <v>0</v>
      </c>
      <c r="D91" s="171">
        <f>Data!IL7</f>
        <v>0</v>
      </c>
      <c r="E91" s="171">
        <f>Data!JF7</f>
        <v>0</v>
      </c>
      <c r="F91" s="171">
        <f>Data!JZ7</f>
        <v>0</v>
      </c>
      <c r="G91" s="171">
        <f>Data!KT7</f>
        <v>0</v>
      </c>
      <c r="H91" s="40">
        <f t="shared" ref="H91:H111" si="2">SUM(C91:G91)</f>
        <v>0</v>
      </c>
    </row>
    <row r="92" spans="2:9" x14ac:dyDescent="0.2">
      <c r="B92" s="9" t="str">
        <f>$B$33</f>
        <v>Science</v>
      </c>
      <c r="C92" s="171">
        <f>Data!HS7</f>
        <v>0</v>
      </c>
      <c r="D92" s="171">
        <f>Data!IM7</f>
        <v>0</v>
      </c>
      <c r="E92" s="171">
        <f>Data!JG7</f>
        <v>0</v>
      </c>
      <c r="F92" s="171">
        <f>Data!KA7</f>
        <v>0</v>
      </c>
      <c r="G92" s="171">
        <f>Data!KU7</f>
        <v>0</v>
      </c>
      <c r="H92" s="75">
        <f t="shared" si="2"/>
        <v>0</v>
      </c>
    </row>
    <row r="93" spans="2:9" x14ac:dyDescent="0.2">
      <c r="B93" s="9" t="str">
        <f>$B$34</f>
        <v>Fine Arts</v>
      </c>
      <c r="C93" s="171">
        <f>Data!HT7</f>
        <v>0</v>
      </c>
      <c r="D93" s="171">
        <f>Data!IN7</f>
        <v>0</v>
      </c>
      <c r="E93" s="171">
        <f>Data!JH7</f>
        <v>0</v>
      </c>
      <c r="F93" s="171">
        <f>Data!KB7</f>
        <v>0</v>
      </c>
      <c r="G93" s="171">
        <f>Data!KV7</f>
        <v>0</v>
      </c>
      <c r="H93" s="75">
        <f t="shared" si="2"/>
        <v>0</v>
      </c>
    </row>
    <row r="94" spans="2:9" x14ac:dyDescent="0.2">
      <c r="B94" s="9" t="str">
        <f>$B$35</f>
        <v>Teacher Education</v>
      </c>
      <c r="C94" s="171">
        <f>Data!HU7</f>
        <v>0</v>
      </c>
      <c r="D94" s="171">
        <f>Data!IO7</f>
        <v>0</v>
      </c>
      <c r="E94" s="171">
        <f>Data!JI7</f>
        <v>0</v>
      </c>
      <c r="F94" s="171">
        <f>Data!KC7</f>
        <v>0</v>
      </c>
      <c r="G94" s="171">
        <f>Data!KW7</f>
        <v>0</v>
      </c>
      <c r="H94" s="75">
        <f t="shared" si="2"/>
        <v>0</v>
      </c>
    </row>
    <row r="95" spans="2:9" x14ac:dyDescent="0.2">
      <c r="B95" s="9" t="str">
        <f>$B$36</f>
        <v>Agriculture</v>
      </c>
      <c r="C95" s="171">
        <f>Data!HV7</f>
        <v>0</v>
      </c>
      <c r="D95" s="171">
        <f>Data!IP7</f>
        <v>0</v>
      </c>
      <c r="E95" s="171">
        <f>Data!JJ7</f>
        <v>0</v>
      </c>
      <c r="F95" s="171">
        <f>Data!KD7</f>
        <v>0</v>
      </c>
      <c r="G95" s="171">
        <f>Data!KX7</f>
        <v>0</v>
      </c>
      <c r="H95" s="75">
        <f t="shared" si="2"/>
        <v>0</v>
      </c>
    </row>
    <row r="96" spans="2:9" x14ac:dyDescent="0.2">
      <c r="B96" s="9" t="str">
        <f>$B$37</f>
        <v>Engineering</v>
      </c>
      <c r="C96" s="171">
        <f>Data!HW7</f>
        <v>0</v>
      </c>
      <c r="D96" s="171">
        <f>Data!IQ7</f>
        <v>0</v>
      </c>
      <c r="E96" s="171">
        <f>Data!JK7</f>
        <v>0</v>
      </c>
      <c r="F96" s="171">
        <f>Data!KE7</f>
        <v>0</v>
      </c>
      <c r="G96" s="171">
        <f>Data!KY7</f>
        <v>0</v>
      </c>
      <c r="H96" s="75">
        <f t="shared" si="2"/>
        <v>0</v>
      </c>
    </row>
    <row r="97" spans="2:8" x14ac:dyDescent="0.2">
      <c r="B97" s="9" t="str">
        <f>$B$38</f>
        <v>Home Economics</v>
      </c>
      <c r="C97" s="171">
        <f>Data!HX7</f>
        <v>0</v>
      </c>
      <c r="D97" s="171">
        <f>Data!IR7</f>
        <v>0</v>
      </c>
      <c r="E97" s="171">
        <f>Data!JL7</f>
        <v>0</v>
      </c>
      <c r="F97" s="171">
        <f>Data!KF7</f>
        <v>0</v>
      </c>
      <c r="G97" s="171">
        <f>Data!KZ7</f>
        <v>0</v>
      </c>
      <c r="H97" s="75">
        <f t="shared" si="2"/>
        <v>0</v>
      </c>
    </row>
    <row r="98" spans="2:8" x14ac:dyDescent="0.2">
      <c r="B98" s="9" t="str">
        <f>$B$39</f>
        <v>Law</v>
      </c>
      <c r="C98" s="171">
        <f>Data!HY7</f>
        <v>0</v>
      </c>
      <c r="D98" s="171">
        <f>Data!IS7</f>
        <v>0</v>
      </c>
      <c r="E98" s="171">
        <f>Data!JM7</f>
        <v>0</v>
      </c>
      <c r="F98" s="171">
        <f>Data!KG7</f>
        <v>0</v>
      </c>
      <c r="G98" s="171">
        <f>Data!LA7</f>
        <v>0</v>
      </c>
      <c r="H98" s="75">
        <f t="shared" si="2"/>
        <v>0</v>
      </c>
    </row>
    <row r="99" spans="2:8" x14ac:dyDescent="0.2">
      <c r="B99" s="9" t="str">
        <f>$B$40</f>
        <v>Social Service</v>
      </c>
      <c r="C99" s="171">
        <f>Data!HZ7</f>
        <v>0</v>
      </c>
      <c r="D99" s="171">
        <f>Data!IT7</f>
        <v>0</v>
      </c>
      <c r="E99" s="171">
        <f>Data!JN7</f>
        <v>0</v>
      </c>
      <c r="F99" s="171">
        <f>Data!KH7</f>
        <v>0</v>
      </c>
      <c r="G99" s="171">
        <f>Data!LB7</f>
        <v>0</v>
      </c>
      <c r="H99" s="75">
        <f t="shared" si="2"/>
        <v>0</v>
      </c>
    </row>
    <row r="100" spans="2:8" x14ac:dyDescent="0.2">
      <c r="B100" s="9" t="str">
        <f>$B$41</f>
        <v>Library Science</v>
      </c>
      <c r="C100" s="171">
        <f>Data!IA7</f>
        <v>0</v>
      </c>
      <c r="D100" s="171">
        <f>Data!IU7</f>
        <v>0</v>
      </c>
      <c r="E100" s="171">
        <f>Data!JO7</f>
        <v>0</v>
      </c>
      <c r="F100" s="171">
        <f>Data!KI7</f>
        <v>0</v>
      </c>
      <c r="G100" s="171">
        <f>Data!LC7</f>
        <v>0</v>
      </c>
      <c r="H100" s="75">
        <f t="shared" si="2"/>
        <v>0</v>
      </c>
    </row>
    <row r="101" spans="2:8" x14ac:dyDescent="0.2">
      <c r="B101" s="9" t="str">
        <f>$B$42</f>
        <v>Veterinary Science</v>
      </c>
      <c r="C101" s="171">
        <f>Data!IB7</f>
        <v>0</v>
      </c>
      <c r="D101" s="171">
        <f>Data!IV7</f>
        <v>0</v>
      </c>
      <c r="E101" s="171">
        <f>Data!JP7</f>
        <v>0</v>
      </c>
      <c r="F101" s="171">
        <f>Data!KJ7</f>
        <v>0</v>
      </c>
      <c r="G101" s="171">
        <f>Data!LD7</f>
        <v>0</v>
      </c>
      <c r="H101" s="75">
        <f t="shared" si="2"/>
        <v>0</v>
      </c>
    </row>
    <row r="102" spans="2:8" x14ac:dyDescent="0.2">
      <c r="B102" s="9" t="str">
        <f>$B$43</f>
        <v>Vocational Training</v>
      </c>
      <c r="C102" s="171">
        <f>Data!IC7</f>
        <v>0</v>
      </c>
      <c r="D102" s="171">
        <f>Data!IW7</f>
        <v>0</v>
      </c>
      <c r="E102" s="171">
        <f>Data!JQ7</f>
        <v>0</v>
      </c>
      <c r="F102" s="171">
        <f>Data!KK7</f>
        <v>0</v>
      </c>
      <c r="G102" s="171">
        <f>Data!LE7</f>
        <v>0</v>
      </c>
      <c r="H102" s="75">
        <f t="shared" si="2"/>
        <v>0</v>
      </c>
    </row>
    <row r="103" spans="2:8" x14ac:dyDescent="0.2">
      <c r="B103" s="9" t="str">
        <f>$B$44</f>
        <v>Physical Training</v>
      </c>
      <c r="C103" s="171">
        <f>Data!ID7</f>
        <v>0</v>
      </c>
      <c r="D103" s="171">
        <f>Data!IX7</f>
        <v>0</v>
      </c>
      <c r="E103" s="171">
        <f>Data!JR7</f>
        <v>0</v>
      </c>
      <c r="F103" s="171">
        <f>Data!KL7</f>
        <v>0</v>
      </c>
      <c r="G103" s="171">
        <f>Data!LF7</f>
        <v>0</v>
      </c>
      <c r="H103" s="75">
        <f t="shared" si="2"/>
        <v>0</v>
      </c>
    </row>
    <row r="104" spans="2:8" x14ac:dyDescent="0.2">
      <c r="B104" s="9" t="str">
        <f>$B$45</f>
        <v>Health Services</v>
      </c>
      <c r="C104" s="171">
        <f>Data!IE7</f>
        <v>0</v>
      </c>
      <c r="D104" s="171">
        <f>Data!IY7</f>
        <v>0</v>
      </c>
      <c r="E104" s="171">
        <f>Data!JS7</f>
        <v>0</v>
      </c>
      <c r="F104" s="171">
        <f>Data!KM7</f>
        <v>0</v>
      </c>
      <c r="G104" s="171">
        <f>Data!LG7</f>
        <v>0</v>
      </c>
      <c r="H104" s="75">
        <f t="shared" si="2"/>
        <v>0</v>
      </c>
    </row>
    <row r="105" spans="2:8" x14ac:dyDescent="0.2">
      <c r="B105" s="9" t="str">
        <f>$B$46</f>
        <v>Pharmacy</v>
      </c>
      <c r="C105" s="171">
        <f>Data!IF7</f>
        <v>0</v>
      </c>
      <c r="D105" s="171">
        <f>Data!IZ7</f>
        <v>0</v>
      </c>
      <c r="E105" s="171">
        <f>Data!JT7</f>
        <v>0</v>
      </c>
      <c r="F105" s="171">
        <f>Data!KN7</f>
        <v>0</v>
      </c>
      <c r="G105" s="171">
        <f>Data!LH7</f>
        <v>0</v>
      </c>
      <c r="H105" s="75">
        <f t="shared" si="2"/>
        <v>0</v>
      </c>
    </row>
    <row r="106" spans="2:8" x14ac:dyDescent="0.2">
      <c r="B106" s="9" t="str">
        <f>$B$47</f>
        <v>Business Administration</v>
      </c>
      <c r="C106" s="171">
        <f>Data!IG7</f>
        <v>0</v>
      </c>
      <c r="D106" s="171">
        <f>Data!JA7</f>
        <v>0</v>
      </c>
      <c r="E106" s="171">
        <f>Data!JU7</f>
        <v>0</v>
      </c>
      <c r="F106" s="171">
        <f>Data!KO7</f>
        <v>0</v>
      </c>
      <c r="G106" s="171">
        <f>Data!LI7</f>
        <v>0</v>
      </c>
      <c r="H106" s="75">
        <f t="shared" si="2"/>
        <v>0</v>
      </c>
    </row>
    <row r="107" spans="2:8" x14ac:dyDescent="0.2">
      <c r="B107" s="9" t="str">
        <f>$B$48</f>
        <v>Optometry</v>
      </c>
      <c r="C107" s="171">
        <f>Data!IH7</f>
        <v>0</v>
      </c>
      <c r="D107" s="171">
        <f>Data!JB7</f>
        <v>0</v>
      </c>
      <c r="E107" s="171">
        <f>Data!JV7</f>
        <v>0</v>
      </c>
      <c r="F107" s="171">
        <f>Data!KP7</f>
        <v>0</v>
      </c>
      <c r="G107" s="171">
        <f>Data!LJ7</f>
        <v>0</v>
      </c>
      <c r="H107" s="75">
        <f t="shared" si="2"/>
        <v>0</v>
      </c>
    </row>
    <row r="108" spans="2:8" x14ac:dyDescent="0.2">
      <c r="B108" s="9" t="str">
        <f>$B$49</f>
        <v>Teacher Ed-Practice Teaching</v>
      </c>
      <c r="C108" s="171">
        <f>Data!II7</f>
        <v>0</v>
      </c>
      <c r="D108" s="171">
        <f>Data!JC7</f>
        <v>0</v>
      </c>
      <c r="E108" s="171">
        <f>Data!JW7</f>
        <v>0</v>
      </c>
      <c r="F108" s="171">
        <f>Data!KQ7</f>
        <v>0</v>
      </c>
      <c r="G108" s="171">
        <f>Data!LK7</f>
        <v>0</v>
      </c>
      <c r="H108" s="75">
        <f t="shared" si="2"/>
        <v>0</v>
      </c>
    </row>
    <row r="109" spans="2:8" x14ac:dyDescent="0.2">
      <c r="B109" s="9" t="str">
        <f>$B$50</f>
        <v>Technology</v>
      </c>
      <c r="C109" s="171">
        <f>Data!IJ7</f>
        <v>0</v>
      </c>
      <c r="D109" s="171">
        <f>Data!JD7</f>
        <v>0</v>
      </c>
      <c r="E109" s="171">
        <f>Data!JX7</f>
        <v>0</v>
      </c>
      <c r="F109" s="171">
        <f>Data!KR7</f>
        <v>0</v>
      </c>
      <c r="G109" s="171">
        <f>Data!LL7</f>
        <v>0</v>
      </c>
      <c r="H109" s="75">
        <f t="shared" si="2"/>
        <v>0</v>
      </c>
    </row>
    <row r="110" spans="2:8" x14ac:dyDescent="0.2">
      <c r="B110" s="9" t="str">
        <f>$B$51</f>
        <v>Nursing</v>
      </c>
      <c r="C110" s="171">
        <f>Data!IK7</f>
        <v>0</v>
      </c>
      <c r="D110" s="171">
        <f>Data!JE7</f>
        <v>0</v>
      </c>
      <c r="E110" s="171">
        <f>Data!JY7</f>
        <v>0</v>
      </c>
      <c r="F110" s="171">
        <f>Data!KS7</f>
        <v>0</v>
      </c>
      <c r="G110" s="171">
        <f>Data!HPM7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1736454</v>
      </c>
      <c r="D116" s="21">
        <f t="shared" si="3"/>
        <v>1073203</v>
      </c>
      <c r="E116" s="21">
        <f t="shared" si="3"/>
        <v>605538</v>
      </c>
      <c r="F116" s="21">
        <f t="shared" si="3"/>
        <v>0</v>
      </c>
      <c r="G116" s="21">
        <f t="shared" si="3"/>
        <v>0</v>
      </c>
      <c r="H116" s="40">
        <f t="shared" ref="H116:H136" si="4">SUM(C116:G116)</f>
        <v>3415195</v>
      </c>
      <c r="I116" s="1"/>
    </row>
    <row r="117" spans="2:9" x14ac:dyDescent="0.2">
      <c r="B117" s="9" t="str">
        <f>$B$33</f>
        <v>Science</v>
      </c>
      <c r="C117" s="22">
        <f t="shared" si="3"/>
        <v>786496</v>
      </c>
      <c r="D117" s="22">
        <f t="shared" si="3"/>
        <v>805494</v>
      </c>
      <c r="E117" s="22">
        <f t="shared" si="3"/>
        <v>652718</v>
      </c>
      <c r="F117" s="22">
        <f t="shared" si="3"/>
        <v>0</v>
      </c>
      <c r="G117" s="22">
        <f t="shared" si="3"/>
        <v>0</v>
      </c>
      <c r="H117" s="75">
        <f t="shared" si="4"/>
        <v>2244708</v>
      </c>
      <c r="I117" s="1"/>
    </row>
    <row r="118" spans="2:9" x14ac:dyDescent="0.2">
      <c r="B118" s="9" t="str">
        <f>$B$34</f>
        <v>Fine Arts</v>
      </c>
      <c r="C118" s="22">
        <f t="shared" si="3"/>
        <v>481695</v>
      </c>
      <c r="D118" s="22">
        <f t="shared" si="3"/>
        <v>204146</v>
      </c>
      <c r="E118" s="22">
        <f t="shared" si="3"/>
        <v>0</v>
      </c>
      <c r="F118" s="22">
        <f t="shared" si="3"/>
        <v>0</v>
      </c>
      <c r="G118" s="22">
        <f t="shared" si="3"/>
        <v>0</v>
      </c>
      <c r="H118" s="75">
        <f t="shared" si="4"/>
        <v>685841</v>
      </c>
      <c r="I118" s="1"/>
    </row>
    <row r="119" spans="2:9" x14ac:dyDescent="0.2">
      <c r="B119" s="9" t="str">
        <f>$B$35</f>
        <v>Teacher Education</v>
      </c>
      <c r="C119" s="22">
        <f t="shared" si="3"/>
        <v>13995</v>
      </c>
      <c r="D119" s="22">
        <f t="shared" si="3"/>
        <v>268233</v>
      </c>
      <c r="E119" s="22">
        <f t="shared" si="3"/>
        <v>634689</v>
      </c>
      <c r="F119" s="22">
        <f t="shared" si="3"/>
        <v>0</v>
      </c>
      <c r="G119" s="22">
        <f t="shared" si="3"/>
        <v>0</v>
      </c>
      <c r="H119" s="75">
        <f t="shared" si="4"/>
        <v>916917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337497</v>
      </c>
      <c r="D121" s="22">
        <f t="shared" si="3"/>
        <v>909457</v>
      </c>
      <c r="E121" s="22">
        <f t="shared" si="3"/>
        <v>26105</v>
      </c>
      <c r="F121" s="22">
        <f t="shared" si="3"/>
        <v>0</v>
      </c>
      <c r="G121" s="22">
        <f t="shared" si="3"/>
        <v>0</v>
      </c>
      <c r="H121" s="75">
        <f t="shared" si="4"/>
        <v>1273059</v>
      </c>
      <c r="I121" s="1"/>
    </row>
    <row r="122" spans="2:9" x14ac:dyDescent="0.2">
      <c r="B122" s="9" t="str">
        <f>$B$38</f>
        <v>Home Economics</v>
      </c>
      <c r="C122" s="22">
        <f t="shared" si="3"/>
        <v>4126</v>
      </c>
      <c r="D122" s="22">
        <f t="shared" si="3"/>
        <v>49125</v>
      </c>
      <c r="E122" s="22">
        <f t="shared" si="3"/>
        <v>0</v>
      </c>
      <c r="F122" s="22">
        <f t="shared" si="3"/>
        <v>0</v>
      </c>
      <c r="G122" s="22">
        <f t="shared" si="3"/>
        <v>0</v>
      </c>
      <c r="H122" s="75">
        <f t="shared" si="4"/>
        <v>53251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44729</v>
      </c>
      <c r="D124" s="22">
        <f t="shared" si="3"/>
        <v>69355</v>
      </c>
      <c r="E124" s="22">
        <f t="shared" si="3"/>
        <v>0</v>
      </c>
      <c r="F124" s="22">
        <f t="shared" si="3"/>
        <v>0</v>
      </c>
      <c r="G124" s="22">
        <f t="shared" si="3"/>
        <v>0</v>
      </c>
      <c r="H124" s="75">
        <f t="shared" si="4"/>
        <v>114084</v>
      </c>
      <c r="I124" s="1"/>
    </row>
    <row r="125" spans="2:9" x14ac:dyDescent="0.2">
      <c r="B125" s="9" t="str">
        <f>$B$41</f>
        <v>Library Science</v>
      </c>
      <c r="C125" s="22">
        <f t="shared" si="3"/>
        <v>166</v>
      </c>
      <c r="D125" s="22">
        <f t="shared" si="3"/>
        <v>685</v>
      </c>
      <c r="E125" s="22">
        <f t="shared" si="3"/>
        <v>0</v>
      </c>
      <c r="F125" s="22">
        <f t="shared" si="3"/>
        <v>0</v>
      </c>
      <c r="G125" s="22">
        <f t="shared" si="3"/>
        <v>0</v>
      </c>
      <c r="H125" s="75">
        <f t="shared" si="4"/>
        <v>851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617</v>
      </c>
      <c r="D127" s="22">
        <f t="shared" si="3"/>
        <v>3705</v>
      </c>
      <c r="E127" s="22">
        <f t="shared" si="3"/>
        <v>0</v>
      </c>
      <c r="F127" s="22">
        <f t="shared" si="3"/>
        <v>0</v>
      </c>
      <c r="G127" s="22">
        <f t="shared" si="3"/>
        <v>0</v>
      </c>
      <c r="H127" s="75">
        <f t="shared" si="4"/>
        <v>4322</v>
      </c>
      <c r="I127" s="1"/>
    </row>
    <row r="128" spans="2:9" x14ac:dyDescent="0.2">
      <c r="B128" s="9" t="str">
        <f>$B$44</f>
        <v>Physical Training</v>
      </c>
      <c r="C128" s="22">
        <f t="shared" si="3"/>
        <v>6030</v>
      </c>
      <c r="D128" s="22">
        <f t="shared" si="3"/>
        <v>0</v>
      </c>
      <c r="E128" s="22">
        <f t="shared" si="3"/>
        <v>0</v>
      </c>
      <c r="F128" s="22">
        <f t="shared" si="3"/>
        <v>0</v>
      </c>
      <c r="G128" s="22">
        <f t="shared" si="3"/>
        <v>0</v>
      </c>
      <c r="H128" s="75">
        <f t="shared" si="4"/>
        <v>6030</v>
      </c>
      <c r="I128" s="1"/>
    </row>
    <row r="129" spans="2:9" x14ac:dyDescent="0.2">
      <c r="B129" s="9" t="str">
        <f>$B$45</f>
        <v>Health Services</v>
      </c>
      <c r="C129" s="22">
        <f t="shared" si="3"/>
        <v>25094</v>
      </c>
      <c r="D129" s="22">
        <f t="shared" si="3"/>
        <v>17094</v>
      </c>
      <c r="E129" s="22">
        <f t="shared" si="3"/>
        <v>8854</v>
      </c>
      <c r="F129" s="22">
        <f t="shared" si="3"/>
        <v>0</v>
      </c>
      <c r="G129" s="22">
        <f t="shared" si="3"/>
        <v>0</v>
      </c>
      <c r="H129" s="75">
        <f t="shared" si="4"/>
        <v>51042</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179640</v>
      </c>
      <c r="D131" s="22">
        <f t="shared" si="3"/>
        <v>856241</v>
      </c>
      <c r="E131" s="22">
        <f t="shared" si="3"/>
        <v>737026</v>
      </c>
      <c r="F131" s="22">
        <f t="shared" si="3"/>
        <v>0</v>
      </c>
      <c r="G131" s="22">
        <f t="shared" si="3"/>
        <v>0</v>
      </c>
      <c r="H131" s="75">
        <f t="shared" si="4"/>
        <v>1772907</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59752</v>
      </c>
      <c r="E133" s="22">
        <f t="shared" si="5"/>
        <v>0</v>
      </c>
      <c r="F133" s="22">
        <f t="shared" si="5"/>
        <v>0</v>
      </c>
      <c r="G133" s="22">
        <f t="shared" si="5"/>
        <v>0</v>
      </c>
      <c r="H133" s="75">
        <f t="shared" si="4"/>
        <v>59752</v>
      </c>
      <c r="I133" s="1"/>
    </row>
    <row r="134" spans="2:9" x14ac:dyDescent="0.2">
      <c r="B134" s="9" t="str">
        <f>$B$50</f>
        <v>Technology</v>
      </c>
      <c r="C134" s="22">
        <f t="shared" si="5"/>
        <v>11268</v>
      </c>
      <c r="D134" s="22">
        <f t="shared" si="5"/>
        <v>131596</v>
      </c>
      <c r="E134" s="22">
        <f t="shared" si="5"/>
        <v>0</v>
      </c>
      <c r="F134" s="22">
        <f t="shared" si="5"/>
        <v>0</v>
      </c>
      <c r="G134" s="22">
        <f t="shared" si="5"/>
        <v>0</v>
      </c>
      <c r="H134" s="75">
        <f t="shared" si="4"/>
        <v>142864</v>
      </c>
      <c r="I134" s="1"/>
    </row>
    <row r="135" spans="2:9" x14ac:dyDescent="0.2">
      <c r="B135" s="9" t="str">
        <f>$B$51</f>
        <v>Nursing</v>
      </c>
      <c r="C135" s="22">
        <f t="shared" si="5"/>
        <v>28137</v>
      </c>
      <c r="D135" s="22">
        <f t="shared" si="5"/>
        <v>663866</v>
      </c>
      <c r="E135" s="22">
        <f t="shared" si="5"/>
        <v>0</v>
      </c>
      <c r="F135" s="22">
        <f t="shared" si="5"/>
        <v>0</v>
      </c>
      <c r="G135" s="22">
        <f t="shared" si="5"/>
        <v>0</v>
      </c>
      <c r="H135" s="75">
        <f t="shared" si="4"/>
        <v>692003</v>
      </c>
      <c r="I135" s="1"/>
    </row>
    <row r="136" spans="2:9" x14ac:dyDescent="0.2">
      <c r="B136" s="39" t="str">
        <f>$B$52</f>
        <v>Totals</v>
      </c>
      <c r="C136" s="40">
        <f>SUM(C116:C135)</f>
        <v>3655944</v>
      </c>
      <c r="D136" s="40">
        <f>SUM(D116:D135)</f>
        <v>5111952</v>
      </c>
      <c r="E136" s="40">
        <f>SUM(E116:E135)</f>
        <v>2664930</v>
      </c>
      <c r="F136" s="40">
        <f>SUM(F116:F135)</f>
        <v>0</v>
      </c>
      <c r="G136" s="40">
        <f>SUM(G116:G135)</f>
        <v>0</v>
      </c>
      <c r="H136" s="40">
        <f t="shared" si="4"/>
        <v>11432826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16039758</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Data!QD7</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Data!LN7</f>
        <v>535957</v>
      </c>
      <c r="D143" s="171">
        <f>Data!MH7</f>
        <v>331245</v>
      </c>
      <c r="E143" s="171">
        <f>Data!NB7</f>
        <v>186900</v>
      </c>
      <c r="F143" s="171">
        <f>Data!NV7</f>
        <v>0</v>
      </c>
      <c r="G143" s="171">
        <f>Data!OP7</f>
        <v>0</v>
      </c>
      <c r="H143" s="172">
        <f>Data!PJ7</f>
        <v>4097222</v>
      </c>
      <c r="I143" s="76">
        <f t="shared" ref="I143:I162" si="6">SUM(C143:H143)</f>
        <v>5151324</v>
      </c>
    </row>
    <row r="144" spans="2:9" x14ac:dyDescent="0.2">
      <c r="B144" s="9" t="str">
        <f>$B$33</f>
        <v>Science</v>
      </c>
      <c r="C144" s="171">
        <f>Data!LO7</f>
        <v>242752</v>
      </c>
      <c r="D144" s="171">
        <f>Data!MI7</f>
        <v>248616</v>
      </c>
      <c r="E144" s="171">
        <f>Data!NC7</f>
        <v>201462</v>
      </c>
      <c r="F144" s="171">
        <f>Data!NW7</f>
        <v>0</v>
      </c>
      <c r="G144" s="171">
        <f>Data!OQ7</f>
        <v>0</v>
      </c>
      <c r="H144" s="172">
        <f>Data!PK7</f>
        <v>2383781</v>
      </c>
      <c r="I144" s="76">
        <f t="shared" si="6"/>
        <v>3076611</v>
      </c>
    </row>
    <row r="145" spans="2:9" x14ac:dyDescent="0.2">
      <c r="B145" s="9" t="str">
        <f>$B$34</f>
        <v>Fine Arts</v>
      </c>
      <c r="C145" s="171">
        <f>Data!LP7</f>
        <v>148675</v>
      </c>
      <c r="D145" s="171">
        <f>Data!MJ7</f>
        <v>63010</v>
      </c>
      <c r="E145" s="171">
        <f>Data!ND7</f>
        <v>0</v>
      </c>
      <c r="F145" s="171">
        <f>Data!NX7</f>
        <v>0</v>
      </c>
      <c r="G145" s="171">
        <f>Data!OR7</f>
        <v>0</v>
      </c>
      <c r="H145" s="172">
        <f>Data!PL7</f>
        <v>779080</v>
      </c>
      <c r="I145" s="76">
        <f t="shared" si="6"/>
        <v>990765</v>
      </c>
    </row>
    <row r="146" spans="2:9" x14ac:dyDescent="0.2">
      <c r="B146" s="9" t="str">
        <f>$B$35</f>
        <v>Teacher Education</v>
      </c>
      <c r="C146" s="171">
        <f>Data!LQ7</f>
        <v>4320</v>
      </c>
      <c r="D146" s="171">
        <f>Data!MK7</f>
        <v>82790</v>
      </c>
      <c r="E146" s="171">
        <f>Data!NE7</f>
        <v>195897</v>
      </c>
      <c r="F146" s="171">
        <f>Data!NY7</f>
        <v>0</v>
      </c>
      <c r="G146" s="171">
        <f>Data!OS7</f>
        <v>0</v>
      </c>
      <c r="H146" s="172">
        <f>Data!PN7</f>
        <v>1001418</v>
      </c>
      <c r="I146" s="76">
        <f t="shared" si="6"/>
        <v>1284425</v>
      </c>
    </row>
    <row r="147" spans="2:9" x14ac:dyDescent="0.2">
      <c r="B147" s="9" t="str">
        <f>$B$36</f>
        <v>Agriculture</v>
      </c>
      <c r="C147" s="171">
        <f>Data!LR7</f>
        <v>0</v>
      </c>
      <c r="D147" s="171">
        <f>Data!ML7</f>
        <v>0</v>
      </c>
      <c r="E147" s="171">
        <f>Data!NF7</f>
        <v>0</v>
      </c>
      <c r="F147" s="171">
        <f>Data!NZ7</f>
        <v>0</v>
      </c>
      <c r="G147" s="171">
        <f>Data!OT7</f>
        <v>0</v>
      </c>
      <c r="H147" s="172">
        <f>Data!PM7</f>
        <v>0</v>
      </c>
      <c r="I147" s="76">
        <f t="shared" si="6"/>
        <v>0</v>
      </c>
    </row>
    <row r="148" spans="2:9" x14ac:dyDescent="0.2">
      <c r="B148" s="9" t="str">
        <f>$B$37</f>
        <v>Engineering</v>
      </c>
      <c r="C148" s="171">
        <f>Data!LS7</f>
        <v>104169</v>
      </c>
      <c r="D148" s="171">
        <f>Data!MM7</f>
        <v>280704</v>
      </c>
      <c r="E148" s="171">
        <f>Data!NG7</f>
        <v>8057</v>
      </c>
      <c r="F148" s="171">
        <f>Data!OA7</f>
        <v>0</v>
      </c>
      <c r="G148" s="171">
        <f>Data!OU7</f>
        <v>0</v>
      </c>
      <c r="H148" s="172">
        <f>Data!PO7</f>
        <v>1170167</v>
      </c>
      <c r="I148" s="76">
        <f t="shared" si="6"/>
        <v>1563097</v>
      </c>
    </row>
    <row r="149" spans="2:9" x14ac:dyDescent="0.2">
      <c r="B149" s="9" t="str">
        <f>$B$38</f>
        <v>Home Economics</v>
      </c>
      <c r="C149" s="171">
        <f>Data!LT7</f>
        <v>1273</v>
      </c>
      <c r="D149" s="171">
        <f>Data!MN7</f>
        <v>15162</v>
      </c>
      <c r="E149" s="171">
        <f>Data!NH7</f>
        <v>0</v>
      </c>
      <c r="F149" s="171">
        <f>Data!OB7</f>
        <v>0</v>
      </c>
      <c r="G149" s="171">
        <f>Data!OV7</f>
        <v>0</v>
      </c>
      <c r="H149" s="172">
        <f>Data!PP7</f>
        <v>174339</v>
      </c>
      <c r="I149" s="76">
        <f t="shared" si="6"/>
        <v>190774</v>
      </c>
    </row>
    <row r="150" spans="2:9" x14ac:dyDescent="0.2">
      <c r="B150" s="9" t="str">
        <f>$B$39</f>
        <v>Law</v>
      </c>
      <c r="C150" s="171">
        <f>Data!LU7</f>
        <v>0</v>
      </c>
      <c r="D150" s="171">
        <f>Data!MO7</f>
        <v>0</v>
      </c>
      <c r="E150" s="171">
        <f>Data!NI7</f>
        <v>0</v>
      </c>
      <c r="F150" s="171">
        <f>Data!OC7</f>
        <v>0</v>
      </c>
      <c r="G150" s="171">
        <f>Data!OW7</f>
        <v>0</v>
      </c>
      <c r="H150" s="172">
        <f>Data!PQ7</f>
        <v>0</v>
      </c>
      <c r="I150" s="76">
        <f t="shared" si="6"/>
        <v>0</v>
      </c>
    </row>
    <row r="151" spans="2:9" x14ac:dyDescent="0.2">
      <c r="B151" s="9" t="str">
        <f>$B$40</f>
        <v>Social Service</v>
      </c>
      <c r="C151" s="171">
        <f>Data!LV7</f>
        <v>13806</v>
      </c>
      <c r="D151" s="171">
        <f>Data!MP7</f>
        <v>21406</v>
      </c>
      <c r="E151" s="171">
        <f>Data!NJ7</f>
        <v>0</v>
      </c>
      <c r="F151" s="171">
        <f>Data!OD7</f>
        <v>0</v>
      </c>
      <c r="G151" s="171">
        <f>Data!OX7</f>
        <v>0</v>
      </c>
      <c r="H151" s="172">
        <f>Data!PR7</f>
        <v>116750</v>
      </c>
      <c r="I151" s="76">
        <f t="shared" si="6"/>
        <v>151962</v>
      </c>
    </row>
    <row r="152" spans="2:9" x14ac:dyDescent="0.2">
      <c r="B152" s="9" t="str">
        <f>$B$41</f>
        <v>Library Science</v>
      </c>
      <c r="C152" s="171">
        <f>Data!LW7</f>
        <v>51</v>
      </c>
      <c r="D152" s="171">
        <f>Data!MQ7</f>
        <v>211</v>
      </c>
      <c r="E152" s="171">
        <f>Data!NK7</f>
        <v>0</v>
      </c>
      <c r="F152" s="171">
        <f>Data!OE7</f>
        <v>0</v>
      </c>
      <c r="G152" s="171">
        <f>Data!OY7</f>
        <v>0</v>
      </c>
      <c r="H152" s="172">
        <f>Data!PS7</f>
        <v>1794</v>
      </c>
      <c r="I152" s="76">
        <f t="shared" si="6"/>
        <v>2056</v>
      </c>
    </row>
    <row r="153" spans="2:9" x14ac:dyDescent="0.2">
      <c r="B153" s="9" t="str">
        <f>$B$42</f>
        <v>Veterinary Science</v>
      </c>
      <c r="C153" s="171">
        <f>Data!LX7</f>
        <v>0</v>
      </c>
      <c r="D153" s="171">
        <f>Data!MR7</f>
        <v>0</v>
      </c>
      <c r="E153" s="171">
        <f>Data!NL7</f>
        <v>0</v>
      </c>
      <c r="F153" s="171">
        <f>Data!OF7</f>
        <v>0</v>
      </c>
      <c r="G153" s="171">
        <f>Data!OZ7</f>
        <v>0</v>
      </c>
      <c r="H153" s="172">
        <f>Data!PT7</f>
        <v>0</v>
      </c>
      <c r="I153" s="76">
        <f t="shared" si="6"/>
        <v>0</v>
      </c>
    </row>
    <row r="154" spans="2:9" x14ac:dyDescent="0.2">
      <c r="B154" s="9" t="str">
        <f>$B$43</f>
        <v>Vocational Training</v>
      </c>
      <c r="C154" s="171">
        <f>Data!LY7</f>
        <v>190</v>
      </c>
      <c r="D154" s="171">
        <f>Data!MS7</f>
        <v>1144</v>
      </c>
      <c r="E154" s="171">
        <f>Data!NM7</f>
        <v>0</v>
      </c>
      <c r="F154" s="171">
        <f>Data!OG7</f>
        <v>0</v>
      </c>
      <c r="G154" s="171">
        <f>Data!PA7</f>
        <v>0</v>
      </c>
      <c r="H154" s="172">
        <f>Data!PU7</f>
        <v>7320</v>
      </c>
      <c r="I154" s="76">
        <f t="shared" si="6"/>
        <v>8654</v>
      </c>
    </row>
    <row r="155" spans="2:9" x14ac:dyDescent="0.2">
      <c r="B155" s="9" t="str">
        <f>$B$44</f>
        <v>Physical Training</v>
      </c>
      <c r="C155" s="171">
        <f>Data!LZ7</f>
        <v>1861</v>
      </c>
      <c r="D155" s="171">
        <f>Data!MT7</f>
        <v>0</v>
      </c>
      <c r="E155" s="171">
        <f>Data!NN7</f>
        <v>0</v>
      </c>
      <c r="F155" s="171">
        <f>Data!OH7</f>
        <v>0</v>
      </c>
      <c r="G155" s="171">
        <f>Data!PB7</f>
        <v>0</v>
      </c>
      <c r="H155" s="172">
        <f>Data!PV7</f>
        <v>4171</v>
      </c>
      <c r="I155" s="76">
        <f t="shared" si="6"/>
        <v>6032</v>
      </c>
    </row>
    <row r="156" spans="2:9" x14ac:dyDescent="0.2">
      <c r="B156" s="9" t="str">
        <f>$B$45</f>
        <v>Health Services</v>
      </c>
      <c r="C156" s="171">
        <f>Data!MA7</f>
        <v>7745</v>
      </c>
      <c r="D156" s="171">
        <f>Data!MU7</f>
        <v>5276</v>
      </c>
      <c r="E156" s="171">
        <f>Data!NO7</f>
        <v>2773</v>
      </c>
      <c r="F156" s="171">
        <f>Data!OI7</f>
        <v>0</v>
      </c>
      <c r="G156" s="171">
        <f>Data!PC7</f>
        <v>0</v>
      </c>
      <c r="H156" s="172">
        <f>Data!PW7</f>
        <v>95035</v>
      </c>
      <c r="I156" s="76">
        <f t="shared" si="6"/>
        <v>110829</v>
      </c>
    </row>
    <row r="157" spans="2:9" x14ac:dyDescent="0.2">
      <c r="B157" s="9" t="str">
        <f>$B$46</f>
        <v>Pharmacy</v>
      </c>
      <c r="C157" s="171">
        <f>Data!MB7</f>
        <v>0</v>
      </c>
      <c r="D157" s="171">
        <f>Data!MV7</f>
        <v>0</v>
      </c>
      <c r="E157" s="171">
        <f>Data!NP7</f>
        <v>0</v>
      </c>
      <c r="F157" s="171">
        <f>Data!OJ7</f>
        <v>0</v>
      </c>
      <c r="G157" s="171">
        <f>Data!PD7</f>
        <v>0</v>
      </c>
      <c r="H157" s="172">
        <f>Data!PX7</f>
        <v>0</v>
      </c>
      <c r="I157" s="76">
        <f t="shared" si="6"/>
        <v>0</v>
      </c>
    </row>
    <row r="158" spans="2:9" x14ac:dyDescent="0.2">
      <c r="B158" s="9" t="str">
        <f>$B$47</f>
        <v>Business Administration</v>
      </c>
      <c r="C158" s="171">
        <f>Data!MC7</f>
        <v>55446</v>
      </c>
      <c r="D158" s="171">
        <f>Data!MW7</f>
        <v>264279</v>
      </c>
      <c r="E158" s="171">
        <f>Data!NQ7</f>
        <v>227483</v>
      </c>
      <c r="F158" s="171">
        <f>Data!OK7</f>
        <v>0</v>
      </c>
      <c r="G158" s="171">
        <f>Data!PE7</f>
        <v>0</v>
      </c>
      <c r="H158" s="172">
        <f>Data!PY7</f>
        <v>1989312</v>
      </c>
      <c r="I158" s="76">
        <f t="shared" si="6"/>
        <v>2536520</v>
      </c>
    </row>
    <row r="159" spans="2:9" x14ac:dyDescent="0.2">
      <c r="B159" s="9" t="str">
        <f>$B$48</f>
        <v>Optometry</v>
      </c>
      <c r="C159" s="171">
        <f>Data!MD7</f>
        <v>0</v>
      </c>
      <c r="D159" s="171">
        <f>Data!MX7</f>
        <v>0</v>
      </c>
      <c r="E159" s="171">
        <f>Data!NR7</f>
        <v>0</v>
      </c>
      <c r="F159" s="171">
        <f>Data!OL7</f>
        <v>0</v>
      </c>
      <c r="G159" s="171">
        <f>Data!PF7</f>
        <v>0</v>
      </c>
      <c r="H159" s="172">
        <f>Data!PZ7</f>
        <v>0</v>
      </c>
      <c r="I159" s="76">
        <f t="shared" si="6"/>
        <v>0</v>
      </c>
    </row>
    <row r="160" spans="2:9" x14ac:dyDescent="0.2">
      <c r="B160" s="9" t="str">
        <f>$B$49</f>
        <v>Teacher Ed-Practice Teaching</v>
      </c>
      <c r="C160" s="171">
        <f>Data!ME7</f>
        <v>0</v>
      </c>
      <c r="D160" s="171">
        <f>Data!MY7</f>
        <v>18442</v>
      </c>
      <c r="E160" s="171">
        <f>Data!NS7</f>
        <v>0</v>
      </c>
      <c r="F160" s="171">
        <f>Data!OM7</f>
        <v>0</v>
      </c>
      <c r="G160" s="171">
        <f>Data!PG7</f>
        <v>0</v>
      </c>
      <c r="H160" s="172">
        <f>Data!QA7</f>
        <v>43520</v>
      </c>
      <c r="I160" s="76">
        <f t="shared" si="6"/>
        <v>61962</v>
      </c>
    </row>
    <row r="161" spans="2:9" x14ac:dyDescent="0.2">
      <c r="B161" s="9" t="str">
        <f>$B$50</f>
        <v>Technology</v>
      </c>
      <c r="C161" s="171">
        <f>Data!MF7</f>
        <v>3478</v>
      </c>
      <c r="D161" s="171">
        <f>Data!MZ7</f>
        <v>40617</v>
      </c>
      <c r="E161" s="171">
        <f>Data!NT7</f>
        <v>0</v>
      </c>
      <c r="F161" s="171">
        <f>Data!ON7</f>
        <v>0</v>
      </c>
      <c r="G161" s="171">
        <f>Data!PH7</f>
        <v>0</v>
      </c>
      <c r="H161" s="172">
        <f>Data!QB7</f>
        <v>199319</v>
      </c>
      <c r="I161" s="76">
        <f t="shared" si="6"/>
        <v>243414</v>
      </c>
    </row>
    <row r="162" spans="2:9" x14ac:dyDescent="0.2">
      <c r="B162" s="9" t="str">
        <f>$B$51</f>
        <v>Nursing</v>
      </c>
      <c r="C162" s="171">
        <f>Data!MG7</f>
        <v>8686</v>
      </c>
      <c r="D162" s="171">
        <f>Data!NA7</f>
        <v>204904</v>
      </c>
      <c r="E162" s="171">
        <f>Data!NU7</f>
        <v>0</v>
      </c>
      <c r="F162" s="171">
        <f>Data!OO7</f>
        <v>0</v>
      </c>
      <c r="G162" s="171">
        <f>Data!PI7</f>
        <v>0</v>
      </c>
      <c r="H162" s="172">
        <f>Data!QC7</f>
        <v>447743</v>
      </c>
      <c r="I162" s="76">
        <f t="shared" si="6"/>
        <v>661333</v>
      </c>
    </row>
    <row r="163" spans="2:9" ht="15" thickBot="1" x14ac:dyDescent="0.25">
      <c r="B163" s="39" t="str">
        <f>$B$52</f>
        <v>Totals</v>
      </c>
      <c r="C163" s="40">
        <f t="shared" ref="C163:H163" si="7">SUM(C143:C162)</f>
        <v>1128409</v>
      </c>
      <c r="D163" s="40">
        <f t="shared" si="7"/>
        <v>1577806</v>
      </c>
      <c r="E163" s="40">
        <f t="shared" si="7"/>
        <v>822572</v>
      </c>
      <c r="F163" s="40">
        <f t="shared" si="7"/>
        <v>0</v>
      </c>
      <c r="G163" s="41">
        <f t="shared" si="7"/>
        <v>0</v>
      </c>
      <c r="H163" s="77">
        <f t="shared" si="7"/>
        <v>12510971</v>
      </c>
      <c r="I163" s="76">
        <f>SUM(I143:I162)</f>
        <v>16039758</v>
      </c>
    </row>
    <row r="164" spans="2:9" ht="15" thickTop="1" x14ac:dyDescent="0.2">
      <c r="B164" s="14"/>
      <c r="C164" s="46"/>
      <c r="D164" s="46"/>
      <c r="E164" s="46"/>
      <c r="F164" s="46"/>
      <c r="G164" s="46"/>
      <c r="H164" s="47"/>
      <c r="I164" s="48"/>
    </row>
    <row r="165" spans="2:9" ht="14.25" customHeight="1"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83" si="8">C143+$H$140*IF($H116=0,0,$H143*C116/$H116)+IF($H32=0,0,$H$141*$H143*C32/$H32)</f>
        <v>2619187.2491623466</v>
      </c>
      <c r="D168" s="21">
        <f t="shared" si="8"/>
        <v>1618770.58552762</v>
      </c>
      <c r="E168" s="21">
        <f t="shared" si="8"/>
        <v>913366.1653100336</v>
      </c>
      <c r="F168" s="21">
        <f t="shared" si="8"/>
        <v>0</v>
      </c>
      <c r="G168" s="21">
        <f t="shared" si="8"/>
        <v>0</v>
      </c>
      <c r="H168" s="40">
        <f t="shared" ref="H168:H188" si="9">SUM(C168:G168)</f>
        <v>5151324</v>
      </c>
      <c r="I168" s="56"/>
    </row>
    <row r="169" spans="2:9" x14ac:dyDescent="0.2">
      <c r="B169" s="9" t="str">
        <f>$B$33</f>
        <v>Science</v>
      </c>
      <c r="C169" s="22">
        <f t="shared" si="8"/>
        <v>1077976.1010305127</v>
      </c>
      <c r="D169" s="22">
        <f t="shared" si="8"/>
        <v>1104015.1400280125</v>
      </c>
      <c r="E169" s="22">
        <f t="shared" si="8"/>
        <v>894619.75894147484</v>
      </c>
      <c r="F169" s="22">
        <f t="shared" si="8"/>
        <v>0</v>
      </c>
      <c r="G169" s="22">
        <f t="shared" si="8"/>
        <v>0</v>
      </c>
      <c r="H169" s="75">
        <f t="shared" si="9"/>
        <v>3076611</v>
      </c>
      <c r="I169" s="56"/>
    </row>
    <row r="170" spans="2:9" x14ac:dyDescent="0.2">
      <c r="B170" s="9" t="str">
        <f>$B$34</f>
        <v>Fine Arts</v>
      </c>
      <c r="C170" s="22">
        <f t="shared" si="8"/>
        <v>695855.67394629365</v>
      </c>
      <c r="D170" s="22">
        <f t="shared" si="8"/>
        <v>294909.32605370635</v>
      </c>
      <c r="E170" s="22">
        <f t="shared" si="8"/>
        <v>0</v>
      </c>
      <c r="F170" s="22">
        <f t="shared" si="8"/>
        <v>0</v>
      </c>
      <c r="G170" s="22">
        <f t="shared" si="8"/>
        <v>0</v>
      </c>
      <c r="H170" s="75">
        <f t="shared" si="9"/>
        <v>990765</v>
      </c>
      <c r="I170" s="56"/>
    </row>
    <row r="171" spans="2:9" x14ac:dyDescent="0.2">
      <c r="B171" s="9" t="str">
        <f>$B$35</f>
        <v>Teacher Education</v>
      </c>
      <c r="C171" s="22">
        <f t="shared" si="8"/>
        <v>19604.747594384222</v>
      </c>
      <c r="D171" s="22">
        <f t="shared" si="8"/>
        <v>375742.74751586019</v>
      </c>
      <c r="E171" s="22">
        <f t="shared" si="8"/>
        <v>889077.50488975551</v>
      </c>
      <c r="F171" s="22">
        <f t="shared" si="8"/>
        <v>0</v>
      </c>
      <c r="G171" s="22">
        <f t="shared" si="8"/>
        <v>0</v>
      </c>
      <c r="H171" s="75">
        <f t="shared" si="9"/>
        <v>1284425</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414388.59861954552</v>
      </c>
      <c r="D173" s="22">
        <f t="shared" si="8"/>
        <v>1116656.2766179729</v>
      </c>
      <c r="E173" s="22">
        <f t="shared" si="8"/>
        <v>32052.124762481551</v>
      </c>
      <c r="F173" s="22">
        <f t="shared" si="8"/>
        <v>0</v>
      </c>
      <c r="G173" s="22">
        <f t="shared" si="8"/>
        <v>0</v>
      </c>
      <c r="H173" s="75">
        <f t="shared" si="9"/>
        <v>1563097</v>
      </c>
      <c r="I173" s="56"/>
    </row>
    <row r="174" spans="2:9" x14ac:dyDescent="0.2">
      <c r="B174" s="9" t="str">
        <f>$B$38</f>
        <v>Home Economics</v>
      </c>
      <c r="C174" s="22">
        <f t="shared" si="8"/>
        <v>14781.154100392481</v>
      </c>
      <c r="D174" s="22">
        <f t="shared" si="8"/>
        <v>175992.84589960752</v>
      </c>
      <c r="E174" s="22">
        <f t="shared" si="8"/>
        <v>0</v>
      </c>
      <c r="F174" s="22">
        <f t="shared" si="8"/>
        <v>0</v>
      </c>
      <c r="G174" s="22">
        <f t="shared" si="8"/>
        <v>0</v>
      </c>
      <c r="H174" s="75">
        <f t="shared" si="9"/>
        <v>190774</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59580.260632516394</v>
      </c>
      <c r="D176" s="22">
        <f t="shared" si="8"/>
        <v>92381.739367483606</v>
      </c>
      <c r="E176" s="22">
        <f t="shared" si="8"/>
        <v>0</v>
      </c>
      <c r="F176" s="22">
        <f t="shared" si="8"/>
        <v>0</v>
      </c>
      <c r="G176" s="22">
        <f t="shared" si="8"/>
        <v>0</v>
      </c>
      <c r="H176" s="75">
        <f t="shared" si="9"/>
        <v>151962</v>
      </c>
      <c r="I176" s="56"/>
    </row>
    <row r="177" spans="2:9" x14ac:dyDescent="0.2">
      <c r="B177" s="9" t="str">
        <f>$B$41</f>
        <v>Library Science</v>
      </c>
      <c r="C177" s="22">
        <f t="shared" si="8"/>
        <v>400.94594594594594</v>
      </c>
      <c r="D177" s="22">
        <f t="shared" si="8"/>
        <v>1655.0540540540539</v>
      </c>
      <c r="E177" s="22">
        <f t="shared" si="8"/>
        <v>0</v>
      </c>
      <c r="F177" s="22">
        <f t="shared" si="8"/>
        <v>0</v>
      </c>
      <c r="G177" s="22">
        <f t="shared" si="8"/>
        <v>0</v>
      </c>
      <c r="H177" s="75">
        <f t="shared" si="9"/>
        <v>2056</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1234.988431281814</v>
      </c>
      <c r="D179" s="22">
        <f t="shared" si="8"/>
        <v>7419.011568718186</v>
      </c>
      <c r="E179" s="22">
        <f t="shared" si="8"/>
        <v>0</v>
      </c>
      <c r="F179" s="22">
        <f t="shared" si="8"/>
        <v>0</v>
      </c>
      <c r="G179" s="22">
        <f t="shared" si="8"/>
        <v>0</v>
      </c>
      <c r="H179" s="75">
        <f t="shared" si="9"/>
        <v>8654</v>
      </c>
      <c r="I179" s="56"/>
    </row>
    <row r="180" spans="2:9" x14ac:dyDescent="0.2">
      <c r="B180" s="9" t="str">
        <f>$B$44</f>
        <v>Physical Training</v>
      </c>
      <c r="C180" s="22">
        <f t="shared" si="8"/>
        <v>6032</v>
      </c>
      <c r="D180" s="22">
        <f t="shared" si="8"/>
        <v>0</v>
      </c>
      <c r="E180" s="22">
        <f t="shared" si="8"/>
        <v>0</v>
      </c>
      <c r="F180" s="22">
        <f t="shared" si="8"/>
        <v>0</v>
      </c>
      <c r="G180" s="22">
        <f t="shared" si="8"/>
        <v>0</v>
      </c>
      <c r="H180" s="75">
        <f t="shared" si="9"/>
        <v>6032</v>
      </c>
      <c r="I180" s="56"/>
    </row>
    <row r="181" spans="2:9" x14ac:dyDescent="0.2">
      <c r="B181" s="9" t="str">
        <f>$B$45</f>
        <v>Health Services</v>
      </c>
      <c r="C181" s="22">
        <f t="shared" si="8"/>
        <v>54467.469534892836</v>
      </c>
      <c r="D181" s="22">
        <f t="shared" si="8"/>
        <v>37103.28517691313</v>
      </c>
      <c r="E181" s="22">
        <f t="shared" si="8"/>
        <v>19258.245288194037</v>
      </c>
      <c r="F181" s="22">
        <f t="shared" si="8"/>
        <v>0</v>
      </c>
      <c r="G181" s="22">
        <f t="shared" si="8"/>
        <v>0</v>
      </c>
      <c r="H181" s="75">
        <f t="shared" si="9"/>
        <v>110829</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257013.26082078755</v>
      </c>
      <c r="D183" s="22">
        <f t="shared" si="8"/>
        <v>1225034.6945694275</v>
      </c>
      <c r="E183" s="22">
        <f t="shared" si="8"/>
        <v>1054472.0446097851</v>
      </c>
      <c r="F183" s="22">
        <f t="shared" si="8"/>
        <v>0</v>
      </c>
      <c r="G183" s="22">
        <f t="shared" si="8"/>
        <v>0</v>
      </c>
      <c r="H183" s="75">
        <f t="shared" si="9"/>
        <v>2536520</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61962</v>
      </c>
      <c r="E185" s="22">
        <f t="shared" si="10"/>
        <v>0</v>
      </c>
      <c r="F185" s="22">
        <f t="shared" si="10"/>
        <v>0</v>
      </c>
      <c r="G185" s="22">
        <f t="shared" si="10"/>
        <v>0</v>
      </c>
      <c r="H185" s="75">
        <f t="shared" si="9"/>
        <v>61962</v>
      </c>
      <c r="I185" s="56"/>
    </row>
    <row r="186" spans="2:9" x14ac:dyDescent="0.2">
      <c r="B186" s="9" t="str">
        <f>$B$50</f>
        <v>Technology</v>
      </c>
      <c r="C186" s="22">
        <f t="shared" si="10"/>
        <v>19198.730848919251</v>
      </c>
      <c r="D186" s="22">
        <f t="shared" si="10"/>
        <v>224215.26915108075</v>
      </c>
      <c r="E186" s="22">
        <f t="shared" si="10"/>
        <v>0</v>
      </c>
      <c r="F186" s="22">
        <f t="shared" si="10"/>
        <v>0</v>
      </c>
      <c r="G186" s="22">
        <f t="shared" si="10"/>
        <v>0</v>
      </c>
      <c r="H186" s="75">
        <f t="shared" si="9"/>
        <v>243414</v>
      </c>
      <c r="I186" s="56"/>
    </row>
    <row r="187" spans="2:9" x14ac:dyDescent="0.2">
      <c r="B187" s="9" t="str">
        <f>$B$51</f>
        <v>Nursing</v>
      </c>
      <c r="C187" s="22">
        <f t="shared" si="10"/>
        <v>26891.332622835449</v>
      </c>
      <c r="D187" s="22">
        <f t="shared" si="10"/>
        <v>634441.66737716459</v>
      </c>
      <c r="E187" s="22">
        <f t="shared" si="10"/>
        <v>0</v>
      </c>
      <c r="F187" s="22">
        <f t="shared" si="10"/>
        <v>0</v>
      </c>
      <c r="G187" s="22">
        <f t="shared" si="10"/>
        <v>0</v>
      </c>
      <c r="H187" s="75">
        <f t="shared" si="9"/>
        <v>661333</v>
      </c>
      <c r="I187" s="56"/>
    </row>
    <row r="188" spans="2:9" x14ac:dyDescent="0.2">
      <c r="B188" s="39" t="str">
        <f>$B$52</f>
        <v>Totals</v>
      </c>
      <c r="C188" s="40">
        <f>SUM(C168:C187)</f>
        <v>5266612.5132906549</v>
      </c>
      <c r="D188" s="40">
        <f>SUM(D168:D187)</f>
        <v>6970299.6429076204</v>
      </c>
      <c r="E188" s="40">
        <f>SUM(E168:E187)</f>
        <v>3802845.8438017247</v>
      </c>
      <c r="F188" s="40">
        <f>SUM(F168:F187)</f>
        <v>0</v>
      </c>
      <c r="G188" s="40">
        <f>SUM(G168:G187)</f>
        <v>0</v>
      </c>
      <c r="H188" s="40">
        <f t="shared" si="9"/>
        <v>16039758</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9794725</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1487654.0065553344</v>
      </c>
      <c r="D193" s="42">
        <f t="shared" si="11"/>
        <v>919433.93997031008</v>
      </c>
      <c r="E193" s="42">
        <f t="shared" si="11"/>
        <v>518776.2139518261</v>
      </c>
      <c r="F193" s="42">
        <f t="shared" si="11"/>
        <v>0</v>
      </c>
      <c r="G193" s="42">
        <f t="shared" si="11"/>
        <v>0</v>
      </c>
      <c r="H193" s="42">
        <f>SUM(C193:G193)</f>
        <v>2925864.1604774706</v>
      </c>
      <c r="I193" s="1"/>
    </row>
    <row r="194" spans="2:9" x14ac:dyDescent="0.2">
      <c r="B194" s="9" t="str">
        <f>$B$33</f>
        <v>Science</v>
      </c>
      <c r="C194" s="43">
        <f t="shared" si="11"/>
        <v>673806.46163949312</v>
      </c>
      <c r="D194" s="43">
        <f t="shared" si="11"/>
        <v>690082.41874318733</v>
      </c>
      <c r="E194" s="43">
        <f t="shared" si="11"/>
        <v>559196.24006785371</v>
      </c>
      <c r="F194" s="43">
        <f t="shared" si="11"/>
        <v>0</v>
      </c>
      <c r="G194" s="43">
        <f t="shared" si="11"/>
        <v>0</v>
      </c>
      <c r="H194" s="43">
        <f t="shared" ref="H194:H213" si="12">SUM(C194:G194)</f>
        <v>1923085.1204505339</v>
      </c>
      <c r="I194" s="1"/>
    </row>
    <row r="195" spans="2:9" x14ac:dyDescent="0.2">
      <c r="B195" s="9" t="str">
        <f>$B$34</f>
        <v>Fine Arts</v>
      </c>
      <c r="C195" s="43">
        <f t="shared" si="11"/>
        <v>412677.50063501362</v>
      </c>
      <c r="D195" s="43">
        <f t="shared" si="11"/>
        <v>174895.85950577751</v>
      </c>
      <c r="E195" s="43">
        <f t="shared" si="11"/>
        <v>0</v>
      </c>
      <c r="F195" s="43">
        <f t="shared" si="11"/>
        <v>0</v>
      </c>
      <c r="G195" s="43">
        <f t="shared" si="11"/>
        <v>0</v>
      </c>
      <c r="H195" s="43">
        <f t="shared" si="12"/>
        <v>587573.36014079116</v>
      </c>
      <c r="I195" s="1"/>
    </row>
    <row r="196" spans="2:9" x14ac:dyDescent="0.2">
      <c r="B196" s="9" t="str">
        <f>$B$35</f>
        <v>Teacher Education</v>
      </c>
      <c r="C196" s="43">
        <f t="shared" si="11"/>
        <v>11989.789433950977</v>
      </c>
      <c r="D196" s="43">
        <f t="shared" si="11"/>
        <v>229800.44224630026</v>
      </c>
      <c r="E196" s="43">
        <f t="shared" si="11"/>
        <v>543750.44416183711</v>
      </c>
      <c r="F196" s="43">
        <f t="shared" si="11"/>
        <v>0</v>
      </c>
      <c r="G196" s="43">
        <f t="shared" si="11"/>
        <v>0</v>
      </c>
      <c r="H196" s="43">
        <f t="shared" si="12"/>
        <v>785540.6758420883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289140.26184995734</v>
      </c>
      <c r="D198" s="43">
        <f t="shared" si="11"/>
        <v>779149.54835532361</v>
      </c>
      <c r="E198" s="43">
        <f t="shared" si="11"/>
        <v>22364.662606165788</v>
      </c>
      <c r="F198" s="43">
        <f t="shared" si="11"/>
        <v>0</v>
      </c>
      <c r="G198" s="43">
        <f t="shared" si="11"/>
        <v>0</v>
      </c>
      <c r="H198" s="43">
        <f t="shared" si="12"/>
        <v>1090654.4728114468</v>
      </c>
      <c r="I198" s="1"/>
    </row>
    <row r="199" spans="2:9" x14ac:dyDescent="0.2">
      <c r="B199" s="9" t="str">
        <f>$B$38</f>
        <v>Home Economics</v>
      </c>
      <c r="C199" s="43">
        <f t="shared" si="11"/>
        <v>3534.8246662723632</v>
      </c>
      <c r="D199" s="43">
        <f t="shared" si="11"/>
        <v>42086.345547898658</v>
      </c>
      <c r="E199" s="43">
        <f t="shared" si="11"/>
        <v>0</v>
      </c>
      <c r="F199" s="43">
        <f t="shared" si="11"/>
        <v>0</v>
      </c>
      <c r="G199" s="43">
        <f t="shared" si="11"/>
        <v>0</v>
      </c>
      <c r="H199" s="43">
        <f t="shared" si="12"/>
        <v>45621.170214171019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38320.206616019517</v>
      </c>
      <c r="D201" s="43">
        <f t="shared" si="11"/>
        <v>59417.781078361557</v>
      </c>
      <c r="E201" s="43">
        <f t="shared" si="11"/>
        <v>0</v>
      </c>
      <c r="F201" s="43">
        <f t="shared" si="11"/>
        <v>0</v>
      </c>
      <c r="G201" s="43">
        <f t="shared" si="11"/>
        <v>0</v>
      </c>
      <c r="H201" s="43">
        <f t="shared" si="12"/>
        <v>97737.987694381067</v>
      </c>
      <c r="I201" s="1"/>
    </row>
    <row r="202" spans="2:9" x14ac:dyDescent="0.2">
      <c r="B202" s="9" t="str">
        <f>$B$41</f>
        <v>Library Science</v>
      </c>
      <c r="C202" s="43">
        <f t="shared" si="11"/>
        <v>142.21543737305194</v>
      </c>
      <c r="D202" s="43">
        <f t="shared" si="11"/>
        <v>586.8528590394011</v>
      </c>
      <c r="E202" s="43">
        <f t="shared" si="11"/>
        <v>0</v>
      </c>
      <c r="F202" s="43">
        <f t="shared" si="11"/>
        <v>0</v>
      </c>
      <c r="G202" s="43">
        <f t="shared" si="11"/>
        <v>0</v>
      </c>
      <c r="H202" s="43">
        <f t="shared" si="12"/>
        <v>729.06829641245304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528.59593288658471</v>
      </c>
      <c r="D204" s="43">
        <f t="shared" si="11"/>
        <v>3174.1457558262496</v>
      </c>
      <c r="E204" s="43">
        <f t="shared" si="11"/>
        <v>0</v>
      </c>
      <c r="F204" s="43">
        <f t="shared" si="11"/>
        <v>0</v>
      </c>
      <c r="G204" s="43">
        <f t="shared" si="11"/>
        <v>0</v>
      </c>
      <c r="H204" s="43">
        <f t="shared" si="12"/>
        <v>3702.7416887128343</v>
      </c>
      <c r="I204" s="1"/>
    </row>
    <row r="205" spans="2:9" x14ac:dyDescent="0.2">
      <c r="B205" s="9" t="str">
        <f>$B$44</f>
        <v>Physical Training</v>
      </c>
      <c r="C205" s="43">
        <f t="shared" si="11"/>
        <v>5166.0185985512244</v>
      </c>
      <c r="D205" s="43">
        <f t="shared" si="11"/>
        <v>0</v>
      </c>
      <c r="E205" s="43">
        <f t="shared" si="11"/>
        <v>0</v>
      </c>
      <c r="F205" s="43">
        <f t="shared" si="11"/>
        <v>0</v>
      </c>
      <c r="G205" s="43">
        <f t="shared" si="11"/>
        <v>0</v>
      </c>
      <c r="H205" s="43">
        <f t="shared" si="12"/>
        <v>5166.0185985512244</v>
      </c>
      <c r="I205" s="1"/>
    </row>
    <row r="206" spans="2:9" x14ac:dyDescent="0.2">
      <c r="B206" s="9" t="str">
        <f>$B$45</f>
        <v>Health Services</v>
      </c>
      <c r="C206" s="43">
        <f t="shared" si="11"/>
        <v>21498.519189393766</v>
      </c>
      <c r="D206" s="43">
        <f t="shared" si="11"/>
        <v>14644.763171415361</v>
      </c>
      <c r="E206" s="43">
        <f t="shared" si="11"/>
        <v>7585.3944728976021</v>
      </c>
      <c r="F206" s="43">
        <f t="shared" si="11"/>
        <v>0</v>
      </c>
      <c r="G206" s="43">
        <f t="shared" si="11"/>
        <v>0</v>
      </c>
      <c r="H206" s="43">
        <f t="shared" si="12"/>
        <v>43728.676833706733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153901.09138370515</v>
      </c>
      <c r="D208" s="43">
        <f t="shared" si="11"/>
        <v>733558.36332373112</v>
      </c>
      <c r="E208" s="43">
        <f t="shared" si="11"/>
        <v>631424.54786331917</v>
      </c>
      <c r="F208" s="43">
        <f t="shared" si="11"/>
        <v>0</v>
      </c>
      <c r="G208" s="43">
        <f t="shared" si="11"/>
        <v>0</v>
      </c>
      <c r="H208" s="43">
        <f t="shared" si="12"/>
        <v>1518884.0025707553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51190.703698280719</v>
      </c>
      <c r="E210" s="43">
        <f t="shared" si="13"/>
        <v>0</v>
      </c>
      <c r="F210" s="43">
        <f t="shared" si="13"/>
        <v>0</v>
      </c>
      <c r="G210" s="43">
        <f t="shared" si="13"/>
        <v>0</v>
      </c>
      <c r="H210" s="43">
        <f t="shared" si="12"/>
        <v>51190.703698280719</v>
      </c>
      <c r="I210" s="1"/>
    </row>
    <row r="211" spans="2:9" x14ac:dyDescent="0.2">
      <c r="B211" s="9" t="str">
        <f>$B$50</f>
        <v>Technology</v>
      </c>
      <c r="C211" s="43">
        <f t="shared" si="13"/>
        <v>9653.5153513225869</v>
      </c>
      <c r="D211" s="43">
        <f t="shared" si="13"/>
        <v>112740.8596177358</v>
      </c>
      <c r="E211" s="43">
        <f t="shared" si="13"/>
        <v>0</v>
      </c>
      <c r="F211" s="43">
        <f t="shared" si="13"/>
        <v>0</v>
      </c>
      <c r="G211" s="43">
        <f t="shared" si="13"/>
        <v>0</v>
      </c>
      <c r="H211" s="43">
        <f t="shared" si="12"/>
        <v>122394.37496905838</v>
      </c>
      <c r="I211" s="1"/>
    </row>
    <row r="212" spans="2:9" x14ac:dyDescent="0.2">
      <c r="B212" s="9" t="str">
        <f>$B$51</f>
        <v>Nursing</v>
      </c>
      <c r="C212" s="43">
        <f t="shared" si="13"/>
        <v>24105.516634732307</v>
      </c>
      <c r="D212" s="43">
        <f t="shared" si="13"/>
        <v>568746.94907890668</v>
      </c>
      <c r="E212" s="43">
        <f t="shared" si="13"/>
        <v>0</v>
      </c>
      <c r="F212" s="43">
        <f t="shared" si="13"/>
        <v>0</v>
      </c>
      <c r="G212" s="43">
        <f t="shared" si="13"/>
        <v>0</v>
      </c>
      <c r="H212" s="43">
        <f t="shared" si="12"/>
        <v>592852.46571363893</v>
      </c>
      <c r="I212" s="1"/>
    </row>
    <row r="213" spans="2:9" x14ac:dyDescent="0.2">
      <c r="B213" s="39" t="str">
        <f>$B$52</f>
        <v>Totals</v>
      </c>
      <c r="C213" s="42">
        <f>SUM(C193:C212)</f>
        <v>3132118.5239240061</v>
      </c>
      <c r="D213" s="42">
        <f>SUM(D193:D212)</f>
        <v>4379508.972952093</v>
      </c>
      <c r="E213" s="42">
        <f>SUM(E193:E212)</f>
        <v>2283097.503123899</v>
      </c>
      <c r="F213" s="42">
        <f>SUM(F193:F212)</f>
        <v>0</v>
      </c>
      <c r="G213" s="42">
        <f>SUM(G193:G212)</f>
        <v>0</v>
      </c>
      <c r="H213" s="42">
        <f t="shared" si="12"/>
        <v>9794724.9999999981</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9755073</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2326180.9711058107</v>
      </c>
      <c r="D218" s="42">
        <f t="shared" si="14"/>
        <v>1470218.9673736885</v>
      </c>
      <c r="E218" s="42">
        <f t="shared" si="14"/>
        <v>168249.42868984496</v>
      </c>
      <c r="F218" s="42">
        <f t="shared" si="14"/>
        <v>0</v>
      </c>
      <c r="G218" s="42">
        <f t="shared" si="14"/>
        <v>0</v>
      </c>
      <c r="H218" s="42">
        <f>SUM(C218:G218)</f>
        <v>3964649.3671693439</v>
      </c>
      <c r="I218" s="1"/>
    </row>
    <row r="219" spans="2:9" x14ac:dyDescent="0.2">
      <c r="B219" s="9" t="str">
        <f>$B$33</f>
        <v>Science</v>
      </c>
      <c r="C219" s="43">
        <f t="shared" si="14"/>
        <v>749732.93653958722</v>
      </c>
      <c r="D219" s="43">
        <f t="shared" si="14"/>
        <v>636372.98084345611</v>
      </c>
      <c r="E219" s="43">
        <f t="shared" si="14"/>
        <v>85604.29474797388</v>
      </c>
      <c r="F219" s="43">
        <f t="shared" si="14"/>
        <v>0</v>
      </c>
      <c r="G219" s="43">
        <f t="shared" si="14"/>
        <v>0</v>
      </c>
      <c r="H219" s="43">
        <f t="shared" ref="H219:H238" si="15">SUM(C219:G219)</f>
        <v>1471710.2121310171</v>
      </c>
      <c r="I219" s="1"/>
    </row>
    <row r="220" spans="2:9" x14ac:dyDescent="0.2">
      <c r="B220" s="9" t="str">
        <f>$B$34</f>
        <v>Fine Arts</v>
      </c>
      <c r="C220" s="43">
        <f t="shared" si="14"/>
        <v>275596.13812363666</v>
      </c>
      <c r="D220" s="43">
        <f t="shared" si="14"/>
        <v>99056.334180687307</v>
      </c>
      <c r="E220" s="43">
        <f t="shared" si="14"/>
        <v>0</v>
      </c>
      <c r="F220" s="43">
        <f t="shared" si="14"/>
        <v>0</v>
      </c>
      <c r="G220" s="43">
        <f t="shared" si="14"/>
        <v>0</v>
      </c>
      <c r="H220" s="43">
        <f t="shared" si="15"/>
        <v>374652.47230432398</v>
      </c>
      <c r="I220" s="1"/>
    </row>
    <row r="221" spans="2:9" x14ac:dyDescent="0.2">
      <c r="B221" s="9" t="str">
        <f>$B$35</f>
        <v>Teacher Education</v>
      </c>
      <c r="C221" s="43">
        <f t="shared" si="14"/>
        <v>13416.8910020286</v>
      </c>
      <c r="D221" s="43">
        <f t="shared" si="14"/>
        <v>239325.22068193732</v>
      </c>
      <c r="E221" s="43">
        <f t="shared" si="14"/>
        <v>655595.03097110859</v>
      </c>
      <c r="F221" s="43">
        <f t="shared" si="14"/>
        <v>0</v>
      </c>
      <c r="G221" s="43">
        <f t="shared" si="14"/>
        <v>0</v>
      </c>
      <c r="H221" s="43">
        <f t="shared" si="15"/>
        <v>908337.14265507448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122658.2439693653</v>
      </c>
      <c r="D223" s="43">
        <f t="shared" si="14"/>
        <v>488245.38148285268</v>
      </c>
      <c r="E223" s="43">
        <f t="shared" si="14"/>
        <v>4227.3725801468581</v>
      </c>
      <c r="F223" s="43">
        <f t="shared" si="14"/>
        <v>0</v>
      </c>
      <c r="G223" s="43">
        <f t="shared" si="14"/>
        <v>0</v>
      </c>
      <c r="H223" s="43">
        <f t="shared" si="15"/>
        <v>615130.99803236488</v>
      </c>
      <c r="I223" s="1"/>
    </row>
    <row r="224" spans="2:9" x14ac:dyDescent="0.2">
      <c r="B224" s="9" t="str">
        <f>$B$38</f>
        <v>Home Economics</v>
      </c>
      <c r="C224" s="43">
        <f t="shared" si="14"/>
        <v>8871.2776570790211</v>
      </c>
      <c r="D224" s="43">
        <f t="shared" si="14"/>
        <v>91745.903613846924</v>
      </c>
      <c r="E224" s="43">
        <f t="shared" si="14"/>
        <v>0</v>
      </c>
      <c r="F224" s="43">
        <f t="shared" si="14"/>
        <v>0</v>
      </c>
      <c r="G224" s="43">
        <f t="shared" si="14"/>
        <v>0</v>
      </c>
      <c r="H224" s="43">
        <f t="shared" si="15"/>
        <v>100617.18127092594</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15176.48326458973</v>
      </c>
      <c r="D226" s="43">
        <f t="shared" si="14"/>
        <v>47152.277156120523</v>
      </c>
      <c r="E226" s="43">
        <f t="shared" si="14"/>
        <v>0</v>
      </c>
      <c r="F226" s="43">
        <f t="shared" si="14"/>
        <v>0</v>
      </c>
      <c r="G226" s="43">
        <f t="shared" si="14"/>
        <v>0</v>
      </c>
      <c r="H226" s="43">
        <f t="shared" si="15"/>
        <v>62328.760420710256</v>
      </c>
      <c r="I226" s="1"/>
    </row>
    <row r="227" spans="2:9" x14ac:dyDescent="0.2">
      <c r="B227" s="9" t="str">
        <f>$B$41</f>
        <v>Library Science</v>
      </c>
      <c r="C227" s="43">
        <f t="shared" si="14"/>
        <v>73.316344273380338</v>
      </c>
      <c r="D227" s="43">
        <f t="shared" si="14"/>
        <v>182.76076417100981</v>
      </c>
      <c r="E227" s="43">
        <f t="shared" si="14"/>
        <v>0</v>
      </c>
      <c r="F227" s="43">
        <f t="shared" si="14"/>
        <v>0</v>
      </c>
      <c r="G227" s="43">
        <f t="shared" si="14"/>
        <v>0</v>
      </c>
      <c r="H227" s="43">
        <f t="shared" si="15"/>
        <v>256.07710844439015</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219.94903282014101</v>
      </c>
      <c r="D229" s="43">
        <f t="shared" si="14"/>
        <v>1644.8468775390882</v>
      </c>
      <c r="E229" s="43">
        <f t="shared" si="14"/>
        <v>0</v>
      </c>
      <c r="F229" s="43">
        <f t="shared" si="14"/>
        <v>0</v>
      </c>
      <c r="G229" s="43">
        <f t="shared" si="14"/>
        <v>0</v>
      </c>
      <c r="H229" s="43">
        <f t="shared" si="15"/>
        <v>1864.7959103592291</v>
      </c>
      <c r="I229" s="1"/>
    </row>
    <row r="230" spans="2:9" x14ac:dyDescent="0.2">
      <c r="B230" s="9" t="str">
        <f>$B$44</f>
        <v>Physical Training</v>
      </c>
      <c r="C230" s="43">
        <f t="shared" si="14"/>
        <v>7698.2161487049343</v>
      </c>
      <c r="D230" s="43">
        <f t="shared" si="14"/>
        <v>0</v>
      </c>
      <c r="E230" s="43">
        <f t="shared" si="14"/>
        <v>0</v>
      </c>
      <c r="F230" s="43">
        <f t="shared" si="14"/>
        <v>0</v>
      </c>
      <c r="G230" s="43">
        <f t="shared" si="14"/>
        <v>0</v>
      </c>
      <c r="H230" s="43">
        <f t="shared" si="15"/>
        <v>7698.2161487049343</v>
      </c>
      <c r="I230" s="1"/>
    </row>
    <row r="231" spans="2:9" x14ac:dyDescent="0.2">
      <c r="B231" s="9" t="str">
        <f>$B$45</f>
        <v>Health Services</v>
      </c>
      <c r="C231" s="43">
        <f t="shared" si="14"/>
        <v>46995.776679236791</v>
      </c>
      <c r="D231" s="43">
        <f t="shared" si="14"/>
        <v>9869.0812652345303</v>
      </c>
      <c r="E231" s="43">
        <f t="shared" si="14"/>
        <v>5706.9529831982582</v>
      </c>
      <c r="F231" s="43">
        <f t="shared" si="14"/>
        <v>0</v>
      </c>
      <c r="G231" s="43">
        <f t="shared" si="14"/>
        <v>0</v>
      </c>
      <c r="H231" s="43">
        <f t="shared" si="15"/>
        <v>62571.810927669583</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276036.03618927696</v>
      </c>
      <c r="D233" s="43">
        <f t="shared" si="14"/>
        <v>1112464.7715089368</v>
      </c>
      <c r="E233" s="43">
        <f t="shared" si="14"/>
        <v>399909.44608189282</v>
      </c>
      <c r="F233" s="43">
        <f t="shared" si="14"/>
        <v>0</v>
      </c>
      <c r="G233" s="43">
        <f t="shared" si="14"/>
        <v>0</v>
      </c>
      <c r="H233" s="43">
        <f t="shared" si="15"/>
        <v>1788410.2537801065</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26043.408894368898</v>
      </c>
      <c r="E235" s="43">
        <f t="shared" si="16"/>
        <v>0</v>
      </c>
      <c r="F235" s="43">
        <f t="shared" si="16"/>
        <v>0</v>
      </c>
      <c r="G235" s="43">
        <f t="shared" si="16"/>
        <v>0</v>
      </c>
      <c r="H235" s="43">
        <f t="shared" si="15"/>
        <v>26043.408894368898</v>
      </c>
      <c r="I235" s="1"/>
    </row>
    <row r="236" spans="2:9" x14ac:dyDescent="0.2">
      <c r="B236" s="9" t="str">
        <f>$B$50</f>
        <v>Technology</v>
      </c>
      <c r="C236" s="43">
        <f t="shared" si="16"/>
        <v>13783.472723395504</v>
      </c>
      <c r="D236" s="43">
        <f t="shared" si="16"/>
        <v>130399.8052360155</v>
      </c>
      <c r="E236" s="43">
        <f t="shared" si="16"/>
        <v>0</v>
      </c>
      <c r="F236" s="43">
        <f t="shared" si="16"/>
        <v>0</v>
      </c>
      <c r="G236" s="43">
        <f t="shared" si="16"/>
        <v>0</v>
      </c>
      <c r="H236" s="43">
        <f t="shared" si="15"/>
        <v>144183.277959411</v>
      </c>
      <c r="I236" s="1"/>
    </row>
    <row r="237" spans="2:9" x14ac:dyDescent="0.2">
      <c r="B237" s="9" t="str">
        <f>$B$51</f>
        <v>Nursing</v>
      </c>
      <c r="C237" s="43">
        <f t="shared" si="16"/>
        <v>11144.084329553811</v>
      </c>
      <c r="D237" s="43">
        <f t="shared" si="16"/>
        <v>215474.94095762057</v>
      </c>
      <c r="E237" s="43">
        <f t="shared" si="16"/>
        <v>0</v>
      </c>
      <c r="F237" s="43">
        <f t="shared" si="16"/>
        <v>0</v>
      </c>
      <c r="G237" s="43">
        <f t="shared" si="16"/>
        <v>0</v>
      </c>
      <c r="H237" s="43">
        <f t="shared" si="15"/>
        <v>226619.02528717439</v>
      </c>
      <c r="I237" s="1"/>
    </row>
    <row r="238" spans="2:9" x14ac:dyDescent="0.2">
      <c r="B238" s="39" t="str">
        <f>$B$52</f>
        <v>Totals</v>
      </c>
      <c r="C238" s="42">
        <f>SUM(C218:C237)</f>
        <v>3867583.7931093592</v>
      </c>
      <c r="D238" s="42">
        <f>SUM(D218:D237)</f>
        <v>4568196.6808364755</v>
      </c>
      <c r="E238" s="42">
        <f>SUM(E218:E237)</f>
        <v>1319292.5260541653</v>
      </c>
      <c r="F238" s="42">
        <f>SUM(F218:F237)</f>
        <v>0</v>
      </c>
      <c r="G238" s="42">
        <f>SUM(G218:G237)</f>
        <v>0</v>
      </c>
      <c r="H238" s="42">
        <f t="shared" si="15"/>
        <v>9755073</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4193367</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999944.38998693926</v>
      </c>
      <c r="D243" s="42">
        <f t="shared" si="17"/>
        <v>631996.05995351356</v>
      </c>
      <c r="E243" s="42">
        <f t="shared" si="17"/>
        <v>72324.584555835609</v>
      </c>
      <c r="F243" s="42">
        <f t="shared" si="17"/>
        <v>0</v>
      </c>
      <c r="G243" s="42">
        <f t="shared" si="17"/>
        <v>0</v>
      </c>
      <c r="H243" s="42">
        <f>SUM(C243:G243)</f>
        <v>1704265.0344962885</v>
      </c>
      <c r="I243" s="1"/>
    </row>
    <row r="244" spans="2:9" x14ac:dyDescent="0.2">
      <c r="B244" s="9" t="str">
        <f>$B$33</f>
        <v>Science</v>
      </c>
      <c r="C244" s="43">
        <f t="shared" si="17"/>
        <v>322284.14435219497</v>
      </c>
      <c r="D244" s="43">
        <f t="shared" si="17"/>
        <v>273554.63742409524</v>
      </c>
      <c r="E244" s="43">
        <f t="shared" si="17"/>
        <v>36798.312493861085</v>
      </c>
      <c r="F244" s="43">
        <f t="shared" si="17"/>
        <v>0</v>
      </c>
      <c r="G244" s="43">
        <f t="shared" si="17"/>
        <v>0</v>
      </c>
      <c r="H244" s="43">
        <f t="shared" ref="H244:H263" si="18">SUM(C244:G244)</f>
        <v>632637.09427015122</v>
      </c>
      <c r="I244" s="1"/>
    </row>
    <row r="245" spans="2:9" x14ac:dyDescent="0.2">
      <c r="B245" s="9" t="str">
        <f>$B$34</f>
        <v>Fine Arts</v>
      </c>
      <c r="C245" s="43">
        <f t="shared" si="17"/>
        <v>118469.20581066897</v>
      </c>
      <c r="D245" s="43">
        <f t="shared" si="17"/>
        <v>42580.876933905689</v>
      </c>
      <c r="E245" s="43">
        <f t="shared" si="17"/>
        <v>0</v>
      </c>
      <c r="F245" s="43">
        <f t="shared" si="17"/>
        <v>0</v>
      </c>
      <c r="G245" s="43">
        <f t="shared" si="17"/>
        <v>0</v>
      </c>
      <c r="H245" s="43">
        <f t="shared" si="18"/>
        <v>161050.08274457464</v>
      </c>
      <c r="I245" s="1"/>
    </row>
    <row r="246" spans="2:9" x14ac:dyDescent="0.2">
      <c r="B246" s="9" t="str">
        <f>$B$35</f>
        <v>Teacher Education</v>
      </c>
      <c r="C246" s="43">
        <f t="shared" si="17"/>
        <v>5767.4553507189203</v>
      </c>
      <c r="D246" s="43">
        <f t="shared" si="17"/>
        <v>102877.59842241606</v>
      </c>
      <c r="E246" s="43">
        <f t="shared" si="17"/>
        <v>281817.52901677153</v>
      </c>
      <c r="F246" s="43">
        <f t="shared" si="17"/>
        <v>0</v>
      </c>
      <c r="G246" s="43">
        <f t="shared" si="17"/>
        <v>0</v>
      </c>
      <c r="H246" s="43">
        <f t="shared" si="18"/>
        <v>390462.58278990653</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52726.518042364776</v>
      </c>
      <c r="D248" s="43">
        <f t="shared" si="17"/>
        <v>209879.72828215695</v>
      </c>
      <c r="E248" s="43">
        <f t="shared" si="17"/>
        <v>1817.2006169807942</v>
      </c>
      <c r="F248" s="43">
        <f t="shared" si="17"/>
        <v>0</v>
      </c>
      <c r="G248" s="43">
        <f t="shared" si="17"/>
        <v>0</v>
      </c>
      <c r="H248" s="43">
        <f t="shared" si="18"/>
        <v>264423.44694150251</v>
      </c>
      <c r="I248" s="1"/>
    </row>
    <row r="249" spans="2:9" x14ac:dyDescent="0.2">
      <c r="B249" s="9" t="str">
        <f>$B$38</f>
        <v>Home Economics</v>
      </c>
      <c r="C249" s="43">
        <f t="shared" si="17"/>
        <v>3813.4540843551331</v>
      </c>
      <c r="D249" s="43">
        <f t="shared" si="17"/>
        <v>39438.376791182025</v>
      </c>
      <c r="E249" s="43">
        <f t="shared" si="17"/>
        <v>0</v>
      </c>
      <c r="F249" s="43">
        <f t="shared" si="17"/>
        <v>0</v>
      </c>
      <c r="G249" s="43">
        <f t="shared" si="17"/>
        <v>0</v>
      </c>
      <c r="H249" s="43">
        <f t="shared" si="18"/>
        <v>43251.830875537154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6523.8429376984514</v>
      </c>
      <c r="D251" s="43">
        <f t="shared" si="17"/>
        <v>20269.125920567654</v>
      </c>
      <c r="E251" s="43">
        <f t="shared" si="17"/>
        <v>0</v>
      </c>
      <c r="F251" s="43">
        <f t="shared" si="17"/>
        <v>0</v>
      </c>
      <c r="G251" s="43">
        <f t="shared" si="17"/>
        <v>0</v>
      </c>
      <c r="H251" s="43">
        <f t="shared" si="18"/>
        <v>26792.968858266104</v>
      </c>
      <c r="I251" s="1"/>
    </row>
    <row r="252" spans="2:9" x14ac:dyDescent="0.2">
      <c r="B252" s="9" t="str">
        <f>$B$41</f>
        <v>Library Science</v>
      </c>
      <c r="C252" s="43">
        <f t="shared" si="17"/>
        <v>31.516149457480438</v>
      </c>
      <c r="D252" s="43">
        <f t="shared" si="17"/>
        <v>78.562503568091685</v>
      </c>
      <c r="E252" s="43">
        <f t="shared" si="17"/>
        <v>0</v>
      </c>
      <c r="F252" s="43">
        <f t="shared" si="17"/>
        <v>0</v>
      </c>
      <c r="G252" s="43">
        <f t="shared" si="17"/>
        <v>0</v>
      </c>
      <c r="H252" s="43">
        <f t="shared" si="18"/>
        <v>110.07865302557212</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94.548448372441314</v>
      </c>
      <c r="D254" s="43">
        <f t="shared" si="17"/>
        <v>707.06253211282524</v>
      </c>
      <c r="E254" s="43">
        <f t="shared" si="17"/>
        <v>0</v>
      </c>
      <c r="F254" s="43">
        <f t="shared" si="17"/>
        <v>0</v>
      </c>
      <c r="G254" s="43">
        <f t="shared" si="17"/>
        <v>0</v>
      </c>
      <c r="H254" s="43">
        <f t="shared" si="18"/>
        <v>801.61098048526651</v>
      </c>
      <c r="I254" s="1"/>
    </row>
    <row r="255" spans="2:9" x14ac:dyDescent="0.2">
      <c r="B255" s="9" t="str">
        <f>$B$44</f>
        <v>Physical Training</v>
      </c>
      <c r="C255" s="43">
        <f t="shared" si="17"/>
        <v>3309.1956930354459</v>
      </c>
      <c r="D255" s="43">
        <f t="shared" si="17"/>
        <v>0</v>
      </c>
      <c r="E255" s="43">
        <f t="shared" si="17"/>
        <v>0</v>
      </c>
      <c r="F255" s="43">
        <f t="shared" si="17"/>
        <v>0</v>
      </c>
      <c r="G255" s="43">
        <f t="shared" si="17"/>
        <v>0</v>
      </c>
      <c r="H255" s="43">
        <f t="shared" si="18"/>
        <v>3309.1956930354459</v>
      </c>
      <c r="I255" s="1"/>
    </row>
    <row r="256" spans="2:9" x14ac:dyDescent="0.2">
      <c r="B256" s="9" t="str">
        <f>$B$45</f>
        <v>Health Services</v>
      </c>
      <c r="C256" s="43">
        <f t="shared" si="17"/>
        <v>20201.851802244961</v>
      </c>
      <c r="D256" s="43">
        <f t="shared" si="17"/>
        <v>4242.3751926769519</v>
      </c>
      <c r="E256" s="43">
        <f t="shared" si="17"/>
        <v>2453.2208329240721</v>
      </c>
      <c r="F256" s="43">
        <f t="shared" si="17"/>
        <v>0</v>
      </c>
      <c r="G256" s="43">
        <f t="shared" si="17"/>
        <v>0</v>
      </c>
      <c r="H256" s="43">
        <f t="shared" si="18"/>
        <v>26897.447827845983</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118658.30270741387</v>
      </c>
      <c r="D258" s="43">
        <f t="shared" si="17"/>
        <v>478209.95921897411</v>
      </c>
      <c r="E258" s="43">
        <f t="shared" si="17"/>
        <v>171907.17836638316</v>
      </c>
      <c r="F258" s="43">
        <f t="shared" si="17"/>
        <v>0</v>
      </c>
      <c r="G258" s="43">
        <f t="shared" si="17"/>
        <v>0</v>
      </c>
      <c r="H258" s="43">
        <f t="shared" si="18"/>
        <v>768775.44029277121</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11195.156758453066</v>
      </c>
      <c r="E260" s="43">
        <f t="shared" si="19"/>
        <v>0</v>
      </c>
      <c r="F260" s="43">
        <f t="shared" si="19"/>
        <v>0</v>
      </c>
      <c r="G260" s="43">
        <f t="shared" si="19"/>
        <v>0</v>
      </c>
      <c r="H260" s="43">
        <f t="shared" si="18"/>
        <v>11195.156758453066</v>
      </c>
      <c r="I260" s="1"/>
    </row>
    <row r="261" spans="2:9" x14ac:dyDescent="0.2">
      <c r="B261" s="9" t="str">
        <f>$B$50</f>
        <v>Technology</v>
      </c>
      <c r="C261" s="43">
        <f t="shared" si="19"/>
        <v>5925.0360980063224</v>
      </c>
      <c r="D261" s="43">
        <f t="shared" si="19"/>
        <v>56054.34629583342</v>
      </c>
      <c r="E261" s="43">
        <f t="shared" si="19"/>
        <v>0</v>
      </c>
      <c r="F261" s="43">
        <f t="shared" si="19"/>
        <v>0</v>
      </c>
      <c r="G261" s="43">
        <f t="shared" si="19"/>
        <v>0</v>
      </c>
      <c r="H261" s="43">
        <f t="shared" si="18"/>
        <v>61979.38239383974</v>
      </c>
      <c r="I261" s="1"/>
    </row>
    <row r="262" spans="2:9" x14ac:dyDescent="0.2">
      <c r="B262" s="9" t="str">
        <f>$B$51</f>
        <v>Nursing</v>
      </c>
      <c r="C262" s="43">
        <f t="shared" si="19"/>
        <v>4790.4547175370271</v>
      </c>
      <c r="D262" s="43">
        <f t="shared" si="19"/>
        <v>92625.191706780097</v>
      </c>
      <c r="E262" s="43">
        <f t="shared" si="19"/>
        <v>0</v>
      </c>
      <c r="F262" s="43">
        <f t="shared" si="19"/>
        <v>0</v>
      </c>
      <c r="G262" s="43">
        <f t="shared" si="19"/>
        <v>0</v>
      </c>
      <c r="H262" s="43">
        <f t="shared" si="18"/>
        <v>97415.646424317121</v>
      </c>
      <c r="I262" s="1"/>
    </row>
    <row r="263" spans="2:9" x14ac:dyDescent="0.2">
      <c r="B263" s="39" t="str">
        <f>$B$52</f>
        <v>Totals</v>
      </c>
      <c r="C263" s="42">
        <f>SUM(C243:C262)</f>
        <v>1662539.9161810079</v>
      </c>
      <c r="D263" s="42">
        <f>SUM(D243:D262)</f>
        <v>1963709.0579362356</v>
      </c>
      <c r="E263" s="42">
        <f>SUM(E243:E262)</f>
        <v>567118.02588275622</v>
      </c>
      <c r="F263" s="42">
        <f>SUM(F243:F262)</f>
        <v>0</v>
      </c>
      <c r="G263" s="42">
        <f>SUM(G243:G262)</f>
        <v>0</v>
      </c>
      <c r="H263" s="42">
        <f t="shared" si="18"/>
        <v>4193367</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9169420.6168104317</v>
      </c>
      <c r="D268" s="42">
        <f t="shared" si="20"/>
        <v>5713622.5528251324</v>
      </c>
      <c r="E268" s="42">
        <f t="shared" si="20"/>
        <v>2278254.3925075401</v>
      </c>
      <c r="F268" s="42">
        <f t="shared" si="20"/>
        <v>0</v>
      </c>
      <c r="G268" s="42">
        <f t="shared" si="20"/>
        <v>0</v>
      </c>
      <c r="H268" s="42">
        <f>SUM(C268:G268)</f>
        <v>17161297.562143102</v>
      </c>
      <c r="I268" s="1"/>
    </row>
    <row r="269" spans="2:9" x14ac:dyDescent="0.2">
      <c r="B269" s="9" t="str">
        <f>$B$33</f>
        <v>Science</v>
      </c>
      <c r="C269" s="43">
        <f t="shared" si="20"/>
        <v>3610295.6435617879</v>
      </c>
      <c r="D269" s="43">
        <f t="shared" si="20"/>
        <v>3509519.1770387511</v>
      </c>
      <c r="E269" s="43">
        <f t="shared" si="20"/>
        <v>2228936.6062511634</v>
      </c>
      <c r="F269" s="43">
        <f t="shared" si="20"/>
        <v>0</v>
      </c>
      <c r="G269" s="43">
        <f t="shared" si="20"/>
        <v>0</v>
      </c>
      <c r="H269" s="43">
        <f t="shared" ref="H269:H288" si="21">SUM(C269:G269)</f>
        <v>9348751.4268517029</v>
      </c>
      <c r="I269" s="1"/>
    </row>
    <row r="270" spans="2:9" x14ac:dyDescent="0.2">
      <c r="B270" s="9" t="str">
        <f>$B$34</f>
        <v>Fine Arts</v>
      </c>
      <c r="C270" s="43">
        <f t="shared" si="20"/>
        <v>1984293.5185156129</v>
      </c>
      <c r="D270" s="43">
        <f t="shared" si="20"/>
        <v>815588.39667407679</v>
      </c>
      <c r="E270" s="43">
        <f t="shared" si="20"/>
        <v>0</v>
      </c>
      <c r="F270" s="43">
        <f t="shared" si="20"/>
        <v>0</v>
      </c>
      <c r="G270" s="43">
        <f t="shared" si="20"/>
        <v>0</v>
      </c>
      <c r="H270" s="43">
        <f t="shared" si="21"/>
        <v>2799881.91518969</v>
      </c>
      <c r="I270" s="1"/>
    </row>
    <row r="271" spans="2:9" x14ac:dyDescent="0.2">
      <c r="B271" s="9" t="str">
        <f>$B$35</f>
        <v>Teacher Education</v>
      </c>
      <c r="C271" s="43">
        <f t="shared" si="20"/>
        <v>64773.88338108272</v>
      </c>
      <c r="D271" s="43">
        <f t="shared" si="20"/>
        <v>1215979.0088665138</v>
      </c>
      <c r="E271" s="43">
        <f t="shared" si="20"/>
        <v>3004929.5090394728</v>
      </c>
      <c r="F271" s="43">
        <f t="shared" si="20"/>
        <v>0</v>
      </c>
      <c r="G271" s="43">
        <f t="shared" si="20"/>
        <v>0</v>
      </c>
      <c r="H271" s="43">
        <f t="shared" si="21"/>
        <v>4285682.4012870695</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1216410.622481233</v>
      </c>
      <c r="D273" s="43">
        <f t="shared" si="20"/>
        <v>3503387.9347383063</v>
      </c>
      <c r="E273" s="43">
        <f t="shared" si="20"/>
        <v>86566.360565774987</v>
      </c>
      <c r="F273" s="43">
        <f t="shared" si="20"/>
        <v>0</v>
      </c>
      <c r="G273" s="43">
        <f t="shared" si="20"/>
        <v>0</v>
      </c>
      <c r="H273" s="43">
        <f t="shared" si="21"/>
        <v>4806364.9177853139</v>
      </c>
      <c r="I273" s="1"/>
    </row>
    <row r="274" spans="2:9" x14ac:dyDescent="0.2">
      <c r="B274" s="9" t="str">
        <f>$B$38</f>
        <v>Home Economics</v>
      </c>
      <c r="C274" s="43">
        <f t="shared" si="20"/>
        <v>35126.710508099</v>
      </c>
      <c r="D274" s="43">
        <f t="shared" si="20"/>
        <v>398388.47185253515</v>
      </c>
      <c r="E274" s="43">
        <f t="shared" si="20"/>
        <v>0</v>
      </c>
      <c r="F274" s="43">
        <f t="shared" si="20"/>
        <v>0</v>
      </c>
      <c r="G274" s="43">
        <f t="shared" si="20"/>
        <v>0</v>
      </c>
      <c r="H274" s="43">
        <f t="shared" si="21"/>
        <v>433515.18236063415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164329.7934508241</v>
      </c>
      <c r="D276" s="43">
        <f t="shared" si="20"/>
        <v>288575.92352253333</v>
      </c>
      <c r="E276" s="43">
        <f t="shared" si="20"/>
        <v>0</v>
      </c>
      <c r="F276" s="43">
        <f t="shared" si="20"/>
        <v>0</v>
      </c>
      <c r="G276" s="43">
        <f t="shared" si="20"/>
        <v>0</v>
      </c>
      <c r="H276" s="43">
        <f t="shared" si="21"/>
        <v>452905.71697335743</v>
      </c>
      <c r="I276" s="1"/>
    </row>
    <row r="277" spans="2:9" x14ac:dyDescent="0.2">
      <c r="B277" s="9" t="str">
        <f>$B$41</f>
        <v>Library Science</v>
      </c>
      <c r="C277" s="43">
        <f t="shared" si="20"/>
        <v>813.99387704985861</v>
      </c>
      <c r="D277" s="43">
        <f t="shared" si="20"/>
        <v>3188.2301808325565</v>
      </c>
      <c r="E277" s="43">
        <f t="shared" si="20"/>
        <v>0</v>
      </c>
      <c r="F277" s="43">
        <f t="shared" si="20"/>
        <v>0</v>
      </c>
      <c r="G277" s="43">
        <f t="shared" si="20"/>
        <v>0</v>
      </c>
      <c r="H277" s="43">
        <f t="shared" si="21"/>
        <v>4002.2240578824149</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2695.0818453609809</v>
      </c>
      <c r="D279" s="43">
        <f t="shared" si="20"/>
        <v>16650.066734196349</v>
      </c>
      <c r="E279" s="43">
        <f t="shared" si="20"/>
        <v>0</v>
      </c>
      <c r="F279" s="43">
        <f t="shared" si="20"/>
        <v>0</v>
      </c>
      <c r="G279" s="43">
        <f t="shared" si="20"/>
        <v>0</v>
      </c>
      <c r="H279" s="43">
        <f t="shared" si="21"/>
        <v>19345.148579557332</v>
      </c>
      <c r="I279" s="1"/>
    </row>
    <row r="280" spans="2:9" x14ac:dyDescent="0.2">
      <c r="B280" s="9" t="str">
        <f>$B$44</f>
        <v>Physical Training</v>
      </c>
      <c r="C280" s="43">
        <f t="shared" si="20"/>
        <v>28235.430440291606</v>
      </c>
      <c r="D280" s="43">
        <f t="shared" si="20"/>
        <v>0</v>
      </c>
      <c r="E280" s="43">
        <f t="shared" si="20"/>
        <v>0</v>
      </c>
      <c r="F280" s="43">
        <f t="shared" si="20"/>
        <v>0</v>
      </c>
      <c r="G280" s="43">
        <f t="shared" si="20"/>
        <v>0</v>
      </c>
      <c r="H280" s="43">
        <f t="shared" si="21"/>
        <v>28235.430440291606</v>
      </c>
      <c r="I280" s="1"/>
    </row>
    <row r="281" spans="2:9" x14ac:dyDescent="0.2">
      <c r="B281" s="9" t="str">
        <f>$B$45</f>
        <v>Health Services</v>
      </c>
      <c r="C281" s="43">
        <f t="shared" si="20"/>
        <v>168257.61720576836</v>
      </c>
      <c r="D281" s="43">
        <f t="shared" si="20"/>
        <v>82953.504806239973</v>
      </c>
      <c r="E281" s="43">
        <f t="shared" si="20"/>
        <v>43857.813577213965</v>
      </c>
      <c r="F281" s="43">
        <f t="shared" si="20"/>
        <v>0</v>
      </c>
      <c r="G281" s="43">
        <f t="shared" si="20"/>
        <v>0</v>
      </c>
      <c r="H281" s="43">
        <f t="shared" si="21"/>
        <v>295068.9355892223</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985248.69110118353</v>
      </c>
      <c r="D283" s="43">
        <f t="shared" si="20"/>
        <v>4405508.7886210699</v>
      </c>
      <c r="E283" s="43">
        <f t="shared" si="20"/>
        <v>2994739.2169213803</v>
      </c>
      <c r="F283" s="43">
        <f t="shared" si="20"/>
        <v>0</v>
      </c>
      <c r="G283" s="43">
        <f t="shared" si="20"/>
        <v>0</v>
      </c>
      <c r="H283" s="43">
        <f t="shared" si="21"/>
        <v>8385496.6966436338</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210143.26935110267</v>
      </c>
      <c r="E285" s="43">
        <f t="shared" si="22"/>
        <v>0</v>
      </c>
      <c r="F285" s="43">
        <f t="shared" si="22"/>
        <v>0</v>
      </c>
      <c r="G285" s="43">
        <f t="shared" si="22"/>
        <v>0</v>
      </c>
      <c r="H285" s="43">
        <f t="shared" si="21"/>
        <v>210143.26935110267</v>
      </c>
      <c r="I285" s="1"/>
    </row>
    <row r="286" spans="2:9" x14ac:dyDescent="0.2">
      <c r="B286" s="9" t="str">
        <f>$B$50</f>
        <v>Technology</v>
      </c>
      <c r="C286" s="43">
        <f t="shared" si="22"/>
        <v>59828.755021643665</v>
      </c>
      <c r="D286" s="43">
        <f t="shared" si="22"/>
        <v>655006.28030066541</v>
      </c>
      <c r="E286" s="43">
        <f t="shared" si="22"/>
        <v>0</v>
      </c>
      <c r="F286" s="43">
        <f t="shared" si="22"/>
        <v>0</v>
      </c>
      <c r="G286" s="43">
        <f t="shared" si="22"/>
        <v>0</v>
      </c>
      <c r="H286" s="43">
        <f t="shared" si="21"/>
        <v>714835.03532230912</v>
      </c>
      <c r="I286" s="1"/>
    </row>
    <row r="287" spans="2:9" x14ac:dyDescent="0.2">
      <c r="B287" s="9" t="str">
        <f>$B$51</f>
        <v>Nursing</v>
      </c>
      <c r="C287" s="43">
        <f t="shared" si="22"/>
        <v>95068.388304658583</v>
      </c>
      <c r="D287" s="43">
        <f t="shared" si="22"/>
        <v>2175154.749120472</v>
      </c>
      <c r="E287" s="43">
        <f t="shared" si="22"/>
        <v>0</v>
      </c>
      <c r="F287" s="43">
        <f t="shared" si="22"/>
        <v>0</v>
      </c>
      <c r="G287" s="43">
        <f t="shared" si="22"/>
        <v>0</v>
      </c>
      <c r="H287" s="43">
        <f t="shared" si="21"/>
        <v>2270223.1374251307</v>
      </c>
      <c r="I287" s="1"/>
    </row>
    <row r="288" spans="2:9" x14ac:dyDescent="0.2">
      <c r="B288" s="39" t="str">
        <f>$B$52</f>
        <v>Totals</v>
      </c>
      <c r="C288" s="42">
        <f>SUM(C268:C287)</f>
        <v>17584798.746505029</v>
      </c>
      <c r="D288" s="42">
        <f>SUM(D268:D287)</f>
        <v>22993666.354632422</v>
      </c>
      <c r="E288" s="42">
        <f>SUM(E268:E287)</f>
        <v>10637283.898862546</v>
      </c>
      <c r="F288" s="42">
        <f>SUM(F268:F287)</f>
        <v>0</v>
      </c>
      <c r="G288" s="42">
        <f>SUM(G268:G287)</f>
        <v>0</v>
      </c>
      <c r="H288" s="42">
        <f t="shared" si="21"/>
        <v>51215749</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289.00090194183156</v>
      </c>
      <c r="D293" s="40">
        <f t="shared" si="23"/>
        <v>355.12602105942773</v>
      </c>
      <c r="E293" s="40">
        <f t="shared" si="23"/>
        <v>954.04287793448077</v>
      </c>
      <c r="F293" s="40">
        <f t="shared" si="23"/>
        <v>0</v>
      </c>
      <c r="G293" s="41">
        <f t="shared" si="23"/>
        <v>0</v>
      </c>
      <c r="H293" s="42">
        <f t="shared" si="23"/>
        <v>341.82447091212237</v>
      </c>
      <c r="I293" s="1"/>
    </row>
    <row r="294" spans="2:9" x14ac:dyDescent="0.2">
      <c r="B294" s="9" t="str">
        <f>$B$33</f>
        <v>Science</v>
      </c>
      <c r="C294" s="75">
        <f t="shared" si="23"/>
        <v>353.05062033657225</v>
      </c>
      <c r="D294" s="75">
        <f t="shared" si="23"/>
        <v>503.9516336931004</v>
      </c>
      <c r="E294" s="75">
        <f t="shared" si="23"/>
        <v>1834.5157253095995</v>
      </c>
      <c r="F294" s="75">
        <f t="shared" si="23"/>
        <v>0</v>
      </c>
      <c r="G294" s="95">
        <f t="shared" si="23"/>
        <v>0</v>
      </c>
      <c r="H294" s="43">
        <f t="shared" si="23"/>
        <v>507.94628779417025</v>
      </c>
      <c r="I294" s="1"/>
    </row>
    <row r="295" spans="2:9" x14ac:dyDescent="0.2">
      <c r="B295" s="9" t="str">
        <f>$B$34</f>
        <v>Fine Arts</v>
      </c>
      <c r="C295" s="75">
        <f t="shared" si="23"/>
        <v>527.87803099643861</v>
      </c>
      <c r="D295" s="75">
        <f t="shared" si="23"/>
        <v>752.38781981003399</v>
      </c>
      <c r="E295" s="75">
        <f t="shared" si="23"/>
        <v>0</v>
      </c>
      <c r="F295" s="75">
        <f t="shared" si="23"/>
        <v>0</v>
      </c>
      <c r="G295" s="95">
        <f t="shared" si="23"/>
        <v>0</v>
      </c>
      <c r="H295" s="43">
        <f t="shared" si="23"/>
        <v>578.12965417916371</v>
      </c>
      <c r="I295" s="1"/>
    </row>
    <row r="296" spans="2:9" x14ac:dyDescent="0.2">
      <c r="B296" s="9" t="str">
        <f>$B$35</f>
        <v>Teacher Education</v>
      </c>
      <c r="C296" s="75">
        <f t="shared" si="23"/>
        <v>353.95564689116242</v>
      </c>
      <c r="D296" s="75">
        <f t="shared" si="23"/>
        <v>464.29133595514082</v>
      </c>
      <c r="E296" s="75">
        <f t="shared" si="23"/>
        <v>322.93707781187243</v>
      </c>
      <c r="F296" s="75">
        <f t="shared" si="23"/>
        <v>0</v>
      </c>
      <c r="G296" s="95">
        <f t="shared" si="23"/>
        <v>0</v>
      </c>
      <c r="H296" s="43">
        <f t="shared" si="23"/>
        <v>353.98384416346488</v>
      </c>
      <c r="I296" s="1"/>
    </row>
    <row r="297" spans="2:9"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9" x14ac:dyDescent="0.2">
      <c r="B298" s="9" t="str">
        <f>$B$37</f>
        <v>Engineering</v>
      </c>
      <c r="C298" s="75">
        <f t="shared" si="23"/>
        <v>727.08345635459239</v>
      </c>
      <c r="D298" s="75">
        <f t="shared" si="23"/>
        <v>655.69678733638523</v>
      </c>
      <c r="E298" s="75">
        <f t="shared" si="23"/>
        <v>1442.7726760962498</v>
      </c>
      <c r="F298" s="75">
        <f t="shared" si="23"/>
        <v>0</v>
      </c>
      <c r="G298" s="95">
        <f t="shared" si="23"/>
        <v>0</v>
      </c>
      <c r="H298" s="43">
        <f t="shared" si="23"/>
        <v>679.24885779894203</v>
      </c>
      <c r="I298" s="1"/>
    </row>
    <row r="299" spans="2:9" x14ac:dyDescent="0.2">
      <c r="B299" s="9" t="str">
        <f>$B$38</f>
        <v>Home Economics</v>
      </c>
      <c r="C299" s="75">
        <f t="shared" si="23"/>
        <v>290.30339262891738</v>
      </c>
      <c r="D299" s="75">
        <f t="shared" si="23"/>
        <v>396.80126678539358</v>
      </c>
      <c r="E299" s="75">
        <f t="shared" si="23"/>
        <v>0</v>
      </c>
      <c r="F299" s="75">
        <f t="shared" si="23"/>
        <v>0</v>
      </c>
      <c r="G299" s="95">
        <f t="shared" si="23"/>
        <v>0</v>
      </c>
      <c r="H299" s="43">
        <f t="shared" si="23"/>
        <v>385.34682876500813</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793.86373647741107</v>
      </c>
      <c r="D301" s="75">
        <f t="shared" si="23"/>
        <v>559.25566574134371</v>
      </c>
      <c r="E301" s="75">
        <f t="shared" si="23"/>
        <v>0</v>
      </c>
      <c r="F301" s="75">
        <f t="shared" si="23"/>
        <v>0</v>
      </c>
      <c r="G301" s="95">
        <f t="shared" si="23"/>
        <v>0</v>
      </c>
      <c r="H301" s="43">
        <f t="shared" si="23"/>
        <v>626.42561130478202</v>
      </c>
      <c r="I301" s="1"/>
    </row>
    <row r="302" spans="2:9" x14ac:dyDescent="0.2">
      <c r="B302" s="9" t="str">
        <f>$B$41</f>
        <v>Library Science</v>
      </c>
      <c r="C302" s="75">
        <f t="shared" si="23"/>
        <v>813.99387704985861</v>
      </c>
      <c r="D302" s="75">
        <f t="shared" si="23"/>
        <v>1594.1150904162782</v>
      </c>
      <c r="E302" s="75">
        <f t="shared" si="23"/>
        <v>0</v>
      </c>
      <c r="F302" s="75">
        <f t="shared" si="23"/>
        <v>0</v>
      </c>
      <c r="G302" s="95">
        <f t="shared" si="23"/>
        <v>0</v>
      </c>
      <c r="H302" s="43">
        <f t="shared" si="23"/>
        <v>1334.074685960805</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898.360615120327</v>
      </c>
      <c r="D304" s="75">
        <f t="shared" si="23"/>
        <v>925.0037074553527</v>
      </c>
      <c r="E304" s="75">
        <f t="shared" si="23"/>
        <v>0</v>
      </c>
      <c r="F304" s="75">
        <f t="shared" si="23"/>
        <v>0</v>
      </c>
      <c r="G304" s="95">
        <f t="shared" si="23"/>
        <v>0</v>
      </c>
      <c r="H304" s="43">
        <f t="shared" si="23"/>
        <v>921.19755140749203</v>
      </c>
      <c r="I304" s="1"/>
    </row>
    <row r="305" spans="2:9" x14ac:dyDescent="0.2">
      <c r="B305" s="9" t="str">
        <f>$B$44</f>
        <v>Physical Training</v>
      </c>
      <c r="C305" s="75">
        <f t="shared" si="23"/>
        <v>268.90886133611053</v>
      </c>
      <c r="D305" s="75">
        <f t="shared" si="23"/>
        <v>0</v>
      </c>
      <c r="E305" s="75">
        <f t="shared" si="23"/>
        <v>0</v>
      </c>
      <c r="F305" s="75">
        <f t="shared" si="23"/>
        <v>0</v>
      </c>
      <c r="G305" s="95">
        <f t="shared" si="23"/>
        <v>0</v>
      </c>
      <c r="H305" s="43">
        <f t="shared" si="23"/>
        <v>268.90886133611053</v>
      </c>
      <c r="I305" s="1"/>
    </row>
    <row r="306" spans="2:9" x14ac:dyDescent="0.2">
      <c r="B306" s="9" t="str">
        <f>$B$45</f>
        <v>Health Services</v>
      </c>
      <c r="C306" s="75">
        <f t="shared" si="23"/>
        <v>262.49238253630011</v>
      </c>
      <c r="D306" s="75">
        <f t="shared" si="23"/>
        <v>768.08800746518489</v>
      </c>
      <c r="E306" s="75">
        <f t="shared" si="23"/>
        <v>541.45448860757983</v>
      </c>
      <c r="F306" s="75">
        <f t="shared" si="23"/>
        <v>0</v>
      </c>
      <c r="G306" s="95">
        <f t="shared" si="23"/>
        <v>0</v>
      </c>
      <c r="H306" s="43">
        <f t="shared" si="23"/>
        <v>355.50474167376183</v>
      </c>
      <c r="I306" s="1"/>
    </row>
    <row r="307" spans="2:9"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9" x14ac:dyDescent="0.2">
      <c r="B308" s="9" t="str">
        <f>$B$47</f>
        <v>Business Administration</v>
      </c>
      <c r="C308" s="75">
        <f t="shared" si="23"/>
        <v>261.68623933630374</v>
      </c>
      <c r="D308" s="75">
        <f t="shared" si="23"/>
        <v>361.87849421891491</v>
      </c>
      <c r="E308" s="75">
        <f t="shared" si="23"/>
        <v>527.61437930256875</v>
      </c>
      <c r="F308" s="75">
        <f t="shared" si="23"/>
        <v>0</v>
      </c>
      <c r="G308" s="95">
        <f t="shared" si="23"/>
        <v>0</v>
      </c>
      <c r="H308" s="43">
        <f t="shared" si="23"/>
        <v>387.94803130435503</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0</v>
      </c>
      <c r="D310" s="75">
        <f t="shared" si="24"/>
        <v>737.34480474071108</v>
      </c>
      <c r="E310" s="75">
        <f t="shared" si="24"/>
        <v>0</v>
      </c>
      <c r="F310" s="75">
        <f t="shared" si="24"/>
        <v>0</v>
      </c>
      <c r="G310" s="95">
        <f t="shared" si="24"/>
        <v>0</v>
      </c>
      <c r="H310" s="43">
        <f t="shared" si="24"/>
        <v>737.34480474071108</v>
      </c>
      <c r="I310" s="1"/>
    </row>
    <row r="311" spans="2:9" x14ac:dyDescent="0.2">
      <c r="B311" s="9" t="str">
        <f>$B$50</f>
        <v>Technology</v>
      </c>
      <c r="C311" s="75">
        <f t="shared" si="24"/>
        <v>318.23805862576415</v>
      </c>
      <c r="D311" s="75">
        <f t="shared" si="24"/>
        <v>459.00930644755812</v>
      </c>
      <c r="E311" s="75">
        <f t="shared" si="24"/>
        <v>0</v>
      </c>
      <c r="F311" s="75">
        <f t="shared" si="24"/>
        <v>0</v>
      </c>
      <c r="G311" s="95">
        <f t="shared" si="24"/>
        <v>0</v>
      </c>
      <c r="H311" s="43">
        <f t="shared" si="24"/>
        <v>442.62231289307067</v>
      </c>
      <c r="I311" s="1"/>
    </row>
    <row r="312" spans="2:9" x14ac:dyDescent="0.2">
      <c r="B312" s="9" t="str">
        <f>$B$51</f>
        <v>Nursing</v>
      </c>
      <c r="C312" s="75">
        <f t="shared" si="24"/>
        <v>625.44992305696439</v>
      </c>
      <c r="D312" s="75">
        <f t="shared" si="24"/>
        <v>922.45748478391522</v>
      </c>
      <c r="E312" s="75">
        <f t="shared" si="24"/>
        <v>0</v>
      </c>
      <c r="F312" s="75">
        <f t="shared" si="24"/>
        <v>0</v>
      </c>
      <c r="G312" s="95">
        <f t="shared" si="24"/>
        <v>0</v>
      </c>
      <c r="H312" s="43">
        <f t="shared" si="24"/>
        <v>904.47136949208391</v>
      </c>
      <c r="I312" s="1"/>
    </row>
    <row r="313" spans="2:9" x14ac:dyDescent="0.2">
      <c r="B313" s="39" t="str">
        <f>$B$52</f>
        <v>Totals</v>
      </c>
      <c r="C313" s="42">
        <f t="shared" si="24"/>
        <v>333.34847487308593</v>
      </c>
      <c r="D313" s="42">
        <f t="shared" si="24"/>
        <v>459.95611919410339</v>
      </c>
      <c r="E313" s="42">
        <f t="shared" si="24"/>
        <v>568.07924693524944</v>
      </c>
      <c r="F313" s="42">
        <f t="shared" si="24"/>
        <v>0</v>
      </c>
      <c r="G313" s="42">
        <f t="shared" si="24"/>
        <v>0</v>
      </c>
      <c r="H313" s="42">
        <f t="shared" si="24"/>
        <v>421.63984753186026</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1.2288059264635287</v>
      </c>
      <c r="E318" s="59">
        <f t="shared" si="25"/>
        <v>3.3011761261786825</v>
      </c>
      <c r="F318" s="59">
        <f t="shared" si="25"/>
        <v>0</v>
      </c>
      <c r="G318" s="59">
        <f t="shared" si="25"/>
        <v>0</v>
      </c>
      <c r="H318" s="59">
        <f t="shared" si="25"/>
        <v>1.1827799450291088</v>
      </c>
      <c r="I318" s="1"/>
    </row>
    <row r="319" spans="2:9" x14ac:dyDescent="0.2">
      <c r="B319" s="9" t="str">
        <f>$B$33</f>
        <v>Science</v>
      </c>
      <c r="C319" s="59">
        <f t="shared" ref="C319:H334" si="26">IF($C$293=0,"",C294/$C$293)</f>
        <v>1.2216246314955523</v>
      </c>
      <c r="D319" s="59">
        <f t="shared" si="26"/>
        <v>1.7437718370669062</v>
      </c>
      <c r="E319" s="59">
        <f t="shared" si="26"/>
        <v>6.3477854670461902</v>
      </c>
      <c r="F319" s="59">
        <f t="shared" si="26"/>
        <v>0</v>
      </c>
      <c r="G319" s="59">
        <f t="shared" si="26"/>
        <v>0</v>
      </c>
      <c r="H319" s="59">
        <f t="shared" si="26"/>
        <v>1.7575941264584938</v>
      </c>
      <c r="I319" s="1"/>
    </row>
    <row r="320" spans="2:9" x14ac:dyDescent="0.2">
      <c r="B320" s="9" t="str">
        <f>$B$34</f>
        <v>Fine Arts</v>
      </c>
      <c r="C320" s="59">
        <f t="shared" si="26"/>
        <v>1.8265618807746382</v>
      </c>
      <c r="D320" s="59">
        <f t="shared" si="26"/>
        <v>2.6034099366287453</v>
      </c>
      <c r="E320" s="59">
        <f t="shared" si="26"/>
        <v>0</v>
      </c>
      <c r="F320" s="59">
        <f t="shared" si="26"/>
        <v>0</v>
      </c>
      <c r="G320" s="59">
        <f t="shared" si="26"/>
        <v>0</v>
      </c>
      <c r="H320" s="59">
        <f t="shared" si="26"/>
        <v>2.0004423871850974</v>
      </c>
      <c r="I320" s="1"/>
    </row>
    <row r="321" spans="2:9" x14ac:dyDescent="0.2">
      <c r="B321" s="9" t="str">
        <f>$B$35</f>
        <v>Teacher Education</v>
      </c>
      <c r="C321" s="59">
        <f t="shared" si="26"/>
        <v>1.2247562014958853</v>
      </c>
      <c r="D321" s="59">
        <f t="shared" si="26"/>
        <v>1.6065394012112486</v>
      </c>
      <c r="E321" s="59">
        <f t="shared" si="26"/>
        <v>1.1174258476081551</v>
      </c>
      <c r="F321" s="59">
        <f t="shared" si="26"/>
        <v>0</v>
      </c>
      <c r="G321" s="59">
        <f t="shared" si="26"/>
        <v>0</v>
      </c>
      <c r="H321" s="59">
        <f t="shared" si="26"/>
        <v>1.2248537696076558</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2.5158518588323839</v>
      </c>
      <c r="D323" s="59">
        <f t="shared" si="26"/>
        <v>2.2688399341686489</v>
      </c>
      <c r="E323" s="59">
        <f t="shared" si="26"/>
        <v>4.9922774164443364</v>
      </c>
      <c r="F323" s="59">
        <f t="shared" si="26"/>
        <v>0</v>
      </c>
      <c r="G323" s="59">
        <f t="shared" si="26"/>
        <v>0</v>
      </c>
      <c r="H323" s="59">
        <f t="shared" si="26"/>
        <v>2.3503347333346984</v>
      </c>
      <c r="I323" s="1"/>
    </row>
    <row r="324" spans="2:9" x14ac:dyDescent="0.2">
      <c r="B324" s="9" t="str">
        <f>$B$38</f>
        <v>Home Economics</v>
      </c>
      <c r="C324" s="59">
        <f t="shared" si="26"/>
        <v>1.004506874125078</v>
      </c>
      <c r="D324" s="59">
        <f t="shared" si="26"/>
        <v>1.3730104789266695</v>
      </c>
      <c r="E324" s="59">
        <f t="shared" si="26"/>
        <v>0</v>
      </c>
      <c r="F324" s="59">
        <f t="shared" si="26"/>
        <v>0</v>
      </c>
      <c r="G324" s="59">
        <f t="shared" si="26"/>
        <v>0</v>
      </c>
      <c r="H324" s="59">
        <f t="shared" si="26"/>
        <v>1.3333758689880093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2.7469247713185179</v>
      </c>
      <c r="D326" s="59">
        <f t="shared" si="26"/>
        <v>1.9351346725343697</v>
      </c>
      <c r="E326" s="59">
        <f t="shared" si="26"/>
        <v>0</v>
      </c>
      <c r="F326" s="59">
        <f t="shared" si="26"/>
        <v>0</v>
      </c>
      <c r="G326" s="59">
        <f t="shared" si="26"/>
        <v>0</v>
      </c>
      <c r="H326" s="59">
        <f t="shared" si="26"/>
        <v>2.1675559041364703</v>
      </c>
      <c r="I326" s="1"/>
    </row>
    <row r="327" spans="2:9" x14ac:dyDescent="0.2">
      <c r="B327" s="9" t="str">
        <f>$B$41</f>
        <v>Library Science</v>
      </c>
      <c r="C327" s="59">
        <f t="shared" si="26"/>
        <v>2.8165790195827647</v>
      </c>
      <c r="D327" s="59">
        <f t="shared" si="26"/>
        <v>5.5159519562230725</v>
      </c>
      <c r="E327" s="59">
        <f t="shared" si="26"/>
        <v>0</v>
      </c>
      <c r="F327" s="59">
        <f t="shared" si="26"/>
        <v>0</v>
      </c>
      <c r="G327" s="59">
        <f t="shared" si="26"/>
        <v>0</v>
      </c>
      <c r="H327" s="59">
        <f t="shared" si="26"/>
        <v>4.6161609773429699</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3.1085045378202447</v>
      </c>
      <c r="D329" s="59">
        <f t="shared" si="26"/>
        <v>3.2006948810198943</v>
      </c>
      <c r="E329" s="59">
        <f t="shared" si="26"/>
        <v>0</v>
      </c>
      <c r="F329" s="59">
        <f t="shared" si="26"/>
        <v>0</v>
      </c>
      <c r="G329" s="59">
        <f t="shared" si="26"/>
        <v>0</v>
      </c>
      <c r="H329" s="59">
        <f t="shared" si="26"/>
        <v>3.1875248319913734</v>
      </c>
      <c r="I329" s="1"/>
    </row>
    <row r="330" spans="2:9" x14ac:dyDescent="0.2">
      <c r="B330" s="9" t="str">
        <f>$B$44</f>
        <v>Physical Training</v>
      </c>
      <c r="C330" s="59">
        <f t="shared" si="26"/>
        <v>0.93047758511921519</v>
      </c>
      <c r="D330" s="59">
        <f t="shared" si="26"/>
        <v>0</v>
      </c>
      <c r="E330" s="59">
        <f t="shared" si="26"/>
        <v>0</v>
      </c>
      <c r="F330" s="59">
        <f t="shared" si="26"/>
        <v>0</v>
      </c>
      <c r="G330" s="59">
        <f t="shared" si="26"/>
        <v>0</v>
      </c>
      <c r="H330" s="59">
        <f t="shared" si="26"/>
        <v>0.93047758511921519</v>
      </c>
      <c r="I330" s="1"/>
    </row>
    <row r="331" spans="2:9" x14ac:dyDescent="0.2">
      <c r="B331" s="9" t="str">
        <f>$B$45</f>
        <v>Health Services</v>
      </c>
      <c r="C331" s="59">
        <f t="shared" si="26"/>
        <v>0.90827530562217096</v>
      </c>
      <c r="D331" s="59">
        <f t="shared" si="26"/>
        <v>2.6577356759245729</v>
      </c>
      <c r="E331" s="59">
        <f t="shared" si="26"/>
        <v>1.8735390961394325</v>
      </c>
      <c r="F331" s="59">
        <f t="shared" si="26"/>
        <v>0</v>
      </c>
      <c r="G331" s="59">
        <f t="shared" si="26"/>
        <v>0</v>
      </c>
      <c r="H331" s="59">
        <f t="shared" si="26"/>
        <v>1.2301163743264572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0.90548589149031256</v>
      </c>
      <c r="D333" s="59">
        <f t="shared" si="26"/>
        <v>1.2521708125732831</v>
      </c>
      <c r="E333" s="59">
        <f t="shared" si="26"/>
        <v>1.8256495940236337</v>
      </c>
      <c r="F333" s="59">
        <f t="shared" si="26"/>
        <v>0</v>
      </c>
      <c r="G333" s="59">
        <f t="shared" si="26"/>
        <v>0</v>
      </c>
      <c r="H333" s="59">
        <f t="shared" si="26"/>
        <v>1.3423765417259459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2.551358143820325</v>
      </c>
      <c r="E335" s="59">
        <f t="shared" si="27"/>
        <v>0</v>
      </c>
      <c r="F335" s="59">
        <f t="shared" si="27"/>
        <v>0</v>
      </c>
      <c r="G335" s="59">
        <f t="shared" si="27"/>
        <v>0</v>
      </c>
      <c r="H335" s="59">
        <f t="shared" si="27"/>
        <v>2.551358143820325</v>
      </c>
      <c r="I335" s="1"/>
    </row>
    <row r="336" spans="2:9" x14ac:dyDescent="0.2">
      <c r="B336" s="9" t="str">
        <f>$B$50</f>
        <v>Technology</v>
      </c>
      <c r="C336" s="59">
        <f t="shared" si="27"/>
        <v>1.1011663163937713</v>
      </c>
      <c r="D336" s="59">
        <f t="shared" si="27"/>
        <v>1.5882625395402568</v>
      </c>
      <c r="E336" s="59">
        <f t="shared" si="27"/>
        <v>0</v>
      </c>
      <c r="F336" s="59">
        <f t="shared" si="27"/>
        <v>0</v>
      </c>
      <c r="G336" s="59">
        <f t="shared" si="27"/>
        <v>0</v>
      </c>
      <c r="H336" s="59">
        <f t="shared" si="27"/>
        <v>1.5315603166600469</v>
      </c>
      <c r="I336" s="1"/>
    </row>
    <row r="337" spans="2:9" x14ac:dyDescent="0.2">
      <c r="B337" s="9" t="str">
        <f>$B$51</f>
        <v>Nursing</v>
      </c>
      <c r="C337" s="59">
        <f t="shared" si="27"/>
        <v>2.1641798307703946</v>
      </c>
      <c r="D337" s="59">
        <f t="shared" si="27"/>
        <v>3.191884449445705</v>
      </c>
      <c r="E337" s="59">
        <f t="shared" si="27"/>
        <v>0</v>
      </c>
      <c r="F337" s="59">
        <f t="shared" si="27"/>
        <v>0</v>
      </c>
      <c r="G337" s="59">
        <f t="shared" si="27"/>
        <v>0</v>
      </c>
      <c r="H337" s="59">
        <f t="shared" si="27"/>
        <v>3.1296489506255267</v>
      </c>
      <c r="I337" s="1"/>
    </row>
    <row r="338" spans="2:9" x14ac:dyDescent="0.2">
      <c r="B338" s="39" t="str">
        <f>$B$52</f>
        <v>Totals</v>
      </c>
      <c r="C338" s="59">
        <f t="shared" si="27"/>
        <v>1.1534513305435303</v>
      </c>
      <c r="D338" s="59">
        <f t="shared" si="27"/>
        <v>1.5915386979888413</v>
      </c>
      <c r="E338" s="59">
        <f t="shared" si="27"/>
        <v>1.9656660000652495</v>
      </c>
      <c r="F338" s="59">
        <f t="shared" si="27"/>
        <v>0</v>
      </c>
      <c r="G338" s="59">
        <f t="shared" si="27"/>
        <v>0</v>
      </c>
      <c r="H338" s="59">
        <f t="shared" si="27"/>
        <v>1.4589568568776492</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8670.0270582549474</v>
      </c>
      <c r="D343" s="42">
        <f t="shared" si="28"/>
        <v>10653.780631782833</v>
      </c>
      <c r="E343" s="42">
        <f>E293*24</f>
        <v>22897.029070427539</v>
      </c>
      <c r="F343" s="42">
        <f>F293*18</f>
        <v>0</v>
      </c>
      <c r="G343" s="42">
        <f>G293*24</f>
        <v>0</v>
      </c>
      <c r="H343" s="42">
        <f>IF((C32/30+D32/30+E32/24+F32/18+G32/24)=0,0,H268/(C32/30+D32/30+E32/24+F32/18+G32/24))</f>
        <v>10134.225559314458</v>
      </c>
      <c r="I343" s="1"/>
    </row>
    <row r="344" spans="2:9" x14ac:dyDescent="0.2">
      <c r="B344" s="9" t="str">
        <f>$B$33</f>
        <v>Science</v>
      </c>
      <c r="C344" s="43">
        <f t="shared" si="28"/>
        <v>10591.518610097168</v>
      </c>
      <c r="D344" s="43">
        <f t="shared" si="28"/>
        <v>15118.549010793013</v>
      </c>
      <c r="E344" s="43">
        <f>E294*24</f>
        <v>44028.377407430387</v>
      </c>
      <c r="F344" s="43">
        <f>F294*18</f>
        <v>0</v>
      </c>
      <c r="G344" s="43">
        <f>G294*24</f>
        <v>0</v>
      </c>
      <c r="H344" s="43">
        <f t="shared" ref="H344:H363" si="29">IF((C33/30+D33/30+E33/24+F33/18+G33/24)=0,0,H269/(C33/30+D33/30+E33/24+F33/18+G33/24))</f>
        <v>14990.982444340274</v>
      </c>
      <c r="I344" s="1"/>
    </row>
    <row r="345" spans="2:9" x14ac:dyDescent="0.2">
      <c r="B345" s="9" t="str">
        <f>$B$34</f>
        <v>Fine Arts</v>
      </c>
      <c r="C345" s="43">
        <f t="shared" si="28"/>
        <v>15836.340929893158</v>
      </c>
      <c r="D345" s="43">
        <f t="shared" si="28"/>
        <v>22571.63459430102</v>
      </c>
      <c r="E345" s="43">
        <f t="shared" ref="E345:E363" si="30">E295*24</f>
        <v>0</v>
      </c>
      <c r="F345" s="43">
        <f t="shared" ref="F345:F363" si="31">F295*18</f>
        <v>0</v>
      </c>
      <c r="G345" s="43">
        <f t="shared" ref="G345:G363" si="32">G295*24</f>
        <v>0</v>
      </c>
      <c r="H345" s="43">
        <f t="shared" si="29"/>
        <v>17343.889625374912</v>
      </c>
      <c r="I345" s="1"/>
    </row>
    <row r="346" spans="2:9" x14ac:dyDescent="0.2">
      <c r="B346" s="9" t="str">
        <f>$B$35</f>
        <v>Teacher Education</v>
      </c>
      <c r="C346" s="43">
        <f t="shared" si="28"/>
        <v>10618.669406734873</v>
      </c>
      <c r="D346" s="43">
        <f t="shared" si="28"/>
        <v>13928.740078654224</v>
      </c>
      <c r="E346" s="43">
        <f t="shared" si="30"/>
        <v>7750.4898674849383</v>
      </c>
      <c r="F346" s="43">
        <f t="shared" si="31"/>
        <v>0</v>
      </c>
      <c r="G346" s="43">
        <f t="shared" si="32"/>
        <v>0</v>
      </c>
      <c r="H346" s="43">
        <f t="shared" si="29"/>
        <v>8907.936330252167</v>
      </c>
      <c r="I346" s="1"/>
    </row>
    <row r="347" spans="2:9"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9" x14ac:dyDescent="0.2">
      <c r="B348" s="9" t="str">
        <f>$B$37</f>
        <v>Engineering</v>
      </c>
      <c r="C348" s="43">
        <f t="shared" si="28"/>
        <v>21812.503690637772</v>
      </c>
      <c r="D348" s="43">
        <f t="shared" si="28"/>
        <v>19670.903620091558</v>
      </c>
      <c r="E348" s="43">
        <f t="shared" si="30"/>
        <v>34626.544226309998</v>
      </c>
      <c r="F348" s="43">
        <f t="shared" si="31"/>
        <v>0</v>
      </c>
      <c r="G348" s="43">
        <f t="shared" si="32"/>
        <v>0</v>
      </c>
      <c r="H348" s="43">
        <f t="shared" si="29"/>
        <v>20334.360109090314</v>
      </c>
      <c r="I348" s="1"/>
    </row>
    <row r="349" spans="2:9" x14ac:dyDescent="0.2">
      <c r="B349" s="9" t="str">
        <f>$B$38</f>
        <v>Home Economics</v>
      </c>
      <c r="C349" s="43">
        <f t="shared" si="28"/>
        <v>8709.1017788675217</v>
      </c>
      <c r="D349" s="43">
        <f t="shared" si="28"/>
        <v>11904.038003561807</v>
      </c>
      <c r="E349" s="43">
        <f t="shared" si="30"/>
        <v>0</v>
      </c>
      <c r="F349" s="43">
        <f t="shared" si="31"/>
        <v>0</v>
      </c>
      <c r="G349" s="43">
        <f t="shared" si="32"/>
        <v>0</v>
      </c>
      <c r="H349" s="43">
        <f t="shared" si="29"/>
        <v>11560.404862950243</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23815.912094322332</v>
      </c>
      <c r="D351" s="43">
        <f t="shared" si="28"/>
        <v>16777.66997224031</v>
      </c>
      <c r="E351" s="43">
        <f t="shared" si="30"/>
        <v>0</v>
      </c>
      <c r="F351" s="43">
        <f t="shared" si="31"/>
        <v>0</v>
      </c>
      <c r="G351" s="43">
        <f t="shared" si="32"/>
        <v>0</v>
      </c>
      <c r="H351" s="43">
        <f t="shared" si="29"/>
        <v>18792.768339143462</v>
      </c>
      <c r="I351" s="1"/>
    </row>
    <row r="352" spans="2:9" x14ac:dyDescent="0.2">
      <c r="B352" s="9" t="str">
        <f>$B$41</f>
        <v>Library Science</v>
      </c>
      <c r="C352" s="43">
        <f t="shared" si="28"/>
        <v>24419.816311495757</v>
      </c>
      <c r="D352" s="43">
        <f t="shared" si="28"/>
        <v>47823.452712488346</v>
      </c>
      <c r="E352" s="43">
        <f t="shared" si="30"/>
        <v>0</v>
      </c>
      <c r="F352" s="43">
        <f t="shared" si="31"/>
        <v>0</v>
      </c>
      <c r="G352" s="43">
        <f t="shared" si="32"/>
        <v>0</v>
      </c>
      <c r="H352" s="43">
        <f t="shared" si="29"/>
        <v>40022.240578824145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26950.818453609809</v>
      </c>
      <c r="D354" s="43">
        <f t="shared" si="28"/>
        <v>27750.11122366058</v>
      </c>
      <c r="E354" s="43">
        <f t="shared" si="30"/>
        <v>0</v>
      </c>
      <c r="F354" s="43">
        <f t="shared" si="31"/>
        <v>0</v>
      </c>
      <c r="G354" s="43">
        <f t="shared" si="32"/>
        <v>0</v>
      </c>
      <c r="H354" s="43">
        <f t="shared" si="29"/>
        <v>27635.926542224763</v>
      </c>
      <c r="I354" s="1"/>
    </row>
    <row r="355" spans="2:9" x14ac:dyDescent="0.2">
      <c r="B355" s="9" t="str">
        <f>$B$44</f>
        <v>Physical Training</v>
      </c>
      <c r="C355" s="43">
        <f t="shared" si="28"/>
        <v>8067.2658400833161</v>
      </c>
      <c r="D355" s="43">
        <f t="shared" si="28"/>
        <v>0</v>
      </c>
      <c r="E355" s="43">
        <f t="shared" si="30"/>
        <v>0</v>
      </c>
      <c r="F355" s="43">
        <f t="shared" si="31"/>
        <v>0</v>
      </c>
      <c r="G355" s="43">
        <f t="shared" si="32"/>
        <v>0</v>
      </c>
      <c r="H355" s="43">
        <f t="shared" si="29"/>
        <v>8067.2658400833161</v>
      </c>
      <c r="I355" s="1"/>
    </row>
    <row r="356" spans="2:9" x14ac:dyDescent="0.2">
      <c r="B356" s="9" t="str">
        <f>$B$45</f>
        <v>Health Services</v>
      </c>
      <c r="C356" s="43">
        <f t="shared" si="28"/>
        <v>7874.771476089003</v>
      </c>
      <c r="D356" s="43">
        <f t="shared" si="28"/>
        <v>23042.640223955546</v>
      </c>
      <c r="E356" s="43">
        <f t="shared" si="30"/>
        <v>12994.907726581916</v>
      </c>
      <c r="F356" s="43">
        <f t="shared" si="31"/>
        <v>0</v>
      </c>
      <c r="G356" s="43">
        <f t="shared" si="32"/>
        <v>0</v>
      </c>
      <c r="H356" s="43">
        <f t="shared" si="29"/>
        <v>10411.135627964326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7850.5871800891127</v>
      </c>
      <c r="D358" s="43">
        <f t="shared" si="28"/>
        <v>10856.354826567447</v>
      </c>
      <c r="E358" s="43">
        <f t="shared" si="30"/>
        <v>12662.74510326165</v>
      </c>
      <c r="F358" s="43">
        <f t="shared" si="31"/>
        <v>0</v>
      </c>
      <c r="G358" s="43">
        <f t="shared" si="32"/>
        <v>0</v>
      </c>
      <c r="H358" s="43">
        <f t="shared" si="29"/>
        <v>10921.459620530912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22120.344142221333</v>
      </c>
      <c r="E360" s="43">
        <f t="shared" si="30"/>
        <v>0</v>
      </c>
      <c r="F360" s="43">
        <f t="shared" si="31"/>
        <v>0</v>
      </c>
      <c r="G360" s="43">
        <f t="shared" si="32"/>
        <v>0</v>
      </c>
      <c r="H360" s="43">
        <f t="shared" si="29"/>
        <v>22120.344142221333</v>
      </c>
      <c r="I360" s="1"/>
    </row>
    <row r="361" spans="2:9" x14ac:dyDescent="0.2">
      <c r="B361" s="9" t="str">
        <f>$B$50</f>
        <v>Technology</v>
      </c>
      <c r="C361" s="43">
        <f t="shared" si="33"/>
        <v>9547.1417587729247</v>
      </c>
      <c r="D361" s="43">
        <f t="shared" si="33"/>
        <v>13770.279193426744</v>
      </c>
      <c r="E361" s="43">
        <f t="shared" si="30"/>
        <v>0</v>
      </c>
      <c r="F361" s="43">
        <f t="shared" si="31"/>
        <v>0</v>
      </c>
      <c r="G361" s="43">
        <f t="shared" si="32"/>
        <v>0</v>
      </c>
      <c r="H361" s="43">
        <f t="shared" si="29"/>
        <v>13278.669386792119</v>
      </c>
      <c r="I361" s="1"/>
    </row>
    <row r="362" spans="2:9" x14ac:dyDescent="0.2">
      <c r="B362" s="9" t="str">
        <f>$B$51</f>
        <v>Nursing</v>
      </c>
      <c r="C362" s="43">
        <f t="shared" si="33"/>
        <v>18763.497691708933</v>
      </c>
      <c r="D362" s="43">
        <f t="shared" si="33"/>
        <v>27673.724543517455</v>
      </c>
      <c r="E362" s="43">
        <f t="shared" si="30"/>
        <v>0</v>
      </c>
      <c r="F362" s="43">
        <f t="shared" si="31"/>
        <v>0</v>
      </c>
      <c r="G362" s="43">
        <f t="shared" si="32"/>
        <v>0</v>
      </c>
      <c r="H362" s="43">
        <f t="shared" si="29"/>
        <v>27134.141084762523</v>
      </c>
      <c r="I362" s="1"/>
    </row>
    <row r="363" spans="2:9" x14ac:dyDescent="0.2">
      <c r="B363" s="39" t="str">
        <f>$B$52</f>
        <v>Totals</v>
      </c>
      <c r="C363" s="42">
        <f t="shared" si="33"/>
        <v>10000.454246192578</v>
      </c>
      <c r="D363" s="42">
        <f t="shared" si="33"/>
        <v>13798.683575823103</v>
      </c>
      <c r="E363" s="42">
        <f t="shared" si="30"/>
        <v>13633.901926445986</v>
      </c>
      <c r="F363" s="42">
        <f t="shared" si="31"/>
        <v>0</v>
      </c>
      <c r="G363" s="42">
        <f t="shared" si="32"/>
        <v>0</v>
      </c>
      <c r="H363" s="42">
        <f t="shared" si="29"/>
        <v>12179.798690836451</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42" priority="6" stopIfTrue="1">
      <formula>C32=0</formula>
    </cfRule>
  </conditionalFormatting>
  <conditionalFormatting sqref="C91:G110">
    <cfRule type="expression" dxfId="241" priority="5" stopIfTrue="1">
      <formula>C32=0</formula>
    </cfRule>
  </conditionalFormatting>
  <conditionalFormatting sqref="C143:H162">
    <cfRule type="expression" dxfId="240" priority="3" stopIfTrue="1">
      <formula>C32=0</formula>
    </cfRule>
  </conditionalFormatting>
  <conditionalFormatting sqref="H143:H162">
    <cfRule type="expression" dxfId="239" priority="4" stopIfTrue="1">
      <formula>OR(AND(#REF!&gt;0,H143&gt;0,H61=0),AND(#REF!&gt;0,H143&gt;0,H32=0))</formula>
    </cfRule>
  </conditionalFormatting>
  <conditionalFormatting sqref="H143:H162">
    <cfRule type="expression" dxfId="238" priority="2" stopIfTrue="1">
      <formula>OR(AND(#REF!&gt;0,H143&gt;0,H61=0),AND(#REF!&gt;0,H143&gt;0,H32=0))</formula>
    </cfRule>
  </conditionalFormatting>
  <conditionalFormatting sqref="H143:H162">
    <cfRule type="expression" dxfId="237"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topLeftCell="A91" zoomScale="70" zoomScaleNormal="70" workbookViewId="0">
      <selection activeCell="P72" sqref="P7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73</v>
      </c>
      <c r="C3" s="6"/>
      <c r="D3" s="6"/>
      <c r="E3" s="6"/>
      <c r="F3" s="6"/>
      <c r="G3" s="6"/>
      <c r="H3" s="6"/>
    </row>
    <row r="4" spans="2:8" x14ac:dyDescent="0.2">
      <c r="B4" s="90" t="s">
        <v>142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Data!G8</f>
        <v>140072071</v>
      </c>
      <c r="G13" s="33"/>
      <c r="H13" s="60">
        <f>F13</f>
        <v>140072071</v>
      </c>
    </row>
    <row r="14" spans="2:8" x14ac:dyDescent="0.2">
      <c r="B14" s="364" t="s">
        <v>14</v>
      </c>
      <c r="C14" s="364"/>
      <c r="D14" s="364"/>
      <c r="E14" s="364"/>
      <c r="F14" s="82">
        <f>Data!H8</f>
        <v>73500662</v>
      </c>
      <c r="G14" s="33"/>
      <c r="H14" s="30">
        <f>F14</f>
        <v>73500662</v>
      </c>
    </row>
    <row r="15" spans="2:8" x14ac:dyDescent="0.2">
      <c r="B15" s="364" t="s">
        <v>15</v>
      </c>
      <c r="C15" s="364"/>
      <c r="D15" s="364"/>
      <c r="E15" s="364"/>
      <c r="F15" s="82">
        <f>Data!I8</f>
        <v>66065896</v>
      </c>
      <c r="G15" s="33"/>
      <c r="H15" s="30">
        <f>F15</f>
        <v>66065896</v>
      </c>
    </row>
    <row r="16" spans="2:8" x14ac:dyDescent="0.2">
      <c r="B16" s="364" t="s">
        <v>19</v>
      </c>
      <c r="C16" s="364"/>
      <c r="D16" s="364"/>
      <c r="E16" s="364"/>
      <c r="F16" s="82">
        <f>Data!J8</f>
        <v>30275179</v>
      </c>
      <c r="G16" s="33"/>
      <c r="H16" s="30">
        <f>F16-G16</f>
        <v>30275179</v>
      </c>
    </row>
    <row r="17" spans="2:13" x14ac:dyDescent="0.2">
      <c r="B17" s="364" t="s">
        <v>16</v>
      </c>
      <c r="C17" s="364"/>
      <c r="D17" s="364"/>
      <c r="E17" s="364"/>
      <c r="F17" s="82">
        <f>Data!K8</f>
        <v>44615561</v>
      </c>
      <c r="G17" s="33"/>
      <c r="H17" s="30">
        <f>F17</f>
        <v>44615561</v>
      </c>
    </row>
    <row r="18" spans="2:13" x14ac:dyDescent="0.2">
      <c r="B18" s="364" t="s">
        <v>1</v>
      </c>
      <c r="C18" s="364"/>
      <c r="D18" s="364"/>
      <c r="E18" s="364"/>
      <c r="F18" s="83">
        <f>SUM(F13:F17)</f>
        <v>354529369</v>
      </c>
      <c r="G18" s="34"/>
      <c r="H18" s="29">
        <f>SUM(H13:H17)</f>
        <v>354529369</v>
      </c>
    </row>
    <row r="19" spans="2:13" ht="13.5" customHeight="1" x14ac:dyDescent="0.2">
      <c r="B19" s="27"/>
      <c r="D19" s="27"/>
      <c r="E19" s="27"/>
      <c r="F19" s="27"/>
      <c r="G19" s="27"/>
      <c r="H19" s="5"/>
    </row>
    <row r="20" spans="2:13" ht="13.5" customHeight="1" x14ac:dyDescent="0.2">
      <c r="B20" s="27"/>
      <c r="D20" s="368" t="s">
        <v>23</v>
      </c>
      <c r="E20" s="368"/>
      <c r="F20" s="368"/>
      <c r="G20" s="35" t="s">
        <v>24</v>
      </c>
      <c r="H20" s="35" t="s">
        <v>25</v>
      </c>
    </row>
    <row r="21" spans="2:13" ht="28.5" x14ac:dyDescent="0.2">
      <c r="B21" s="366" t="s">
        <v>22</v>
      </c>
      <c r="C21" s="367"/>
      <c r="D21" s="363" t="str">
        <f>Data!L8</f>
        <v>Sheri Hardison</v>
      </c>
      <c r="E21" s="363"/>
      <c r="F21" s="363"/>
      <c r="G21" s="94" t="str">
        <f>Data!M8</f>
        <v>210-458-6914</v>
      </c>
      <c r="H21" s="84" t="str">
        <f>Data!N8</f>
        <v>shari.hardison@utsa.edu</v>
      </c>
    </row>
    <row r="22" spans="2:13" ht="13.5" customHeight="1" x14ac:dyDescent="0.2">
      <c r="B22" s="27"/>
      <c r="C22" s="27"/>
      <c r="D22" s="27"/>
      <c r="E22" s="27"/>
      <c r="F22" s="27"/>
      <c r="G22" s="27"/>
      <c r="H22" s="5"/>
    </row>
    <row r="23" spans="2:13" ht="13.5" customHeight="1" thickBot="1" x14ac:dyDescent="0.25">
      <c r="B23" s="3" t="s">
        <v>67</v>
      </c>
      <c r="C23" s="27"/>
      <c r="D23" s="27"/>
      <c r="E23" s="27"/>
      <c r="F23" s="27"/>
      <c r="G23" s="27"/>
      <c r="H23" s="5"/>
    </row>
    <row r="24" spans="2:13" s="37" customFormat="1" x14ac:dyDescent="0.2">
      <c r="B24" s="62"/>
      <c r="C24" s="65" t="s">
        <v>26</v>
      </c>
      <c r="D24" s="66" t="s">
        <v>27</v>
      </c>
      <c r="E24" s="66" t="s">
        <v>28</v>
      </c>
      <c r="F24" s="66" t="s">
        <v>29</v>
      </c>
      <c r="G24" s="66" t="s">
        <v>30</v>
      </c>
      <c r="H24" s="67" t="s">
        <v>31</v>
      </c>
    </row>
    <row r="25" spans="2:13" s="37" customFormat="1" ht="15" thickBot="1" x14ac:dyDescent="0.25">
      <c r="B25" s="61" t="s">
        <v>686</v>
      </c>
      <c r="C25" s="85">
        <f>Data!O8</f>
        <v>11745</v>
      </c>
      <c r="D25" s="86">
        <f>Data!P8</f>
        <v>16194</v>
      </c>
      <c r="E25" s="86">
        <f>Data!Q8</f>
        <v>3340</v>
      </c>
      <c r="F25" s="86">
        <f>Data!R8</f>
        <v>822</v>
      </c>
      <c r="G25" s="86">
        <f>Data!S8</f>
        <v>0</v>
      </c>
      <c r="H25" s="74">
        <f>SUM(C25:G25)</f>
        <v>32101</v>
      </c>
    </row>
    <row r="26" spans="2:13" x14ac:dyDescent="0.2">
      <c r="C26" s="2"/>
      <c r="D26" s="2"/>
      <c r="E26" s="2"/>
      <c r="F26" s="2"/>
      <c r="G26" s="2"/>
      <c r="H26" s="2"/>
      <c r="I26" s="2"/>
    </row>
    <row r="27" spans="2:13" ht="13.5" customHeight="1" x14ac:dyDescent="0.2">
      <c r="B27" s="27"/>
      <c r="D27" s="368" t="s">
        <v>23</v>
      </c>
      <c r="E27" s="368"/>
      <c r="F27" s="368"/>
      <c r="G27" s="35" t="s">
        <v>24</v>
      </c>
      <c r="H27" s="35" t="s">
        <v>25</v>
      </c>
    </row>
    <row r="28" spans="2:13" ht="28.5" x14ac:dyDescent="0.2">
      <c r="B28" s="366" t="s">
        <v>39</v>
      </c>
      <c r="C28" s="367"/>
      <c r="D28" s="363" t="str">
        <f>Data!T8</f>
        <v>Wilkerson, Steve</v>
      </c>
      <c r="E28" s="363"/>
      <c r="F28" s="363"/>
      <c r="G28" s="94" t="str">
        <f>Data!U8</f>
        <v>(210) 458-4939</v>
      </c>
      <c r="H28" s="84" t="str">
        <f>Data!V8</f>
        <v>Steve.Wilkerson@utsa.edu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8" t="s">
        <v>32</v>
      </c>
      <c r="C31" s="69" t="s">
        <v>26</v>
      </c>
      <c r="D31" s="69" t="s">
        <v>27</v>
      </c>
      <c r="E31" s="69" t="s">
        <v>28</v>
      </c>
      <c r="F31" s="69" t="s">
        <v>29</v>
      </c>
      <c r="G31" s="69" t="s">
        <v>30</v>
      </c>
      <c r="H31" s="70" t="s">
        <v>31</v>
      </c>
      <c r="I31" s="1"/>
    </row>
    <row r="32" spans="2:13" x14ac:dyDescent="0.2">
      <c r="B32" s="9" t="s">
        <v>45</v>
      </c>
      <c r="C32" s="87">
        <f>Data!W8</f>
        <v>234352</v>
      </c>
      <c r="D32" s="87">
        <f>Data!AQ8</f>
        <v>83344</v>
      </c>
      <c r="E32" s="87">
        <f>Data!BK8</f>
        <v>18263</v>
      </c>
      <c r="F32" s="87">
        <f>Data!CE8</f>
        <v>3246</v>
      </c>
      <c r="G32" s="87">
        <f>Data!CY8</f>
        <v>0</v>
      </c>
      <c r="H32" s="22">
        <f>SUM(C32:G32)</f>
        <v>339205</v>
      </c>
      <c r="I32" s="1"/>
      <c r="M32" s="18"/>
    </row>
    <row r="33" spans="2:13" x14ac:dyDescent="0.2">
      <c r="B33" s="7" t="s">
        <v>46</v>
      </c>
      <c r="C33" s="87">
        <f>Data!X8</f>
        <v>89976</v>
      </c>
      <c r="D33" s="87">
        <f>Data!AR8</f>
        <v>56411</v>
      </c>
      <c r="E33" s="87">
        <f>Data!BL8</f>
        <v>6631</v>
      </c>
      <c r="F33" s="87">
        <f>Data!CF8</f>
        <v>3100</v>
      </c>
      <c r="G33" s="87">
        <f>Data!CZ8</f>
        <v>0</v>
      </c>
      <c r="H33" s="22">
        <f t="shared" ref="H33:H52" si="0">SUM(C33:G33)</f>
        <v>156118</v>
      </c>
      <c r="I33" s="1"/>
      <c r="M33" s="18"/>
    </row>
    <row r="34" spans="2:13" x14ac:dyDescent="0.2">
      <c r="B34" s="7" t="s">
        <v>47</v>
      </c>
      <c r="C34" s="87">
        <f>Data!Y8</f>
        <v>17998</v>
      </c>
      <c r="D34" s="87">
        <f>Data!AS8</f>
        <v>5827</v>
      </c>
      <c r="E34" s="87">
        <f>Data!BM8</f>
        <v>774</v>
      </c>
      <c r="F34" s="87">
        <f>Data!CG8</f>
        <v>0</v>
      </c>
      <c r="G34" s="87">
        <f>Data!DA8</f>
        <v>0</v>
      </c>
      <c r="H34" s="22">
        <f t="shared" si="0"/>
        <v>24599</v>
      </c>
      <c r="I34" s="1"/>
      <c r="M34" s="18"/>
    </row>
    <row r="35" spans="2:13" x14ac:dyDescent="0.2">
      <c r="B35" s="7" t="s">
        <v>48</v>
      </c>
      <c r="C35" s="87">
        <f>Data!Z8</f>
        <v>3881</v>
      </c>
      <c r="D35" s="87">
        <f>Data!AT8</f>
        <v>13102</v>
      </c>
      <c r="E35" s="87">
        <f>Data!BN8</f>
        <v>5784</v>
      </c>
      <c r="F35" s="87">
        <f>Data!CH8</f>
        <v>993</v>
      </c>
      <c r="G35" s="87">
        <f>Data!DB8</f>
        <v>0</v>
      </c>
      <c r="H35" s="22">
        <f t="shared" si="0"/>
        <v>23760</v>
      </c>
      <c r="I35" s="1"/>
      <c r="M35" s="18"/>
    </row>
    <row r="36" spans="2:13" x14ac:dyDescent="0.2">
      <c r="B36" s="7" t="s">
        <v>49</v>
      </c>
      <c r="C36" s="87">
        <f>Data!AA8</f>
        <v>12</v>
      </c>
      <c r="D36" s="87">
        <f>Data!AU8</f>
        <v>279</v>
      </c>
      <c r="E36" s="87">
        <f>Data!BO8</f>
        <v>0</v>
      </c>
      <c r="F36" s="87">
        <f>Data!CI8</f>
        <v>0</v>
      </c>
      <c r="G36" s="87">
        <f>Data!DC8</f>
        <v>0</v>
      </c>
      <c r="H36" s="22">
        <f t="shared" si="0"/>
        <v>291</v>
      </c>
      <c r="I36" s="1"/>
      <c r="M36" s="18"/>
    </row>
    <row r="37" spans="2:13" x14ac:dyDescent="0.2">
      <c r="B37" s="7" t="s">
        <v>50</v>
      </c>
      <c r="C37" s="87">
        <f>Data!AB8</f>
        <v>39673</v>
      </c>
      <c r="D37" s="87">
        <f>Data!AV8</f>
        <v>55567</v>
      </c>
      <c r="E37" s="87">
        <f>Data!BP8</f>
        <v>8416</v>
      </c>
      <c r="F37" s="87">
        <f>Data!CJ8</f>
        <v>3950</v>
      </c>
      <c r="G37" s="87">
        <f>Data!DD8</f>
        <v>0</v>
      </c>
      <c r="H37" s="22">
        <f t="shared" si="0"/>
        <v>107606</v>
      </c>
      <c r="I37" s="1"/>
      <c r="M37" s="18"/>
    </row>
    <row r="38" spans="2:13" x14ac:dyDescent="0.2">
      <c r="B38" s="7" t="s">
        <v>51</v>
      </c>
      <c r="C38" s="87">
        <f>Data!AC8</f>
        <v>111</v>
      </c>
      <c r="D38" s="87">
        <f>Data!AW8</f>
        <v>198</v>
      </c>
      <c r="E38" s="87">
        <f>Data!BQ8</f>
        <v>0</v>
      </c>
      <c r="F38" s="87">
        <f>Data!CK8</f>
        <v>0</v>
      </c>
      <c r="G38" s="87">
        <f>Data!DE8</f>
        <v>0</v>
      </c>
      <c r="H38" s="22">
        <f t="shared" si="0"/>
        <v>309</v>
      </c>
      <c r="I38" s="1"/>
      <c r="M38" s="18"/>
    </row>
    <row r="39" spans="2:13" x14ac:dyDescent="0.2">
      <c r="B39" s="7" t="s">
        <v>52</v>
      </c>
      <c r="C39" s="87">
        <f>Data!AD8</f>
        <v>0</v>
      </c>
      <c r="D39" s="87">
        <f>Data!AX8</f>
        <v>0</v>
      </c>
      <c r="E39" s="87">
        <f>Data!BR8</f>
        <v>0</v>
      </c>
      <c r="F39" s="87">
        <f>Data!CL8</f>
        <v>0</v>
      </c>
      <c r="G39" s="87">
        <f>Data!DF8</f>
        <v>0</v>
      </c>
      <c r="H39" s="22">
        <f t="shared" si="0"/>
        <v>0</v>
      </c>
      <c r="I39" s="1"/>
      <c r="M39" s="18"/>
    </row>
    <row r="40" spans="2:13" x14ac:dyDescent="0.2">
      <c r="B40" s="7" t="s">
        <v>53</v>
      </c>
      <c r="C40" s="87">
        <f>Data!AE8</f>
        <v>0</v>
      </c>
      <c r="D40" s="87">
        <f>Data!AY8</f>
        <v>0</v>
      </c>
      <c r="E40" s="87">
        <f>Data!BS8</f>
        <v>3999</v>
      </c>
      <c r="F40" s="87">
        <f>Data!CM8</f>
        <v>0</v>
      </c>
      <c r="G40" s="87">
        <f>Data!DG8</f>
        <v>0</v>
      </c>
      <c r="H40" s="22">
        <f t="shared" si="0"/>
        <v>3999</v>
      </c>
      <c r="I40" s="1"/>
      <c r="M40" s="18"/>
    </row>
    <row r="41" spans="2:13" x14ac:dyDescent="0.2">
      <c r="B41" s="7" t="s">
        <v>54</v>
      </c>
      <c r="C41" s="87">
        <f>Data!AF8</f>
        <v>18</v>
      </c>
      <c r="D41" s="87">
        <f>Data!AZ8</f>
        <v>96</v>
      </c>
      <c r="E41" s="87">
        <f>Data!BT8</f>
        <v>18</v>
      </c>
      <c r="F41" s="87">
        <f>Data!CN8</f>
        <v>0</v>
      </c>
      <c r="G41" s="87">
        <f>Data!DH8</f>
        <v>0</v>
      </c>
      <c r="H41" s="22">
        <f t="shared" si="0"/>
        <v>132</v>
      </c>
      <c r="I41" s="1"/>
      <c r="M41" s="18"/>
    </row>
    <row r="42" spans="2:13" x14ac:dyDescent="0.2">
      <c r="B42" s="7" t="s">
        <v>55</v>
      </c>
      <c r="C42" s="87">
        <f>Data!AG8</f>
        <v>0</v>
      </c>
      <c r="D42" s="87">
        <f>Data!BA8</f>
        <v>0</v>
      </c>
      <c r="E42" s="87">
        <f>Data!BU8</f>
        <v>0</v>
      </c>
      <c r="F42" s="87">
        <f>Data!CO8</f>
        <v>0</v>
      </c>
      <c r="G42" s="87">
        <f>Data!DI8</f>
        <v>0</v>
      </c>
      <c r="H42" s="22">
        <f t="shared" si="0"/>
        <v>0</v>
      </c>
      <c r="I42" s="1"/>
      <c r="M42" s="18"/>
    </row>
    <row r="43" spans="2:13" x14ac:dyDescent="0.2">
      <c r="B43" s="7" t="s">
        <v>56</v>
      </c>
      <c r="C43" s="87">
        <f>Data!AH8</f>
        <v>0</v>
      </c>
      <c r="D43" s="87">
        <f>Data!BB8</f>
        <v>3</v>
      </c>
      <c r="E43" s="87">
        <f>Data!BV8</f>
        <v>0</v>
      </c>
      <c r="F43" s="87">
        <f>Data!CP8</f>
        <v>0</v>
      </c>
      <c r="G43" s="87">
        <f>Data!DJ8</f>
        <v>0</v>
      </c>
      <c r="H43" s="22">
        <f t="shared" si="0"/>
        <v>3</v>
      </c>
      <c r="I43" s="1"/>
      <c r="M43" s="18"/>
    </row>
    <row r="44" spans="2:13" x14ac:dyDescent="0.2">
      <c r="B44" s="7" t="s">
        <v>57</v>
      </c>
      <c r="C44" s="87">
        <f>Data!AI8</f>
        <v>30</v>
      </c>
      <c r="D44" s="87">
        <f>Data!BC8</f>
        <v>0</v>
      </c>
      <c r="E44" s="87">
        <f>Data!BW8</f>
        <v>0</v>
      </c>
      <c r="F44" s="87">
        <f>Data!CQ8</f>
        <v>0</v>
      </c>
      <c r="G44" s="87">
        <f>Data!DK8</f>
        <v>0</v>
      </c>
      <c r="H44" s="22">
        <f t="shared" si="0"/>
        <v>30</v>
      </c>
      <c r="I44" s="1"/>
      <c r="M44" s="18"/>
    </row>
    <row r="45" spans="2:13" x14ac:dyDescent="0.2">
      <c r="B45" s="7" t="s">
        <v>58</v>
      </c>
      <c r="C45" s="87">
        <f>Data!AJ8</f>
        <v>8457</v>
      </c>
      <c r="D45" s="87">
        <f>Data!BD8</f>
        <v>15012</v>
      </c>
      <c r="E45" s="87">
        <f>Data!BX8</f>
        <v>886</v>
      </c>
      <c r="F45" s="87">
        <f>Data!CR8</f>
        <v>13</v>
      </c>
      <c r="G45" s="87">
        <f>Data!DL8</f>
        <v>0</v>
      </c>
      <c r="H45" s="22">
        <f t="shared" si="0"/>
        <v>24368</v>
      </c>
      <c r="I45" s="1"/>
      <c r="M45" s="18"/>
    </row>
    <row r="46" spans="2:13" x14ac:dyDescent="0.2">
      <c r="B46" s="7" t="s">
        <v>59</v>
      </c>
      <c r="C46" s="87">
        <f>Data!AK8</f>
        <v>0</v>
      </c>
      <c r="D46" s="87">
        <f>Data!BE8</f>
        <v>0</v>
      </c>
      <c r="E46" s="87">
        <f>Data!BY8</f>
        <v>0</v>
      </c>
      <c r="F46" s="87">
        <f>Data!CS8</f>
        <v>0</v>
      </c>
      <c r="G46" s="87">
        <f>Data!DM8</f>
        <v>0</v>
      </c>
      <c r="H46" s="22">
        <f t="shared" si="0"/>
        <v>0</v>
      </c>
      <c r="I46" s="1"/>
      <c r="M46" s="18"/>
    </row>
    <row r="47" spans="2:13" x14ac:dyDescent="0.2">
      <c r="B47" s="7" t="s">
        <v>60</v>
      </c>
      <c r="C47" s="87">
        <f>Data!AL8</f>
        <v>23340</v>
      </c>
      <c r="D47" s="87">
        <f>Data!BF8</f>
        <v>54036</v>
      </c>
      <c r="E47" s="87">
        <f>Data!BZ8</f>
        <v>12850</v>
      </c>
      <c r="F47" s="87">
        <f>Data!CT8</f>
        <v>816</v>
      </c>
      <c r="G47" s="87">
        <f>Data!DN8</f>
        <v>0</v>
      </c>
      <c r="H47" s="22">
        <f t="shared" si="0"/>
        <v>91042</v>
      </c>
      <c r="I47" s="1"/>
      <c r="M47" s="18"/>
    </row>
    <row r="48" spans="2:13" x14ac:dyDescent="0.2">
      <c r="B48" s="7" t="s">
        <v>61</v>
      </c>
      <c r="C48" s="87">
        <f>Data!AM8</f>
        <v>0</v>
      </c>
      <c r="D48" s="87">
        <f>Data!BG8</f>
        <v>0</v>
      </c>
      <c r="E48" s="87">
        <f>Data!CA8</f>
        <v>0</v>
      </c>
      <c r="F48" s="87">
        <f>Data!CU8</f>
        <v>0</v>
      </c>
      <c r="G48" s="87">
        <f>Data!DO8</f>
        <v>0</v>
      </c>
      <c r="H48" s="22">
        <f t="shared" si="0"/>
        <v>0</v>
      </c>
      <c r="I48" s="1"/>
      <c r="M48" s="18"/>
    </row>
    <row r="49" spans="2:13" x14ac:dyDescent="0.2">
      <c r="B49" s="7" t="s">
        <v>62</v>
      </c>
      <c r="C49" s="87">
        <f>Data!AN8</f>
        <v>0</v>
      </c>
      <c r="D49" s="87">
        <f>Data!BH8</f>
        <v>2442</v>
      </c>
      <c r="E49" s="87">
        <f>Data!CB8</f>
        <v>0</v>
      </c>
      <c r="F49" s="87">
        <f>Data!CV8</f>
        <v>0</v>
      </c>
      <c r="G49" s="87">
        <f>Data!DP8</f>
        <v>0</v>
      </c>
      <c r="H49" s="22">
        <f t="shared" si="0"/>
        <v>2442</v>
      </c>
      <c r="I49" s="1"/>
      <c r="M49" s="18"/>
    </row>
    <row r="50" spans="2:13" x14ac:dyDescent="0.2">
      <c r="B50" s="7" t="s">
        <v>63</v>
      </c>
      <c r="C50" s="87">
        <f>Data!AO8</f>
        <v>618</v>
      </c>
      <c r="D50" s="87">
        <f>Data!BI8</f>
        <v>1391</v>
      </c>
      <c r="E50" s="87">
        <f>Data!CC8</f>
        <v>0</v>
      </c>
      <c r="F50" s="87">
        <f>Data!CW8</f>
        <v>0</v>
      </c>
      <c r="G50" s="87">
        <f>Data!DQ8</f>
        <v>0</v>
      </c>
      <c r="H50" s="22">
        <f t="shared" si="0"/>
        <v>2009</v>
      </c>
      <c r="I50" s="1"/>
      <c r="M50" s="18"/>
    </row>
    <row r="51" spans="2:13" x14ac:dyDescent="0.2">
      <c r="B51" s="7" t="s">
        <v>0</v>
      </c>
      <c r="C51" s="87">
        <f>Data!AP8</f>
        <v>0</v>
      </c>
      <c r="D51" s="87">
        <f>Data!BJ8</f>
        <v>0</v>
      </c>
      <c r="E51" s="87">
        <f>Data!CD8</f>
        <v>0</v>
      </c>
      <c r="F51" s="87">
        <f>Data!CX8</f>
        <v>0</v>
      </c>
      <c r="G51" s="87">
        <f>Data!DR8</f>
        <v>0</v>
      </c>
      <c r="H51" s="22">
        <f t="shared" si="0"/>
        <v>0</v>
      </c>
      <c r="I51" s="1"/>
      <c r="M51" s="18"/>
    </row>
    <row r="52" spans="2:13" x14ac:dyDescent="0.2">
      <c r="B52" s="8" t="s">
        <v>34</v>
      </c>
      <c r="C52" s="22">
        <f>SUM(C32:C51)</f>
        <v>418466</v>
      </c>
      <c r="D52" s="22">
        <f>SUM(D32:D51)</f>
        <v>287708</v>
      </c>
      <c r="E52" s="22">
        <f>SUM(E32:E51)</f>
        <v>57621</v>
      </c>
      <c r="F52" s="22">
        <f>SUM(F32:F51)</f>
        <v>12118</v>
      </c>
      <c r="G52" s="22">
        <f>SUM(G32:G51)</f>
        <v>0</v>
      </c>
      <c r="H52" s="22">
        <f t="shared" si="0"/>
        <v>775913</v>
      </c>
      <c r="I52" s="1"/>
    </row>
    <row r="53" spans="2:13" x14ac:dyDescent="0.2">
      <c r="B53" s="14"/>
      <c r="C53" s="18"/>
      <c r="D53" s="18"/>
      <c r="E53" s="18"/>
      <c r="F53" s="18"/>
      <c r="G53" s="18"/>
      <c r="H53" s="18"/>
      <c r="I53" s="1"/>
    </row>
    <row r="54" spans="2:13" ht="13.5" customHeight="1" x14ac:dyDescent="0.2">
      <c r="B54" s="27"/>
      <c r="D54" s="368" t="s">
        <v>23</v>
      </c>
      <c r="E54" s="368"/>
      <c r="F54" s="368"/>
      <c r="G54" s="35" t="s">
        <v>24</v>
      </c>
      <c r="H54" s="35" t="s">
        <v>25</v>
      </c>
    </row>
    <row r="55" spans="2:13" ht="28.5" x14ac:dyDescent="0.2">
      <c r="B55" s="366" t="s">
        <v>40</v>
      </c>
      <c r="C55" s="367"/>
      <c r="D55" s="363" t="str">
        <f>Data!T8</f>
        <v>Wilkerson, Steve</v>
      </c>
      <c r="E55" s="363"/>
      <c r="F55" s="363"/>
      <c r="G55" s="94" t="str">
        <f>Data!U8</f>
        <v>(210) 458-4939</v>
      </c>
      <c r="H55" s="84" t="str">
        <f>Data!V8</f>
        <v>Steve.Wilkerson@utsa.edu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9" customHeight="1" x14ac:dyDescent="0.2">
      <c r="B58" s="369" t="s">
        <v>42</v>
      </c>
      <c r="C58" s="369"/>
      <c r="D58" s="369"/>
      <c r="E58" s="369"/>
      <c r="F58" s="369"/>
      <c r="G58" s="369"/>
      <c r="H58" s="38"/>
    </row>
    <row r="59" spans="2:13" ht="15" thickBot="1" x14ac:dyDescent="0.25">
      <c r="B59" s="36"/>
      <c r="C59" s="1"/>
      <c r="D59" s="1"/>
      <c r="E59" s="1"/>
      <c r="F59" s="1"/>
      <c r="G59" s="1"/>
      <c r="H59" s="1"/>
      <c r="I59" s="1"/>
    </row>
    <row r="60" spans="2:13" ht="15" thickBot="1" x14ac:dyDescent="0.25">
      <c r="B60" s="68" t="s">
        <v>32</v>
      </c>
      <c r="C60" s="69" t="s">
        <v>26</v>
      </c>
      <c r="D60" s="69" t="s">
        <v>27</v>
      </c>
      <c r="E60" s="69" t="s">
        <v>28</v>
      </c>
      <c r="F60" s="69" t="s">
        <v>29</v>
      </c>
      <c r="G60" s="69" t="s">
        <v>30</v>
      </c>
      <c r="H60" s="70" t="s">
        <v>31</v>
      </c>
      <c r="I60" s="1"/>
    </row>
    <row r="61" spans="2:13" x14ac:dyDescent="0.2">
      <c r="B61" s="9" t="str">
        <f>$B$32</f>
        <v>Liberal Arts</v>
      </c>
      <c r="C61" s="88">
        <f>Data!DS8</f>
        <v>9125033</v>
      </c>
      <c r="D61" s="88">
        <f>Data!EM8</f>
        <v>7186816</v>
      </c>
      <c r="E61" s="88">
        <f>Data!FG8</f>
        <v>6173346</v>
      </c>
      <c r="F61" s="88">
        <f>Data!GA8</f>
        <v>3518474</v>
      </c>
      <c r="G61" s="88">
        <f>Data!GU8</f>
        <v>0</v>
      </c>
      <c r="H61" s="21">
        <f>SUM(C61:G61)</f>
        <v>26003669</v>
      </c>
      <c r="I61" s="1"/>
    </row>
    <row r="62" spans="2:13" x14ac:dyDescent="0.2">
      <c r="B62" s="9" t="str">
        <f>$B$33</f>
        <v>Science</v>
      </c>
      <c r="C62" s="88">
        <f>Data!DT8</f>
        <v>5679238</v>
      </c>
      <c r="D62" s="88">
        <f>Data!EN8</f>
        <v>6664749</v>
      </c>
      <c r="E62" s="88">
        <f>Data!FH8</f>
        <v>4486944</v>
      </c>
      <c r="F62" s="88">
        <f>Data!GB8</f>
        <v>4162234</v>
      </c>
      <c r="G62" s="88">
        <f>Data!GV8</f>
        <v>0</v>
      </c>
      <c r="H62" s="22">
        <f t="shared" ref="H62:H81" si="1">SUM(C62:G62)</f>
        <v>20993165</v>
      </c>
      <c r="I62" s="1"/>
    </row>
    <row r="63" spans="2:13" x14ac:dyDescent="0.2">
      <c r="B63" s="9" t="str">
        <f>$B$34</f>
        <v>Fine Arts</v>
      </c>
      <c r="C63" s="88">
        <f>Data!DU8</f>
        <v>1671136</v>
      </c>
      <c r="D63" s="88">
        <f>Data!EO8</f>
        <v>1313782</v>
      </c>
      <c r="E63" s="88">
        <f>Data!FI8</f>
        <v>728537</v>
      </c>
      <c r="F63" s="88">
        <f>Data!GC8</f>
        <v>0</v>
      </c>
      <c r="G63" s="88">
        <f>Data!GW8</f>
        <v>0</v>
      </c>
      <c r="H63" s="22">
        <f t="shared" si="1"/>
        <v>3713455</v>
      </c>
      <c r="I63" s="1"/>
    </row>
    <row r="64" spans="2:13" x14ac:dyDescent="0.2">
      <c r="B64" s="9" t="str">
        <f>$B$35</f>
        <v>Teacher Education</v>
      </c>
      <c r="C64" s="88">
        <f>Data!DV8</f>
        <v>179764</v>
      </c>
      <c r="D64" s="88">
        <f>Data!EP8</f>
        <v>869297</v>
      </c>
      <c r="E64" s="88">
        <f>Data!FJ8</f>
        <v>1516665</v>
      </c>
      <c r="F64" s="88">
        <f>Data!GD8</f>
        <v>792401</v>
      </c>
      <c r="G64" s="88">
        <f>Data!GX8</f>
        <v>0</v>
      </c>
      <c r="H64" s="22">
        <f t="shared" si="1"/>
        <v>3358127</v>
      </c>
      <c r="I64" s="1"/>
    </row>
    <row r="65" spans="2:9" x14ac:dyDescent="0.2">
      <c r="B65" s="9" t="str">
        <f>$B$36</f>
        <v>Agriculture</v>
      </c>
      <c r="C65" s="88">
        <f>Data!DW8</f>
        <v>226</v>
      </c>
      <c r="D65" s="88">
        <f>Data!EQ8</f>
        <v>19224</v>
      </c>
      <c r="E65" s="88">
        <f>Data!FK8</f>
        <v>0</v>
      </c>
      <c r="F65" s="88">
        <f>Data!GE8</f>
        <v>0</v>
      </c>
      <c r="G65" s="88">
        <f>Data!GY8</f>
        <v>0</v>
      </c>
      <c r="H65" s="22">
        <f t="shared" si="1"/>
        <v>19450</v>
      </c>
      <c r="I65" s="1"/>
    </row>
    <row r="66" spans="2:9" x14ac:dyDescent="0.2">
      <c r="B66" s="9" t="str">
        <f>$B$37</f>
        <v>Engineering</v>
      </c>
      <c r="C66" s="88">
        <f>Data!DX8</f>
        <v>2682586</v>
      </c>
      <c r="D66" s="88">
        <f>Data!ER8</f>
        <v>7216794</v>
      </c>
      <c r="E66" s="88">
        <f>Data!FL8</f>
        <v>4044835</v>
      </c>
      <c r="F66" s="88">
        <f>Data!GF8</f>
        <v>5189970</v>
      </c>
      <c r="G66" s="88">
        <f>Data!GZ8</f>
        <v>0</v>
      </c>
      <c r="H66" s="22">
        <f t="shared" si="1"/>
        <v>19134185</v>
      </c>
      <c r="I66" s="1"/>
    </row>
    <row r="67" spans="2:9" x14ac:dyDescent="0.2">
      <c r="B67" s="9" t="str">
        <f>$B$38</f>
        <v>Home Economics</v>
      </c>
      <c r="C67" s="88">
        <f>Data!DY8</f>
        <v>7827</v>
      </c>
      <c r="D67" s="88">
        <f>Data!ES8</f>
        <v>24602</v>
      </c>
      <c r="E67" s="88">
        <f>Data!FM8</f>
        <v>0</v>
      </c>
      <c r="F67" s="88">
        <f>Data!GG8</f>
        <v>0</v>
      </c>
      <c r="G67" s="88">
        <f>Data!HA8</f>
        <v>0</v>
      </c>
      <c r="H67" s="22">
        <f t="shared" si="1"/>
        <v>32429</v>
      </c>
      <c r="I67" s="1"/>
    </row>
    <row r="68" spans="2:9" x14ac:dyDescent="0.2">
      <c r="B68" s="9" t="str">
        <f>$B$39</f>
        <v>Law</v>
      </c>
      <c r="C68" s="88">
        <f>Data!DZ8</f>
        <v>0</v>
      </c>
      <c r="D68" s="88">
        <f>Data!ET8</f>
        <v>0</v>
      </c>
      <c r="E68" s="88">
        <f>Data!FN8</f>
        <v>0</v>
      </c>
      <c r="F68" s="88">
        <f>Data!GH8</f>
        <v>0</v>
      </c>
      <c r="G68" s="88">
        <f>Data!HB8</f>
        <v>0</v>
      </c>
      <c r="H68" s="22">
        <f t="shared" si="1"/>
        <v>0</v>
      </c>
      <c r="I68" s="1"/>
    </row>
    <row r="69" spans="2:9" x14ac:dyDescent="0.2">
      <c r="B69" s="9" t="str">
        <f>$B$46</f>
        <v>Pharmacy</v>
      </c>
      <c r="C69" s="88">
        <f>Data!EA8</f>
        <v>0</v>
      </c>
      <c r="D69" s="88">
        <f>Data!EU8</f>
        <v>0</v>
      </c>
      <c r="E69" s="88">
        <f>Data!FO8</f>
        <v>921568</v>
      </c>
      <c r="F69" s="88">
        <f>Data!GI8</f>
        <v>0</v>
      </c>
      <c r="G69" s="88">
        <f>Data!HC8</f>
        <v>0</v>
      </c>
      <c r="H69" s="22">
        <f t="shared" si="1"/>
        <v>921568</v>
      </c>
      <c r="I69" s="1"/>
    </row>
    <row r="70" spans="2:9" x14ac:dyDescent="0.2">
      <c r="B70" s="9" t="str">
        <f>$B$41</f>
        <v>Library Science</v>
      </c>
      <c r="C70" s="88">
        <f>Data!EB8</f>
        <v>5294</v>
      </c>
      <c r="D70" s="88">
        <f>Data!EV8</f>
        <v>28022</v>
      </c>
      <c r="E70" s="88">
        <f>Data!FP8</f>
        <v>14794</v>
      </c>
      <c r="F70" s="88">
        <f>Data!GJ8</f>
        <v>0</v>
      </c>
      <c r="G70" s="88">
        <f>Data!HD8</f>
        <v>0</v>
      </c>
      <c r="H70" s="22">
        <f t="shared" si="1"/>
        <v>48110</v>
      </c>
      <c r="I70" s="1"/>
    </row>
    <row r="71" spans="2:9" x14ac:dyDescent="0.2">
      <c r="B71" s="9" t="str">
        <f>$B$42</f>
        <v>Veterinary Science</v>
      </c>
      <c r="C71" s="88">
        <f>Data!EC8</f>
        <v>0</v>
      </c>
      <c r="D71" s="88">
        <f>Data!EW8</f>
        <v>0</v>
      </c>
      <c r="E71" s="88">
        <f>Data!FQ8</f>
        <v>0</v>
      </c>
      <c r="F71" s="88">
        <f>Data!GK8</f>
        <v>0</v>
      </c>
      <c r="G71" s="88">
        <f>Data!HE8</f>
        <v>0</v>
      </c>
      <c r="H71" s="22">
        <f t="shared" si="1"/>
        <v>0</v>
      </c>
      <c r="I71" s="1"/>
    </row>
    <row r="72" spans="2:9" x14ac:dyDescent="0.2">
      <c r="B72" s="9" t="str">
        <f>$B$43</f>
        <v>Vocational Training</v>
      </c>
      <c r="C72" s="88">
        <f>Data!ED8</f>
        <v>0</v>
      </c>
      <c r="D72" s="88">
        <f>Data!EX8</f>
        <v>41943</v>
      </c>
      <c r="E72" s="88">
        <f>Data!FR8</f>
        <v>0</v>
      </c>
      <c r="F72" s="88">
        <f>Data!GL8</f>
        <v>0</v>
      </c>
      <c r="G72" s="88">
        <f>Data!HF8</f>
        <v>0</v>
      </c>
      <c r="H72" s="22">
        <f t="shared" si="1"/>
        <v>41943</v>
      </c>
      <c r="I72" s="1"/>
    </row>
    <row r="73" spans="2:9" x14ac:dyDescent="0.2">
      <c r="B73" s="9" t="str">
        <f>$B$44</f>
        <v>Physical Training</v>
      </c>
      <c r="C73" s="88">
        <f>Data!EE8</f>
        <v>0</v>
      </c>
      <c r="D73" s="88">
        <f>Data!EY8</f>
        <v>0</v>
      </c>
      <c r="E73" s="88">
        <f>Data!FS8</f>
        <v>0</v>
      </c>
      <c r="F73" s="88">
        <f>Data!GM8</f>
        <v>0</v>
      </c>
      <c r="G73" s="88">
        <f>Data!HG8</f>
        <v>0</v>
      </c>
      <c r="H73" s="22">
        <f t="shared" si="1"/>
        <v>0</v>
      </c>
      <c r="I73" s="1"/>
    </row>
    <row r="74" spans="2:9" x14ac:dyDescent="0.2">
      <c r="B74" s="9" t="str">
        <f>$B$45</f>
        <v>Health Services</v>
      </c>
      <c r="C74" s="88">
        <f>Data!EF8</f>
        <v>284376</v>
      </c>
      <c r="D74" s="88">
        <f>Data!EZ8</f>
        <v>718734</v>
      </c>
      <c r="E74" s="88">
        <f>Data!FT8</f>
        <v>256108</v>
      </c>
      <c r="F74" s="88">
        <f>Data!GN8</f>
        <v>68958</v>
      </c>
      <c r="G74" s="88">
        <f>Data!HH8</f>
        <v>0</v>
      </c>
      <c r="H74" s="22">
        <f t="shared" si="1"/>
        <v>1328176</v>
      </c>
      <c r="I74" s="1"/>
    </row>
    <row r="75" spans="2:9" x14ac:dyDescent="0.2">
      <c r="B75" s="9" t="str">
        <f>$B$46</f>
        <v>Pharmacy</v>
      </c>
      <c r="C75" s="88">
        <f>Data!EG8</f>
        <v>0</v>
      </c>
      <c r="D75" s="88">
        <f>Data!FA8</f>
        <v>0</v>
      </c>
      <c r="E75" s="88">
        <f>Data!FU8</f>
        <v>0</v>
      </c>
      <c r="F75" s="88">
        <f>Data!GO8</f>
        <v>0</v>
      </c>
      <c r="G75" s="88">
        <f>Data!HI8</f>
        <v>0</v>
      </c>
      <c r="H75" s="22">
        <f t="shared" si="1"/>
        <v>0</v>
      </c>
      <c r="I75" s="1"/>
    </row>
    <row r="76" spans="2:9" x14ac:dyDescent="0.2">
      <c r="B76" s="9" t="str">
        <f>$B$47</f>
        <v>Business Administration</v>
      </c>
      <c r="C76" s="88">
        <f>Data!EH8</f>
        <v>1172635</v>
      </c>
      <c r="D76" s="88">
        <f>Data!FB8</f>
        <v>5045183</v>
      </c>
      <c r="E76" s="88">
        <f>Data!FV8</f>
        <v>4011541</v>
      </c>
      <c r="F76" s="88">
        <f>Data!GP8</f>
        <v>2513979</v>
      </c>
      <c r="G76" s="88">
        <f>Data!HJ8</f>
        <v>0</v>
      </c>
      <c r="H76" s="22">
        <f t="shared" si="1"/>
        <v>12743338</v>
      </c>
      <c r="I76" s="1"/>
    </row>
    <row r="77" spans="2:9" x14ac:dyDescent="0.2">
      <c r="B77" s="9" t="str">
        <f>$B$48</f>
        <v>Optometry</v>
      </c>
      <c r="C77" s="88">
        <f>Data!EI8</f>
        <v>0</v>
      </c>
      <c r="D77" s="88">
        <f>Data!FC8</f>
        <v>0</v>
      </c>
      <c r="E77" s="88">
        <f>Data!FW8</f>
        <v>0</v>
      </c>
      <c r="F77" s="88">
        <f>Data!GQ8</f>
        <v>0</v>
      </c>
      <c r="G77" s="88">
        <f>Data!HK8</f>
        <v>0</v>
      </c>
      <c r="H77" s="22">
        <f t="shared" si="1"/>
        <v>0</v>
      </c>
      <c r="I77" s="1"/>
    </row>
    <row r="78" spans="2:9" x14ac:dyDescent="0.2">
      <c r="B78" s="9" t="str">
        <f>$B$49</f>
        <v>Teacher Ed-Practice Teaching</v>
      </c>
      <c r="C78" s="88">
        <f>Data!EJ8</f>
        <v>0</v>
      </c>
      <c r="D78" s="88">
        <f>Data!FD8</f>
        <v>280462</v>
      </c>
      <c r="E78" s="88">
        <f>Data!FX8</f>
        <v>0</v>
      </c>
      <c r="F78" s="88">
        <f>Data!GR8</f>
        <v>0</v>
      </c>
      <c r="G78" s="88">
        <f>Data!HL8</f>
        <v>0</v>
      </c>
      <c r="H78" s="22">
        <f t="shared" si="1"/>
        <v>280462</v>
      </c>
      <c r="I78" s="1"/>
    </row>
    <row r="79" spans="2:9" x14ac:dyDescent="0.2">
      <c r="B79" s="9" t="str">
        <f>$B$50</f>
        <v>Technology</v>
      </c>
      <c r="C79" s="88">
        <f>Data!EK8</f>
        <v>50191</v>
      </c>
      <c r="D79" s="88">
        <f>Data!FE8</f>
        <v>173053</v>
      </c>
      <c r="E79" s="88">
        <f>Data!FY8</f>
        <v>0</v>
      </c>
      <c r="F79" s="88">
        <f>Data!GS8</f>
        <v>0</v>
      </c>
      <c r="G79" s="88">
        <f>Data!HM8</f>
        <v>0</v>
      </c>
      <c r="H79" s="22">
        <f t="shared" si="1"/>
        <v>223244</v>
      </c>
      <c r="I79" s="1"/>
    </row>
    <row r="80" spans="2:9" x14ac:dyDescent="0.2">
      <c r="B80" s="9" t="str">
        <f>$B$51</f>
        <v>Nursing</v>
      </c>
      <c r="C80" s="88">
        <f>Data!EL8</f>
        <v>0</v>
      </c>
      <c r="D80" s="88">
        <f>Data!FF8</f>
        <v>0</v>
      </c>
      <c r="E80" s="88">
        <f>Data!FZ8</f>
        <v>0</v>
      </c>
      <c r="F80" s="88">
        <f>Data!GT8</f>
        <v>0</v>
      </c>
      <c r="G80" s="88">
        <f>Data!HN8</f>
        <v>0</v>
      </c>
      <c r="H80" s="22">
        <f t="shared" si="1"/>
        <v>0</v>
      </c>
      <c r="I80" s="1"/>
    </row>
    <row r="81" spans="2:9" x14ac:dyDescent="0.2">
      <c r="B81" s="39" t="str">
        <f>$B$52</f>
        <v>Totals</v>
      </c>
      <c r="C81" s="21">
        <f>SUM(C61:C80)</f>
        <v>20858306</v>
      </c>
      <c r="D81" s="21">
        <f>SUM(D61:D80)</f>
        <v>29582661</v>
      </c>
      <c r="E81" s="21">
        <f>SUM(E61:E80)</f>
        <v>22154338</v>
      </c>
      <c r="F81" s="21">
        <f>SUM(F61:F80)</f>
        <v>16246016</v>
      </c>
      <c r="G81" s="21">
        <f>SUM(G61:G80)</f>
        <v>0</v>
      </c>
      <c r="H81" s="21">
        <f t="shared" si="1"/>
        <v>88841321</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Data!T8</f>
        <v>Wilkerson, Steve</v>
      </c>
      <c r="E84" s="363"/>
      <c r="F84" s="363"/>
      <c r="G84" s="94" t="str">
        <f>Data!U8</f>
        <v>(210) 458-4939</v>
      </c>
      <c r="H84" s="84" t="str">
        <f>Data!V2</f>
        <v>joanna.merritt@uta.edu</v>
      </c>
    </row>
    <row r="85" spans="2:9" ht="13.5" customHeight="1" x14ac:dyDescent="0.2">
      <c r="B85" s="27"/>
      <c r="C85" s="27"/>
      <c r="D85" s="27"/>
      <c r="E85" s="27"/>
      <c r="F85" s="27"/>
      <c r="G85" s="27"/>
      <c r="H85" s="5"/>
    </row>
    <row r="86" spans="2:9" x14ac:dyDescent="0.2">
      <c r="B86" s="28" t="s">
        <v>33</v>
      </c>
      <c r="C86" s="13"/>
      <c r="D86" s="13"/>
      <c r="E86" s="13"/>
      <c r="F86" s="13"/>
      <c r="G86" s="13"/>
      <c r="H86" s="17">
        <f>H13+H14</f>
        <v>213572733</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Data!HR8</f>
        <v>1361645.0548786419</v>
      </c>
      <c r="D91" s="171">
        <f>Data!IL8</f>
        <v>484254.08770559222</v>
      </c>
      <c r="E91" s="171">
        <f>Data!JF8</f>
        <v>106113.60630359991</v>
      </c>
      <c r="F91" s="171">
        <f>Data!JZ8</f>
        <v>18860.251112165872</v>
      </c>
      <c r="G91" s="171">
        <f>Data!KT8</f>
        <v>0</v>
      </c>
      <c r="H91" s="40">
        <f t="shared" ref="H91:H111" si="2">SUM(C91:G91)</f>
        <v>1970872.9999999998</v>
      </c>
    </row>
    <row r="92" spans="2:9" x14ac:dyDescent="0.2">
      <c r="B92" s="9" t="str">
        <f>$B$33</f>
        <v>Science</v>
      </c>
      <c r="C92" s="171">
        <f>Data!HS8</f>
        <v>614454.85158662044</v>
      </c>
      <c r="D92" s="171">
        <f>Data!IM8</f>
        <v>385236.20335259225</v>
      </c>
      <c r="E92" s="171">
        <f>Data!JG8</f>
        <v>45283.743674656354</v>
      </c>
      <c r="F92" s="171">
        <f>Data!KA8</f>
        <v>21170.201386131004</v>
      </c>
      <c r="G92" s="171">
        <f>Data!KU8</f>
        <v>0</v>
      </c>
      <c r="H92" s="75">
        <f t="shared" si="2"/>
        <v>1066145.0000000002</v>
      </c>
    </row>
    <row r="93" spans="2:9" x14ac:dyDescent="0.2">
      <c r="B93" s="9" t="str">
        <f>$B$34</f>
        <v>Fine Arts</v>
      </c>
      <c r="C93" s="171">
        <f>Data!HT8</f>
        <v>84779.147688930447</v>
      </c>
      <c r="D93" s="171">
        <f>Data!IN8</f>
        <v>27447.943859506486</v>
      </c>
      <c r="E93" s="171">
        <f>Data!JH8</f>
        <v>3645.9084515630716</v>
      </c>
      <c r="F93" s="171">
        <f>Data!KB8</f>
        <v>0</v>
      </c>
      <c r="G93" s="171">
        <f>Data!KV8</f>
        <v>0</v>
      </c>
      <c r="H93" s="75">
        <f t="shared" si="2"/>
        <v>115873</v>
      </c>
    </row>
    <row r="94" spans="2:9" x14ac:dyDescent="0.2">
      <c r="B94" s="9" t="str">
        <f>$B$35</f>
        <v>Teacher Education</v>
      </c>
      <c r="C94" s="171">
        <f>Data!HU8</f>
        <v>70873.495664983173</v>
      </c>
      <c r="D94" s="171">
        <f>Data!IO8</f>
        <v>239264.24638047136</v>
      </c>
      <c r="E94" s="171">
        <f>Data!JI8</f>
        <v>105625.43131313132</v>
      </c>
      <c r="F94" s="171">
        <f>Data!KC8</f>
        <v>18133.82664141414</v>
      </c>
      <c r="G94" s="171">
        <f>Data!KW8</f>
        <v>0</v>
      </c>
      <c r="H94" s="75">
        <f t="shared" si="2"/>
        <v>433897.00000000006</v>
      </c>
    </row>
    <row r="95" spans="2:9" x14ac:dyDescent="0.2">
      <c r="B95" s="9" t="str">
        <f>$B$36</f>
        <v>Agriculture</v>
      </c>
      <c r="C95" s="171">
        <f>Data!HV8</f>
        <v>0</v>
      </c>
      <c r="D95" s="171">
        <f>Data!IP8</f>
        <v>0</v>
      </c>
      <c r="E95" s="171">
        <f>Data!JJ8</f>
        <v>0</v>
      </c>
      <c r="F95" s="171">
        <f>Data!KD8</f>
        <v>0</v>
      </c>
      <c r="G95" s="171">
        <f>Data!KX8</f>
        <v>0</v>
      </c>
      <c r="H95" s="75">
        <f t="shared" si="2"/>
        <v>0</v>
      </c>
    </row>
    <row r="96" spans="2:9" x14ac:dyDescent="0.2">
      <c r="B96" s="9" t="str">
        <f>$B$37</f>
        <v>Engineering</v>
      </c>
      <c r="C96" s="171">
        <f>Data!HW8</f>
        <v>742718.99765812315</v>
      </c>
      <c r="D96" s="171">
        <f>Data!IQ8</f>
        <v>1040270.8779993681</v>
      </c>
      <c r="E96" s="171">
        <f>Data!JK8</f>
        <v>157556.09821013699</v>
      </c>
      <c r="F96" s="171">
        <f>Data!KE8</f>
        <v>73948.0261323718</v>
      </c>
      <c r="G96" s="171">
        <f>Data!KY8</f>
        <v>0</v>
      </c>
      <c r="H96" s="75">
        <f t="shared" si="2"/>
        <v>2014494</v>
      </c>
    </row>
    <row r="97" spans="2:8" x14ac:dyDescent="0.2">
      <c r="B97" s="9" t="str">
        <f>$B$38</f>
        <v>Home Economics</v>
      </c>
      <c r="C97" s="171">
        <f>Data!HX8</f>
        <v>0</v>
      </c>
      <c r="D97" s="171">
        <f>Data!IR8</f>
        <v>0</v>
      </c>
      <c r="E97" s="171">
        <f>Data!JL8</f>
        <v>0</v>
      </c>
      <c r="F97" s="171">
        <f>Data!KF8</f>
        <v>0</v>
      </c>
      <c r="G97" s="171">
        <f>Data!KZ8</f>
        <v>0</v>
      </c>
      <c r="H97" s="75">
        <f t="shared" si="2"/>
        <v>0</v>
      </c>
    </row>
    <row r="98" spans="2:8" x14ac:dyDescent="0.2">
      <c r="B98" s="9" t="str">
        <f>$B$39</f>
        <v>Law</v>
      </c>
      <c r="C98" s="171">
        <f>Data!HY8</f>
        <v>0</v>
      </c>
      <c r="D98" s="171">
        <f>Data!IS8</f>
        <v>0</v>
      </c>
      <c r="E98" s="171">
        <f>Data!JM8</f>
        <v>0</v>
      </c>
      <c r="F98" s="171">
        <f>Data!KG8</f>
        <v>0</v>
      </c>
      <c r="G98" s="171">
        <f>Data!LA8</f>
        <v>0</v>
      </c>
      <c r="H98" s="75">
        <f t="shared" si="2"/>
        <v>0</v>
      </c>
    </row>
    <row r="99" spans="2:8" x14ac:dyDescent="0.2">
      <c r="B99" s="9" t="str">
        <f>$B$40</f>
        <v>Social Service</v>
      </c>
      <c r="C99" s="171">
        <f>Data!HZ8</f>
        <v>0</v>
      </c>
      <c r="D99" s="171">
        <f>Data!IT8</f>
        <v>0</v>
      </c>
      <c r="E99" s="171">
        <f>Data!JN8</f>
        <v>94511</v>
      </c>
      <c r="F99" s="171">
        <f>Data!KH8</f>
        <v>0</v>
      </c>
      <c r="G99" s="171">
        <f>Data!LB8</f>
        <v>0</v>
      </c>
      <c r="H99" s="75">
        <f t="shared" si="2"/>
        <v>94511</v>
      </c>
    </row>
    <row r="100" spans="2:8" x14ac:dyDescent="0.2">
      <c r="B100" s="9" t="str">
        <f>$B$41</f>
        <v>Library Science</v>
      </c>
      <c r="C100" s="171">
        <f>Data!IA8</f>
        <v>0</v>
      </c>
      <c r="D100" s="171">
        <f>Data!IU8</f>
        <v>0</v>
      </c>
      <c r="E100" s="171">
        <f>Data!JO8</f>
        <v>0</v>
      </c>
      <c r="F100" s="171">
        <f>Data!KI8</f>
        <v>0</v>
      </c>
      <c r="G100" s="171">
        <f>Data!LC8</f>
        <v>0</v>
      </c>
      <c r="H100" s="75">
        <f t="shared" si="2"/>
        <v>0</v>
      </c>
    </row>
    <row r="101" spans="2:8" x14ac:dyDescent="0.2">
      <c r="B101" s="9" t="str">
        <f>$B$42</f>
        <v>Veterinary Science</v>
      </c>
      <c r="C101" s="171">
        <f>Data!IB8</f>
        <v>0</v>
      </c>
      <c r="D101" s="171">
        <f>Data!IV8</f>
        <v>0</v>
      </c>
      <c r="E101" s="171">
        <f>Data!JP8</f>
        <v>0</v>
      </c>
      <c r="F101" s="171">
        <f>Data!KJ8</f>
        <v>0</v>
      </c>
      <c r="G101" s="171">
        <f>Data!LD8</f>
        <v>0</v>
      </c>
      <c r="H101" s="75">
        <f t="shared" si="2"/>
        <v>0</v>
      </c>
    </row>
    <row r="102" spans="2:8" x14ac:dyDescent="0.2">
      <c r="B102" s="9" t="str">
        <f>$B$43</f>
        <v>Vocational Training</v>
      </c>
      <c r="C102" s="171">
        <f>Data!IC8</f>
        <v>0</v>
      </c>
      <c r="D102" s="171">
        <f>Data!IW8</f>
        <v>0</v>
      </c>
      <c r="E102" s="171">
        <f>Data!JQ8</f>
        <v>0</v>
      </c>
      <c r="F102" s="171">
        <f>Data!KK8</f>
        <v>0</v>
      </c>
      <c r="G102" s="171">
        <f>Data!LE8</f>
        <v>0</v>
      </c>
      <c r="H102" s="75">
        <f t="shared" si="2"/>
        <v>0</v>
      </c>
    </row>
    <row r="103" spans="2:8" x14ac:dyDescent="0.2">
      <c r="B103" s="9" t="str">
        <f>$B$44</f>
        <v>Physical Training</v>
      </c>
      <c r="C103" s="171">
        <f>Data!ID8</f>
        <v>0</v>
      </c>
      <c r="D103" s="171">
        <f>Data!IX8</f>
        <v>0</v>
      </c>
      <c r="E103" s="171">
        <f>Data!JR8</f>
        <v>0</v>
      </c>
      <c r="F103" s="171">
        <f>Data!KL8</f>
        <v>0</v>
      </c>
      <c r="G103" s="171">
        <f>Data!LF8</f>
        <v>0</v>
      </c>
      <c r="H103" s="75">
        <f t="shared" si="2"/>
        <v>0</v>
      </c>
    </row>
    <row r="104" spans="2:8" x14ac:dyDescent="0.2">
      <c r="B104" s="9" t="str">
        <f>$B$45</f>
        <v>Health Services</v>
      </c>
      <c r="C104" s="171">
        <f>Data!IE8</f>
        <v>11164.017399868681</v>
      </c>
      <c r="D104" s="171">
        <f>Data!IY8</f>
        <v>19817.21996060407</v>
      </c>
      <c r="E104" s="171">
        <f>Data!JS8</f>
        <v>1169.6014445174001</v>
      </c>
      <c r="F104" s="171">
        <f>Data!KM8</f>
        <v>17.161195009848985</v>
      </c>
      <c r="G104" s="171">
        <f>Data!LG8</f>
        <v>0</v>
      </c>
      <c r="H104" s="75">
        <f t="shared" si="2"/>
        <v>32168</v>
      </c>
    </row>
    <row r="105" spans="2:8" x14ac:dyDescent="0.2">
      <c r="B105" s="9" t="str">
        <f>$B$46</f>
        <v>Pharmacy</v>
      </c>
      <c r="C105" s="171">
        <f>Data!IF8</f>
        <v>0</v>
      </c>
      <c r="D105" s="171">
        <f>Data!IZ8</f>
        <v>0</v>
      </c>
      <c r="E105" s="171">
        <f>Data!JT8</f>
        <v>0</v>
      </c>
      <c r="F105" s="171">
        <f>Data!KN8</f>
        <v>0</v>
      </c>
      <c r="G105" s="171">
        <f>Data!LH8</f>
        <v>0</v>
      </c>
      <c r="H105" s="75">
        <f t="shared" si="2"/>
        <v>0</v>
      </c>
    </row>
    <row r="106" spans="2:8" x14ac:dyDescent="0.2">
      <c r="B106" s="9" t="str">
        <f>$B$47</f>
        <v>Business Administration</v>
      </c>
      <c r="C106" s="171">
        <f>Data!IG8</f>
        <v>511883.87030161906</v>
      </c>
      <c r="D106" s="171">
        <f>Data!JA8</f>
        <v>1185096.6930427717</v>
      </c>
      <c r="E106" s="171">
        <f>Data!JU8</f>
        <v>281821.23964763514</v>
      </c>
      <c r="F106" s="171">
        <f>Data!KO8</f>
        <v>17896.197007974341</v>
      </c>
      <c r="G106" s="171">
        <f>Data!LI8</f>
        <v>0</v>
      </c>
      <c r="H106" s="75">
        <f t="shared" si="2"/>
        <v>1996698.0000000002</v>
      </c>
    </row>
    <row r="107" spans="2:8" x14ac:dyDescent="0.2">
      <c r="B107" s="9" t="str">
        <f>$B$48</f>
        <v>Optometry</v>
      </c>
      <c r="C107" s="171">
        <f>Data!IH8</f>
        <v>0</v>
      </c>
      <c r="D107" s="171">
        <f>Data!JB8</f>
        <v>0</v>
      </c>
      <c r="E107" s="171">
        <f>Data!JV8</f>
        <v>0</v>
      </c>
      <c r="F107" s="171">
        <f>Data!KP8</f>
        <v>0</v>
      </c>
      <c r="G107" s="171">
        <f>Data!LJ8</f>
        <v>0</v>
      </c>
      <c r="H107" s="75">
        <f t="shared" si="2"/>
        <v>0</v>
      </c>
    </row>
    <row r="108" spans="2:8" x14ac:dyDescent="0.2">
      <c r="B108" s="9" t="str">
        <f>$B$49</f>
        <v>Teacher Ed-Practice Teaching</v>
      </c>
      <c r="C108" s="171">
        <f>Data!II8</f>
        <v>0</v>
      </c>
      <c r="D108" s="171">
        <f>Data!JC8</f>
        <v>0</v>
      </c>
      <c r="E108" s="171">
        <f>Data!JW8</f>
        <v>0</v>
      </c>
      <c r="F108" s="171">
        <f>Data!KQ8</f>
        <v>0</v>
      </c>
      <c r="G108" s="171">
        <f>Data!LK8</f>
        <v>0</v>
      </c>
      <c r="H108" s="75">
        <f t="shared" si="2"/>
        <v>0</v>
      </c>
    </row>
    <row r="109" spans="2:8" x14ac:dyDescent="0.2">
      <c r="B109" s="9" t="str">
        <f>$B$50</f>
        <v>Technology</v>
      </c>
      <c r="C109" s="171">
        <f>Data!IJ8</f>
        <v>0</v>
      </c>
      <c r="D109" s="171">
        <f>Data!JD8</f>
        <v>0</v>
      </c>
      <c r="E109" s="171">
        <f>Data!JX8</f>
        <v>0</v>
      </c>
      <c r="F109" s="171">
        <f>Data!KR8</f>
        <v>0</v>
      </c>
      <c r="G109" s="171">
        <f>Data!LL8</f>
        <v>0</v>
      </c>
      <c r="H109" s="75">
        <f t="shared" si="2"/>
        <v>0</v>
      </c>
    </row>
    <row r="110" spans="2:8" x14ac:dyDescent="0.2">
      <c r="B110" s="9" t="str">
        <f>$B$51</f>
        <v>Nursing</v>
      </c>
      <c r="C110" s="171">
        <f>Data!IK8</f>
        <v>0</v>
      </c>
      <c r="D110" s="171">
        <f>Data!JE8</f>
        <v>0</v>
      </c>
      <c r="E110" s="171">
        <f>Data!JY8</f>
        <v>0</v>
      </c>
      <c r="F110" s="171">
        <f>Data!KS8</f>
        <v>0</v>
      </c>
      <c r="G110" s="171">
        <f>Data!HPM8</f>
        <v>0</v>
      </c>
      <c r="H110" s="75">
        <f t="shared" si="2"/>
        <v>0</v>
      </c>
    </row>
    <row r="111" spans="2:8" x14ac:dyDescent="0.2">
      <c r="B111" s="39" t="str">
        <f>$B$52</f>
        <v>Totals</v>
      </c>
      <c r="C111" s="40">
        <f>SUM(C91:C110)</f>
        <v>3397519.4351787865</v>
      </c>
      <c r="D111" s="40">
        <f>SUM(D91:D110)</f>
        <v>3381387.2723009065</v>
      </c>
      <c r="E111" s="40">
        <f>SUM(E91:E110)</f>
        <v>795726.62904524012</v>
      </c>
      <c r="F111" s="40">
        <f>SUM(F91:F110)</f>
        <v>150025.66347506701</v>
      </c>
      <c r="G111" s="40">
        <f>SUM(G91:G110)</f>
        <v>0</v>
      </c>
      <c r="H111" s="40">
        <f t="shared" si="2"/>
        <v>7724659.0000000009</v>
      </c>
    </row>
    <row r="112" spans="2:8"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10486678.054878641</v>
      </c>
      <c r="D116" s="21">
        <f t="shared" si="3"/>
        <v>7671070.0877055926</v>
      </c>
      <c r="E116" s="21">
        <f t="shared" si="3"/>
        <v>6279459.6063035997</v>
      </c>
      <c r="F116" s="21">
        <f t="shared" si="3"/>
        <v>3537334.2511121659</v>
      </c>
      <c r="G116" s="21">
        <f t="shared" si="3"/>
        <v>0</v>
      </c>
      <c r="H116" s="40">
        <f t="shared" ref="H116:H136" si="4">SUM(C116:G116)</f>
        <v>27974542</v>
      </c>
      <c r="I116" s="1"/>
    </row>
    <row r="117" spans="2:9" x14ac:dyDescent="0.2">
      <c r="B117" s="9" t="str">
        <f>$B$33</f>
        <v>Science</v>
      </c>
      <c r="C117" s="22">
        <f t="shared" si="3"/>
        <v>6293692.8515866203</v>
      </c>
      <c r="D117" s="22">
        <f t="shared" si="3"/>
        <v>7049985.203352592</v>
      </c>
      <c r="E117" s="22">
        <f t="shared" si="3"/>
        <v>4532227.7436746564</v>
      </c>
      <c r="F117" s="22">
        <f t="shared" si="3"/>
        <v>4183404.2013861309</v>
      </c>
      <c r="G117" s="22">
        <f t="shared" si="3"/>
        <v>0</v>
      </c>
      <c r="H117" s="75">
        <f t="shared" si="4"/>
        <v>22059310</v>
      </c>
      <c r="I117" s="1"/>
    </row>
    <row r="118" spans="2:9" x14ac:dyDescent="0.2">
      <c r="B118" s="9" t="str">
        <f>$B$34</f>
        <v>Fine Arts</v>
      </c>
      <c r="C118" s="22">
        <f t="shared" si="3"/>
        <v>1755915.1476889304</v>
      </c>
      <c r="D118" s="22">
        <f t="shared" si="3"/>
        <v>1341229.9438595064</v>
      </c>
      <c r="E118" s="22">
        <f t="shared" si="3"/>
        <v>732182.9084515631</v>
      </c>
      <c r="F118" s="22">
        <f t="shared" si="3"/>
        <v>0</v>
      </c>
      <c r="G118" s="22">
        <f t="shared" si="3"/>
        <v>0</v>
      </c>
      <c r="H118" s="75">
        <f t="shared" si="4"/>
        <v>3829328</v>
      </c>
      <c r="I118" s="1"/>
    </row>
    <row r="119" spans="2:9" x14ac:dyDescent="0.2">
      <c r="B119" s="9" t="str">
        <f>$B$35</f>
        <v>Teacher Education</v>
      </c>
      <c r="C119" s="22">
        <f t="shared" si="3"/>
        <v>250637.49566498317</v>
      </c>
      <c r="D119" s="22">
        <f t="shared" si="3"/>
        <v>1108561.2463804714</v>
      </c>
      <c r="E119" s="22">
        <f t="shared" si="3"/>
        <v>1622290.4313131312</v>
      </c>
      <c r="F119" s="22">
        <f t="shared" si="3"/>
        <v>810534.82664141408</v>
      </c>
      <c r="G119" s="22">
        <f t="shared" si="3"/>
        <v>0</v>
      </c>
      <c r="H119" s="75">
        <f t="shared" si="4"/>
        <v>3792024</v>
      </c>
      <c r="I119" s="1"/>
    </row>
    <row r="120" spans="2:9" x14ac:dyDescent="0.2">
      <c r="B120" s="9" t="str">
        <f>$B$36</f>
        <v>Agriculture</v>
      </c>
      <c r="C120" s="22">
        <f t="shared" si="3"/>
        <v>226</v>
      </c>
      <c r="D120" s="22">
        <f t="shared" si="3"/>
        <v>19224</v>
      </c>
      <c r="E120" s="22">
        <f t="shared" si="3"/>
        <v>0</v>
      </c>
      <c r="F120" s="22">
        <f t="shared" si="3"/>
        <v>0</v>
      </c>
      <c r="G120" s="22">
        <f t="shared" si="3"/>
        <v>0</v>
      </c>
      <c r="H120" s="75">
        <f t="shared" si="4"/>
        <v>19450</v>
      </c>
      <c r="I120" s="1"/>
    </row>
    <row r="121" spans="2:9" x14ac:dyDescent="0.2">
      <c r="B121" s="9" t="str">
        <f>$B$37</f>
        <v>Engineering</v>
      </c>
      <c r="C121" s="22">
        <f t="shared" si="3"/>
        <v>3425304.9976581233</v>
      </c>
      <c r="D121" s="22">
        <f t="shared" si="3"/>
        <v>8257064.8779993681</v>
      </c>
      <c r="E121" s="22">
        <f t="shared" si="3"/>
        <v>4202391.0982101373</v>
      </c>
      <c r="F121" s="22">
        <f t="shared" si="3"/>
        <v>5263918.0261323722</v>
      </c>
      <c r="G121" s="22">
        <f t="shared" si="3"/>
        <v>0</v>
      </c>
      <c r="H121" s="75">
        <f t="shared" si="4"/>
        <v>21148679</v>
      </c>
      <c r="I121" s="1"/>
    </row>
    <row r="122" spans="2:9" x14ac:dyDescent="0.2">
      <c r="B122" s="9" t="str">
        <f>$B$38</f>
        <v>Home Economics</v>
      </c>
      <c r="C122" s="22">
        <f t="shared" si="3"/>
        <v>7827</v>
      </c>
      <c r="D122" s="22">
        <f t="shared" si="3"/>
        <v>24602</v>
      </c>
      <c r="E122" s="22">
        <f t="shared" si="3"/>
        <v>0</v>
      </c>
      <c r="F122" s="22">
        <f t="shared" si="3"/>
        <v>0</v>
      </c>
      <c r="G122" s="22">
        <f t="shared" si="3"/>
        <v>0</v>
      </c>
      <c r="H122" s="75">
        <f t="shared" si="4"/>
        <v>32429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1016079</v>
      </c>
      <c r="F124" s="22">
        <f t="shared" si="3"/>
        <v>0</v>
      </c>
      <c r="G124" s="22">
        <f t="shared" si="3"/>
        <v>0</v>
      </c>
      <c r="H124" s="75">
        <f t="shared" si="4"/>
        <v>1016079</v>
      </c>
      <c r="I124" s="1"/>
    </row>
    <row r="125" spans="2:9" x14ac:dyDescent="0.2">
      <c r="B125" s="9" t="str">
        <f>$B$41</f>
        <v>Library Science</v>
      </c>
      <c r="C125" s="22">
        <f t="shared" si="3"/>
        <v>5294</v>
      </c>
      <c r="D125" s="22">
        <f t="shared" si="3"/>
        <v>28022</v>
      </c>
      <c r="E125" s="22">
        <f t="shared" si="3"/>
        <v>14794</v>
      </c>
      <c r="F125" s="22">
        <f t="shared" si="3"/>
        <v>0</v>
      </c>
      <c r="G125" s="22">
        <f t="shared" si="3"/>
        <v>0</v>
      </c>
      <c r="H125" s="75">
        <f t="shared" si="4"/>
        <v>48110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41943</v>
      </c>
      <c r="E127" s="22">
        <f t="shared" si="3"/>
        <v>0</v>
      </c>
      <c r="F127" s="22">
        <f t="shared" si="3"/>
        <v>0</v>
      </c>
      <c r="G127" s="22">
        <f t="shared" si="3"/>
        <v>0</v>
      </c>
      <c r="H127" s="75">
        <f t="shared" si="4"/>
        <v>41943</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9" x14ac:dyDescent="0.2">
      <c r="B129" s="9" t="str">
        <f>$B$45</f>
        <v>Health Services</v>
      </c>
      <c r="C129" s="22">
        <f t="shared" si="3"/>
        <v>295540.0173998687</v>
      </c>
      <c r="D129" s="22">
        <f t="shared" si="3"/>
        <v>738551.2199606041</v>
      </c>
      <c r="E129" s="22">
        <f t="shared" si="3"/>
        <v>257277.60144451741</v>
      </c>
      <c r="F129" s="22">
        <f t="shared" si="3"/>
        <v>68975.161195009845</v>
      </c>
      <c r="G129" s="22">
        <f t="shared" si="3"/>
        <v>0</v>
      </c>
      <c r="H129" s="75">
        <f t="shared" si="4"/>
        <v>1360344.0000000002</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1684518.8703016192</v>
      </c>
      <c r="D131" s="22">
        <f t="shared" si="3"/>
        <v>6230279.6930427719</v>
      </c>
      <c r="E131" s="22">
        <f t="shared" si="3"/>
        <v>4293362.2396476353</v>
      </c>
      <c r="F131" s="22">
        <f t="shared" si="3"/>
        <v>2531875.1970079741</v>
      </c>
      <c r="G131" s="22">
        <f t="shared" si="3"/>
        <v>0</v>
      </c>
      <c r="H131" s="75">
        <f t="shared" si="4"/>
        <v>14740036.000000002</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280462</v>
      </c>
      <c r="E133" s="22">
        <f t="shared" si="5"/>
        <v>0</v>
      </c>
      <c r="F133" s="22">
        <f t="shared" si="5"/>
        <v>0</v>
      </c>
      <c r="G133" s="22">
        <f t="shared" si="5"/>
        <v>0</v>
      </c>
      <c r="H133" s="75">
        <f t="shared" si="4"/>
        <v>280462</v>
      </c>
      <c r="I133" s="1"/>
    </row>
    <row r="134" spans="2:9" x14ac:dyDescent="0.2">
      <c r="B134" s="9" t="str">
        <f>$B$50</f>
        <v>Technology</v>
      </c>
      <c r="C134" s="22">
        <f t="shared" si="5"/>
        <v>50191</v>
      </c>
      <c r="D134" s="22">
        <f t="shared" si="5"/>
        <v>173053</v>
      </c>
      <c r="E134" s="22">
        <f t="shared" si="5"/>
        <v>0</v>
      </c>
      <c r="F134" s="22">
        <f t="shared" si="5"/>
        <v>0</v>
      </c>
      <c r="G134" s="22">
        <f t="shared" si="5"/>
        <v>0</v>
      </c>
      <c r="H134" s="75">
        <f t="shared" si="4"/>
        <v>223244</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24255825.435178787</v>
      </c>
      <c r="D136" s="40">
        <f>SUM(D116:D135)</f>
        <v>32964048.272300906</v>
      </c>
      <c r="E136" s="40">
        <f>SUM(E116:E135)</f>
        <v>22950064.629045237</v>
      </c>
      <c r="F136" s="40">
        <f>SUM(F116:F135)</f>
        <v>16396041.663475068</v>
      </c>
      <c r="G136" s="40">
        <f>SUM(G116:G135)</f>
        <v>0</v>
      </c>
      <c r="H136" s="40">
        <f t="shared" si="4"/>
        <v>96565980</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117006753</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Data!QD8</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Data!LN8</f>
        <v>0</v>
      </c>
      <c r="D143" s="171">
        <f>Data!MH8</f>
        <v>0</v>
      </c>
      <c r="E143" s="171">
        <f>Data!NB8</f>
        <v>0</v>
      </c>
      <c r="F143" s="171">
        <f>Data!NV8</f>
        <v>0</v>
      </c>
      <c r="G143" s="171">
        <f>Data!OP8</f>
        <v>0</v>
      </c>
      <c r="H143" s="172">
        <f>Data!PJ8</f>
        <v>20904363.272774026</v>
      </c>
      <c r="I143" s="76">
        <f t="shared" ref="I143:I162" si="6">SUM(C143:H143)</f>
        <v>20904363.272774026</v>
      </c>
    </row>
    <row r="144" spans="2:9" x14ac:dyDescent="0.2">
      <c r="B144" s="9" t="str">
        <f>$B$33</f>
        <v>Science</v>
      </c>
      <c r="C144" s="171">
        <f>Data!LO8</f>
        <v>0</v>
      </c>
      <c r="D144" s="171">
        <f>Data!MI8</f>
        <v>0</v>
      </c>
      <c r="E144" s="171">
        <f>Data!NC8</f>
        <v>0</v>
      </c>
      <c r="F144" s="171">
        <f>Data!NW8</f>
        <v>0</v>
      </c>
      <c r="G144" s="171">
        <f>Data!OQ8</f>
        <v>0</v>
      </c>
      <c r="H144" s="172">
        <f>Data!PK8</f>
        <v>36188518.266224332</v>
      </c>
      <c r="I144" s="76">
        <f t="shared" si="6"/>
        <v>36188518.266224332</v>
      </c>
    </row>
    <row r="145" spans="2:9" x14ac:dyDescent="0.2">
      <c r="B145" s="9" t="str">
        <f>$B$34</f>
        <v>Fine Arts</v>
      </c>
      <c r="C145" s="171">
        <f>Data!LP8</f>
        <v>0</v>
      </c>
      <c r="D145" s="171">
        <f>Data!MJ8</f>
        <v>0</v>
      </c>
      <c r="E145" s="171">
        <f>Data!ND8</f>
        <v>0</v>
      </c>
      <c r="F145" s="171">
        <f>Data!NX8</f>
        <v>0</v>
      </c>
      <c r="G145" s="171">
        <f>Data!OR8</f>
        <v>0</v>
      </c>
      <c r="H145" s="172">
        <f>Data!PL8</f>
        <v>3937733.3621716788</v>
      </c>
      <c r="I145" s="76">
        <f t="shared" si="6"/>
        <v>3937733.3621716788</v>
      </c>
    </row>
    <row r="146" spans="2:9" x14ac:dyDescent="0.2">
      <c r="B146" s="9" t="str">
        <f>$B$35</f>
        <v>Teacher Education</v>
      </c>
      <c r="C146" s="171">
        <f>Data!LQ8</f>
        <v>0</v>
      </c>
      <c r="D146" s="171">
        <f>Data!MK8</f>
        <v>0</v>
      </c>
      <c r="E146" s="171">
        <f>Data!NE8</f>
        <v>0</v>
      </c>
      <c r="F146" s="171">
        <f>Data!NY8</f>
        <v>0</v>
      </c>
      <c r="G146" s="171">
        <f>Data!OS8</f>
        <v>0</v>
      </c>
      <c r="H146" s="172">
        <f>Data!PN8</f>
        <v>10765166.946184142</v>
      </c>
      <c r="I146" s="76">
        <f t="shared" si="6"/>
        <v>10765166.946184142</v>
      </c>
    </row>
    <row r="147" spans="2:9" x14ac:dyDescent="0.2">
      <c r="B147" s="9" t="str">
        <f>$B$36</f>
        <v>Agriculture</v>
      </c>
      <c r="C147" s="171">
        <f>Data!LR8</f>
        <v>0</v>
      </c>
      <c r="D147" s="171">
        <f>Data!ML8</f>
        <v>0</v>
      </c>
      <c r="E147" s="171">
        <f>Data!NF8</f>
        <v>0</v>
      </c>
      <c r="F147" s="171">
        <f>Data!NZ8</f>
        <v>0</v>
      </c>
      <c r="G147" s="171">
        <f>Data!OT8</f>
        <v>0</v>
      </c>
      <c r="H147" s="172">
        <f>Data!PM8</f>
        <v>7417.0516399540975</v>
      </c>
      <c r="I147" s="76">
        <f t="shared" si="6"/>
        <v>7417.0516399540975</v>
      </c>
    </row>
    <row r="148" spans="2:9" x14ac:dyDescent="0.2">
      <c r="B148" s="9" t="str">
        <f>$B$37</f>
        <v>Engineering</v>
      </c>
      <c r="C148" s="171">
        <f>Data!LS8</f>
        <v>0</v>
      </c>
      <c r="D148" s="171">
        <f>Data!MM8</f>
        <v>0</v>
      </c>
      <c r="E148" s="171">
        <f>Data!NG8</f>
        <v>0</v>
      </c>
      <c r="F148" s="171">
        <f>Data!OA8</f>
        <v>0</v>
      </c>
      <c r="G148" s="171">
        <f>Data!OU8</f>
        <v>0</v>
      </c>
      <c r="H148" s="172">
        <f>Data!PO8</f>
        <v>34492332.268994823</v>
      </c>
      <c r="I148" s="76">
        <f t="shared" si="6"/>
        <v>34492332.268994823</v>
      </c>
    </row>
    <row r="149" spans="2:9" x14ac:dyDescent="0.2">
      <c r="B149" s="9" t="str">
        <f>$B$38</f>
        <v>Home Economics</v>
      </c>
      <c r="C149" s="171">
        <f>Data!LT8</f>
        <v>0</v>
      </c>
      <c r="D149" s="171">
        <f>Data!MN8</f>
        <v>0</v>
      </c>
      <c r="E149" s="171">
        <f>Data!NH8</f>
        <v>0</v>
      </c>
      <c r="F149" s="171">
        <f>Data!OB8</f>
        <v>0</v>
      </c>
      <c r="G149" s="171">
        <f>Data!OV8</f>
        <v>0</v>
      </c>
      <c r="H149" s="172">
        <f>Data!PP8</f>
        <v>11350</v>
      </c>
      <c r="I149" s="76">
        <f t="shared" si="6"/>
        <v>11350</v>
      </c>
    </row>
    <row r="150" spans="2:9" x14ac:dyDescent="0.2">
      <c r="B150" s="9" t="str">
        <f>$B$39</f>
        <v>Law</v>
      </c>
      <c r="C150" s="171">
        <f>Data!LU8</f>
        <v>0</v>
      </c>
      <c r="D150" s="171">
        <f>Data!MO8</f>
        <v>0</v>
      </c>
      <c r="E150" s="171">
        <f>Data!NI8</f>
        <v>0</v>
      </c>
      <c r="F150" s="171">
        <f>Data!OC8</f>
        <v>0</v>
      </c>
      <c r="G150" s="171">
        <f>Data!OW8</f>
        <v>0</v>
      </c>
      <c r="H150" s="172">
        <f>Data!PQ8</f>
        <v>0</v>
      </c>
      <c r="I150" s="76">
        <f t="shared" si="6"/>
        <v>0</v>
      </c>
    </row>
    <row r="151" spans="2:9" x14ac:dyDescent="0.2">
      <c r="B151" s="9" t="str">
        <f>$B$40</f>
        <v>Social Service</v>
      </c>
      <c r="C151" s="171">
        <f>Data!LV8</f>
        <v>0</v>
      </c>
      <c r="D151" s="171">
        <f>Data!MP8</f>
        <v>0</v>
      </c>
      <c r="E151" s="171">
        <f>Data!NJ8</f>
        <v>0</v>
      </c>
      <c r="F151" s="171">
        <f>Data!OD8</f>
        <v>0</v>
      </c>
      <c r="G151" s="171">
        <f>Data!OX8</f>
        <v>0</v>
      </c>
      <c r="H151" s="172">
        <f>Data!PR8</f>
        <v>905890.70909126732</v>
      </c>
      <c r="I151" s="76">
        <f t="shared" si="6"/>
        <v>905890.70909126732</v>
      </c>
    </row>
    <row r="152" spans="2:9" x14ac:dyDescent="0.2">
      <c r="B152" s="9" t="str">
        <f>$B$41</f>
        <v>Library Science</v>
      </c>
      <c r="C152" s="171">
        <f>Data!LW8</f>
        <v>0</v>
      </c>
      <c r="D152" s="171">
        <f>Data!MQ8</f>
        <v>0</v>
      </c>
      <c r="E152" s="171">
        <f>Data!NK8</f>
        <v>0</v>
      </c>
      <c r="F152" s="171">
        <f>Data!OE8</f>
        <v>0</v>
      </c>
      <c r="G152" s="171">
        <f>Data!OY8</f>
        <v>0</v>
      </c>
      <c r="H152" s="172">
        <f>Data!PS8</f>
        <v>16838.500000000007</v>
      </c>
      <c r="I152" s="76">
        <f t="shared" si="6"/>
        <v>16838.500000000007</v>
      </c>
    </row>
    <row r="153" spans="2:9" x14ac:dyDescent="0.2">
      <c r="B153" s="9" t="str">
        <f>$B$42</f>
        <v>Veterinary Science</v>
      </c>
      <c r="C153" s="171">
        <f>Data!LX8</f>
        <v>0</v>
      </c>
      <c r="D153" s="171">
        <f>Data!MR8</f>
        <v>0</v>
      </c>
      <c r="E153" s="171">
        <f>Data!NL8</f>
        <v>0</v>
      </c>
      <c r="F153" s="171">
        <f>Data!OF8</f>
        <v>0</v>
      </c>
      <c r="G153" s="171">
        <f>Data!OZ8</f>
        <v>0</v>
      </c>
      <c r="H153" s="172">
        <f>Data!PT8</f>
        <v>0</v>
      </c>
      <c r="I153" s="76">
        <f t="shared" si="6"/>
        <v>0</v>
      </c>
    </row>
    <row r="154" spans="2:9" x14ac:dyDescent="0.2">
      <c r="B154" s="9" t="str">
        <f>$B$43</f>
        <v>Vocational Training</v>
      </c>
      <c r="C154" s="171">
        <f>Data!LY8</f>
        <v>0</v>
      </c>
      <c r="D154" s="171">
        <f>Data!MS8</f>
        <v>0</v>
      </c>
      <c r="E154" s="171">
        <f>Data!NM8</f>
        <v>0</v>
      </c>
      <c r="F154" s="171">
        <f>Data!OG8</f>
        <v>0</v>
      </c>
      <c r="G154" s="171">
        <f>Data!PA8</f>
        <v>0</v>
      </c>
      <c r="H154" s="172">
        <f>Data!PU8</f>
        <v>14680.050000000003</v>
      </c>
      <c r="I154" s="76">
        <f t="shared" si="6"/>
        <v>14680.050000000003</v>
      </c>
    </row>
    <row r="155" spans="2:9" x14ac:dyDescent="0.2">
      <c r="B155" s="9" t="str">
        <f>$B$44</f>
        <v>Physical Training</v>
      </c>
      <c r="C155" s="171">
        <f>Data!LZ8</f>
        <v>0</v>
      </c>
      <c r="D155" s="171">
        <f>Data!MT8</f>
        <v>0</v>
      </c>
      <c r="E155" s="171">
        <f>Data!NN8</f>
        <v>0</v>
      </c>
      <c r="F155" s="171">
        <f>Data!OH8</f>
        <v>0</v>
      </c>
      <c r="G155" s="171">
        <f>Data!PB8</f>
        <v>0</v>
      </c>
      <c r="H155" s="172">
        <f>Data!PV8</f>
        <v>0</v>
      </c>
      <c r="I155" s="76">
        <f t="shared" si="6"/>
        <v>0</v>
      </c>
    </row>
    <row r="156" spans="2:9" x14ac:dyDescent="0.2">
      <c r="B156" s="9" t="str">
        <f>$B$45</f>
        <v>Health Services</v>
      </c>
      <c r="C156" s="171">
        <f>Data!MA8</f>
        <v>0</v>
      </c>
      <c r="D156" s="171">
        <f>Data!MU8</f>
        <v>0</v>
      </c>
      <c r="E156" s="171">
        <f>Data!NO8</f>
        <v>0</v>
      </c>
      <c r="F156" s="171">
        <f>Data!OI8</f>
        <v>0</v>
      </c>
      <c r="G156" s="171">
        <f>Data!PC8</f>
        <v>0</v>
      </c>
      <c r="H156" s="172">
        <f>Data!PW8</f>
        <v>3383239.8054438708</v>
      </c>
      <c r="I156" s="76">
        <f t="shared" si="6"/>
        <v>3383239.8054438708</v>
      </c>
    </row>
    <row r="157" spans="2:9" x14ac:dyDescent="0.2">
      <c r="B157" s="9" t="str">
        <f>$B$46</f>
        <v>Pharmacy</v>
      </c>
      <c r="C157" s="171">
        <f>Data!MB8</f>
        <v>0</v>
      </c>
      <c r="D157" s="171">
        <f>Data!MV8</f>
        <v>0</v>
      </c>
      <c r="E157" s="171">
        <f>Data!NP8</f>
        <v>0</v>
      </c>
      <c r="F157" s="171">
        <f>Data!OJ8</f>
        <v>0</v>
      </c>
      <c r="G157" s="171">
        <f>Data!PD8</f>
        <v>0</v>
      </c>
      <c r="H157" s="172">
        <f>Data!PX8</f>
        <v>0</v>
      </c>
      <c r="I157" s="76">
        <f t="shared" si="6"/>
        <v>0</v>
      </c>
    </row>
    <row r="158" spans="2:9" x14ac:dyDescent="0.2">
      <c r="B158" s="9" t="str">
        <f>$B$47</f>
        <v>Business Administration</v>
      </c>
      <c r="C158" s="171">
        <f>Data!MC8</f>
        <v>0</v>
      </c>
      <c r="D158" s="171">
        <f>Data!MW8</f>
        <v>0</v>
      </c>
      <c r="E158" s="171">
        <f>Data!NQ8</f>
        <v>0</v>
      </c>
      <c r="F158" s="171">
        <f>Data!OK8</f>
        <v>0</v>
      </c>
      <c r="G158" s="171">
        <f>Data!PE8</f>
        <v>0</v>
      </c>
      <c r="H158" s="172">
        <f>Data!PY8</f>
        <v>5775077.261967469</v>
      </c>
      <c r="I158" s="76">
        <f t="shared" si="6"/>
        <v>5775077.261967469</v>
      </c>
    </row>
    <row r="159" spans="2:9" x14ac:dyDescent="0.2">
      <c r="B159" s="9" t="str">
        <f>$B$48</f>
        <v>Optometry</v>
      </c>
      <c r="C159" s="171">
        <f>Data!MD8</f>
        <v>0</v>
      </c>
      <c r="D159" s="171">
        <f>Data!MX8</f>
        <v>0</v>
      </c>
      <c r="E159" s="171">
        <f>Data!NR8</f>
        <v>0</v>
      </c>
      <c r="F159" s="171">
        <f>Data!OL8</f>
        <v>0</v>
      </c>
      <c r="G159" s="171">
        <f>Data!PF8</f>
        <v>0</v>
      </c>
      <c r="H159" s="172">
        <f>Data!PZ8</f>
        <v>0</v>
      </c>
      <c r="I159" s="76">
        <f t="shared" si="6"/>
        <v>0</v>
      </c>
    </row>
    <row r="160" spans="2:9" x14ac:dyDescent="0.2">
      <c r="B160" s="9" t="str">
        <f>$B$49</f>
        <v>Teacher Ed-Practice Teaching</v>
      </c>
      <c r="C160" s="171">
        <f>Data!ME8</f>
        <v>0</v>
      </c>
      <c r="D160" s="171">
        <f>Data!MY8</f>
        <v>0</v>
      </c>
      <c r="E160" s="171">
        <f>Data!NS8</f>
        <v>0</v>
      </c>
      <c r="F160" s="171">
        <f>Data!OM8</f>
        <v>0</v>
      </c>
      <c r="G160" s="171">
        <f>Data!PG8</f>
        <v>0</v>
      </c>
      <c r="H160" s="172">
        <f>Data!QA8</f>
        <v>98161.700000000012</v>
      </c>
      <c r="I160" s="76">
        <f t="shared" si="6"/>
        <v>98161.700000000012</v>
      </c>
    </row>
    <row r="161" spans="2:9" x14ac:dyDescent="0.2">
      <c r="B161" s="9" t="str">
        <f>$B$50</f>
        <v>Technology</v>
      </c>
      <c r="C161" s="171">
        <f>Data!MF8</f>
        <v>0</v>
      </c>
      <c r="D161" s="171">
        <f>Data!MZ8</f>
        <v>0</v>
      </c>
      <c r="E161" s="171">
        <f>Data!NT8</f>
        <v>0</v>
      </c>
      <c r="F161" s="171">
        <f>Data!ON8</f>
        <v>0</v>
      </c>
      <c r="G161" s="171">
        <f>Data!PH8</f>
        <v>0</v>
      </c>
      <c r="H161" s="172">
        <f>Data!QB8</f>
        <v>505983.47904322867</v>
      </c>
      <c r="I161" s="76">
        <f t="shared" si="6"/>
        <v>505983.47904322867</v>
      </c>
    </row>
    <row r="162" spans="2:9" x14ac:dyDescent="0.2">
      <c r="B162" s="9" t="str">
        <f>$B$51</f>
        <v>Nursing</v>
      </c>
      <c r="C162" s="171">
        <f>Data!MG8</f>
        <v>0</v>
      </c>
      <c r="D162" s="171">
        <f>Data!NA8</f>
        <v>0</v>
      </c>
      <c r="E162" s="171">
        <f>Data!NU8</f>
        <v>0</v>
      </c>
      <c r="F162" s="171">
        <f>Data!OO8</f>
        <v>0</v>
      </c>
      <c r="G162" s="171">
        <f>Data!PI8</f>
        <v>0</v>
      </c>
      <c r="H162" s="172">
        <f>Data!QC8</f>
        <v>0</v>
      </c>
      <c r="I162" s="76">
        <f t="shared" si="6"/>
        <v>0</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117006752.67353478</v>
      </c>
      <c r="I163" s="76">
        <f>SUM(I143:I162)</f>
        <v>117006752.67353478</v>
      </c>
    </row>
    <row r="164" spans="2:9" ht="15" thickTop="1" x14ac:dyDescent="0.2">
      <c r="B164" s="14"/>
      <c r="C164" s="46"/>
      <c r="D164" s="46"/>
      <c r="E164" s="46"/>
      <c r="F164" s="46"/>
      <c r="G164" s="46"/>
      <c r="H164" s="47"/>
      <c r="I164" s="48"/>
    </row>
    <row r="165" spans="2:9" ht="14.25" customHeight="1"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83" si="8">C143+$H$140*IF($H116=0,0,$H143*C116/$H116)+IF($H32=0,0,$H$141*$H143*C32/$H32)</f>
        <v>7836315.1605416955</v>
      </c>
      <c r="D168" s="21">
        <f t="shared" si="8"/>
        <v>5732313.179758518</v>
      </c>
      <c r="E168" s="21">
        <f t="shared" si="8"/>
        <v>4692413.0077583045</v>
      </c>
      <c r="F168" s="21">
        <f t="shared" si="8"/>
        <v>2643321.9247155064</v>
      </c>
      <c r="G168" s="21">
        <f t="shared" si="8"/>
        <v>0</v>
      </c>
      <c r="H168" s="40">
        <f t="shared" ref="H168:H188" si="9">SUM(C168:G168)</f>
        <v>20904363.272774026</v>
      </c>
      <c r="I168" s="56"/>
    </row>
    <row r="169" spans="2:9" x14ac:dyDescent="0.2">
      <c r="B169" s="9" t="str">
        <f>$B$33</f>
        <v>Science</v>
      </c>
      <c r="C169" s="22">
        <f t="shared" si="8"/>
        <v>10324865.951004265</v>
      </c>
      <c r="D169" s="22">
        <f t="shared" si="8"/>
        <v>11565571.103907445</v>
      </c>
      <c r="E169" s="22">
        <f t="shared" si="8"/>
        <v>7435164.8573168879</v>
      </c>
      <c r="F169" s="22">
        <f t="shared" si="8"/>
        <v>6862916.3539957339</v>
      </c>
      <c r="G169" s="22">
        <f t="shared" si="8"/>
        <v>0</v>
      </c>
      <c r="H169" s="75">
        <f t="shared" si="9"/>
        <v>36188518.266224332</v>
      </c>
      <c r="I169" s="56"/>
    </row>
    <row r="170" spans="2:9" x14ac:dyDescent="0.2">
      <c r="B170" s="9" t="str">
        <f>$B$34</f>
        <v>Fine Arts</v>
      </c>
      <c r="C170" s="22">
        <f t="shared" si="8"/>
        <v>1805623.7695484199</v>
      </c>
      <c r="D170" s="22">
        <f t="shared" si="8"/>
        <v>1379199.143107936</v>
      </c>
      <c r="E170" s="22">
        <f t="shared" si="8"/>
        <v>752910.44951532269</v>
      </c>
      <c r="F170" s="22">
        <f t="shared" si="8"/>
        <v>0</v>
      </c>
      <c r="G170" s="22">
        <f t="shared" si="8"/>
        <v>0</v>
      </c>
      <c r="H170" s="75">
        <f t="shared" si="9"/>
        <v>3937733.3621716783</v>
      </c>
      <c r="I170" s="56"/>
    </row>
    <row r="171" spans="2:9" x14ac:dyDescent="0.2">
      <c r="B171" s="9" t="str">
        <f>$B$35</f>
        <v>Teacher Education</v>
      </c>
      <c r="C171" s="22">
        <f t="shared" si="8"/>
        <v>711534.12631540513</v>
      </c>
      <c r="D171" s="22">
        <f t="shared" si="8"/>
        <v>3147091.6026258655</v>
      </c>
      <c r="E171" s="22">
        <f t="shared" si="8"/>
        <v>4605516.0326735629</v>
      </c>
      <c r="F171" s="22">
        <f t="shared" si="8"/>
        <v>2301025.1845693076</v>
      </c>
      <c r="G171" s="22">
        <f t="shared" si="8"/>
        <v>0</v>
      </c>
      <c r="H171" s="75">
        <f t="shared" si="9"/>
        <v>10765166.94618414</v>
      </c>
      <c r="I171" s="56"/>
    </row>
    <row r="172" spans="2:9" x14ac:dyDescent="0.2">
      <c r="B172" s="9" t="str">
        <f>$B$36</f>
        <v>Agriculture</v>
      </c>
      <c r="C172" s="22">
        <f t="shared" si="8"/>
        <v>86.182708001523196</v>
      </c>
      <c r="D172" s="22">
        <f t="shared" si="8"/>
        <v>7330.8689319525738</v>
      </c>
      <c r="E172" s="22">
        <f t="shared" si="8"/>
        <v>0</v>
      </c>
      <c r="F172" s="22">
        <f t="shared" si="8"/>
        <v>0</v>
      </c>
      <c r="G172" s="22">
        <f t="shared" si="8"/>
        <v>0</v>
      </c>
      <c r="H172" s="75">
        <f t="shared" si="9"/>
        <v>7417.0516399540966</v>
      </c>
      <c r="I172" s="56"/>
    </row>
    <row r="173" spans="2:9" x14ac:dyDescent="0.2">
      <c r="B173" s="9" t="str">
        <f>$B$37</f>
        <v>Engineering</v>
      </c>
      <c r="C173" s="22">
        <f t="shared" si="8"/>
        <v>5586484.0589746768</v>
      </c>
      <c r="D173" s="22">
        <f t="shared" si="8"/>
        <v>13466818.67641007</v>
      </c>
      <c r="E173" s="22">
        <f t="shared" si="8"/>
        <v>6853868.7491417369</v>
      </c>
      <c r="F173" s="22">
        <f t="shared" si="8"/>
        <v>8585160.7844683416</v>
      </c>
      <c r="G173" s="22">
        <f t="shared" si="8"/>
        <v>0</v>
      </c>
      <c r="H173" s="75">
        <f t="shared" si="9"/>
        <v>34492332.268994823</v>
      </c>
      <c r="I173" s="56"/>
    </row>
    <row r="174" spans="2:9" x14ac:dyDescent="0.2">
      <c r="B174" s="9" t="str">
        <f>$B$38</f>
        <v>Home Economics</v>
      </c>
      <c r="C174" s="22">
        <f t="shared" si="8"/>
        <v>2739.413796293441</v>
      </c>
      <c r="D174" s="22">
        <f t="shared" si="8"/>
        <v>8610.5862037065581</v>
      </c>
      <c r="E174" s="22">
        <f t="shared" si="8"/>
        <v>0</v>
      </c>
      <c r="F174" s="22">
        <f t="shared" si="8"/>
        <v>0</v>
      </c>
      <c r="G174" s="22">
        <f t="shared" si="8"/>
        <v>0</v>
      </c>
      <c r="H174" s="75">
        <f t="shared" si="9"/>
        <v>11350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905890.70909126732</v>
      </c>
      <c r="F176" s="22">
        <f t="shared" si="8"/>
        <v>0</v>
      </c>
      <c r="G176" s="22">
        <f t="shared" si="8"/>
        <v>0</v>
      </c>
      <c r="H176" s="75">
        <f t="shared" si="9"/>
        <v>905890.70909126732</v>
      </c>
      <c r="I176" s="56"/>
    </row>
    <row r="177" spans="2:9" x14ac:dyDescent="0.2">
      <c r="B177" s="9" t="str">
        <f>$B$41</f>
        <v>Library Science</v>
      </c>
      <c r="C177" s="22">
        <f t="shared" si="8"/>
        <v>1852.900000000001</v>
      </c>
      <c r="D177" s="22">
        <f t="shared" si="8"/>
        <v>9807.7000000000044</v>
      </c>
      <c r="E177" s="22">
        <f t="shared" si="8"/>
        <v>5177.9000000000024</v>
      </c>
      <c r="F177" s="22">
        <f t="shared" si="8"/>
        <v>0</v>
      </c>
      <c r="G177" s="22">
        <f t="shared" si="8"/>
        <v>0</v>
      </c>
      <c r="H177" s="75">
        <f t="shared" si="9"/>
        <v>16838.500000000007</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14680.050000000003</v>
      </c>
      <c r="E179" s="22">
        <f t="shared" si="8"/>
        <v>0</v>
      </c>
      <c r="F179" s="22">
        <f t="shared" si="8"/>
        <v>0</v>
      </c>
      <c r="G179" s="22">
        <f t="shared" si="8"/>
        <v>0</v>
      </c>
      <c r="H179" s="75">
        <f t="shared" si="9"/>
        <v>14680.050000000003</v>
      </c>
      <c r="I179" s="56"/>
    </row>
    <row r="180" spans="2:9" x14ac:dyDescent="0.2">
      <c r="B180" s="9" t="str">
        <f>$B$44</f>
        <v>Physical Training</v>
      </c>
      <c r="C180" s="22">
        <f t="shared" si="8"/>
        <v>0</v>
      </c>
      <c r="D180" s="22">
        <f t="shared" si="8"/>
        <v>0</v>
      </c>
      <c r="E180" s="22">
        <f t="shared" si="8"/>
        <v>0</v>
      </c>
      <c r="F180" s="22">
        <f t="shared" si="8"/>
        <v>0</v>
      </c>
      <c r="G180" s="22">
        <f t="shared" si="8"/>
        <v>0</v>
      </c>
      <c r="H180" s="75">
        <f t="shared" si="9"/>
        <v>0</v>
      </c>
      <c r="I180" s="56"/>
    </row>
    <row r="181" spans="2:9" x14ac:dyDescent="0.2">
      <c r="B181" s="9" t="str">
        <f>$B$45</f>
        <v>Health Services</v>
      </c>
      <c r="C181" s="22">
        <f t="shared" si="8"/>
        <v>735021.98779779952</v>
      </c>
      <c r="D181" s="22">
        <f t="shared" si="8"/>
        <v>1836811.781233164</v>
      </c>
      <c r="E181" s="22">
        <f t="shared" si="8"/>
        <v>639861.55138421955</v>
      </c>
      <c r="F181" s="22">
        <f t="shared" si="8"/>
        <v>171544.48502868737</v>
      </c>
      <c r="G181" s="22">
        <f t="shared" si="8"/>
        <v>0</v>
      </c>
      <c r="H181" s="75">
        <f t="shared" si="9"/>
        <v>3383239.8054438704</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659986.62589657237</v>
      </c>
      <c r="D183" s="22">
        <f t="shared" si="8"/>
        <v>2440994.48542656</v>
      </c>
      <c r="E183" s="22">
        <f t="shared" si="8"/>
        <v>1682119.2734928722</v>
      </c>
      <c r="F183" s="22">
        <f t="shared" si="8"/>
        <v>991976.877151464</v>
      </c>
      <c r="G183" s="22">
        <f t="shared" si="8"/>
        <v>0</v>
      </c>
      <c r="H183" s="75">
        <f t="shared" si="9"/>
        <v>5775077.2619674681</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98161.700000000012</v>
      </c>
      <c r="E185" s="22">
        <f t="shared" si="10"/>
        <v>0</v>
      </c>
      <c r="F185" s="22">
        <f t="shared" si="10"/>
        <v>0</v>
      </c>
      <c r="G185" s="22">
        <f t="shared" si="10"/>
        <v>0</v>
      </c>
      <c r="H185" s="75">
        <f t="shared" si="9"/>
        <v>98161.700000000012</v>
      </c>
      <c r="I185" s="56"/>
    </row>
    <row r="186" spans="2:9" x14ac:dyDescent="0.2">
      <c r="B186" s="9" t="str">
        <f>$B$50</f>
        <v>Technology</v>
      </c>
      <c r="C186" s="22">
        <f t="shared" si="10"/>
        <v>113758.11576865982</v>
      </c>
      <c r="D186" s="22">
        <f t="shared" si="10"/>
        <v>392225.36327456881</v>
      </c>
      <c r="E186" s="22">
        <f t="shared" si="10"/>
        <v>0</v>
      </c>
      <c r="F186" s="22">
        <f t="shared" si="10"/>
        <v>0</v>
      </c>
      <c r="G186" s="22">
        <f t="shared" si="10"/>
        <v>0</v>
      </c>
      <c r="H186" s="75">
        <f t="shared" si="9"/>
        <v>505983.47904322861</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27778268.29235179</v>
      </c>
      <c r="D188" s="40">
        <f>SUM(D168:D187)</f>
        <v>40099616.240879789</v>
      </c>
      <c r="E188" s="40">
        <f>SUM(E168:E187)</f>
        <v>27572922.530374173</v>
      </c>
      <c r="F188" s="40">
        <f>SUM(F168:F187)</f>
        <v>21555945.60992904</v>
      </c>
      <c r="G188" s="40">
        <f>SUM(G168:G187)</f>
        <v>0</v>
      </c>
      <c r="H188" s="40">
        <f t="shared" si="9"/>
        <v>117006752.6735348</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66065896</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7174491.283152665</v>
      </c>
      <c r="D193" s="42">
        <f t="shared" si="11"/>
        <v>5248184.9055233374</v>
      </c>
      <c r="E193" s="42">
        <f t="shared" si="11"/>
        <v>4296110.54831375</v>
      </c>
      <c r="F193" s="42">
        <f t="shared" si="11"/>
        <v>2420077.5133355889</v>
      </c>
      <c r="G193" s="42">
        <f t="shared" si="11"/>
        <v>0</v>
      </c>
      <c r="H193" s="42">
        <f>SUM(C193:G193)</f>
        <v>19138864.250325341</v>
      </c>
      <c r="I193" s="1"/>
    </row>
    <row r="194" spans="2:9" x14ac:dyDescent="0.2">
      <c r="B194" s="9" t="str">
        <f>$B$33</f>
        <v>Science</v>
      </c>
      <c r="C194" s="43">
        <f t="shared" si="11"/>
        <v>4305848.2644598559</v>
      </c>
      <c r="D194" s="43">
        <f t="shared" si="11"/>
        <v>4823267.875976935</v>
      </c>
      <c r="E194" s="43">
        <f t="shared" si="11"/>
        <v>3100736.7891044496</v>
      </c>
      <c r="F194" s="43">
        <f t="shared" si="11"/>
        <v>2862088.1483804048</v>
      </c>
      <c r="G194" s="43">
        <f t="shared" si="11"/>
        <v>0</v>
      </c>
      <c r="H194" s="43">
        <f t="shared" ref="H194:H213" si="12">SUM(C194:G194)</f>
        <v>15091941.077921646</v>
      </c>
      <c r="I194" s="1"/>
    </row>
    <row r="195" spans="2:9" x14ac:dyDescent="0.2">
      <c r="B195" s="9" t="str">
        <f>$B$34</f>
        <v>Fine Arts</v>
      </c>
      <c r="C195" s="43">
        <f t="shared" si="11"/>
        <v>1201314.453931307</v>
      </c>
      <c r="D195" s="43">
        <f t="shared" si="11"/>
        <v>917606.3659593988</v>
      </c>
      <c r="E195" s="43">
        <f t="shared" si="11"/>
        <v>500925.06577097328</v>
      </c>
      <c r="F195" s="43">
        <f t="shared" si="11"/>
        <v>0</v>
      </c>
      <c r="G195" s="43">
        <f t="shared" si="11"/>
        <v>0</v>
      </c>
      <c r="H195" s="43">
        <f t="shared" si="12"/>
        <v>2619845.8856616793</v>
      </c>
      <c r="I195" s="1"/>
    </row>
    <row r="196" spans="2:9" x14ac:dyDescent="0.2">
      <c r="B196" s="9" t="str">
        <f>$B$35</f>
        <v>Teacher Education</v>
      </c>
      <c r="C196" s="43">
        <f t="shared" si="11"/>
        <v>171474.3714329128</v>
      </c>
      <c r="D196" s="43">
        <f t="shared" si="11"/>
        <v>758425.40005292336</v>
      </c>
      <c r="E196" s="43">
        <f t="shared" si="11"/>
        <v>1109894.7156848456</v>
      </c>
      <c r="F196" s="43">
        <f t="shared" si="11"/>
        <v>554529.75842289056</v>
      </c>
      <c r="G196" s="43">
        <f t="shared" si="11"/>
        <v>0</v>
      </c>
      <c r="H196" s="43">
        <f t="shared" si="12"/>
        <v>2594324.2455935725</v>
      </c>
      <c r="I196" s="1"/>
    </row>
    <row r="197" spans="2:9" x14ac:dyDescent="0.2">
      <c r="B197" s="9" t="str">
        <f>$B$36</f>
        <v>Agriculture</v>
      </c>
      <c r="C197" s="43">
        <f t="shared" si="11"/>
        <v>154.61855713575318</v>
      </c>
      <c r="D197" s="43">
        <f t="shared" si="11"/>
        <v>13152.155497246546</v>
      </c>
      <c r="E197" s="43">
        <f t="shared" si="11"/>
        <v>0</v>
      </c>
      <c r="F197" s="43">
        <f t="shared" si="11"/>
        <v>0</v>
      </c>
      <c r="G197" s="43">
        <f t="shared" si="11"/>
        <v>0</v>
      </c>
      <c r="H197" s="43">
        <f t="shared" si="12"/>
        <v>13306.774054382298</v>
      </c>
      <c r="I197" s="1"/>
    </row>
    <row r="198" spans="2:9" x14ac:dyDescent="0.2">
      <c r="B198" s="9" t="str">
        <f>$B$37</f>
        <v>Engineering</v>
      </c>
      <c r="C198" s="43">
        <f t="shared" si="11"/>
        <v>2343432.37383975</v>
      </c>
      <c r="D198" s="43">
        <f t="shared" si="11"/>
        <v>5649094.9451883463</v>
      </c>
      <c r="E198" s="43">
        <f t="shared" si="11"/>
        <v>2875078.0890503749</v>
      </c>
      <c r="F198" s="43">
        <f t="shared" si="11"/>
        <v>3601324.8233693331</v>
      </c>
      <c r="G198" s="43">
        <f t="shared" si="11"/>
        <v>0</v>
      </c>
      <c r="H198" s="43">
        <f t="shared" si="12"/>
        <v>14468930.231447805</v>
      </c>
      <c r="I198" s="1"/>
    </row>
    <row r="199" spans="2:9" x14ac:dyDescent="0.2">
      <c r="B199" s="9" t="str">
        <f>$B$38</f>
        <v>Home Economics</v>
      </c>
      <c r="C199" s="43">
        <f t="shared" si="11"/>
        <v>5354.8648084138949</v>
      </c>
      <c r="D199" s="43">
        <f t="shared" si="11"/>
        <v>16831.529834751327</v>
      </c>
      <c r="E199" s="43">
        <f t="shared" si="11"/>
        <v>0</v>
      </c>
      <c r="F199" s="43">
        <f t="shared" si="11"/>
        <v>0</v>
      </c>
      <c r="G199" s="43">
        <f t="shared" si="11"/>
        <v>0</v>
      </c>
      <c r="H199" s="43">
        <f t="shared" si="12"/>
        <v>22186.394643165222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695153.40228291578</v>
      </c>
      <c r="F201" s="43">
        <f t="shared" si="11"/>
        <v>0</v>
      </c>
      <c r="G201" s="43">
        <f t="shared" si="11"/>
        <v>0</v>
      </c>
      <c r="H201" s="43">
        <f t="shared" si="12"/>
        <v>695153.40228291578</v>
      </c>
      <c r="I201" s="1"/>
    </row>
    <row r="202" spans="2:9" x14ac:dyDescent="0.2">
      <c r="B202" s="9" t="str">
        <f>$B$41</f>
        <v>Library Science</v>
      </c>
      <c r="C202" s="43">
        <f t="shared" si="11"/>
        <v>3621.9054932596346</v>
      </c>
      <c r="D202" s="43">
        <f t="shared" si="11"/>
        <v>19171.332779018034</v>
      </c>
      <c r="E202" s="43">
        <f t="shared" si="11"/>
        <v>10121.358116222711</v>
      </c>
      <c r="F202" s="43">
        <f t="shared" si="11"/>
        <v>0</v>
      </c>
      <c r="G202" s="43">
        <f t="shared" si="11"/>
        <v>0</v>
      </c>
      <c r="H202" s="43">
        <f t="shared" si="12"/>
        <v>32914.59638850038</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28695.425406835824</v>
      </c>
      <c r="E204" s="43">
        <f t="shared" si="11"/>
        <v>0</v>
      </c>
      <c r="F204" s="43">
        <f t="shared" si="11"/>
        <v>0</v>
      </c>
      <c r="G204" s="43">
        <f t="shared" si="11"/>
        <v>0</v>
      </c>
      <c r="H204" s="43">
        <f t="shared" si="12"/>
        <v>28695.425406835824</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202194.56224001365</v>
      </c>
      <c r="D206" s="43">
        <f t="shared" si="11"/>
        <v>505281.96460689773</v>
      </c>
      <c r="E206" s="43">
        <f t="shared" si="11"/>
        <v>176017.21910928609</v>
      </c>
      <c r="F206" s="43">
        <f t="shared" si="11"/>
        <v>47189.55708928503</v>
      </c>
      <c r="G206" s="43">
        <f t="shared" si="11"/>
        <v>0</v>
      </c>
      <c r="H206" s="43">
        <f t="shared" si="12"/>
        <v>930683.30304548249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1152468.4831592271</v>
      </c>
      <c r="D208" s="43">
        <f t="shared" si="11"/>
        <v>4262463.9676568881</v>
      </c>
      <c r="E208" s="43">
        <f t="shared" si="11"/>
        <v>2937316.2599798371</v>
      </c>
      <c r="F208" s="43">
        <f t="shared" si="11"/>
        <v>1732189.7779166983</v>
      </c>
      <c r="G208" s="43">
        <f t="shared" si="11"/>
        <v>0</v>
      </c>
      <c r="H208" s="43">
        <f t="shared" si="12"/>
        <v>10084438.48871265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191878.89279383901</v>
      </c>
      <c r="E210" s="43">
        <f t="shared" si="13"/>
        <v>0</v>
      </c>
      <c r="F210" s="43">
        <f t="shared" si="13"/>
        <v>0</v>
      </c>
      <c r="G210" s="43">
        <f t="shared" si="13"/>
        <v>0</v>
      </c>
      <c r="H210" s="43">
        <f t="shared" si="12"/>
        <v>191878.89279383901</v>
      </c>
      <c r="I210" s="1"/>
    </row>
    <row r="211" spans="2:9" x14ac:dyDescent="0.2">
      <c r="B211" s="9" t="str">
        <f>$B$50</f>
        <v>Technology</v>
      </c>
      <c r="C211" s="43">
        <f t="shared" si="13"/>
        <v>34338.31858938314</v>
      </c>
      <c r="D211" s="43">
        <f t="shared" si="13"/>
        <v>118394.71313280308</v>
      </c>
      <c r="E211" s="43">
        <f t="shared" si="13"/>
        <v>0</v>
      </c>
      <c r="F211" s="43">
        <f t="shared" si="13"/>
        <v>0</v>
      </c>
      <c r="G211" s="43">
        <f t="shared" si="13"/>
        <v>0</v>
      </c>
      <c r="H211" s="43">
        <f t="shared" si="12"/>
        <v>152733.03172218622</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16594693.499663929</v>
      </c>
      <c r="D213" s="42">
        <f>SUM(D193:D212)</f>
        <v>22552449.474409215</v>
      </c>
      <c r="E213" s="42">
        <f>SUM(E193:E212)</f>
        <v>15701353.447412655</v>
      </c>
      <c r="F213" s="42">
        <f>SUM(F193:F212)</f>
        <v>11217399.578514202</v>
      </c>
      <c r="G213" s="42">
        <f>SUM(G193:G212)</f>
        <v>0</v>
      </c>
      <c r="H213" s="42">
        <f t="shared" si="12"/>
        <v>66065896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44615561</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9141749.2374799494</v>
      </c>
      <c r="D218" s="42">
        <f t="shared" si="14"/>
        <v>6519951.0260830708</v>
      </c>
      <c r="E218" s="42">
        <f t="shared" si="14"/>
        <v>1471314.7588411677</v>
      </c>
      <c r="F218" s="42">
        <f t="shared" si="14"/>
        <v>306025.19367865782</v>
      </c>
      <c r="G218" s="42">
        <f t="shared" si="14"/>
        <v>0</v>
      </c>
      <c r="H218" s="42">
        <f>SUM(C218:G218)</f>
        <v>17439040.216082845</v>
      </c>
      <c r="I218" s="1"/>
    </row>
    <row r="219" spans="2:9" x14ac:dyDescent="0.2">
      <c r="B219" s="9" t="str">
        <f>$B$33</f>
        <v>Science</v>
      </c>
      <c r="C219" s="43">
        <f t="shared" si="14"/>
        <v>3509840.0243714405</v>
      </c>
      <c r="D219" s="43">
        <f t="shared" si="14"/>
        <v>4412998.624164572</v>
      </c>
      <c r="E219" s="43">
        <f t="shared" si="14"/>
        <v>534210.5987995282</v>
      </c>
      <c r="F219" s="43">
        <f t="shared" si="14"/>
        <v>292260.65939736261</v>
      </c>
      <c r="G219" s="43">
        <f t="shared" si="14"/>
        <v>0</v>
      </c>
      <c r="H219" s="43">
        <f t="shared" ref="H219:H238" si="15">SUM(C219:G219)</f>
        <v>8749309.9067329019</v>
      </c>
      <c r="I219" s="1"/>
    </row>
    <row r="220" spans="2:9" x14ac:dyDescent="0.2">
      <c r="B220" s="9" t="str">
        <f>$B$34</f>
        <v>Fine Arts</v>
      </c>
      <c r="C220" s="43">
        <f t="shared" si="14"/>
        <v>702077.2290237085</v>
      </c>
      <c r="D220" s="43">
        <f t="shared" si="14"/>
        <v>455842.70768124942</v>
      </c>
      <c r="E220" s="43">
        <f t="shared" si="14"/>
        <v>62355.452189840878</v>
      </c>
      <c r="F220" s="43">
        <f t="shared" si="14"/>
        <v>0</v>
      </c>
      <c r="G220" s="43">
        <f t="shared" si="14"/>
        <v>0</v>
      </c>
      <c r="H220" s="43">
        <f t="shared" si="15"/>
        <v>1220275.3888947987</v>
      </c>
      <c r="I220" s="1"/>
    </row>
    <row r="221" spans="2:9" x14ac:dyDescent="0.2">
      <c r="B221" s="9" t="str">
        <f>$B$35</f>
        <v>Teacher Education</v>
      </c>
      <c r="C221" s="43">
        <f t="shared" si="14"/>
        <v>151392.47282148086</v>
      </c>
      <c r="D221" s="43">
        <f t="shared" si="14"/>
        <v>1024961.5850419992</v>
      </c>
      <c r="E221" s="43">
        <f t="shared" si="14"/>
        <v>465974.07682950859</v>
      </c>
      <c r="F221" s="43">
        <f t="shared" si="14"/>
        <v>93617.688639219719</v>
      </c>
      <c r="G221" s="43">
        <f t="shared" si="14"/>
        <v>0</v>
      </c>
      <c r="H221" s="43">
        <f t="shared" si="15"/>
        <v>1735945.8233322084</v>
      </c>
      <c r="I221" s="1"/>
    </row>
    <row r="222" spans="2:9" x14ac:dyDescent="0.2">
      <c r="B222" s="9" t="str">
        <f>$B$36</f>
        <v>Agriculture</v>
      </c>
      <c r="C222" s="43">
        <f t="shared" si="14"/>
        <v>468.10349751552963</v>
      </c>
      <c r="D222" s="43">
        <f t="shared" si="14"/>
        <v>21826.00230703082</v>
      </c>
      <c r="E222" s="43">
        <f t="shared" si="14"/>
        <v>0</v>
      </c>
      <c r="F222" s="43">
        <f t="shared" si="14"/>
        <v>0</v>
      </c>
      <c r="G222" s="43">
        <f t="shared" si="14"/>
        <v>0</v>
      </c>
      <c r="H222" s="43">
        <f t="shared" si="15"/>
        <v>22294.105804546351</v>
      </c>
      <c r="I222" s="1"/>
    </row>
    <row r="223" spans="2:9" x14ac:dyDescent="0.2">
      <c r="B223" s="9" t="str">
        <f>$B$37</f>
        <v>Engineering</v>
      </c>
      <c r="C223" s="43">
        <f t="shared" si="14"/>
        <v>1547589.1714111338</v>
      </c>
      <c r="D223" s="43">
        <f t="shared" si="14"/>
        <v>4346973.0114508299</v>
      </c>
      <c r="E223" s="43">
        <f t="shared" si="14"/>
        <v>678014.83931485901</v>
      </c>
      <c r="F223" s="43">
        <f t="shared" si="14"/>
        <v>372396.64665147819</v>
      </c>
      <c r="G223" s="43">
        <f t="shared" si="14"/>
        <v>0</v>
      </c>
      <c r="H223" s="43">
        <f t="shared" si="15"/>
        <v>6944973.6688283011</v>
      </c>
      <c r="I223" s="1"/>
    </row>
    <row r="224" spans="2:9" x14ac:dyDescent="0.2">
      <c r="B224" s="9" t="str">
        <f>$B$38</f>
        <v>Home Economics</v>
      </c>
      <c r="C224" s="43">
        <f t="shared" si="14"/>
        <v>4329.9573520186486</v>
      </c>
      <c r="D224" s="43">
        <f t="shared" si="14"/>
        <v>15489.420992086387</v>
      </c>
      <c r="E224" s="43">
        <f t="shared" si="14"/>
        <v>0</v>
      </c>
      <c r="F224" s="43">
        <f t="shared" si="14"/>
        <v>0</v>
      </c>
      <c r="G224" s="43">
        <f t="shared" si="14"/>
        <v>0</v>
      </c>
      <c r="H224" s="43">
        <f t="shared" si="15"/>
        <v>19819.378344105036</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322169.83631417784</v>
      </c>
      <c r="F226" s="43">
        <f t="shared" si="14"/>
        <v>0</v>
      </c>
      <c r="G226" s="43">
        <f t="shared" si="14"/>
        <v>0</v>
      </c>
      <c r="H226" s="43">
        <f t="shared" si="15"/>
        <v>322169.83631417784</v>
      </c>
      <c r="I226" s="1"/>
    </row>
    <row r="227" spans="2:9" x14ac:dyDescent="0.2">
      <c r="B227" s="9" t="str">
        <f>$B$41</f>
        <v>Library Science</v>
      </c>
      <c r="C227" s="43">
        <f t="shared" si="14"/>
        <v>702.15524627329432</v>
      </c>
      <c r="D227" s="43">
        <f t="shared" si="14"/>
        <v>7510.0222991934006</v>
      </c>
      <c r="E227" s="43">
        <f t="shared" si="14"/>
        <v>1450.1267951125785</v>
      </c>
      <c r="F227" s="43">
        <f t="shared" si="14"/>
        <v>0</v>
      </c>
      <c r="G227" s="43">
        <f t="shared" si="14"/>
        <v>0</v>
      </c>
      <c r="H227" s="43">
        <f t="shared" si="15"/>
        <v>9662.3043405792741</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234.68819684979377</v>
      </c>
      <c r="E229" s="43">
        <f t="shared" si="14"/>
        <v>0</v>
      </c>
      <c r="F229" s="43">
        <f t="shared" si="14"/>
        <v>0</v>
      </c>
      <c r="G229" s="43">
        <f t="shared" si="14"/>
        <v>0</v>
      </c>
      <c r="H229" s="43">
        <f t="shared" si="15"/>
        <v>234.68819684979377</v>
      </c>
      <c r="I229" s="1"/>
    </row>
    <row r="230" spans="2:9" x14ac:dyDescent="0.2">
      <c r="B230" s="9" t="str">
        <f>$B$44</f>
        <v>Physical Training</v>
      </c>
      <c r="C230" s="43">
        <f t="shared" si="14"/>
        <v>1170.2587437888239</v>
      </c>
      <c r="D230" s="43">
        <f t="shared" si="14"/>
        <v>0</v>
      </c>
      <c r="E230" s="43">
        <f t="shared" si="14"/>
        <v>0</v>
      </c>
      <c r="F230" s="43">
        <f t="shared" si="14"/>
        <v>0</v>
      </c>
      <c r="G230" s="43">
        <f t="shared" si="14"/>
        <v>0</v>
      </c>
      <c r="H230" s="43">
        <f t="shared" si="15"/>
        <v>1170.2587437888239</v>
      </c>
      <c r="I230" s="1"/>
    </row>
    <row r="231" spans="2:9" x14ac:dyDescent="0.2">
      <c r="B231" s="9" t="str">
        <f>$B$45</f>
        <v>Health Services</v>
      </c>
      <c r="C231" s="43">
        <f t="shared" si="14"/>
        <v>329895.93987406947</v>
      </c>
      <c r="D231" s="43">
        <f t="shared" si="14"/>
        <v>1174379.7370363679</v>
      </c>
      <c r="E231" s="43">
        <f t="shared" si="14"/>
        <v>71378.463359430243</v>
      </c>
      <c r="F231" s="43">
        <f t="shared" si="14"/>
        <v>1225.6092168276498</v>
      </c>
      <c r="G231" s="43">
        <f t="shared" si="14"/>
        <v>0</v>
      </c>
      <c r="H231" s="43">
        <f t="shared" si="15"/>
        <v>1576879.7494866953</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910461.30266770499</v>
      </c>
      <c r="D233" s="43">
        <f t="shared" si="14"/>
        <v>4227203.8016584851</v>
      </c>
      <c r="E233" s="43">
        <f t="shared" si="14"/>
        <v>1035229.406510924</v>
      </c>
      <c r="F233" s="43">
        <f t="shared" si="14"/>
        <v>76930.547763950948</v>
      </c>
      <c r="G233" s="43">
        <f t="shared" si="14"/>
        <v>0</v>
      </c>
      <c r="H233" s="43">
        <f t="shared" si="15"/>
        <v>6249825.0586010655</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191036.1922357321</v>
      </c>
      <c r="E235" s="43">
        <f t="shared" si="16"/>
        <v>0</v>
      </c>
      <c r="F235" s="43">
        <f t="shared" si="16"/>
        <v>0</v>
      </c>
      <c r="G235" s="43">
        <f t="shared" si="16"/>
        <v>0</v>
      </c>
      <c r="H235" s="43">
        <f t="shared" si="15"/>
        <v>191036.1922357321</v>
      </c>
      <c r="I235" s="1"/>
    </row>
    <row r="236" spans="2:9" x14ac:dyDescent="0.2">
      <c r="B236" s="9" t="str">
        <f>$B$50</f>
        <v>Technology</v>
      </c>
      <c r="C236" s="43">
        <f t="shared" si="16"/>
        <v>24107.330122049774</v>
      </c>
      <c r="D236" s="43">
        <f t="shared" si="16"/>
        <v>108817.09393935437</v>
      </c>
      <c r="E236" s="43">
        <f t="shared" si="16"/>
        <v>0</v>
      </c>
      <c r="F236" s="43">
        <f t="shared" si="16"/>
        <v>0</v>
      </c>
      <c r="G236" s="43">
        <f t="shared" si="16"/>
        <v>0</v>
      </c>
      <c r="H236" s="43">
        <f t="shared" si="15"/>
        <v>132924.42406140413</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16323783.182611134</v>
      </c>
      <c r="D238" s="42">
        <f>SUM(D218:D237)</f>
        <v>22507223.913086817</v>
      </c>
      <c r="E238" s="42">
        <f>SUM(E218:E237)</f>
        <v>4642097.5589545481</v>
      </c>
      <c r="F238" s="42">
        <f>SUM(F218:F237)</f>
        <v>1142456.3453474969</v>
      </c>
      <c r="G238" s="42">
        <f>SUM(G218:G237)</f>
        <v>0</v>
      </c>
      <c r="H238" s="42">
        <f t="shared" si="15"/>
        <v>44615561</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30275179</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6203398.2837920384</v>
      </c>
      <c r="D243" s="42">
        <f t="shared" si="17"/>
        <v>4424301.296713464</v>
      </c>
      <c r="E243" s="42">
        <f t="shared" si="17"/>
        <v>998403.17348599934</v>
      </c>
      <c r="F243" s="42">
        <f t="shared" si="17"/>
        <v>207662.24405720315</v>
      </c>
      <c r="G243" s="42">
        <f t="shared" si="17"/>
        <v>0</v>
      </c>
      <c r="H243" s="42">
        <f>SUM(C243:G243)</f>
        <v>11833764.998048704</v>
      </c>
      <c r="I243" s="1"/>
    </row>
    <row r="244" spans="2:9" x14ac:dyDescent="0.2">
      <c r="B244" s="9" t="str">
        <f>$B$33</f>
        <v>Science</v>
      </c>
      <c r="C244" s="43">
        <f t="shared" si="17"/>
        <v>2381703.4374892144</v>
      </c>
      <c r="D244" s="43">
        <f t="shared" si="17"/>
        <v>2994567.8207057882</v>
      </c>
      <c r="E244" s="43">
        <f t="shared" si="17"/>
        <v>362504.04880828242</v>
      </c>
      <c r="F244" s="43">
        <f t="shared" si="17"/>
        <v>198321.9213115618</v>
      </c>
      <c r="G244" s="43">
        <f t="shared" si="17"/>
        <v>0</v>
      </c>
      <c r="H244" s="43">
        <f t="shared" ref="H244:H263" si="18">SUM(C244:G244)</f>
        <v>5937097.2283148468</v>
      </c>
      <c r="I244" s="1"/>
    </row>
    <row r="245" spans="2:9" x14ac:dyDescent="0.2">
      <c r="B245" s="9" t="str">
        <f>$B$34</f>
        <v>Fine Arts</v>
      </c>
      <c r="C245" s="43">
        <f t="shared" si="17"/>
        <v>476414.80470270832</v>
      </c>
      <c r="D245" s="43">
        <f t="shared" si="17"/>
        <v>309325.2502393616</v>
      </c>
      <c r="E245" s="43">
        <f t="shared" si="17"/>
        <v>42313.095125563355</v>
      </c>
      <c r="F245" s="43">
        <f t="shared" si="17"/>
        <v>0</v>
      </c>
      <c r="G245" s="43">
        <f t="shared" si="17"/>
        <v>0</v>
      </c>
      <c r="H245" s="43">
        <f t="shared" si="18"/>
        <v>828053.15006763325</v>
      </c>
      <c r="I245" s="1"/>
    </row>
    <row r="246" spans="2:9" x14ac:dyDescent="0.2">
      <c r="B246" s="9" t="str">
        <f>$B$35</f>
        <v>Teacher Education</v>
      </c>
      <c r="C246" s="43">
        <f t="shared" si="17"/>
        <v>102731.74002951499</v>
      </c>
      <c r="D246" s="43">
        <f t="shared" si="17"/>
        <v>695517.32085740787</v>
      </c>
      <c r="E246" s="43">
        <f t="shared" si="17"/>
        <v>316200.18372901611</v>
      </c>
      <c r="F246" s="43">
        <f t="shared" si="17"/>
        <v>63526.989633026104</v>
      </c>
      <c r="G246" s="43">
        <f t="shared" si="17"/>
        <v>0</v>
      </c>
      <c r="H246" s="43">
        <f t="shared" si="18"/>
        <v>1177976.234248965</v>
      </c>
      <c r="I246" s="1"/>
    </row>
    <row r="247" spans="2:9" x14ac:dyDescent="0.2">
      <c r="B247" s="9" t="str">
        <f>$B$36</f>
        <v>Agriculture</v>
      </c>
      <c r="C247" s="43">
        <f t="shared" si="17"/>
        <v>317.6451637088843</v>
      </c>
      <c r="D247" s="43">
        <f t="shared" si="17"/>
        <v>14810.664976279711</v>
      </c>
      <c r="E247" s="43">
        <f t="shared" si="17"/>
        <v>0</v>
      </c>
      <c r="F247" s="43">
        <f t="shared" si="17"/>
        <v>0</v>
      </c>
      <c r="G247" s="43">
        <f t="shared" si="17"/>
        <v>0</v>
      </c>
      <c r="H247" s="43">
        <f t="shared" si="18"/>
        <v>15128.310139988596</v>
      </c>
      <c r="I247" s="1"/>
    </row>
    <row r="248" spans="2:9" x14ac:dyDescent="0.2">
      <c r="B248" s="9" t="str">
        <f>$B$37</f>
        <v>Engineering</v>
      </c>
      <c r="C248" s="43">
        <f t="shared" si="17"/>
        <v>1050161.3816518807</v>
      </c>
      <c r="D248" s="43">
        <f t="shared" si="17"/>
        <v>2949764.2320320243</v>
      </c>
      <c r="E248" s="43">
        <f t="shared" si="17"/>
        <v>460086.57438855455</v>
      </c>
      <c r="F248" s="43">
        <f t="shared" si="17"/>
        <v>252700.51263892555</v>
      </c>
      <c r="G248" s="43">
        <f t="shared" si="17"/>
        <v>0</v>
      </c>
      <c r="H248" s="43">
        <f t="shared" si="18"/>
        <v>4712712.7007113853</v>
      </c>
      <c r="I248" s="1"/>
    </row>
    <row r="249" spans="2:9" x14ac:dyDescent="0.2">
      <c r="B249" s="9" t="str">
        <f>$B$38</f>
        <v>Home Economics</v>
      </c>
      <c r="C249" s="43">
        <f t="shared" si="17"/>
        <v>2938.2177643071796</v>
      </c>
      <c r="D249" s="43">
        <f t="shared" si="17"/>
        <v>10510.794499295278</v>
      </c>
      <c r="E249" s="43">
        <f t="shared" si="17"/>
        <v>0</v>
      </c>
      <c r="F249" s="43">
        <f t="shared" si="17"/>
        <v>0</v>
      </c>
      <c r="G249" s="43">
        <f t="shared" si="17"/>
        <v>0</v>
      </c>
      <c r="H249" s="43">
        <f t="shared" si="18"/>
        <v>13449.012263602457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218617.65814874397</v>
      </c>
      <c r="F251" s="43">
        <f t="shared" si="17"/>
        <v>0</v>
      </c>
      <c r="G251" s="43">
        <f t="shared" si="17"/>
        <v>0</v>
      </c>
      <c r="H251" s="43">
        <f t="shared" si="18"/>
        <v>218617.65814874397</v>
      </c>
      <c r="I251" s="1"/>
    </row>
    <row r="252" spans="2:9" x14ac:dyDescent="0.2">
      <c r="B252" s="9" t="str">
        <f>$B$41</f>
        <v>Library Science</v>
      </c>
      <c r="C252" s="43">
        <f t="shared" si="17"/>
        <v>476.46774556332645</v>
      </c>
      <c r="D252" s="43">
        <f t="shared" si="17"/>
        <v>5096.1427875371055</v>
      </c>
      <c r="E252" s="43">
        <f t="shared" si="17"/>
        <v>984.0254680363571</v>
      </c>
      <c r="F252" s="43">
        <f t="shared" si="17"/>
        <v>0</v>
      </c>
      <c r="G252" s="43">
        <f t="shared" si="17"/>
        <v>0</v>
      </c>
      <c r="H252" s="43">
        <f t="shared" si="18"/>
        <v>6556.6360011367888</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159.25446211053455</v>
      </c>
      <c r="E254" s="43">
        <f t="shared" si="17"/>
        <v>0</v>
      </c>
      <c r="F254" s="43">
        <f t="shared" si="17"/>
        <v>0</v>
      </c>
      <c r="G254" s="43">
        <f t="shared" si="17"/>
        <v>0</v>
      </c>
      <c r="H254" s="43">
        <f t="shared" si="18"/>
        <v>159.25446211053455</v>
      </c>
      <c r="I254" s="1"/>
    </row>
    <row r="255" spans="2:9" x14ac:dyDescent="0.2">
      <c r="B255" s="9" t="str">
        <f>$B$44</f>
        <v>Physical Training</v>
      </c>
      <c r="C255" s="43">
        <f t="shared" si="17"/>
        <v>794.11290927221069</v>
      </c>
      <c r="D255" s="43">
        <f t="shared" si="17"/>
        <v>0</v>
      </c>
      <c r="E255" s="43">
        <f t="shared" si="17"/>
        <v>0</v>
      </c>
      <c r="F255" s="43">
        <f t="shared" si="17"/>
        <v>0</v>
      </c>
      <c r="G255" s="43">
        <f t="shared" si="17"/>
        <v>0</v>
      </c>
      <c r="H255" s="43">
        <f t="shared" si="18"/>
        <v>794.11290927221069</v>
      </c>
      <c r="I255" s="1"/>
    </row>
    <row r="256" spans="2:9" x14ac:dyDescent="0.2">
      <c r="B256" s="9" t="str">
        <f>$B$45</f>
        <v>Health Services</v>
      </c>
      <c r="C256" s="43">
        <f t="shared" si="17"/>
        <v>223860.42912383622</v>
      </c>
      <c r="D256" s="43">
        <f t="shared" si="17"/>
        <v>796909.32840111491</v>
      </c>
      <c r="E256" s="43">
        <f t="shared" si="17"/>
        <v>48435.920260011801</v>
      </c>
      <c r="F256" s="43">
        <f t="shared" si="17"/>
        <v>831.67257324203342</v>
      </c>
      <c r="G256" s="43">
        <f t="shared" si="17"/>
        <v>0</v>
      </c>
      <c r="H256" s="43">
        <f t="shared" si="18"/>
        <v>1070037.3503582051</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617819.84341377998</v>
      </c>
      <c r="D258" s="43">
        <f t="shared" si="17"/>
        <v>2868491.3715349478</v>
      </c>
      <c r="E258" s="43">
        <f t="shared" si="17"/>
        <v>702484.84801484377</v>
      </c>
      <c r="F258" s="43">
        <f t="shared" si="17"/>
        <v>52203.447674269184</v>
      </c>
      <c r="G258" s="43">
        <f t="shared" si="17"/>
        <v>0</v>
      </c>
      <c r="H258" s="43">
        <f t="shared" si="18"/>
        <v>4240999.5106378403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129633.13215797509</v>
      </c>
      <c r="E260" s="43">
        <f t="shared" si="19"/>
        <v>0</v>
      </c>
      <c r="F260" s="43">
        <f t="shared" si="19"/>
        <v>0</v>
      </c>
      <c r="G260" s="43">
        <f t="shared" si="19"/>
        <v>0</v>
      </c>
      <c r="H260" s="43">
        <f t="shared" si="18"/>
        <v>129633.13215797509</v>
      </c>
      <c r="I260" s="1"/>
    </row>
    <row r="261" spans="2:9" x14ac:dyDescent="0.2">
      <c r="B261" s="9" t="str">
        <f>$B$50</f>
        <v>Technology</v>
      </c>
      <c r="C261" s="43">
        <f t="shared" si="19"/>
        <v>16358.725931007541</v>
      </c>
      <c r="D261" s="43">
        <f t="shared" si="19"/>
        <v>73840.985598584521</v>
      </c>
      <c r="E261" s="43">
        <f t="shared" si="19"/>
        <v>0</v>
      </c>
      <c r="F261" s="43">
        <f t="shared" si="19"/>
        <v>0</v>
      </c>
      <c r="G261" s="43">
        <f t="shared" si="19"/>
        <v>0</v>
      </c>
      <c r="H261" s="43">
        <f t="shared" si="18"/>
        <v>90199.711529592067</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11076975.089716831</v>
      </c>
      <c r="D263" s="42">
        <f>SUM(D243:D262)</f>
        <v>15272927.594965892</v>
      </c>
      <c r="E263" s="42">
        <f>SUM(E243:E262)</f>
        <v>3150029.5274290522</v>
      </c>
      <c r="F263" s="42">
        <f>SUM(F243:F262)</f>
        <v>775246.78788822785</v>
      </c>
      <c r="G263" s="42">
        <f>SUM(G243:G262)</f>
        <v>0</v>
      </c>
      <c r="H263" s="42">
        <f t="shared" si="18"/>
        <v>30275179.000000004</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40842632.019844994</v>
      </c>
      <c r="D268" s="42">
        <f t="shared" si="20"/>
        <v>29595820.495783985</v>
      </c>
      <c r="E268" s="42">
        <f t="shared" si="20"/>
        <v>17737701.094702821</v>
      </c>
      <c r="F268" s="42">
        <f t="shared" si="20"/>
        <v>9114421.1268991232</v>
      </c>
      <c r="G268" s="42">
        <f t="shared" si="20"/>
        <v>0</v>
      </c>
      <c r="H268" s="42">
        <f>SUM(C268:G268)</f>
        <v>97290574.737230927</v>
      </c>
      <c r="I268" s="1"/>
    </row>
    <row r="269" spans="2:9" x14ac:dyDescent="0.2">
      <c r="B269" s="9" t="str">
        <f>$B$33</f>
        <v>Science</v>
      </c>
      <c r="C269" s="43">
        <f t="shared" si="20"/>
        <v>26815950.528911397</v>
      </c>
      <c r="D269" s="43">
        <f t="shared" si="20"/>
        <v>30846390.628107332</v>
      </c>
      <c r="E269" s="43">
        <f t="shared" si="20"/>
        <v>15964844.037703805</v>
      </c>
      <c r="F269" s="43">
        <f t="shared" si="20"/>
        <v>14398991.284471195</v>
      </c>
      <c r="G269" s="43">
        <f t="shared" si="20"/>
        <v>0</v>
      </c>
      <c r="H269" s="43">
        <f t="shared" ref="H269:H288" si="21">SUM(C269:G269)</f>
        <v>88026176.479193732</v>
      </c>
      <c r="I269" s="1"/>
    </row>
    <row r="270" spans="2:9" x14ac:dyDescent="0.2">
      <c r="B270" s="9" t="str">
        <f>$B$34</f>
        <v>Fine Arts</v>
      </c>
      <c r="C270" s="43">
        <f t="shared" si="20"/>
        <v>5941345.4048950747</v>
      </c>
      <c r="D270" s="43">
        <f t="shared" si="20"/>
        <v>4403203.4108474525</v>
      </c>
      <c r="E270" s="43">
        <f t="shared" si="20"/>
        <v>2090686.9710532632</v>
      </c>
      <c r="F270" s="43">
        <f t="shared" si="20"/>
        <v>0</v>
      </c>
      <c r="G270" s="43">
        <f t="shared" si="20"/>
        <v>0</v>
      </c>
      <c r="H270" s="43">
        <f t="shared" si="21"/>
        <v>12435235.786795789</v>
      </c>
      <c r="I270" s="1"/>
    </row>
    <row r="271" spans="2:9" x14ac:dyDescent="0.2">
      <c r="B271" s="9" t="str">
        <f>$B$35</f>
        <v>Teacher Education</v>
      </c>
      <c r="C271" s="43">
        <f t="shared" si="20"/>
        <v>1387770.206264297</v>
      </c>
      <c r="D271" s="43">
        <f t="shared" si="20"/>
        <v>6734557.1549586682</v>
      </c>
      <c r="E271" s="43">
        <f t="shared" si="20"/>
        <v>8119875.4402300641</v>
      </c>
      <c r="F271" s="43">
        <f t="shared" si="20"/>
        <v>3823234.447905858</v>
      </c>
      <c r="G271" s="43">
        <f t="shared" si="20"/>
        <v>0</v>
      </c>
      <c r="H271" s="43">
        <f t="shared" si="21"/>
        <v>20065437.249358889</v>
      </c>
      <c r="I271" s="1"/>
    </row>
    <row r="272" spans="2:9" x14ac:dyDescent="0.2">
      <c r="B272" s="9" t="str">
        <f>$B$36</f>
        <v>Agriculture</v>
      </c>
      <c r="C272" s="43">
        <f t="shared" si="20"/>
        <v>1252.5499263616903</v>
      </c>
      <c r="D272" s="43">
        <f t="shared" si="20"/>
        <v>76343.691712509652</v>
      </c>
      <c r="E272" s="43">
        <f t="shared" si="20"/>
        <v>0</v>
      </c>
      <c r="F272" s="43">
        <f t="shared" si="20"/>
        <v>0</v>
      </c>
      <c r="G272" s="43">
        <f t="shared" si="20"/>
        <v>0</v>
      </c>
      <c r="H272" s="43">
        <f t="shared" si="21"/>
        <v>77596.241638871346</v>
      </c>
      <c r="I272" s="1"/>
    </row>
    <row r="273" spans="2:9" x14ac:dyDescent="0.2">
      <c r="B273" s="9" t="str">
        <f>$B$37</f>
        <v>Engineering</v>
      </c>
      <c r="C273" s="43">
        <f t="shared" si="20"/>
        <v>13952971.983535565</v>
      </c>
      <c r="D273" s="43">
        <f t="shared" si="20"/>
        <v>34669715.743080638</v>
      </c>
      <c r="E273" s="43">
        <f t="shared" si="20"/>
        <v>15069439.350105662</v>
      </c>
      <c r="F273" s="43">
        <f t="shared" si="20"/>
        <v>18075500.793260451</v>
      </c>
      <c r="G273" s="43">
        <f t="shared" si="20"/>
        <v>0</v>
      </c>
      <c r="H273" s="43">
        <f t="shared" si="21"/>
        <v>81767627.869982317</v>
      </c>
      <c r="I273" s="1"/>
    </row>
    <row r="274" spans="2:9" x14ac:dyDescent="0.2">
      <c r="B274" s="9" t="str">
        <f>$B$38</f>
        <v>Home Economics</v>
      </c>
      <c r="C274" s="43">
        <f t="shared" si="20"/>
        <v>23189.453721033165</v>
      </c>
      <c r="D274" s="43">
        <f t="shared" si="20"/>
        <v>76044.331529839546</v>
      </c>
      <c r="E274" s="43">
        <f t="shared" si="20"/>
        <v>0</v>
      </c>
      <c r="F274" s="43">
        <f t="shared" si="20"/>
        <v>0</v>
      </c>
      <c r="G274" s="43">
        <f t="shared" si="20"/>
        <v>0</v>
      </c>
      <c r="H274" s="43">
        <f t="shared" si="21"/>
        <v>99233.785250872708</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3157910.6058371048</v>
      </c>
      <c r="F276" s="43">
        <f t="shared" si="20"/>
        <v>0</v>
      </c>
      <c r="G276" s="43">
        <f t="shared" si="20"/>
        <v>0</v>
      </c>
      <c r="H276" s="43">
        <f t="shared" si="21"/>
        <v>3157910.6058371048</v>
      </c>
      <c r="I276" s="1"/>
    </row>
    <row r="277" spans="2:9" x14ac:dyDescent="0.2">
      <c r="B277" s="9" t="str">
        <f>$B$41</f>
        <v>Library Science</v>
      </c>
      <c r="C277" s="43">
        <f t="shared" si="20"/>
        <v>11947.428485096256</v>
      </c>
      <c r="D277" s="43">
        <f t="shared" si="20"/>
        <v>69607.197865748545</v>
      </c>
      <c r="E277" s="43">
        <f t="shared" si="20"/>
        <v>32527.410379371649</v>
      </c>
      <c r="F277" s="43">
        <f t="shared" si="20"/>
        <v>0</v>
      </c>
      <c r="G277" s="43">
        <f t="shared" si="20"/>
        <v>0</v>
      </c>
      <c r="H277" s="43">
        <f t="shared" si="21"/>
        <v>114082.03673021645</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85712.418065796155</v>
      </c>
      <c r="E279" s="43">
        <f t="shared" si="20"/>
        <v>0</v>
      </c>
      <c r="F279" s="43">
        <f t="shared" si="20"/>
        <v>0</v>
      </c>
      <c r="G279" s="43">
        <f t="shared" si="20"/>
        <v>0</v>
      </c>
      <c r="H279" s="43">
        <f t="shared" si="21"/>
        <v>85712.418065796155</v>
      </c>
      <c r="I279" s="1"/>
    </row>
    <row r="280" spans="2:9" x14ac:dyDescent="0.2">
      <c r="B280" s="9" t="str">
        <f>$B$44</f>
        <v>Physical Training</v>
      </c>
      <c r="C280" s="43">
        <f t="shared" si="20"/>
        <v>1964.3716530610345</v>
      </c>
      <c r="D280" s="43">
        <f t="shared" si="20"/>
        <v>0</v>
      </c>
      <c r="E280" s="43">
        <f t="shared" si="20"/>
        <v>0</v>
      </c>
      <c r="F280" s="43">
        <f t="shared" si="20"/>
        <v>0</v>
      </c>
      <c r="G280" s="43">
        <f t="shared" si="20"/>
        <v>0</v>
      </c>
      <c r="H280" s="43">
        <f t="shared" si="21"/>
        <v>1964.3716530610345</v>
      </c>
      <c r="I280" s="1"/>
    </row>
    <row r="281" spans="2:9" x14ac:dyDescent="0.2">
      <c r="B281" s="9" t="str">
        <f>$B$45</f>
        <v>Health Services</v>
      </c>
      <c r="C281" s="43">
        <f t="shared" si="20"/>
        <v>1786512.9364355875</v>
      </c>
      <c r="D281" s="43">
        <f t="shared" si="20"/>
        <v>5051934.031238148</v>
      </c>
      <c r="E281" s="43">
        <f t="shared" si="20"/>
        <v>1192970.7555574651</v>
      </c>
      <c r="F281" s="43">
        <f t="shared" si="20"/>
        <v>289766.48510305193</v>
      </c>
      <c r="G281" s="43">
        <f t="shared" si="20"/>
        <v>0</v>
      </c>
      <c r="H281" s="43">
        <f t="shared" si="21"/>
        <v>8321184.2083342532</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5025255.1254389035</v>
      </c>
      <c r="D283" s="43">
        <f t="shared" si="20"/>
        <v>20029433.319319651</v>
      </c>
      <c r="E283" s="43">
        <f t="shared" si="20"/>
        <v>10650512.027646113</v>
      </c>
      <c r="F283" s="43">
        <f t="shared" si="20"/>
        <v>5385175.8475143565</v>
      </c>
      <c r="G283" s="43">
        <f t="shared" si="20"/>
        <v>0</v>
      </c>
      <c r="H283" s="43">
        <f t="shared" si="21"/>
        <v>41090376.31991902</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891171.91718754615</v>
      </c>
      <c r="E285" s="43">
        <f t="shared" si="22"/>
        <v>0</v>
      </c>
      <c r="F285" s="43">
        <f t="shared" si="22"/>
        <v>0</v>
      </c>
      <c r="G285" s="43">
        <f t="shared" si="22"/>
        <v>0</v>
      </c>
      <c r="H285" s="43">
        <f t="shared" si="21"/>
        <v>891171.91718754615</v>
      </c>
      <c r="I285" s="1"/>
    </row>
    <row r="286" spans="2:9" x14ac:dyDescent="0.2">
      <c r="B286" s="9" t="str">
        <f>$B$50</f>
        <v>Technology</v>
      </c>
      <c r="C286" s="43">
        <f t="shared" si="22"/>
        <v>238753.49041110027</v>
      </c>
      <c r="D286" s="43">
        <f t="shared" si="22"/>
        <v>866331.15594531083</v>
      </c>
      <c r="E286" s="43">
        <f t="shared" si="22"/>
        <v>0</v>
      </c>
      <c r="F286" s="43">
        <f t="shared" si="22"/>
        <v>0</v>
      </c>
      <c r="G286" s="43">
        <f t="shared" si="22"/>
        <v>0</v>
      </c>
      <c r="H286" s="43">
        <f t="shared" si="21"/>
        <v>1105084.646356411</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96029545.499522448</v>
      </c>
      <c r="D288" s="42">
        <f>SUM(D268:D287)</f>
        <v>133396265.49564265</v>
      </c>
      <c r="E288" s="42">
        <f>SUM(E268:E287)</f>
        <v>74016467.693215668</v>
      </c>
      <c r="F288" s="42">
        <f>SUM(F268:F287)</f>
        <v>51087089.985154033</v>
      </c>
      <c r="G288" s="42">
        <f>SUM(G268:G287)</f>
        <v>0</v>
      </c>
      <c r="H288" s="42">
        <f t="shared" si="21"/>
        <v>354529368.67353481</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174.27899919712652</v>
      </c>
      <c r="D293" s="40">
        <f t="shared" si="23"/>
        <v>355.10439258715667</v>
      </c>
      <c r="E293" s="40">
        <f t="shared" si="23"/>
        <v>971.23698706142591</v>
      </c>
      <c r="F293" s="40">
        <f t="shared" si="23"/>
        <v>2807.8931382930141</v>
      </c>
      <c r="G293" s="41">
        <f t="shared" si="23"/>
        <v>0</v>
      </c>
      <c r="H293" s="42">
        <f t="shared" si="23"/>
        <v>286.81940047237197</v>
      </c>
      <c r="I293" s="1"/>
    </row>
    <row r="294" spans="2:9" x14ac:dyDescent="0.2">
      <c r="B294" s="9" t="str">
        <f>$B$33</f>
        <v>Science</v>
      </c>
      <c r="C294" s="75">
        <f t="shared" si="23"/>
        <v>298.03448173859027</v>
      </c>
      <c r="D294" s="75">
        <f t="shared" si="23"/>
        <v>546.81517129828103</v>
      </c>
      <c r="E294" s="75">
        <f t="shared" si="23"/>
        <v>2407.6073047359077</v>
      </c>
      <c r="F294" s="75">
        <f t="shared" si="23"/>
        <v>4644.8358982165146</v>
      </c>
      <c r="G294" s="95">
        <f t="shared" si="23"/>
        <v>0</v>
      </c>
      <c r="H294" s="43">
        <f t="shared" si="23"/>
        <v>563.84386476379234</v>
      </c>
      <c r="I294" s="1"/>
    </row>
    <row r="295" spans="2:9" x14ac:dyDescent="0.2">
      <c r="B295" s="9" t="str">
        <f>$B$34</f>
        <v>Fine Arts</v>
      </c>
      <c r="C295" s="75">
        <f t="shared" si="23"/>
        <v>330.11142376347789</v>
      </c>
      <c r="D295" s="75">
        <f t="shared" si="23"/>
        <v>755.65529618113135</v>
      </c>
      <c r="E295" s="75">
        <f t="shared" si="23"/>
        <v>2701.1459574331566</v>
      </c>
      <c r="F295" s="75">
        <f t="shared" si="23"/>
        <v>0</v>
      </c>
      <c r="G295" s="95">
        <f t="shared" si="23"/>
        <v>0</v>
      </c>
      <c r="H295" s="43">
        <f t="shared" si="23"/>
        <v>505.51793921687016</v>
      </c>
      <c r="I295" s="1"/>
    </row>
    <row r="296" spans="2:9" x14ac:dyDescent="0.2">
      <c r="B296" s="9" t="str">
        <f>$B$35</f>
        <v>Teacher Education</v>
      </c>
      <c r="C296" s="75">
        <f t="shared" si="23"/>
        <v>357.58057363161481</v>
      </c>
      <c r="D296" s="75">
        <f t="shared" si="23"/>
        <v>514.00985765216512</v>
      </c>
      <c r="E296" s="75">
        <f t="shared" si="23"/>
        <v>1403.8512171905368</v>
      </c>
      <c r="F296" s="75">
        <f t="shared" si="23"/>
        <v>3850.1857481428578</v>
      </c>
      <c r="G296" s="95">
        <f t="shared" si="23"/>
        <v>0</v>
      </c>
      <c r="H296" s="43">
        <f t="shared" si="23"/>
        <v>844.50493473732695</v>
      </c>
      <c r="I296" s="1"/>
    </row>
    <row r="297" spans="2:9" x14ac:dyDescent="0.2">
      <c r="B297" s="9" t="str">
        <f>$B$36</f>
        <v>Agriculture</v>
      </c>
      <c r="C297" s="75">
        <f t="shared" si="23"/>
        <v>104.37916053014085</v>
      </c>
      <c r="D297" s="75">
        <f t="shared" si="23"/>
        <v>273.63330362906686</v>
      </c>
      <c r="E297" s="75">
        <f t="shared" si="23"/>
        <v>0</v>
      </c>
      <c r="F297" s="75">
        <f t="shared" si="23"/>
        <v>0</v>
      </c>
      <c r="G297" s="95">
        <f t="shared" si="23"/>
        <v>0</v>
      </c>
      <c r="H297" s="43">
        <f t="shared" si="23"/>
        <v>266.65375133632767</v>
      </c>
      <c r="I297" s="1"/>
    </row>
    <row r="298" spans="2:9" x14ac:dyDescent="0.2">
      <c r="B298" s="9" t="str">
        <f>$B$37</f>
        <v>Engineering</v>
      </c>
      <c r="C298" s="75">
        <f t="shared" si="23"/>
        <v>351.69944253108071</v>
      </c>
      <c r="D298" s="75">
        <f t="shared" si="23"/>
        <v>623.92635454641493</v>
      </c>
      <c r="E298" s="75">
        <f t="shared" si="23"/>
        <v>1790.5702649840377</v>
      </c>
      <c r="F298" s="75">
        <f t="shared" si="23"/>
        <v>4576.076150192519</v>
      </c>
      <c r="G298" s="95">
        <f t="shared" si="23"/>
        <v>0</v>
      </c>
      <c r="H298" s="43">
        <f t="shared" si="23"/>
        <v>759.8798196195595</v>
      </c>
      <c r="I298" s="1"/>
    </row>
    <row r="299" spans="2:9" x14ac:dyDescent="0.2">
      <c r="B299" s="9" t="str">
        <f>$B$38</f>
        <v>Home Economics</v>
      </c>
      <c r="C299" s="75">
        <f t="shared" si="23"/>
        <v>208.91399748678526</v>
      </c>
      <c r="D299" s="75">
        <f t="shared" si="23"/>
        <v>384.06228045373507</v>
      </c>
      <c r="E299" s="75">
        <f t="shared" si="23"/>
        <v>0</v>
      </c>
      <c r="F299" s="75">
        <f t="shared" si="23"/>
        <v>0</v>
      </c>
      <c r="G299" s="95">
        <f t="shared" si="23"/>
        <v>0</v>
      </c>
      <c r="H299" s="43">
        <f t="shared" si="23"/>
        <v>321.14493608696671</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0</v>
      </c>
      <c r="D301" s="75">
        <f t="shared" si="23"/>
        <v>0</v>
      </c>
      <c r="E301" s="75">
        <f t="shared" si="23"/>
        <v>789.67507022683287</v>
      </c>
      <c r="F301" s="75">
        <f t="shared" si="23"/>
        <v>0</v>
      </c>
      <c r="G301" s="95">
        <f t="shared" si="23"/>
        <v>0</v>
      </c>
      <c r="H301" s="43">
        <f t="shared" si="23"/>
        <v>789.67507022683287</v>
      </c>
      <c r="I301" s="1"/>
    </row>
    <row r="302" spans="2:9" x14ac:dyDescent="0.2">
      <c r="B302" s="9" t="str">
        <f>$B$41</f>
        <v>Library Science</v>
      </c>
      <c r="C302" s="75">
        <f t="shared" si="23"/>
        <v>663.74602694979194</v>
      </c>
      <c r="D302" s="75">
        <f t="shared" si="23"/>
        <v>725.07497776821401</v>
      </c>
      <c r="E302" s="75">
        <f t="shared" si="23"/>
        <v>1807.0783544095361</v>
      </c>
      <c r="F302" s="75">
        <f t="shared" si="23"/>
        <v>0</v>
      </c>
      <c r="G302" s="95">
        <f t="shared" si="23"/>
        <v>0</v>
      </c>
      <c r="H302" s="43">
        <f t="shared" si="23"/>
        <v>864.25785401679127</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0</v>
      </c>
      <c r="D304" s="75">
        <f t="shared" si="23"/>
        <v>28570.80602193205</v>
      </c>
      <c r="E304" s="75">
        <f t="shared" si="23"/>
        <v>0</v>
      </c>
      <c r="F304" s="75">
        <f t="shared" si="23"/>
        <v>0</v>
      </c>
      <c r="G304" s="95">
        <f t="shared" si="23"/>
        <v>0</v>
      </c>
      <c r="H304" s="43">
        <f t="shared" si="23"/>
        <v>28570.80602193205</v>
      </c>
      <c r="I304" s="1"/>
    </row>
    <row r="305" spans="2:9" x14ac:dyDescent="0.2">
      <c r="B305" s="9" t="str">
        <f>$B$44</f>
        <v>Physical Training</v>
      </c>
      <c r="C305" s="75">
        <f t="shared" si="23"/>
        <v>65.479055102034479</v>
      </c>
      <c r="D305" s="75">
        <f t="shared" si="23"/>
        <v>0</v>
      </c>
      <c r="E305" s="75">
        <f t="shared" si="23"/>
        <v>0</v>
      </c>
      <c r="F305" s="75">
        <f t="shared" si="23"/>
        <v>0</v>
      </c>
      <c r="G305" s="95">
        <f t="shared" si="23"/>
        <v>0</v>
      </c>
      <c r="H305" s="43">
        <f t="shared" si="23"/>
        <v>65.479055102034479</v>
      </c>
      <c r="I305" s="1"/>
    </row>
    <row r="306" spans="2:9" x14ac:dyDescent="0.2">
      <c r="B306" s="9" t="str">
        <f>$B$45</f>
        <v>Health Services</v>
      </c>
      <c r="C306" s="75">
        <f t="shared" si="23"/>
        <v>211.24665205576298</v>
      </c>
      <c r="D306" s="75">
        <f t="shared" si="23"/>
        <v>336.52638097776099</v>
      </c>
      <c r="E306" s="75">
        <f t="shared" si="23"/>
        <v>1346.4681213966876</v>
      </c>
      <c r="F306" s="75">
        <f t="shared" si="23"/>
        <v>22289.729623311687</v>
      </c>
      <c r="G306" s="95">
        <f t="shared" si="23"/>
        <v>0</v>
      </c>
      <c r="H306" s="43">
        <f t="shared" si="23"/>
        <v>341.47998228554883</v>
      </c>
      <c r="I306" s="1"/>
    </row>
    <row r="307" spans="2:9"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9" x14ac:dyDescent="0.2">
      <c r="B308" s="9" t="str">
        <f>$B$47</f>
        <v>Business Administration</v>
      </c>
      <c r="C308" s="75">
        <f t="shared" si="23"/>
        <v>215.30656064434032</v>
      </c>
      <c r="D308" s="75">
        <f t="shared" si="23"/>
        <v>370.66831962616868</v>
      </c>
      <c r="E308" s="75">
        <f t="shared" si="23"/>
        <v>828.83362082849135</v>
      </c>
      <c r="F308" s="75">
        <f t="shared" si="23"/>
        <v>6599.4802052872019</v>
      </c>
      <c r="G308" s="95">
        <f t="shared" si="23"/>
        <v>0</v>
      </c>
      <c r="H308" s="43">
        <f t="shared" si="23"/>
        <v>451.33428878889987</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0</v>
      </c>
      <c r="D310" s="75">
        <f t="shared" si="24"/>
        <v>364.93526502356519</v>
      </c>
      <c r="E310" s="75">
        <f t="shared" si="24"/>
        <v>0</v>
      </c>
      <c r="F310" s="75">
        <f t="shared" si="24"/>
        <v>0</v>
      </c>
      <c r="G310" s="95">
        <f t="shared" si="24"/>
        <v>0</v>
      </c>
      <c r="H310" s="43">
        <f t="shared" si="24"/>
        <v>364.93526502356519</v>
      </c>
      <c r="I310" s="1"/>
    </row>
    <row r="311" spans="2:9" x14ac:dyDescent="0.2">
      <c r="B311" s="9" t="str">
        <f>$B$50</f>
        <v>Technology</v>
      </c>
      <c r="C311" s="75">
        <f t="shared" si="24"/>
        <v>386.3325087558257</v>
      </c>
      <c r="D311" s="75">
        <f t="shared" si="24"/>
        <v>622.81175840784385</v>
      </c>
      <c r="E311" s="75">
        <f t="shared" si="24"/>
        <v>0</v>
      </c>
      <c r="F311" s="75">
        <f t="shared" si="24"/>
        <v>0</v>
      </c>
      <c r="G311" s="95">
        <f t="shared" si="24"/>
        <v>0</v>
      </c>
      <c r="H311" s="43">
        <f t="shared" si="24"/>
        <v>550.06702158109067</v>
      </c>
      <c r="I311" s="1"/>
    </row>
    <row r="312" spans="2:9"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9" x14ac:dyDescent="0.2">
      <c r="B313" s="39" t="str">
        <f>$B$52</f>
        <v>Totals</v>
      </c>
      <c r="C313" s="42">
        <f t="shared" si="24"/>
        <v>229.4799230989434</v>
      </c>
      <c r="D313" s="42">
        <f t="shared" si="24"/>
        <v>463.65156858913429</v>
      </c>
      <c r="E313" s="42">
        <f t="shared" si="24"/>
        <v>1284.5397978725755</v>
      </c>
      <c r="F313" s="42">
        <f t="shared" si="24"/>
        <v>4215.8021113347113</v>
      </c>
      <c r="G313" s="42">
        <f t="shared" si="24"/>
        <v>0</v>
      </c>
      <c r="H313" s="42">
        <f t="shared" si="24"/>
        <v>456.91896987617787</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2.0375627254176449</v>
      </c>
      <c r="E318" s="59">
        <f t="shared" si="25"/>
        <v>5.5728859560575179</v>
      </c>
      <c r="F318" s="59">
        <f t="shared" si="25"/>
        <v>16.111483031395043</v>
      </c>
      <c r="G318" s="59">
        <f t="shared" si="25"/>
        <v>0</v>
      </c>
      <c r="H318" s="59">
        <f t="shared" si="25"/>
        <v>1.6457484940451792</v>
      </c>
      <c r="I318" s="1"/>
    </row>
    <row r="319" spans="2:9" x14ac:dyDescent="0.2">
      <c r="B319" s="9" t="str">
        <f>$B$33</f>
        <v>Science</v>
      </c>
      <c r="C319" s="59">
        <f t="shared" ref="C319:H334" si="26">IF($C$293=0,"",C294/$C$293)</f>
        <v>1.7100998003866446</v>
      </c>
      <c r="D319" s="59">
        <f t="shared" si="26"/>
        <v>3.1375849862425467</v>
      </c>
      <c r="E319" s="59">
        <f t="shared" si="26"/>
        <v>13.814672541312159</v>
      </c>
      <c r="F319" s="59">
        <f t="shared" si="26"/>
        <v>26.651724646196485</v>
      </c>
      <c r="G319" s="59">
        <f t="shared" si="26"/>
        <v>0</v>
      </c>
      <c r="H319" s="59">
        <f t="shared" si="26"/>
        <v>3.2352943691513283</v>
      </c>
      <c r="I319" s="1"/>
    </row>
    <row r="320" spans="2:9" x14ac:dyDescent="0.2">
      <c r="B320" s="9" t="str">
        <f>$B$34</f>
        <v>Fine Arts</v>
      </c>
      <c r="C320" s="59">
        <f t="shared" si="26"/>
        <v>1.8941549198942191</v>
      </c>
      <c r="D320" s="59">
        <f t="shared" si="26"/>
        <v>4.3358941677557583</v>
      </c>
      <c r="E320" s="59">
        <f t="shared" si="26"/>
        <v>15.498975607370211</v>
      </c>
      <c r="F320" s="59">
        <f t="shared" si="26"/>
        <v>0</v>
      </c>
      <c r="G320" s="59">
        <f t="shared" si="26"/>
        <v>0</v>
      </c>
      <c r="H320" s="59">
        <f t="shared" si="26"/>
        <v>2.9006245247316351</v>
      </c>
      <c r="I320" s="1"/>
    </row>
    <row r="321" spans="2:9" x14ac:dyDescent="0.2">
      <c r="B321" s="9" t="str">
        <f>$B$35</f>
        <v>Teacher Education</v>
      </c>
      <c r="C321" s="59">
        <f t="shared" si="26"/>
        <v>2.0517708690027323</v>
      </c>
      <c r="D321" s="59">
        <f t="shared" si="26"/>
        <v>2.9493505242749869</v>
      </c>
      <c r="E321" s="59">
        <f t="shared" si="26"/>
        <v>8.0551943932306163</v>
      </c>
      <c r="F321" s="59">
        <f t="shared" si="26"/>
        <v>22.092080892591785</v>
      </c>
      <c r="G321" s="59">
        <f t="shared" si="26"/>
        <v>0</v>
      </c>
      <c r="H321" s="59">
        <f t="shared" si="26"/>
        <v>4.845706818537038</v>
      </c>
      <c r="I321" s="1"/>
    </row>
    <row r="322" spans="2:9" x14ac:dyDescent="0.2">
      <c r="B322" s="9" t="str">
        <f>$B$36</f>
        <v>Agriculture</v>
      </c>
      <c r="C322" s="59">
        <f t="shared" si="26"/>
        <v>0.59891989861657313</v>
      </c>
      <c r="D322" s="59">
        <f t="shared" si="26"/>
        <v>1.5700876461859925</v>
      </c>
      <c r="E322" s="59">
        <f t="shared" si="26"/>
        <v>0</v>
      </c>
      <c r="F322" s="59">
        <f t="shared" si="26"/>
        <v>0</v>
      </c>
      <c r="G322" s="59">
        <f t="shared" si="26"/>
        <v>0</v>
      </c>
      <c r="H322" s="59">
        <f t="shared" si="26"/>
        <v>1.5300394916470474</v>
      </c>
      <c r="I322" s="1"/>
    </row>
    <row r="323" spans="2:9" x14ac:dyDescent="0.2">
      <c r="B323" s="9" t="str">
        <f>$B$37</f>
        <v>Engineering</v>
      </c>
      <c r="C323" s="59">
        <f t="shared" si="26"/>
        <v>2.0180253739767831</v>
      </c>
      <c r="D323" s="59">
        <f t="shared" si="26"/>
        <v>3.5800432491621863</v>
      </c>
      <c r="E323" s="59">
        <f t="shared" si="26"/>
        <v>10.274159670602241</v>
      </c>
      <c r="F323" s="59">
        <f t="shared" si="26"/>
        <v>26.257186300550941</v>
      </c>
      <c r="G323" s="59">
        <f t="shared" si="26"/>
        <v>0</v>
      </c>
      <c r="H323" s="59">
        <f t="shared" si="26"/>
        <v>4.3601341706126133</v>
      </c>
      <c r="I323" s="1"/>
    </row>
    <row r="324" spans="2:9" x14ac:dyDescent="0.2">
      <c r="B324" s="9" t="str">
        <f>$B$38</f>
        <v>Home Economics</v>
      </c>
      <c r="C324" s="59">
        <f t="shared" si="26"/>
        <v>1.1987330570477008</v>
      </c>
      <c r="D324" s="59">
        <f t="shared" si="26"/>
        <v>2.203720942988221</v>
      </c>
      <c r="E324" s="59">
        <f t="shared" si="26"/>
        <v>0</v>
      </c>
      <c r="F324" s="59">
        <f t="shared" si="26"/>
        <v>0</v>
      </c>
      <c r="G324" s="59">
        <f t="shared" si="26"/>
        <v>0</v>
      </c>
      <c r="H324" s="59">
        <f t="shared" si="26"/>
        <v>1.8427058771649274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4.5310971136208638</v>
      </c>
      <c r="F326" s="59">
        <f t="shared" si="26"/>
        <v>0</v>
      </c>
      <c r="G326" s="59">
        <f t="shared" si="26"/>
        <v>0</v>
      </c>
      <c r="H326" s="59">
        <f t="shared" si="26"/>
        <v>4.5310971136208638</v>
      </c>
      <c r="I326" s="1"/>
    </row>
    <row r="327" spans="2:9" x14ac:dyDescent="0.2">
      <c r="B327" s="9" t="str">
        <f>$B$41</f>
        <v>Library Science</v>
      </c>
      <c r="C327" s="59">
        <f t="shared" si="26"/>
        <v>3.8085255825862903</v>
      </c>
      <c r="D327" s="59">
        <f t="shared" si="26"/>
        <v>4.1604265637771052</v>
      </c>
      <c r="E327" s="59">
        <f t="shared" si="26"/>
        <v>10.368881866056361</v>
      </c>
      <c r="F327" s="59">
        <f t="shared" si="26"/>
        <v>0</v>
      </c>
      <c r="G327" s="59">
        <f t="shared" si="26"/>
        <v>0</v>
      </c>
      <c r="H327" s="59">
        <f t="shared" si="26"/>
        <v>4.9590476075618923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163.93717059171132</v>
      </c>
      <c r="E329" s="59">
        <f t="shared" si="26"/>
        <v>0</v>
      </c>
      <c r="F329" s="59">
        <f t="shared" si="26"/>
        <v>0</v>
      </c>
      <c r="G329" s="59">
        <f t="shared" si="26"/>
        <v>0</v>
      </c>
      <c r="H329" s="59">
        <f t="shared" si="26"/>
        <v>163.93717059171132</v>
      </c>
      <c r="I329" s="1"/>
    </row>
    <row r="330" spans="2:9" x14ac:dyDescent="0.2">
      <c r="B330" s="9" t="str">
        <f>$B$44</f>
        <v>Physical Training</v>
      </c>
      <c r="C330" s="59">
        <f t="shared" si="26"/>
        <v>0.37571397244467353</v>
      </c>
      <c r="D330" s="59">
        <f t="shared" si="26"/>
        <v>0</v>
      </c>
      <c r="E330" s="59">
        <f t="shared" si="26"/>
        <v>0</v>
      </c>
      <c r="F330" s="59">
        <f t="shared" si="26"/>
        <v>0</v>
      </c>
      <c r="G330" s="59">
        <f t="shared" si="26"/>
        <v>0</v>
      </c>
      <c r="H330" s="59">
        <f t="shared" si="26"/>
        <v>0.37571397244467353</v>
      </c>
      <c r="I330" s="1"/>
    </row>
    <row r="331" spans="2:9" x14ac:dyDescent="0.2">
      <c r="B331" s="9" t="str">
        <f>$B$45</f>
        <v>Health Services</v>
      </c>
      <c r="C331" s="59">
        <f t="shared" si="26"/>
        <v>1.2121176563380562</v>
      </c>
      <c r="D331" s="59">
        <f t="shared" si="26"/>
        <v>1.9309634696554396</v>
      </c>
      <c r="E331" s="59">
        <f t="shared" si="26"/>
        <v>7.725934436160613</v>
      </c>
      <c r="F331" s="59">
        <f t="shared" si="26"/>
        <v>127.89681904300949</v>
      </c>
      <c r="G331" s="59">
        <f t="shared" si="26"/>
        <v>0</v>
      </c>
      <c r="H331" s="59">
        <f t="shared" si="26"/>
        <v>1.9593868673717922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1.2354131113686717</v>
      </c>
      <c r="D333" s="59">
        <f t="shared" si="26"/>
        <v>2.1268673869701691</v>
      </c>
      <c r="E333" s="59">
        <f t="shared" si="26"/>
        <v>4.755785979072555</v>
      </c>
      <c r="F333" s="59">
        <f t="shared" si="26"/>
        <v>37.867329028109388</v>
      </c>
      <c r="G333" s="59">
        <f t="shared" si="26"/>
        <v>0</v>
      </c>
      <c r="H333" s="59">
        <f t="shared" si="26"/>
        <v>2.5897227483983705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2.0939715439310498</v>
      </c>
      <c r="E335" s="59">
        <f t="shared" si="27"/>
        <v>0</v>
      </c>
      <c r="F335" s="59">
        <f t="shared" si="27"/>
        <v>0</v>
      </c>
      <c r="G335" s="59">
        <f t="shared" si="27"/>
        <v>0</v>
      </c>
      <c r="H335" s="59">
        <f t="shared" si="27"/>
        <v>2.0939715439310498</v>
      </c>
      <c r="I335" s="1"/>
    </row>
    <row r="336" spans="2:9" x14ac:dyDescent="0.2">
      <c r="B336" s="9" t="str">
        <f>$B$50</f>
        <v>Technology</v>
      </c>
      <c r="C336" s="59">
        <f t="shared" si="27"/>
        <v>2.2167473449789896</v>
      </c>
      <c r="D336" s="59">
        <f t="shared" si="27"/>
        <v>3.5736477790039585</v>
      </c>
      <c r="E336" s="59">
        <f t="shared" si="27"/>
        <v>0</v>
      </c>
      <c r="F336" s="59">
        <f t="shared" si="27"/>
        <v>0</v>
      </c>
      <c r="G336" s="59">
        <f t="shared" si="27"/>
        <v>0</v>
      </c>
      <c r="H336" s="59">
        <f t="shared" si="27"/>
        <v>3.156243862514446</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1.3167388162435982</v>
      </c>
      <c r="D338" s="59">
        <f t="shared" si="27"/>
        <v>2.6603983883606035</v>
      </c>
      <c r="E338" s="59">
        <f t="shared" si="27"/>
        <v>7.3705942987406985</v>
      </c>
      <c r="F338" s="59">
        <f t="shared" si="27"/>
        <v>24.189960527408289</v>
      </c>
      <c r="G338" s="59">
        <f t="shared" si="27"/>
        <v>0</v>
      </c>
      <c r="H338" s="59">
        <f t="shared" si="27"/>
        <v>2.6217672351868284</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5228.3699759137953</v>
      </c>
      <c r="D343" s="42">
        <f t="shared" si="28"/>
        <v>10653.131777614701</v>
      </c>
      <c r="E343" s="42">
        <f>E293*24</f>
        <v>23309.687689474224</v>
      </c>
      <c r="F343" s="42">
        <f>F293*18</f>
        <v>50542.076489274252</v>
      </c>
      <c r="G343" s="42">
        <f>G293*24</f>
        <v>0</v>
      </c>
      <c r="H343" s="42">
        <f>IF((C32/30+D32/30+E32/24+F32/18+G32/24)=0,0,H268/(C32/30+D32/30+E32/24+F32/18+G32/24))</f>
        <v>8437.1900831498642</v>
      </c>
      <c r="I343" s="1"/>
    </row>
    <row r="344" spans="2:9" x14ac:dyDescent="0.2">
      <c r="B344" s="9" t="str">
        <f>$B$33</f>
        <v>Science</v>
      </c>
      <c r="C344" s="43">
        <f t="shared" si="28"/>
        <v>8941.0344521577081</v>
      </c>
      <c r="D344" s="43">
        <f t="shared" si="28"/>
        <v>16404.45513894843</v>
      </c>
      <c r="E344" s="43">
        <f>E294*24</f>
        <v>57782.575313661786</v>
      </c>
      <c r="F344" s="43">
        <f>F294*18</f>
        <v>83607.046167897264</v>
      </c>
      <c r="G344" s="43">
        <f>G294*24</f>
        <v>0</v>
      </c>
      <c r="H344" s="43">
        <f t="shared" ref="H344:H363" si="29">IF((C33/30+D33/30+E33/24+F33/18+G33/24)=0,0,H269/(C33/30+D33/30+E33/24+F33/18+G33/24))</f>
        <v>16521.179730927564</v>
      </c>
      <c r="I344" s="1"/>
    </row>
    <row r="345" spans="2:9" x14ac:dyDescent="0.2">
      <c r="B345" s="9" t="str">
        <f>$B$34</f>
        <v>Fine Arts</v>
      </c>
      <c r="C345" s="43">
        <f t="shared" si="28"/>
        <v>9903.3427129043375</v>
      </c>
      <c r="D345" s="43">
        <f t="shared" si="28"/>
        <v>22669.658885433939</v>
      </c>
      <c r="E345" s="43">
        <f t="shared" ref="E345:E363" si="30">E295*24</f>
        <v>64827.502978395758</v>
      </c>
      <c r="F345" s="43">
        <f t="shared" ref="F345:F363" si="31">F295*18</f>
        <v>0</v>
      </c>
      <c r="G345" s="43">
        <f t="shared" ref="G345:G363" si="32">G295*24</f>
        <v>0</v>
      </c>
      <c r="H345" s="43">
        <f t="shared" si="29"/>
        <v>15047.174492442218</v>
      </c>
      <c r="I345" s="1"/>
    </row>
    <row r="346" spans="2:9" x14ac:dyDescent="0.2">
      <c r="B346" s="9" t="str">
        <f>$B$35</f>
        <v>Teacher Education</v>
      </c>
      <c r="C346" s="43">
        <f t="shared" si="28"/>
        <v>10727.417208948444</v>
      </c>
      <c r="D346" s="43">
        <f t="shared" si="28"/>
        <v>15420.295729564954</v>
      </c>
      <c r="E346" s="43">
        <f t="shared" si="30"/>
        <v>33692.429212572883</v>
      </c>
      <c r="F346" s="43">
        <f t="shared" si="31"/>
        <v>69303.343466571445</v>
      </c>
      <c r="G346" s="43">
        <f t="shared" si="32"/>
        <v>0</v>
      </c>
      <c r="H346" s="43">
        <f t="shared" si="29"/>
        <v>23270.570491756869</v>
      </c>
      <c r="I346" s="1"/>
    </row>
    <row r="347" spans="2:9" x14ac:dyDescent="0.2">
      <c r="B347" s="9" t="str">
        <f>$B$36</f>
        <v>Agriculture</v>
      </c>
      <c r="C347" s="43">
        <f t="shared" si="28"/>
        <v>3131.3748159042257</v>
      </c>
      <c r="D347" s="43">
        <f t="shared" si="28"/>
        <v>8208.9991088720053</v>
      </c>
      <c r="E347" s="43">
        <f t="shared" si="30"/>
        <v>0</v>
      </c>
      <c r="F347" s="43">
        <f t="shared" si="31"/>
        <v>0</v>
      </c>
      <c r="G347" s="43">
        <f t="shared" si="32"/>
        <v>0</v>
      </c>
      <c r="H347" s="43">
        <f t="shared" si="29"/>
        <v>7999.6125400898291</v>
      </c>
      <c r="I347" s="1"/>
    </row>
    <row r="348" spans="2:9" x14ac:dyDescent="0.2">
      <c r="B348" s="9" t="str">
        <f>$B$37</f>
        <v>Engineering</v>
      </c>
      <c r="C348" s="43">
        <f t="shared" si="28"/>
        <v>10550.983275932422</v>
      </c>
      <c r="D348" s="43">
        <f t="shared" si="28"/>
        <v>18717.790636392449</v>
      </c>
      <c r="E348" s="43">
        <f t="shared" si="30"/>
        <v>42973.686359616906</v>
      </c>
      <c r="F348" s="43">
        <f t="shared" si="31"/>
        <v>82369.370703465334</v>
      </c>
      <c r="G348" s="43">
        <f t="shared" si="32"/>
        <v>0</v>
      </c>
      <c r="H348" s="43">
        <f t="shared" si="29"/>
        <v>21835.108175231904</v>
      </c>
      <c r="I348" s="1"/>
    </row>
    <row r="349" spans="2:9" x14ac:dyDescent="0.2">
      <c r="B349" s="9" t="str">
        <f>$B$38</f>
        <v>Home Economics</v>
      </c>
      <c r="C349" s="43">
        <f t="shared" si="28"/>
        <v>6267.4199246035578</v>
      </c>
      <c r="D349" s="43">
        <f t="shared" si="28"/>
        <v>11521.868413612052</v>
      </c>
      <c r="E349" s="43">
        <f t="shared" si="30"/>
        <v>0</v>
      </c>
      <c r="F349" s="43">
        <f t="shared" si="31"/>
        <v>0</v>
      </c>
      <c r="G349" s="43">
        <f t="shared" si="32"/>
        <v>0</v>
      </c>
      <c r="H349" s="43">
        <f t="shared" si="29"/>
        <v>9634.3480826089999</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18952.20168544399</v>
      </c>
      <c r="F351" s="43">
        <f t="shared" si="31"/>
        <v>0</v>
      </c>
      <c r="G351" s="43">
        <f t="shared" si="32"/>
        <v>0</v>
      </c>
      <c r="H351" s="43">
        <f t="shared" si="29"/>
        <v>18952.20168544399</v>
      </c>
      <c r="I351" s="1"/>
    </row>
    <row r="352" spans="2:9" x14ac:dyDescent="0.2">
      <c r="B352" s="9" t="str">
        <f>$B$41</f>
        <v>Library Science</v>
      </c>
      <c r="C352" s="43">
        <f t="shared" si="28"/>
        <v>19912.380808493759</v>
      </c>
      <c r="D352" s="43">
        <f t="shared" si="28"/>
        <v>21752.24933304642</v>
      </c>
      <c r="E352" s="43">
        <f t="shared" si="30"/>
        <v>43369.880505828871</v>
      </c>
      <c r="F352" s="43">
        <f t="shared" si="31"/>
        <v>0</v>
      </c>
      <c r="G352" s="43">
        <f t="shared" si="32"/>
        <v>0</v>
      </c>
      <c r="H352" s="43">
        <f t="shared" si="29"/>
        <v>25072.975105542075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857124.18065796152</v>
      </c>
      <c r="E354" s="43">
        <f t="shared" si="30"/>
        <v>0</v>
      </c>
      <c r="F354" s="43">
        <f t="shared" si="31"/>
        <v>0</v>
      </c>
      <c r="G354" s="43">
        <f t="shared" si="32"/>
        <v>0</v>
      </c>
      <c r="H354" s="43">
        <f t="shared" si="29"/>
        <v>857124.18065796152</v>
      </c>
      <c r="I354" s="1"/>
    </row>
    <row r="355" spans="2:9" x14ac:dyDescent="0.2">
      <c r="B355" s="9" t="str">
        <f>$B$44</f>
        <v>Physical Training</v>
      </c>
      <c r="C355" s="43">
        <f t="shared" si="28"/>
        <v>1964.3716530610343</v>
      </c>
      <c r="D355" s="43">
        <f t="shared" si="28"/>
        <v>0</v>
      </c>
      <c r="E355" s="43">
        <f t="shared" si="30"/>
        <v>0</v>
      </c>
      <c r="F355" s="43">
        <f t="shared" si="31"/>
        <v>0</v>
      </c>
      <c r="G355" s="43">
        <f t="shared" si="32"/>
        <v>0</v>
      </c>
      <c r="H355" s="43">
        <f t="shared" si="29"/>
        <v>1964.3716530610345</v>
      </c>
      <c r="I355" s="1"/>
    </row>
    <row r="356" spans="2:9" x14ac:dyDescent="0.2">
      <c r="B356" s="9" t="str">
        <f>$B$45</f>
        <v>Health Services</v>
      </c>
      <c r="C356" s="43">
        <f t="shared" si="28"/>
        <v>6337.3995616728898</v>
      </c>
      <c r="D356" s="43">
        <f t="shared" si="28"/>
        <v>10095.79142933283</v>
      </c>
      <c r="E356" s="43">
        <f t="shared" si="30"/>
        <v>32315.2349135205</v>
      </c>
      <c r="F356" s="43">
        <f t="shared" si="31"/>
        <v>401215.13321961038</v>
      </c>
      <c r="G356" s="43">
        <f t="shared" si="32"/>
        <v>0</v>
      </c>
      <c r="H356" s="43">
        <f t="shared" si="29"/>
        <v>10148.541947571743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6459.19681933021</v>
      </c>
      <c r="D358" s="43">
        <f t="shared" si="28"/>
        <v>11120.049588785061</v>
      </c>
      <c r="E358" s="43">
        <f t="shared" si="30"/>
        <v>19892.006899883792</v>
      </c>
      <c r="F358" s="43">
        <f t="shared" si="31"/>
        <v>118790.64369516964</v>
      </c>
      <c r="G358" s="43">
        <f t="shared" si="32"/>
        <v>0</v>
      </c>
      <c r="H358" s="43">
        <f t="shared" si="29"/>
        <v>13003.489396958503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10948.057950706956</v>
      </c>
      <c r="E360" s="43">
        <f t="shared" si="30"/>
        <v>0</v>
      </c>
      <c r="F360" s="43">
        <f t="shared" si="31"/>
        <v>0</v>
      </c>
      <c r="G360" s="43">
        <f t="shared" si="32"/>
        <v>0</v>
      </c>
      <c r="H360" s="43">
        <f t="shared" si="29"/>
        <v>10948.057950706954</v>
      </c>
      <c r="I360" s="1"/>
    </row>
    <row r="361" spans="2:9" x14ac:dyDescent="0.2">
      <c r="B361" s="9" t="str">
        <f>$B$50</f>
        <v>Technology</v>
      </c>
      <c r="C361" s="43">
        <f t="shared" si="33"/>
        <v>11589.97526267477</v>
      </c>
      <c r="D361" s="43">
        <f t="shared" si="33"/>
        <v>18684.352752235314</v>
      </c>
      <c r="E361" s="43">
        <f t="shared" si="30"/>
        <v>0</v>
      </c>
      <c r="F361" s="43">
        <f t="shared" si="31"/>
        <v>0</v>
      </c>
      <c r="G361" s="43">
        <f t="shared" si="32"/>
        <v>0</v>
      </c>
      <c r="H361" s="43">
        <f t="shared" si="29"/>
        <v>16502.010647432719</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6884.3976929683022</v>
      </c>
      <c r="D363" s="42">
        <f t="shared" si="33"/>
        <v>13909.547057674028</v>
      </c>
      <c r="E363" s="42">
        <f t="shared" si="30"/>
        <v>30828.955148941812</v>
      </c>
      <c r="F363" s="42">
        <f t="shared" si="31"/>
        <v>75884.438004024807</v>
      </c>
      <c r="G363" s="42">
        <f t="shared" si="32"/>
        <v>0</v>
      </c>
      <c r="H363" s="42">
        <f t="shared" si="29"/>
        <v>13321.545760235646</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36" priority="6" stopIfTrue="1">
      <formula>C32=0</formula>
    </cfRule>
  </conditionalFormatting>
  <conditionalFormatting sqref="C91:G110">
    <cfRule type="expression" dxfId="235" priority="5" stopIfTrue="1">
      <formula>C32=0</formula>
    </cfRule>
  </conditionalFormatting>
  <conditionalFormatting sqref="C143:H162">
    <cfRule type="expression" dxfId="234" priority="3" stopIfTrue="1">
      <formula>C32=0</formula>
    </cfRule>
  </conditionalFormatting>
  <conditionalFormatting sqref="H143:H162">
    <cfRule type="expression" dxfId="233" priority="4" stopIfTrue="1">
      <formula>OR(AND(#REF!&gt;0,H143&gt;0,H61=0),AND(#REF!&gt;0,H143&gt;0,H32=0))</formula>
    </cfRule>
  </conditionalFormatting>
  <conditionalFormatting sqref="H143:H162">
    <cfRule type="expression" dxfId="232" priority="2" stopIfTrue="1">
      <formula>OR(AND(#REF!&gt;0,H143&gt;0,H61=0),AND(#REF!&gt;0,H143&gt;0,H32=0))</formula>
    </cfRule>
  </conditionalFormatting>
  <conditionalFormatting sqref="H143:H162">
    <cfRule type="expression" dxfId="23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topLeftCell="A146" zoomScale="70" zoomScaleNormal="70" workbookViewId="0">
      <selection activeCell="Q163" sqref="Q163"/>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1" width="15" style="4" bestFit="1" customWidth="1"/>
    <col min="12"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78</v>
      </c>
      <c r="C3" s="6"/>
      <c r="D3" s="6"/>
      <c r="E3" s="6"/>
      <c r="F3" s="6"/>
      <c r="G3" s="6"/>
      <c r="H3" s="6"/>
    </row>
    <row r="4" spans="2:8" x14ac:dyDescent="0.2">
      <c r="B4" s="90" t="s">
        <v>143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Data!G9</f>
        <v>56932665</v>
      </c>
      <c r="G13" s="33"/>
      <c r="H13" s="60">
        <f>F13</f>
        <v>56932665</v>
      </c>
    </row>
    <row r="14" spans="2:8" x14ac:dyDescent="0.2">
      <c r="B14" s="364" t="s">
        <v>14</v>
      </c>
      <c r="C14" s="364"/>
      <c r="D14" s="364"/>
      <c r="E14" s="364"/>
      <c r="F14" s="82">
        <f>Data!H9</f>
        <v>2130129</v>
      </c>
      <c r="G14" s="33"/>
      <c r="H14" s="30">
        <f>F14</f>
        <v>2130129</v>
      </c>
    </row>
    <row r="15" spans="2:8" x14ac:dyDescent="0.2">
      <c r="B15" s="364" t="s">
        <v>15</v>
      </c>
      <c r="C15" s="364"/>
      <c r="D15" s="364"/>
      <c r="E15" s="364"/>
      <c r="F15" s="82">
        <f>Data!I9</f>
        <v>17184864</v>
      </c>
      <c r="G15" s="33"/>
      <c r="H15" s="30">
        <f>F15</f>
        <v>17184864</v>
      </c>
    </row>
    <row r="16" spans="2:8" x14ac:dyDescent="0.2">
      <c r="B16" s="364" t="s">
        <v>19</v>
      </c>
      <c r="C16" s="364"/>
      <c r="D16" s="364"/>
      <c r="E16" s="364"/>
      <c r="F16" s="82">
        <f>Data!J9</f>
        <v>12246934</v>
      </c>
      <c r="G16" s="33"/>
      <c r="H16" s="30">
        <f>F16-G16</f>
        <v>12246934</v>
      </c>
    </row>
    <row r="17" spans="2:23" x14ac:dyDescent="0.2">
      <c r="B17" s="364" t="s">
        <v>16</v>
      </c>
      <c r="C17" s="364"/>
      <c r="D17" s="364"/>
      <c r="E17" s="364"/>
      <c r="F17" s="82">
        <f>Data!K9</f>
        <v>13679971</v>
      </c>
      <c r="G17" s="33"/>
      <c r="H17" s="30">
        <f>F17</f>
        <v>13679971</v>
      </c>
    </row>
    <row r="18" spans="2:23" x14ac:dyDescent="0.2">
      <c r="B18" s="364" t="s">
        <v>1</v>
      </c>
      <c r="C18" s="364"/>
      <c r="D18" s="364"/>
      <c r="E18" s="364"/>
      <c r="F18" s="83">
        <f>SUM(F13:F17)</f>
        <v>102174563</v>
      </c>
      <c r="G18" s="34"/>
      <c r="H18" s="29">
        <f>SUM(H13:H17)</f>
        <v>102174563</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ht="28.5" x14ac:dyDescent="0.2">
      <c r="B21" s="366" t="s">
        <v>22</v>
      </c>
      <c r="C21" s="367"/>
      <c r="D21" s="363" t="str">
        <f>Data!L9</f>
        <v>Danielle McDonald</v>
      </c>
      <c r="E21" s="363"/>
      <c r="F21" s="363"/>
      <c r="G21" s="94" t="str">
        <f>Data!M9</f>
        <v>903-566-7405</v>
      </c>
      <c r="H21" s="84" t="str">
        <f>Data!N9</f>
        <v>daniellemcdonald@uttyler.edu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Data!O9</f>
        <v>2741</v>
      </c>
      <c r="D25" s="86">
        <f>Data!P9</f>
        <v>4758</v>
      </c>
      <c r="E25" s="86">
        <f>Data!Q9</f>
        <v>2088</v>
      </c>
      <c r="F25" s="86">
        <f>Data!R9</f>
        <v>127</v>
      </c>
      <c r="G25" s="86">
        <f>Data!S9</f>
        <v>0</v>
      </c>
      <c r="H25" s="74">
        <f>SUM(C25:G25)</f>
        <v>9714</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Data!T9</f>
        <v>Cindy Strawn</v>
      </c>
      <c r="E28" s="363"/>
      <c r="F28" s="363"/>
      <c r="G28" s="94" t="str">
        <f>Data!U9</f>
        <v>903-566-7222</v>
      </c>
      <c r="H28" s="84" t="str">
        <f>Data!V9</f>
        <v>cstrawn@uttyler.edu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Data!W9</f>
        <v>36887</v>
      </c>
      <c r="D32" s="87">
        <f>Data!AQ9</f>
        <v>15551</v>
      </c>
      <c r="E32" s="87">
        <f>Data!BK9</f>
        <v>5790</v>
      </c>
      <c r="F32" s="87">
        <f>Data!CE9</f>
        <v>0</v>
      </c>
      <c r="G32" s="87">
        <f>Data!CY9</f>
        <v>0</v>
      </c>
      <c r="H32" s="22">
        <f>SUM(C32:G32)</f>
        <v>58228</v>
      </c>
      <c r="I32" s="1"/>
      <c r="W32" s="18"/>
    </row>
    <row r="33" spans="2:23" x14ac:dyDescent="0.2">
      <c r="B33" s="7" t="s">
        <v>46</v>
      </c>
      <c r="C33" s="87">
        <f>Data!X9</f>
        <v>16597</v>
      </c>
      <c r="D33" s="87">
        <f>Data!AR9</f>
        <v>9480</v>
      </c>
      <c r="E33" s="87">
        <f>Data!BL9</f>
        <v>896</v>
      </c>
      <c r="F33" s="87">
        <f>Data!CF9</f>
        <v>0</v>
      </c>
      <c r="G33" s="87">
        <f>Data!CZ9</f>
        <v>0</v>
      </c>
      <c r="H33" s="22">
        <f t="shared" ref="H33:H52" si="0">SUM(C33:G33)</f>
        <v>26973</v>
      </c>
      <c r="I33" s="1"/>
      <c r="W33" s="18"/>
    </row>
    <row r="34" spans="2:23" x14ac:dyDescent="0.2">
      <c r="B34" s="7" t="s">
        <v>47</v>
      </c>
      <c r="C34" s="87">
        <f>Data!Y9</f>
        <v>4482</v>
      </c>
      <c r="D34" s="87">
        <f>Data!AS9</f>
        <v>1787</v>
      </c>
      <c r="E34" s="87">
        <f>Data!BM9</f>
        <v>351</v>
      </c>
      <c r="F34" s="87">
        <f>Data!CG9</f>
        <v>0</v>
      </c>
      <c r="G34" s="87">
        <f>Data!DA9</f>
        <v>0</v>
      </c>
      <c r="H34" s="22">
        <f t="shared" si="0"/>
        <v>6620</v>
      </c>
      <c r="I34" s="1"/>
      <c r="W34" s="18"/>
    </row>
    <row r="35" spans="2:23" x14ac:dyDescent="0.2">
      <c r="B35" s="7" t="s">
        <v>48</v>
      </c>
      <c r="C35" s="87">
        <f>Data!Z9</f>
        <v>893</v>
      </c>
      <c r="D35" s="87">
        <f>Data!AT9</f>
        <v>4978</v>
      </c>
      <c r="E35" s="87">
        <f>Data!BN9</f>
        <v>8855</v>
      </c>
      <c r="F35" s="87">
        <f>Data!CH9</f>
        <v>0</v>
      </c>
      <c r="G35" s="87">
        <f>Data!DB9</f>
        <v>0</v>
      </c>
      <c r="H35" s="22">
        <f t="shared" si="0"/>
        <v>14726</v>
      </c>
      <c r="I35" s="1"/>
      <c r="W35" s="18"/>
    </row>
    <row r="36" spans="2:23" x14ac:dyDescent="0.2">
      <c r="B36" s="7" t="s">
        <v>49</v>
      </c>
      <c r="C36" s="87">
        <f>Data!AA9</f>
        <v>0</v>
      </c>
      <c r="D36" s="87">
        <f>Data!AU9</f>
        <v>0</v>
      </c>
      <c r="E36" s="87">
        <f>Data!BO9</f>
        <v>0</v>
      </c>
      <c r="F36" s="87">
        <f>Data!CI9</f>
        <v>0</v>
      </c>
      <c r="G36" s="87">
        <f>Data!DC9</f>
        <v>0</v>
      </c>
      <c r="H36" s="22">
        <f t="shared" si="0"/>
        <v>0</v>
      </c>
      <c r="I36" s="1"/>
      <c r="W36" s="18"/>
    </row>
    <row r="37" spans="2:23" x14ac:dyDescent="0.2">
      <c r="B37" s="7" t="s">
        <v>50</v>
      </c>
      <c r="C37" s="87">
        <f>Data!AB9</f>
        <v>4760</v>
      </c>
      <c r="D37" s="87">
        <f>Data!AV9</f>
        <v>12780</v>
      </c>
      <c r="E37" s="87">
        <f>Data!BP9</f>
        <v>1132</v>
      </c>
      <c r="F37" s="87">
        <f>Data!CJ9</f>
        <v>0</v>
      </c>
      <c r="G37" s="87">
        <f>Data!DD9</f>
        <v>0</v>
      </c>
      <c r="H37" s="22">
        <f t="shared" si="0"/>
        <v>18672</v>
      </c>
      <c r="I37" s="1"/>
      <c r="W37" s="18"/>
    </row>
    <row r="38" spans="2:23" x14ac:dyDescent="0.2">
      <c r="B38" s="7" t="s">
        <v>51</v>
      </c>
      <c r="C38" s="87">
        <f>Data!AC9</f>
        <v>93</v>
      </c>
      <c r="D38" s="87">
        <f>Data!AW9</f>
        <v>180</v>
      </c>
      <c r="E38" s="87">
        <f>Data!BQ9</f>
        <v>495</v>
      </c>
      <c r="F38" s="87">
        <f>Data!CK9</f>
        <v>0</v>
      </c>
      <c r="G38" s="87">
        <f>Data!DE9</f>
        <v>0</v>
      </c>
      <c r="H38" s="22">
        <f t="shared" si="0"/>
        <v>768</v>
      </c>
      <c r="I38" s="1"/>
      <c r="W38" s="18"/>
    </row>
    <row r="39" spans="2:23" x14ac:dyDescent="0.2">
      <c r="B39" s="7" t="s">
        <v>52</v>
      </c>
      <c r="C39" s="87">
        <f>Data!AD9</f>
        <v>0</v>
      </c>
      <c r="D39" s="87">
        <f>Data!AX9</f>
        <v>0</v>
      </c>
      <c r="E39" s="87">
        <f>Data!BR9</f>
        <v>0</v>
      </c>
      <c r="F39" s="87">
        <f>Data!CL9</f>
        <v>0</v>
      </c>
      <c r="G39" s="87">
        <f>Data!DF9</f>
        <v>0</v>
      </c>
      <c r="H39" s="22">
        <f t="shared" si="0"/>
        <v>0</v>
      </c>
      <c r="I39" s="1"/>
      <c r="W39" s="18"/>
    </row>
    <row r="40" spans="2:23" x14ac:dyDescent="0.2">
      <c r="B40" s="7" t="s">
        <v>53</v>
      </c>
      <c r="C40" s="87">
        <f>Data!AE9</f>
        <v>0</v>
      </c>
      <c r="D40" s="87">
        <f>Data!AY9</f>
        <v>0</v>
      </c>
      <c r="E40" s="87">
        <f>Data!BS9</f>
        <v>0</v>
      </c>
      <c r="F40" s="87">
        <f>Data!CM9</f>
        <v>0</v>
      </c>
      <c r="G40" s="87">
        <f>Data!DG9</f>
        <v>0</v>
      </c>
      <c r="H40" s="22">
        <f t="shared" si="0"/>
        <v>0</v>
      </c>
      <c r="I40" s="1"/>
      <c r="W40" s="18"/>
    </row>
    <row r="41" spans="2:23" x14ac:dyDescent="0.2">
      <c r="B41" s="7" t="s">
        <v>54</v>
      </c>
      <c r="C41" s="87">
        <f>Data!AF9</f>
        <v>33</v>
      </c>
      <c r="D41" s="87">
        <f>Data!AZ9</f>
        <v>339</v>
      </c>
      <c r="E41" s="87">
        <f>Data!BT9</f>
        <v>0</v>
      </c>
      <c r="F41" s="87">
        <f>Data!CN9</f>
        <v>0</v>
      </c>
      <c r="G41" s="87">
        <f>Data!DH9</f>
        <v>0</v>
      </c>
      <c r="H41" s="22">
        <f t="shared" si="0"/>
        <v>372</v>
      </c>
      <c r="I41" s="1"/>
      <c r="W41" s="18"/>
    </row>
    <row r="42" spans="2:23" x14ac:dyDescent="0.2">
      <c r="B42" s="7" t="s">
        <v>55</v>
      </c>
      <c r="C42" s="87">
        <f>Data!AG9</f>
        <v>0</v>
      </c>
      <c r="D42" s="87">
        <f>Data!BA9</f>
        <v>0</v>
      </c>
      <c r="E42" s="87">
        <f>Data!BU9</f>
        <v>0</v>
      </c>
      <c r="F42" s="87">
        <f>Data!CO9</f>
        <v>0</v>
      </c>
      <c r="G42" s="87">
        <f>Data!DI9</f>
        <v>0</v>
      </c>
      <c r="H42" s="22">
        <f t="shared" si="0"/>
        <v>0</v>
      </c>
      <c r="I42" s="1"/>
      <c r="W42" s="18"/>
    </row>
    <row r="43" spans="2:23" x14ac:dyDescent="0.2">
      <c r="B43" s="7" t="s">
        <v>56</v>
      </c>
      <c r="C43" s="87">
        <f>Data!AH9</f>
        <v>0</v>
      </c>
      <c r="D43" s="87">
        <f>Data!BB9</f>
        <v>0</v>
      </c>
      <c r="E43" s="87">
        <f>Data!BV9</f>
        <v>0</v>
      </c>
      <c r="F43" s="87">
        <f>Data!CP9</f>
        <v>0</v>
      </c>
      <c r="G43" s="87">
        <f>Data!DJ9</f>
        <v>0</v>
      </c>
      <c r="H43" s="22">
        <f t="shared" si="0"/>
        <v>0</v>
      </c>
      <c r="I43" s="1"/>
      <c r="W43" s="18"/>
    </row>
    <row r="44" spans="2:23" x14ac:dyDescent="0.2">
      <c r="B44" s="7" t="s">
        <v>57</v>
      </c>
      <c r="C44" s="87">
        <f>Data!AI9</f>
        <v>148</v>
      </c>
      <c r="D44" s="87">
        <f>Data!BC9</f>
        <v>0</v>
      </c>
      <c r="E44" s="87">
        <f>Data!BW9</f>
        <v>0</v>
      </c>
      <c r="F44" s="87">
        <f>Data!CQ9</f>
        <v>0</v>
      </c>
      <c r="G44" s="87">
        <f>Data!DK9</f>
        <v>0</v>
      </c>
      <c r="H44" s="22">
        <f t="shared" si="0"/>
        <v>148</v>
      </c>
      <c r="I44" s="1"/>
      <c r="W44" s="18"/>
    </row>
    <row r="45" spans="2:23" x14ac:dyDescent="0.2">
      <c r="B45" s="7" t="s">
        <v>58</v>
      </c>
      <c r="C45" s="87">
        <f>Data!AJ9</f>
        <v>2002</v>
      </c>
      <c r="D45" s="87">
        <f>Data!BD9</f>
        <v>2964</v>
      </c>
      <c r="E45" s="87">
        <f>Data!BX9</f>
        <v>1557</v>
      </c>
      <c r="F45" s="87">
        <f>Data!CR9</f>
        <v>0</v>
      </c>
      <c r="G45" s="87">
        <f>Data!DL9</f>
        <v>0</v>
      </c>
      <c r="H45" s="22">
        <f t="shared" si="0"/>
        <v>6523</v>
      </c>
      <c r="I45" s="1"/>
      <c r="W45" s="18"/>
    </row>
    <row r="46" spans="2:23" x14ac:dyDescent="0.2">
      <c r="B46" s="7" t="s">
        <v>59</v>
      </c>
      <c r="C46" s="87">
        <f>Data!AK9</f>
        <v>0</v>
      </c>
      <c r="D46" s="87">
        <f>Data!BE9</f>
        <v>0</v>
      </c>
      <c r="E46" s="87">
        <f>Data!BY9</f>
        <v>0</v>
      </c>
      <c r="F46" s="87">
        <f>Data!CS9</f>
        <v>0</v>
      </c>
      <c r="G46" s="87">
        <f>Data!DM9</f>
        <v>0</v>
      </c>
      <c r="H46" s="22">
        <f t="shared" si="0"/>
        <v>0</v>
      </c>
      <c r="I46" s="1"/>
      <c r="W46" s="18"/>
    </row>
    <row r="47" spans="2:23" x14ac:dyDescent="0.2">
      <c r="B47" s="7" t="s">
        <v>60</v>
      </c>
      <c r="C47" s="87">
        <f>Data!AL9</f>
        <v>4699</v>
      </c>
      <c r="D47" s="87">
        <f>Data!BF9</f>
        <v>19530</v>
      </c>
      <c r="E47" s="87">
        <f>Data!BZ9</f>
        <v>13080</v>
      </c>
      <c r="F47" s="87">
        <f>Data!CT9</f>
        <v>635</v>
      </c>
      <c r="G47" s="87">
        <f>Data!DN9</f>
        <v>0</v>
      </c>
      <c r="H47" s="22">
        <f t="shared" si="0"/>
        <v>37944</v>
      </c>
      <c r="I47" s="1"/>
      <c r="W47" s="18"/>
    </row>
    <row r="48" spans="2:23" x14ac:dyDescent="0.2">
      <c r="B48" s="7" t="s">
        <v>61</v>
      </c>
      <c r="C48" s="87">
        <f>Data!AM9</f>
        <v>0</v>
      </c>
      <c r="D48" s="87">
        <f>Data!BG9</f>
        <v>0</v>
      </c>
      <c r="E48" s="87">
        <f>Data!CA9</f>
        <v>0</v>
      </c>
      <c r="F48" s="87">
        <f>Data!CU9</f>
        <v>0</v>
      </c>
      <c r="G48" s="87">
        <f>Data!DO9</f>
        <v>0</v>
      </c>
      <c r="H48" s="22">
        <f t="shared" si="0"/>
        <v>0</v>
      </c>
      <c r="I48" s="1"/>
      <c r="W48" s="18"/>
    </row>
    <row r="49" spans="2:23" x14ac:dyDescent="0.2">
      <c r="B49" s="7" t="s">
        <v>62</v>
      </c>
      <c r="C49" s="87">
        <f>Data!AN9</f>
        <v>0</v>
      </c>
      <c r="D49" s="87">
        <f>Data!BH9</f>
        <v>492</v>
      </c>
      <c r="E49" s="87">
        <f>Data!CB9</f>
        <v>0</v>
      </c>
      <c r="F49" s="87">
        <f>Data!CV9</f>
        <v>0</v>
      </c>
      <c r="G49" s="87">
        <f>Data!DP9</f>
        <v>0</v>
      </c>
      <c r="H49" s="22">
        <f t="shared" si="0"/>
        <v>492</v>
      </c>
      <c r="I49" s="1"/>
      <c r="W49" s="18"/>
    </row>
    <row r="50" spans="2:23" x14ac:dyDescent="0.2">
      <c r="B50" s="7" t="s">
        <v>63</v>
      </c>
      <c r="C50" s="87">
        <f>Data!AO9</f>
        <v>957</v>
      </c>
      <c r="D50" s="87">
        <f>Data!BI9</f>
        <v>1875</v>
      </c>
      <c r="E50" s="87">
        <f>Data!CC9</f>
        <v>1224</v>
      </c>
      <c r="F50" s="87">
        <f>Data!CW9</f>
        <v>0</v>
      </c>
      <c r="G50" s="87">
        <f>Data!DQ9</f>
        <v>0</v>
      </c>
      <c r="H50" s="22">
        <f t="shared" si="0"/>
        <v>4056</v>
      </c>
      <c r="I50" s="1"/>
      <c r="W50" s="18"/>
    </row>
    <row r="51" spans="2:23" x14ac:dyDescent="0.2">
      <c r="B51" s="7" t="s">
        <v>0</v>
      </c>
      <c r="C51" s="87">
        <f>Data!AP9</f>
        <v>2487</v>
      </c>
      <c r="D51" s="87">
        <f>Data!BJ9</f>
        <v>24772</v>
      </c>
      <c r="E51" s="87">
        <f>Data!CD9</f>
        <v>4837</v>
      </c>
      <c r="F51" s="87">
        <f>Data!CX9</f>
        <v>1038</v>
      </c>
      <c r="G51" s="87">
        <f>Data!DR9</f>
        <v>0</v>
      </c>
      <c r="H51" s="22">
        <f t="shared" si="0"/>
        <v>33134</v>
      </c>
      <c r="I51" s="1"/>
      <c r="W51" s="18"/>
    </row>
    <row r="52" spans="2:23" x14ac:dyDescent="0.2">
      <c r="B52" s="8" t="s">
        <v>34</v>
      </c>
      <c r="C52" s="22">
        <f>SUM(C32:C51)</f>
        <v>74038</v>
      </c>
      <c r="D52" s="22">
        <f>SUM(D32:D51)</f>
        <v>94728</v>
      </c>
      <c r="E52" s="22">
        <f>SUM(E32:E51)</f>
        <v>38217</v>
      </c>
      <c r="F52" s="22">
        <f>SUM(F32:F51)</f>
        <v>1673</v>
      </c>
      <c r="G52" s="22">
        <f>SUM(G32:G51)</f>
        <v>0</v>
      </c>
      <c r="H52" s="22">
        <f t="shared" si="0"/>
        <v>208656</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Data!T9</f>
        <v>Cindy Strawn</v>
      </c>
      <c r="E55" s="363"/>
      <c r="F55" s="363"/>
      <c r="G55" s="94" t="str">
        <f>Data!U9</f>
        <v>903-566-7222</v>
      </c>
      <c r="H55" s="84" t="str">
        <f>Data!V9</f>
        <v>cstrawn@uttyler.edu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Data!DS9</f>
        <v>2474528</v>
      </c>
      <c r="D61" s="88">
        <f>Data!EM9</f>
        <v>1590372</v>
      </c>
      <c r="E61" s="88">
        <f>Data!FG9</f>
        <v>1594193</v>
      </c>
      <c r="F61" s="88">
        <f>Data!GA9</f>
        <v>0</v>
      </c>
      <c r="G61" s="88">
        <f>Data!GU9</f>
        <v>0</v>
      </c>
      <c r="H61" s="21">
        <f>SUM(C61:G61)</f>
        <v>5659093</v>
      </c>
      <c r="I61" s="1"/>
    </row>
    <row r="62" spans="2:23" x14ac:dyDescent="0.2">
      <c r="B62" s="9" t="str">
        <f>$B$33</f>
        <v>Science</v>
      </c>
      <c r="C62" s="88">
        <f>Data!DT9</f>
        <v>1061554</v>
      </c>
      <c r="D62" s="88">
        <f>Data!EN9</f>
        <v>1271925</v>
      </c>
      <c r="E62" s="88">
        <f>Data!FH9</f>
        <v>472610</v>
      </c>
      <c r="F62" s="88">
        <f>Data!GB9</f>
        <v>0</v>
      </c>
      <c r="G62" s="88">
        <f>Data!GV9</f>
        <v>0</v>
      </c>
      <c r="H62" s="22">
        <f t="shared" ref="H62:H81" si="1">SUM(C62:G62)</f>
        <v>2806089</v>
      </c>
      <c r="I62" s="1"/>
    </row>
    <row r="63" spans="2:23" x14ac:dyDescent="0.2">
      <c r="B63" s="9" t="str">
        <f>$B$34</f>
        <v>Fine Arts</v>
      </c>
      <c r="C63" s="88">
        <f>Data!DU9</f>
        <v>403752</v>
      </c>
      <c r="D63" s="88">
        <f>Data!EO9</f>
        <v>431258</v>
      </c>
      <c r="E63" s="88">
        <f>Data!FI9</f>
        <v>163535</v>
      </c>
      <c r="F63" s="88">
        <f>Data!GC9</f>
        <v>0</v>
      </c>
      <c r="G63" s="88">
        <f>Data!GW9</f>
        <v>0</v>
      </c>
      <c r="H63" s="22">
        <f t="shared" si="1"/>
        <v>998545</v>
      </c>
      <c r="I63" s="1"/>
    </row>
    <row r="64" spans="2:23" x14ac:dyDescent="0.2">
      <c r="B64" s="9" t="str">
        <f>$B$35</f>
        <v>Teacher Education</v>
      </c>
      <c r="C64" s="88">
        <f>Data!DV9</f>
        <v>132501</v>
      </c>
      <c r="D64" s="88">
        <f>Data!EP9</f>
        <v>512814</v>
      </c>
      <c r="E64" s="88">
        <f>Data!FJ9</f>
        <v>1207144</v>
      </c>
      <c r="F64" s="88">
        <f>Data!GD9</f>
        <v>0</v>
      </c>
      <c r="G64" s="88">
        <f>Data!GX9</f>
        <v>0</v>
      </c>
      <c r="H64" s="22">
        <f t="shared" si="1"/>
        <v>1852459</v>
      </c>
      <c r="I64" s="1"/>
    </row>
    <row r="65" spans="2:9" x14ac:dyDescent="0.2">
      <c r="B65" s="9" t="str">
        <f>$B$36</f>
        <v>Agriculture</v>
      </c>
      <c r="C65" s="88">
        <f>Data!DW9</f>
        <v>0</v>
      </c>
      <c r="D65" s="88">
        <f>Data!EQ9</f>
        <v>0</v>
      </c>
      <c r="E65" s="88">
        <f>Data!FK9</f>
        <v>0</v>
      </c>
      <c r="F65" s="88">
        <f>Data!GE9</f>
        <v>0</v>
      </c>
      <c r="G65" s="88">
        <f>Data!GY9</f>
        <v>0</v>
      </c>
      <c r="H65" s="22">
        <f t="shared" si="1"/>
        <v>0</v>
      </c>
      <c r="I65" s="1"/>
    </row>
    <row r="66" spans="2:9" x14ac:dyDescent="0.2">
      <c r="B66" s="9" t="str">
        <f>$B$37</f>
        <v>Engineering</v>
      </c>
      <c r="C66" s="88">
        <f>Data!DX9</f>
        <v>527892</v>
      </c>
      <c r="D66" s="88">
        <f>Data!ER9</f>
        <v>2189549</v>
      </c>
      <c r="E66" s="88">
        <f>Data!FL9</f>
        <v>586865</v>
      </c>
      <c r="F66" s="88">
        <f>Data!GF9</f>
        <v>0</v>
      </c>
      <c r="G66" s="88">
        <f>Data!GZ9</f>
        <v>0</v>
      </c>
      <c r="H66" s="22">
        <f t="shared" si="1"/>
        <v>3304306</v>
      </c>
      <c r="I66" s="1"/>
    </row>
    <row r="67" spans="2:9" x14ac:dyDescent="0.2">
      <c r="B67" s="9" t="str">
        <f>$B$38</f>
        <v>Home Economics</v>
      </c>
      <c r="C67" s="88">
        <f>Data!DY9</f>
        <v>1648</v>
      </c>
      <c r="D67" s="88">
        <f>Data!ES9</f>
        <v>3352</v>
      </c>
      <c r="E67" s="88">
        <f>Data!FM9</f>
        <v>75713</v>
      </c>
      <c r="F67" s="88">
        <f>Data!GG9</f>
        <v>0</v>
      </c>
      <c r="G67" s="88">
        <f>Data!HA9</f>
        <v>0</v>
      </c>
      <c r="H67" s="22">
        <f t="shared" si="1"/>
        <v>80713</v>
      </c>
      <c r="I67" s="1"/>
    </row>
    <row r="68" spans="2:9" x14ac:dyDescent="0.2">
      <c r="B68" s="9" t="str">
        <f>$B$39</f>
        <v>Law</v>
      </c>
      <c r="C68" s="88">
        <f>Data!DZ9</f>
        <v>0</v>
      </c>
      <c r="D68" s="88">
        <f>Data!ET9</f>
        <v>0</v>
      </c>
      <c r="E68" s="88">
        <f>Data!FN9</f>
        <v>0</v>
      </c>
      <c r="F68" s="88">
        <f>Data!GH9</f>
        <v>0</v>
      </c>
      <c r="G68" s="88">
        <f>Data!HB9</f>
        <v>0</v>
      </c>
      <c r="H68" s="22">
        <f t="shared" si="1"/>
        <v>0</v>
      </c>
      <c r="I68" s="1"/>
    </row>
    <row r="69" spans="2:9" x14ac:dyDescent="0.2">
      <c r="B69" s="9" t="str">
        <f>$B$40</f>
        <v>Social Service</v>
      </c>
      <c r="C69" s="88">
        <f>Data!EA9</f>
        <v>0</v>
      </c>
      <c r="D69" s="88">
        <f>Data!EU9</f>
        <v>0</v>
      </c>
      <c r="E69" s="88">
        <f>Data!FO9</f>
        <v>0</v>
      </c>
      <c r="F69" s="88">
        <f>Data!GI9</f>
        <v>0</v>
      </c>
      <c r="G69" s="88">
        <f>Data!HC9</f>
        <v>0</v>
      </c>
      <c r="H69" s="22">
        <f t="shared" si="1"/>
        <v>0</v>
      </c>
      <c r="I69" s="1"/>
    </row>
    <row r="70" spans="2:9" x14ac:dyDescent="0.2">
      <c r="B70" s="9" t="str">
        <f>$B$41</f>
        <v>Library Science</v>
      </c>
      <c r="C70" s="88">
        <f>Data!EB9</f>
        <v>1608</v>
      </c>
      <c r="D70" s="88">
        <f>Data!EV9</f>
        <v>18533</v>
      </c>
      <c r="E70" s="88">
        <f>Data!FP9</f>
        <v>0</v>
      </c>
      <c r="F70" s="88">
        <f>Data!GJ9</f>
        <v>0</v>
      </c>
      <c r="G70" s="88">
        <f>Data!HD9</f>
        <v>0</v>
      </c>
      <c r="H70" s="22">
        <f t="shared" si="1"/>
        <v>20141</v>
      </c>
      <c r="I70" s="1"/>
    </row>
    <row r="71" spans="2:9" x14ac:dyDescent="0.2">
      <c r="B71" s="9" t="str">
        <f>$B$42</f>
        <v>Veterinary Science</v>
      </c>
      <c r="C71" s="88">
        <f>Data!EC9</f>
        <v>0</v>
      </c>
      <c r="D71" s="88">
        <f>Data!EW9</f>
        <v>0</v>
      </c>
      <c r="E71" s="88">
        <f>Data!FQ9</f>
        <v>0</v>
      </c>
      <c r="F71" s="88">
        <f>Data!GK9</f>
        <v>0</v>
      </c>
      <c r="G71" s="88">
        <f>Data!HE9</f>
        <v>0</v>
      </c>
      <c r="H71" s="22">
        <f t="shared" si="1"/>
        <v>0</v>
      </c>
      <c r="I71" s="1"/>
    </row>
    <row r="72" spans="2:9" x14ac:dyDescent="0.2">
      <c r="B72" s="9" t="str">
        <f>$B$43</f>
        <v>Vocational Training</v>
      </c>
      <c r="C72" s="88">
        <f>Data!ED9</f>
        <v>0</v>
      </c>
      <c r="D72" s="88">
        <f>Data!EX9</f>
        <v>0</v>
      </c>
      <c r="E72" s="88">
        <f>Data!FR9</f>
        <v>0</v>
      </c>
      <c r="F72" s="88">
        <f>Data!GL9</f>
        <v>0</v>
      </c>
      <c r="G72" s="88">
        <f>Data!HF9</f>
        <v>0</v>
      </c>
      <c r="H72" s="22">
        <f t="shared" si="1"/>
        <v>0</v>
      </c>
      <c r="I72" s="1"/>
    </row>
    <row r="73" spans="2:9" x14ac:dyDescent="0.2">
      <c r="B73" s="9" t="str">
        <f>$B$44</f>
        <v>Physical Training</v>
      </c>
      <c r="C73" s="88">
        <f>Data!EE9</f>
        <v>6502</v>
      </c>
      <c r="D73" s="88">
        <f>Data!EY9</f>
        <v>0</v>
      </c>
      <c r="E73" s="88">
        <f>Data!FS9</f>
        <v>0</v>
      </c>
      <c r="F73" s="88">
        <f>Data!GM9</f>
        <v>0</v>
      </c>
      <c r="G73" s="88">
        <f>Data!HG9</f>
        <v>0</v>
      </c>
      <c r="H73" s="22">
        <f t="shared" si="1"/>
        <v>6502</v>
      </c>
      <c r="I73" s="1"/>
    </row>
    <row r="74" spans="2:9" x14ac:dyDescent="0.2">
      <c r="B74" s="9" t="str">
        <f>$B$45</f>
        <v>Health Services</v>
      </c>
      <c r="C74" s="88">
        <f>Data!EF9</f>
        <v>121514</v>
      </c>
      <c r="D74" s="88">
        <f>Data!EZ9</f>
        <v>237268</v>
      </c>
      <c r="E74" s="88">
        <f>Data!FT9</f>
        <v>369431</v>
      </c>
      <c r="F74" s="88">
        <f>Data!GN9</f>
        <v>0</v>
      </c>
      <c r="G74" s="88">
        <f>Data!HH9</f>
        <v>0</v>
      </c>
      <c r="H74" s="22">
        <f t="shared" si="1"/>
        <v>728213</v>
      </c>
      <c r="I74" s="1"/>
    </row>
    <row r="75" spans="2:9" x14ac:dyDescent="0.2">
      <c r="B75" s="9" t="str">
        <f>$B$46</f>
        <v>Pharmacy</v>
      </c>
      <c r="C75" s="88">
        <f>Data!EG9</f>
        <v>0</v>
      </c>
      <c r="D75" s="88">
        <f>Data!FA9</f>
        <v>0</v>
      </c>
      <c r="E75" s="88">
        <f>Data!FU9</f>
        <v>0</v>
      </c>
      <c r="F75" s="88">
        <f>Data!GO9</f>
        <v>0</v>
      </c>
      <c r="G75" s="88">
        <f>Data!HI9</f>
        <v>0</v>
      </c>
      <c r="H75" s="22">
        <f t="shared" si="1"/>
        <v>0</v>
      </c>
      <c r="I75" s="1"/>
    </row>
    <row r="76" spans="2:9" x14ac:dyDescent="0.2">
      <c r="B76" s="9" t="str">
        <f>$B$47</f>
        <v>Business Administration</v>
      </c>
      <c r="C76" s="88">
        <f>Data!EH9</f>
        <v>430722</v>
      </c>
      <c r="D76" s="88">
        <f>Data!FB9</f>
        <v>2106151</v>
      </c>
      <c r="E76" s="88">
        <f>Data!FV9</f>
        <v>1804386</v>
      </c>
      <c r="F76" s="88">
        <f>Data!GP9</f>
        <v>391854</v>
      </c>
      <c r="G76" s="88">
        <f>Data!HJ9</f>
        <v>0</v>
      </c>
      <c r="H76" s="22">
        <f t="shared" si="1"/>
        <v>4733113</v>
      </c>
      <c r="I76" s="1"/>
    </row>
    <row r="77" spans="2:9" x14ac:dyDescent="0.2">
      <c r="B77" s="9" t="str">
        <f>$B$48</f>
        <v>Optometry</v>
      </c>
      <c r="C77" s="88">
        <f>Data!EI9</f>
        <v>0</v>
      </c>
      <c r="D77" s="88">
        <f>Data!FC9</f>
        <v>0</v>
      </c>
      <c r="E77" s="88">
        <f>Data!FW9</f>
        <v>0</v>
      </c>
      <c r="F77" s="88">
        <f>Data!GQ9</f>
        <v>0</v>
      </c>
      <c r="G77" s="88">
        <f>Data!HK9</f>
        <v>0</v>
      </c>
      <c r="H77" s="22">
        <f t="shared" si="1"/>
        <v>0</v>
      </c>
      <c r="I77" s="1"/>
    </row>
    <row r="78" spans="2:9" x14ac:dyDescent="0.2">
      <c r="B78" s="9" t="str">
        <f>$B$49</f>
        <v>Teacher Ed-Practice Teaching</v>
      </c>
      <c r="C78" s="88">
        <f>Data!EJ9</f>
        <v>0</v>
      </c>
      <c r="D78" s="88">
        <f>Data!FD9</f>
        <v>46924</v>
      </c>
      <c r="E78" s="88">
        <f>Data!FX9</f>
        <v>0</v>
      </c>
      <c r="F78" s="88">
        <f>Data!GR9</f>
        <v>0</v>
      </c>
      <c r="G78" s="88">
        <f>Data!HL9</f>
        <v>0</v>
      </c>
      <c r="H78" s="22">
        <f t="shared" si="1"/>
        <v>46924</v>
      </c>
      <c r="I78" s="1"/>
    </row>
    <row r="79" spans="2:9" x14ac:dyDescent="0.2">
      <c r="B79" s="9" t="str">
        <f>$B$50</f>
        <v>Technology</v>
      </c>
      <c r="C79" s="88">
        <f>Data!EK9</f>
        <v>108342</v>
      </c>
      <c r="D79" s="88">
        <f>Data!FE9</f>
        <v>276499</v>
      </c>
      <c r="E79" s="88">
        <f>Data!FY9</f>
        <v>137184</v>
      </c>
      <c r="F79" s="88">
        <f>Data!GS9</f>
        <v>0</v>
      </c>
      <c r="G79" s="88">
        <f>Data!HM9</f>
        <v>0</v>
      </c>
      <c r="H79" s="22">
        <f t="shared" si="1"/>
        <v>522025</v>
      </c>
      <c r="I79" s="1"/>
    </row>
    <row r="80" spans="2:9" x14ac:dyDescent="0.2">
      <c r="B80" s="9" t="str">
        <f>$B$51</f>
        <v>Nursing</v>
      </c>
      <c r="C80" s="88">
        <f>Data!EL9</f>
        <v>128341</v>
      </c>
      <c r="D80" s="88">
        <f>Data!FF9</f>
        <v>3067084</v>
      </c>
      <c r="E80" s="88">
        <f>Data!FZ9</f>
        <v>1393415</v>
      </c>
      <c r="F80" s="88">
        <f>Data!GT9</f>
        <v>752210</v>
      </c>
      <c r="G80" s="88">
        <f>Data!HN9</f>
        <v>0</v>
      </c>
      <c r="H80" s="22">
        <f t="shared" si="1"/>
        <v>5341050</v>
      </c>
      <c r="I80" s="1"/>
    </row>
    <row r="81" spans="2:9" x14ac:dyDescent="0.2">
      <c r="B81" s="39" t="str">
        <f>$B$52</f>
        <v>Totals</v>
      </c>
      <c r="C81" s="21">
        <f>SUM(C61:C80)</f>
        <v>5398904</v>
      </c>
      <c r="D81" s="21">
        <f>SUM(D61:D80)</f>
        <v>11751729</v>
      </c>
      <c r="E81" s="21">
        <f>SUM(E61:E80)</f>
        <v>7804476</v>
      </c>
      <c r="F81" s="21">
        <f>SUM(F61:F80)</f>
        <v>1144064</v>
      </c>
      <c r="G81" s="21">
        <f>SUM(G61:G80)</f>
        <v>0</v>
      </c>
      <c r="H81" s="21">
        <f t="shared" si="1"/>
        <v>26099173</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Data!T9</f>
        <v>Cindy Strawn</v>
      </c>
      <c r="E84" s="363"/>
      <c r="F84" s="363"/>
      <c r="G84" s="94" t="str">
        <f>Data!U9</f>
        <v>903-566-7222</v>
      </c>
      <c r="H84" s="84" t="str">
        <f>Data!V9</f>
        <v>cstrawn@uttyler.edu</v>
      </c>
    </row>
    <row r="85" spans="2:9" ht="13.5" customHeight="1" x14ac:dyDescent="0.2">
      <c r="B85" s="27"/>
      <c r="C85" s="27"/>
      <c r="D85" s="27"/>
      <c r="E85" s="27"/>
      <c r="F85" s="27"/>
      <c r="G85" s="27"/>
      <c r="H85" s="5"/>
    </row>
    <row r="86" spans="2:9" x14ac:dyDescent="0.2">
      <c r="B86" s="28" t="s">
        <v>33</v>
      </c>
      <c r="C86" s="13"/>
      <c r="D86" s="13"/>
      <c r="E86" s="13"/>
      <c r="F86" s="13"/>
      <c r="G86" s="13"/>
      <c r="H86" s="17">
        <f>H13+H14</f>
        <v>59062794</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Data!HR9</f>
        <v>117082.24525303082</v>
      </c>
      <c r="D91" s="171">
        <f>Data!IL9</f>
        <v>66875.922455789114</v>
      </c>
      <c r="E91" s="171">
        <f>Data!JF9</f>
        <v>6320.762291180069</v>
      </c>
      <c r="F91" s="171">
        <f>Data!JZ9</f>
        <v>0</v>
      </c>
      <c r="G91" s="171">
        <f>Data!KT9</f>
        <v>0</v>
      </c>
      <c r="H91" s="40">
        <f t="shared" ref="H91:H111" si="2">SUM(C91:G91)</f>
        <v>190278.93</v>
      </c>
    </row>
    <row r="92" spans="2:9" x14ac:dyDescent="0.2">
      <c r="B92" s="9" t="str">
        <f>$B$33</f>
        <v>Science</v>
      </c>
      <c r="C92" s="171">
        <f>Data!HS9</f>
        <v>91844.968413478055</v>
      </c>
      <c r="D92" s="171">
        <f>Data!IM9</f>
        <v>38720.446330631312</v>
      </c>
      <c r="E92" s="171">
        <f>Data!JG9</f>
        <v>14416.525255890638</v>
      </c>
      <c r="F92" s="171">
        <f>Data!KA9</f>
        <v>0</v>
      </c>
      <c r="G92" s="171">
        <f>Data!KU9</f>
        <v>0</v>
      </c>
      <c r="H92" s="75">
        <f t="shared" si="2"/>
        <v>144981.94</v>
      </c>
    </row>
    <row r="93" spans="2:9" x14ac:dyDescent="0.2">
      <c r="B93" s="9" t="str">
        <f>$B$34</f>
        <v>Fine Arts</v>
      </c>
      <c r="C93" s="171">
        <f>Data!HT9</f>
        <v>93640.922972809669</v>
      </c>
      <c r="D93" s="171">
        <f>Data!IN9</f>
        <v>37335.191734138971</v>
      </c>
      <c r="E93" s="171">
        <f>Data!JH9</f>
        <v>7333.3252930513599</v>
      </c>
      <c r="F93" s="171">
        <f>Data!KB9</f>
        <v>0</v>
      </c>
      <c r="G93" s="171">
        <f>Data!KV9</f>
        <v>0</v>
      </c>
      <c r="H93" s="75">
        <f t="shared" si="2"/>
        <v>138309.44</v>
      </c>
    </row>
    <row r="94" spans="2:9" x14ac:dyDescent="0.2">
      <c r="B94" s="9" t="str">
        <f>$B$35</f>
        <v>Teacher Education</v>
      </c>
      <c r="C94" s="171">
        <f>Data!HU9</f>
        <v>0</v>
      </c>
      <c r="D94" s="171">
        <f>Data!IO9</f>
        <v>0</v>
      </c>
      <c r="E94" s="171">
        <f>Data!JI9</f>
        <v>0</v>
      </c>
      <c r="F94" s="171">
        <f>Data!KC9</f>
        <v>0</v>
      </c>
      <c r="G94" s="171">
        <f>Data!KW9</f>
        <v>0</v>
      </c>
      <c r="H94" s="75">
        <f t="shared" si="2"/>
        <v>0</v>
      </c>
    </row>
    <row r="95" spans="2:9" x14ac:dyDescent="0.2">
      <c r="B95" s="9" t="str">
        <f>$B$36</f>
        <v>Agriculture</v>
      </c>
      <c r="C95" s="171">
        <f>Data!HV9</f>
        <v>0</v>
      </c>
      <c r="D95" s="171">
        <f>Data!IP9</f>
        <v>0</v>
      </c>
      <c r="E95" s="171">
        <f>Data!JJ9</f>
        <v>0</v>
      </c>
      <c r="F95" s="171">
        <f>Data!KD9</f>
        <v>0</v>
      </c>
      <c r="G95" s="171">
        <f>Data!KX9</f>
        <v>0</v>
      </c>
      <c r="H95" s="75">
        <f t="shared" si="2"/>
        <v>0</v>
      </c>
    </row>
    <row r="96" spans="2:9" x14ac:dyDescent="0.2">
      <c r="B96" s="9" t="str">
        <f>$B$37</f>
        <v>Engineering</v>
      </c>
      <c r="C96" s="171">
        <f>Data!HW9</f>
        <v>36824.19820051414</v>
      </c>
      <c r="D96" s="171">
        <f>Data!IQ9</f>
        <v>98868.330462724945</v>
      </c>
      <c r="E96" s="171">
        <f>Data!JK9</f>
        <v>8757.3513367609248</v>
      </c>
      <c r="F96" s="171">
        <f>Data!KE9</f>
        <v>0</v>
      </c>
      <c r="G96" s="171">
        <f>Data!KY9</f>
        <v>0</v>
      </c>
      <c r="H96" s="75">
        <f t="shared" si="2"/>
        <v>144449.88</v>
      </c>
    </row>
    <row r="97" spans="2:8" x14ac:dyDescent="0.2">
      <c r="B97" s="9" t="str">
        <f>$B$38</f>
        <v>Home Economics</v>
      </c>
      <c r="C97" s="171">
        <f>Data!HX9</f>
        <v>0</v>
      </c>
      <c r="D97" s="171">
        <f>Data!IR9</f>
        <v>0</v>
      </c>
      <c r="E97" s="171">
        <f>Data!JL9</f>
        <v>0</v>
      </c>
      <c r="F97" s="171">
        <f>Data!KF9</f>
        <v>0</v>
      </c>
      <c r="G97" s="171">
        <f>Data!KZ9</f>
        <v>0</v>
      </c>
      <c r="H97" s="75">
        <f t="shared" si="2"/>
        <v>0</v>
      </c>
    </row>
    <row r="98" spans="2:8" x14ac:dyDescent="0.2">
      <c r="B98" s="9" t="str">
        <f>$B$39</f>
        <v>Law</v>
      </c>
      <c r="C98" s="171">
        <f>Data!HY9</f>
        <v>0</v>
      </c>
      <c r="D98" s="171">
        <f>Data!IS9</f>
        <v>0</v>
      </c>
      <c r="E98" s="171">
        <f>Data!JM9</f>
        <v>0</v>
      </c>
      <c r="F98" s="171">
        <f>Data!KG9</f>
        <v>0</v>
      </c>
      <c r="G98" s="171">
        <f>Data!LA9</f>
        <v>0</v>
      </c>
      <c r="H98" s="75">
        <f t="shared" si="2"/>
        <v>0</v>
      </c>
    </row>
    <row r="99" spans="2:8" x14ac:dyDescent="0.2">
      <c r="B99" s="9" t="str">
        <f>$B$40</f>
        <v>Social Service</v>
      </c>
      <c r="C99" s="171">
        <f>Data!HZ9</f>
        <v>0</v>
      </c>
      <c r="D99" s="171">
        <f>Data!IT9</f>
        <v>0</v>
      </c>
      <c r="E99" s="171">
        <f>Data!JN9</f>
        <v>0</v>
      </c>
      <c r="F99" s="171">
        <f>Data!KH9</f>
        <v>0</v>
      </c>
      <c r="G99" s="171">
        <f>Data!LB9</f>
        <v>0</v>
      </c>
      <c r="H99" s="75">
        <f t="shared" si="2"/>
        <v>0</v>
      </c>
    </row>
    <row r="100" spans="2:8" x14ac:dyDescent="0.2">
      <c r="B100" s="9" t="str">
        <f>$B$41</f>
        <v>Library Science</v>
      </c>
      <c r="C100" s="171">
        <f>Data!IA9</f>
        <v>0</v>
      </c>
      <c r="D100" s="171">
        <f>Data!IU9</f>
        <v>0</v>
      </c>
      <c r="E100" s="171">
        <f>Data!JO9</f>
        <v>0</v>
      </c>
      <c r="F100" s="171">
        <f>Data!KI9</f>
        <v>0</v>
      </c>
      <c r="G100" s="171">
        <f>Data!LC9</f>
        <v>0</v>
      </c>
      <c r="H100" s="75">
        <f t="shared" si="2"/>
        <v>0</v>
      </c>
    </row>
    <row r="101" spans="2:8" x14ac:dyDescent="0.2">
      <c r="B101" s="9" t="str">
        <f>$B$42</f>
        <v>Veterinary Science</v>
      </c>
      <c r="C101" s="171">
        <f>Data!IB9</f>
        <v>0</v>
      </c>
      <c r="D101" s="171">
        <f>Data!IV9</f>
        <v>0</v>
      </c>
      <c r="E101" s="171">
        <f>Data!JP9</f>
        <v>0</v>
      </c>
      <c r="F101" s="171">
        <f>Data!KJ9</f>
        <v>0</v>
      </c>
      <c r="G101" s="171">
        <f>Data!LD9</f>
        <v>0</v>
      </c>
      <c r="H101" s="75">
        <f t="shared" si="2"/>
        <v>0</v>
      </c>
    </row>
    <row r="102" spans="2:8" x14ac:dyDescent="0.2">
      <c r="B102" s="9" t="str">
        <f>$B$43</f>
        <v>Vocational Training</v>
      </c>
      <c r="C102" s="171">
        <f>Data!IC9</f>
        <v>0</v>
      </c>
      <c r="D102" s="171">
        <f>Data!IW9</f>
        <v>0</v>
      </c>
      <c r="E102" s="171">
        <f>Data!JQ9</f>
        <v>0</v>
      </c>
      <c r="F102" s="171">
        <f>Data!KK9</f>
        <v>0</v>
      </c>
      <c r="G102" s="171">
        <f>Data!LE9</f>
        <v>0</v>
      </c>
      <c r="H102" s="75">
        <f t="shared" si="2"/>
        <v>0</v>
      </c>
    </row>
    <row r="103" spans="2:8" x14ac:dyDescent="0.2">
      <c r="B103" s="9" t="str">
        <f>$B$44</f>
        <v>Physical Training</v>
      </c>
      <c r="C103" s="171">
        <f>Data!ID9</f>
        <v>0</v>
      </c>
      <c r="D103" s="171">
        <f>Data!IX9</f>
        <v>0</v>
      </c>
      <c r="E103" s="171">
        <f>Data!JR9</f>
        <v>0</v>
      </c>
      <c r="F103" s="171">
        <f>Data!KL9</f>
        <v>0</v>
      </c>
      <c r="G103" s="171">
        <f>Data!LF9</f>
        <v>0</v>
      </c>
      <c r="H103" s="75">
        <f t="shared" si="2"/>
        <v>0</v>
      </c>
    </row>
    <row r="104" spans="2:8" x14ac:dyDescent="0.2">
      <c r="B104" s="9" t="str">
        <f>$B$45</f>
        <v>Health Services</v>
      </c>
      <c r="C104" s="171">
        <f>Data!IE9</f>
        <v>0</v>
      </c>
      <c r="D104" s="171">
        <f>Data!IY9</f>
        <v>0</v>
      </c>
      <c r="E104" s="171">
        <f>Data!JS9</f>
        <v>0</v>
      </c>
      <c r="F104" s="171">
        <f>Data!KM9</f>
        <v>0</v>
      </c>
      <c r="G104" s="171">
        <f>Data!LG9</f>
        <v>0</v>
      </c>
      <c r="H104" s="75">
        <f t="shared" si="2"/>
        <v>0</v>
      </c>
    </row>
    <row r="105" spans="2:8" x14ac:dyDescent="0.2">
      <c r="B105" s="9" t="str">
        <f>$B$46</f>
        <v>Pharmacy</v>
      </c>
      <c r="C105" s="171">
        <f>Data!IF9</f>
        <v>0</v>
      </c>
      <c r="D105" s="171">
        <f>Data!IZ9</f>
        <v>0</v>
      </c>
      <c r="E105" s="171">
        <f>Data!JT9</f>
        <v>0</v>
      </c>
      <c r="F105" s="171">
        <f>Data!KN9</f>
        <v>0</v>
      </c>
      <c r="G105" s="171">
        <f>Data!LH9</f>
        <v>0</v>
      </c>
      <c r="H105" s="75">
        <f t="shared" si="2"/>
        <v>0</v>
      </c>
    </row>
    <row r="106" spans="2:8" x14ac:dyDescent="0.2">
      <c r="B106" s="9" t="str">
        <f>$B$47</f>
        <v>Business Administration</v>
      </c>
      <c r="C106" s="171">
        <f>Data!IG9</f>
        <v>1233.1271244465527</v>
      </c>
      <c r="D106" s="171">
        <f>Data!JA9</f>
        <v>5125.1272058823515</v>
      </c>
      <c r="E106" s="171">
        <f>Data!JU9</f>
        <v>3432.496869070208</v>
      </c>
      <c r="F106" s="171">
        <f>Data!KO9</f>
        <v>166.63880060088547</v>
      </c>
      <c r="G106" s="171">
        <f>Data!LI9</f>
        <v>0</v>
      </c>
      <c r="H106" s="75">
        <f t="shared" si="2"/>
        <v>9957.3899999999976</v>
      </c>
    </row>
    <row r="107" spans="2:8" x14ac:dyDescent="0.2">
      <c r="B107" s="9" t="str">
        <f>$B$48</f>
        <v>Optometry</v>
      </c>
      <c r="C107" s="171">
        <f>Data!IH9</f>
        <v>0</v>
      </c>
      <c r="D107" s="171">
        <f>Data!JB9</f>
        <v>0</v>
      </c>
      <c r="E107" s="171">
        <f>Data!JV9</f>
        <v>0</v>
      </c>
      <c r="F107" s="171">
        <f>Data!KP9</f>
        <v>0</v>
      </c>
      <c r="G107" s="171">
        <f>Data!LJ9</f>
        <v>0</v>
      </c>
      <c r="H107" s="75">
        <f t="shared" si="2"/>
        <v>0</v>
      </c>
    </row>
    <row r="108" spans="2:8" x14ac:dyDescent="0.2">
      <c r="B108" s="9" t="str">
        <f>$B$49</f>
        <v>Teacher Ed-Practice Teaching</v>
      </c>
      <c r="C108" s="171">
        <f>Data!II9</f>
        <v>0</v>
      </c>
      <c r="D108" s="171">
        <f>Data!JC9</f>
        <v>0</v>
      </c>
      <c r="E108" s="171">
        <f>Data!JW9</f>
        <v>0</v>
      </c>
      <c r="F108" s="171">
        <f>Data!KQ9</f>
        <v>0</v>
      </c>
      <c r="G108" s="171">
        <f>Data!LK9</f>
        <v>0</v>
      </c>
      <c r="H108" s="75">
        <f t="shared" si="2"/>
        <v>0</v>
      </c>
    </row>
    <row r="109" spans="2:8" x14ac:dyDescent="0.2">
      <c r="B109" s="9" t="str">
        <f>$B$50</f>
        <v>Technology</v>
      </c>
      <c r="C109" s="171">
        <f>Data!IJ9</f>
        <v>0</v>
      </c>
      <c r="D109" s="171">
        <f>Data!JD9</f>
        <v>0</v>
      </c>
      <c r="E109" s="171">
        <f>Data!JX9</f>
        <v>0</v>
      </c>
      <c r="F109" s="171">
        <f>Data!KR9</f>
        <v>0</v>
      </c>
      <c r="G109" s="171">
        <f>Data!LL9</f>
        <v>0</v>
      </c>
      <c r="H109" s="75">
        <f t="shared" si="2"/>
        <v>0</v>
      </c>
    </row>
    <row r="110" spans="2:8" x14ac:dyDescent="0.2">
      <c r="B110" s="9" t="str">
        <f>$B$51</f>
        <v>Nursing</v>
      </c>
      <c r="C110" s="171">
        <f>Data!IK9</f>
        <v>6579.3549722339594</v>
      </c>
      <c r="D110" s="171">
        <f>Data!JE9</f>
        <v>65534.290861350877</v>
      </c>
      <c r="E110" s="171">
        <f>Data!JY9</f>
        <v>12796.276638800024</v>
      </c>
      <c r="F110" s="171">
        <f>Data!KS9</f>
        <v>2746.0275276151383</v>
      </c>
      <c r="G110" s="171">
        <f>Data!HPM9</f>
        <v>0</v>
      </c>
      <c r="H110" s="75">
        <f t="shared" si="2"/>
        <v>87655.949999999983</v>
      </c>
    </row>
    <row r="111" spans="2:8" x14ac:dyDescent="0.2">
      <c r="B111" s="39" t="str">
        <f>$B$52</f>
        <v>Totals</v>
      </c>
      <c r="C111" s="40">
        <f>SUM(C91:C110)</f>
        <v>347204.81693651318</v>
      </c>
      <c r="D111" s="40">
        <f>SUM(D91:D110)</f>
        <v>312459.30905051756</v>
      </c>
      <c r="E111" s="40">
        <f>SUM(E91:E110)</f>
        <v>53056.737684753221</v>
      </c>
      <c r="F111" s="40">
        <f>SUM(F91:F110)</f>
        <v>2912.6663282160239</v>
      </c>
      <c r="G111" s="40">
        <f>SUM(G91:G110)</f>
        <v>0</v>
      </c>
      <c r="H111" s="40">
        <f t="shared" si="2"/>
        <v>715633.53</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2591610.2452530307</v>
      </c>
      <c r="D116" s="21">
        <f t="shared" si="3"/>
        <v>1657247.9224557891</v>
      </c>
      <c r="E116" s="21">
        <f t="shared" si="3"/>
        <v>1600513.76229118</v>
      </c>
      <c r="F116" s="21">
        <f t="shared" si="3"/>
        <v>0</v>
      </c>
      <c r="G116" s="21">
        <f t="shared" si="3"/>
        <v>0</v>
      </c>
      <c r="H116" s="40">
        <f t="shared" ref="H116:H136" si="4">SUM(C116:G116)</f>
        <v>5849371.9299999997</v>
      </c>
      <c r="I116" s="1"/>
    </row>
    <row r="117" spans="2:9" x14ac:dyDescent="0.2">
      <c r="B117" s="9" t="str">
        <f>$B$33</f>
        <v>Science</v>
      </c>
      <c r="C117" s="22">
        <f t="shared" si="3"/>
        <v>1153398.968413478</v>
      </c>
      <c r="D117" s="22">
        <f t="shared" si="3"/>
        <v>1310645.4463306314</v>
      </c>
      <c r="E117" s="22">
        <f t="shared" si="3"/>
        <v>487026.52525589062</v>
      </c>
      <c r="F117" s="22">
        <f t="shared" si="3"/>
        <v>0</v>
      </c>
      <c r="G117" s="22">
        <f t="shared" si="3"/>
        <v>0</v>
      </c>
      <c r="H117" s="75">
        <f t="shared" si="4"/>
        <v>2951070.94</v>
      </c>
      <c r="I117" s="1"/>
    </row>
    <row r="118" spans="2:9" x14ac:dyDescent="0.2">
      <c r="B118" s="9" t="str">
        <f>$B$34</f>
        <v>Fine Arts</v>
      </c>
      <c r="C118" s="22">
        <f t="shared" si="3"/>
        <v>497392.92297280964</v>
      </c>
      <c r="D118" s="22">
        <f t="shared" si="3"/>
        <v>468593.19173413899</v>
      </c>
      <c r="E118" s="22">
        <f t="shared" si="3"/>
        <v>170868.32529305137</v>
      </c>
      <c r="F118" s="22">
        <f t="shared" si="3"/>
        <v>0</v>
      </c>
      <c r="G118" s="22">
        <f t="shared" si="3"/>
        <v>0</v>
      </c>
      <c r="H118" s="75">
        <f t="shared" si="4"/>
        <v>1136854.44</v>
      </c>
      <c r="I118" s="1"/>
    </row>
    <row r="119" spans="2:9" x14ac:dyDescent="0.2">
      <c r="B119" s="9" t="str">
        <f>$B$35</f>
        <v>Teacher Education</v>
      </c>
      <c r="C119" s="22">
        <f t="shared" si="3"/>
        <v>132501</v>
      </c>
      <c r="D119" s="22">
        <f t="shared" si="3"/>
        <v>512814</v>
      </c>
      <c r="E119" s="22">
        <f t="shared" si="3"/>
        <v>1207144</v>
      </c>
      <c r="F119" s="22">
        <f t="shared" si="3"/>
        <v>0</v>
      </c>
      <c r="G119" s="22">
        <f t="shared" si="3"/>
        <v>0</v>
      </c>
      <c r="H119" s="75">
        <f t="shared" si="4"/>
        <v>1852459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564716.19820051419</v>
      </c>
      <c r="D121" s="22">
        <f t="shared" si="3"/>
        <v>2288417.3304627249</v>
      </c>
      <c r="E121" s="22">
        <f t="shared" si="3"/>
        <v>595622.35133676091</v>
      </c>
      <c r="F121" s="22">
        <f t="shared" si="3"/>
        <v>0</v>
      </c>
      <c r="G121" s="22">
        <f t="shared" si="3"/>
        <v>0</v>
      </c>
      <c r="H121" s="75">
        <f t="shared" si="4"/>
        <v>3448755.88</v>
      </c>
      <c r="I121" s="1"/>
    </row>
    <row r="122" spans="2:9" x14ac:dyDescent="0.2">
      <c r="B122" s="9" t="str">
        <f>$B$38</f>
        <v>Home Economics</v>
      </c>
      <c r="C122" s="22">
        <f t="shared" si="3"/>
        <v>1648</v>
      </c>
      <c r="D122" s="22">
        <f t="shared" si="3"/>
        <v>3352</v>
      </c>
      <c r="E122" s="22">
        <f t="shared" si="3"/>
        <v>75713</v>
      </c>
      <c r="F122" s="22">
        <f t="shared" si="3"/>
        <v>0</v>
      </c>
      <c r="G122" s="22">
        <f t="shared" si="3"/>
        <v>0</v>
      </c>
      <c r="H122" s="75">
        <f t="shared" si="4"/>
        <v>80713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1608</v>
      </c>
      <c r="D125" s="22">
        <f t="shared" si="3"/>
        <v>18533</v>
      </c>
      <c r="E125" s="22">
        <f t="shared" si="3"/>
        <v>0</v>
      </c>
      <c r="F125" s="22">
        <f t="shared" si="3"/>
        <v>0</v>
      </c>
      <c r="G125" s="22">
        <f t="shared" si="3"/>
        <v>0</v>
      </c>
      <c r="H125" s="75">
        <f t="shared" si="4"/>
        <v>20141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6502</v>
      </c>
      <c r="D128" s="22">
        <f t="shared" si="3"/>
        <v>0</v>
      </c>
      <c r="E128" s="22">
        <f t="shared" si="3"/>
        <v>0</v>
      </c>
      <c r="F128" s="22">
        <f t="shared" si="3"/>
        <v>0</v>
      </c>
      <c r="G128" s="22">
        <f t="shared" si="3"/>
        <v>0</v>
      </c>
      <c r="H128" s="75">
        <f t="shared" si="4"/>
        <v>6502</v>
      </c>
      <c r="I128" s="1"/>
    </row>
    <row r="129" spans="2:12" x14ac:dyDescent="0.2">
      <c r="B129" s="9" t="str">
        <f>$B$45</f>
        <v>Health Services</v>
      </c>
      <c r="C129" s="22">
        <f t="shared" si="3"/>
        <v>121514</v>
      </c>
      <c r="D129" s="22">
        <f t="shared" si="3"/>
        <v>237268</v>
      </c>
      <c r="E129" s="22">
        <f t="shared" si="3"/>
        <v>369431</v>
      </c>
      <c r="F129" s="22">
        <f t="shared" si="3"/>
        <v>0</v>
      </c>
      <c r="G129" s="22">
        <f t="shared" si="3"/>
        <v>0</v>
      </c>
      <c r="H129" s="75">
        <f t="shared" si="4"/>
        <v>728213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431955.12712444656</v>
      </c>
      <c r="D131" s="22">
        <f t="shared" si="3"/>
        <v>2111276.1272058822</v>
      </c>
      <c r="E131" s="22">
        <f t="shared" si="3"/>
        <v>1807818.4968690702</v>
      </c>
      <c r="F131" s="22">
        <f t="shared" si="3"/>
        <v>392020.63880060089</v>
      </c>
      <c r="G131" s="22">
        <f t="shared" si="3"/>
        <v>0</v>
      </c>
      <c r="H131" s="75">
        <f t="shared" si="4"/>
        <v>4743070.3899999997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46924</v>
      </c>
      <c r="E133" s="22">
        <f t="shared" si="5"/>
        <v>0</v>
      </c>
      <c r="F133" s="22">
        <f t="shared" si="5"/>
        <v>0</v>
      </c>
      <c r="G133" s="22">
        <f t="shared" si="5"/>
        <v>0</v>
      </c>
      <c r="H133" s="75">
        <f t="shared" si="4"/>
        <v>46924</v>
      </c>
      <c r="I133" s="1"/>
    </row>
    <row r="134" spans="2:12" x14ac:dyDescent="0.2">
      <c r="B134" s="9" t="str">
        <f>$B$50</f>
        <v>Technology</v>
      </c>
      <c r="C134" s="22">
        <f t="shared" si="5"/>
        <v>108342</v>
      </c>
      <c r="D134" s="22">
        <f t="shared" si="5"/>
        <v>276499</v>
      </c>
      <c r="E134" s="22">
        <f t="shared" si="5"/>
        <v>137184</v>
      </c>
      <c r="F134" s="22">
        <f t="shared" si="5"/>
        <v>0</v>
      </c>
      <c r="G134" s="22">
        <f t="shared" si="5"/>
        <v>0</v>
      </c>
      <c r="H134" s="75">
        <f t="shared" si="4"/>
        <v>522025</v>
      </c>
      <c r="I134" s="1"/>
    </row>
    <row r="135" spans="2:12" x14ac:dyDescent="0.2">
      <c r="B135" s="9" t="str">
        <f>$B$51</f>
        <v>Nursing</v>
      </c>
      <c r="C135" s="22">
        <f t="shared" si="5"/>
        <v>134920.35497223397</v>
      </c>
      <c r="D135" s="22">
        <f t="shared" si="5"/>
        <v>3132618.2908613509</v>
      </c>
      <c r="E135" s="22">
        <f t="shared" si="5"/>
        <v>1406211.2766388</v>
      </c>
      <c r="F135" s="22">
        <f t="shared" si="5"/>
        <v>754956.0275276152</v>
      </c>
      <c r="G135" s="22">
        <f t="shared" si="5"/>
        <v>0</v>
      </c>
      <c r="H135" s="75">
        <f t="shared" si="4"/>
        <v>5428705.9500000002</v>
      </c>
      <c r="I135" s="1"/>
    </row>
    <row r="136" spans="2:12" x14ac:dyDescent="0.2">
      <c r="B136" s="39" t="str">
        <f>$B$52</f>
        <v>Totals</v>
      </c>
      <c r="C136" s="40">
        <f>SUM(C116:C135)</f>
        <v>5746108.8169365134</v>
      </c>
      <c r="D136" s="40">
        <f>SUM(D116:D135)</f>
        <v>12064188.309050517</v>
      </c>
      <c r="E136" s="40">
        <f>SUM(E116:E135)</f>
        <v>7857532.7376847537</v>
      </c>
      <c r="F136" s="40">
        <f>SUM(F116:F135)</f>
        <v>1146976.666328216</v>
      </c>
      <c r="G136" s="40">
        <f>SUM(G116:G135)</f>
        <v>0</v>
      </c>
      <c r="H136" s="40">
        <f t="shared" si="4"/>
        <v>26814806.530000001</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32247987.469999999</v>
      </c>
      <c r="J138" s="26"/>
      <c r="K138" s="26"/>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Data!QD9</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Data!LN9</f>
        <v>0</v>
      </c>
      <c r="D143" s="171">
        <f>Data!MH9</f>
        <v>0</v>
      </c>
      <c r="E143" s="171">
        <f>Data!NB9</f>
        <v>0</v>
      </c>
      <c r="F143" s="171">
        <f>Data!NV9</f>
        <v>0</v>
      </c>
      <c r="G143" s="171">
        <f>Data!OP9</f>
        <v>0</v>
      </c>
      <c r="H143" s="172">
        <f>Data!PJ9</f>
        <v>6242074</v>
      </c>
      <c r="I143" s="76">
        <f t="shared" ref="I143:I162" si="6">SUM(C143:H143)</f>
        <v>6242074</v>
      </c>
    </row>
    <row r="144" spans="2:12" x14ac:dyDescent="0.2">
      <c r="B144" s="9" t="str">
        <f>$B$33</f>
        <v>Science</v>
      </c>
      <c r="C144" s="171">
        <f>Data!LO9</f>
        <v>0</v>
      </c>
      <c r="D144" s="171">
        <f>Data!MI9</f>
        <v>0</v>
      </c>
      <c r="E144" s="171">
        <f>Data!NC9</f>
        <v>0</v>
      </c>
      <c r="F144" s="171">
        <f>Data!NW9</f>
        <v>0</v>
      </c>
      <c r="G144" s="171">
        <f>Data!OQ9</f>
        <v>0</v>
      </c>
      <c r="H144" s="172">
        <f>Data!PK9</f>
        <v>3068267</v>
      </c>
      <c r="I144" s="76">
        <f t="shared" si="6"/>
        <v>3068267</v>
      </c>
    </row>
    <row r="145" spans="2:9" x14ac:dyDescent="0.2">
      <c r="B145" s="9" t="str">
        <f>$B$34</f>
        <v>Fine Arts</v>
      </c>
      <c r="C145" s="171">
        <f>Data!LP9</f>
        <v>0</v>
      </c>
      <c r="D145" s="171">
        <f>Data!MJ9</f>
        <v>0</v>
      </c>
      <c r="E145" s="171">
        <f>Data!ND9</f>
        <v>0</v>
      </c>
      <c r="F145" s="171">
        <f>Data!NX9</f>
        <v>0</v>
      </c>
      <c r="G145" s="171">
        <f>Data!OR9</f>
        <v>0</v>
      </c>
      <c r="H145" s="172">
        <f>Data!PL9</f>
        <v>1182002</v>
      </c>
      <c r="I145" s="76">
        <f t="shared" si="6"/>
        <v>1182002</v>
      </c>
    </row>
    <row r="146" spans="2:9" x14ac:dyDescent="0.2">
      <c r="B146" s="9" t="str">
        <f>$B$35</f>
        <v>Teacher Education</v>
      </c>
      <c r="C146" s="171">
        <f>Data!LQ9</f>
        <v>0</v>
      </c>
      <c r="D146" s="171">
        <f>Data!MK9</f>
        <v>0</v>
      </c>
      <c r="E146" s="171">
        <f>Data!NE9</f>
        <v>0</v>
      </c>
      <c r="F146" s="171">
        <f>Data!NY9</f>
        <v>0</v>
      </c>
      <c r="G146" s="171">
        <f>Data!OS9</f>
        <v>0</v>
      </c>
      <c r="H146" s="172">
        <f>Data!PN9</f>
        <v>1926025</v>
      </c>
      <c r="I146" s="76">
        <f t="shared" si="6"/>
        <v>1926025</v>
      </c>
    </row>
    <row r="147" spans="2:9" x14ac:dyDescent="0.2">
      <c r="B147" s="9" t="str">
        <f>$B$36</f>
        <v>Agriculture</v>
      </c>
      <c r="C147" s="171">
        <f>Data!LR9</f>
        <v>0</v>
      </c>
      <c r="D147" s="171">
        <f>Data!ML9</f>
        <v>0</v>
      </c>
      <c r="E147" s="171">
        <f>Data!NF9</f>
        <v>0</v>
      </c>
      <c r="F147" s="171">
        <f>Data!NZ9</f>
        <v>0</v>
      </c>
      <c r="G147" s="171">
        <f>Data!OT9</f>
        <v>0</v>
      </c>
      <c r="H147" s="172">
        <f>Data!PM9</f>
        <v>0</v>
      </c>
      <c r="I147" s="76">
        <f t="shared" si="6"/>
        <v>0</v>
      </c>
    </row>
    <row r="148" spans="2:9" x14ac:dyDescent="0.2">
      <c r="B148" s="9" t="str">
        <f>$B$37</f>
        <v>Engineering</v>
      </c>
      <c r="C148" s="171">
        <f>Data!LS9</f>
        <v>0</v>
      </c>
      <c r="D148" s="171">
        <f>Data!MM9</f>
        <v>0</v>
      </c>
      <c r="E148" s="171">
        <f>Data!NG9</f>
        <v>0</v>
      </c>
      <c r="F148" s="171">
        <f>Data!OA9</f>
        <v>0</v>
      </c>
      <c r="G148" s="171">
        <f>Data!OU9</f>
        <v>0</v>
      </c>
      <c r="H148" s="172">
        <f>Data!PO9</f>
        <v>3585716</v>
      </c>
      <c r="I148" s="76">
        <f t="shared" si="6"/>
        <v>3585716</v>
      </c>
    </row>
    <row r="149" spans="2:9" x14ac:dyDescent="0.2">
      <c r="B149" s="9" t="str">
        <f>$B$38</f>
        <v>Home Economics</v>
      </c>
      <c r="C149" s="171">
        <f>Data!LT9</f>
        <v>0</v>
      </c>
      <c r="D149" s="171">
        <f>Data!MN9</f>
        <v>0</v>
      </c>
      <c r="E149" s="171">
        <f>Data!NH9</f>
        <v>0</v>
      </c>
      <c r="F149" s="171">
        <f>Data!OB9</f>
        <v>0</v>
      </c>
      <c r="G149" s="171">
        <f>Data!OV9</f>
        <v>0</v>
      </c>
      <c r="H149" s="172">
        <f>Data!PP9</f>
        <v>0</v>
      </c>
      <c r="I149" s="76">
        <f t="shared" si="6"/>
        <v>0</v>
      </c>
    </row>
    <row r="150" spans="2:9" x14ac:dyDescent="0.2">
      <c r="B150" s="9" t="str">
        <f>$B$39</f>
        <v>Law</v>
      </c>
      <c r="C150" s="171">
        <f>Data!LU9</f>
        <v>0</v>
      </c>
      <c r="D150" s="171">
        <f>Data!MO9</f>
        <v>0</v>
      </c>
      <c r="E150" s="171">
        <f>Data!NI9</f>
        <v>0</v>
      </c>
      <c r="F150" s="171">
        <f>Data!OC9</f>
        <v>0</v>
      </c>
      <c r="G150" s="171">
        <f>Data!OW9</f>
        <v>0</v>
      </c>
      <c r="H150" s="172">
        <f>Data!PQ9</f>
        <v>0</v>
      </c>
      <c r="I150" s="76">
        <f t="shared" si="6"/>
        <v>0</v>
      </c>
    </row>
    <row r="151" spans="2:9" x14ac:dyDescent="0.2">
      <c r="B151" s="9" t="str">
        <f>$B$40</f>
        <v>Social Service</v>
      </c>
      <c r="C151" s="171">
        <f>Data!LV9</f>
        <v>0</v>
      </c>
      <c r="D151" s="171">
        <f>Data!MP9</f>
        <v>0</v>
      </c>
      <c r="E151" s="171">
        <f>Data!NJ9</f>
        <v>0</v>
      </c>
      <c r="F151" s="171">
        <f>Data!OD9</f>
        <v>0</v>
      </c>
      <c r="G151" s="171">
        <f>Data!OX9</f>
        <v>0</v>
      </c>
      <c r="H151" s="172">
        <f>Data!PR9</f>
        <v>0</v>
      </c>
      <c r="I151" s="76">
        <f t="shared" si="6"/>
        <v>0</v>
      </c>
    </row>
    <row r="152" spans="2:9" x14ac:dyDescent="0.2">
      <c r="B152" s="9" t="str">
        <f>$B$41</f>
        <v>Library Science</v>
      </c>
      <c r="C152" s="171">
        <f>Data!LW9</f>
        <v>0</v>
      </c>
      <c r="D152" s="171">
        <f>Data!MQ9</f>
        <v>0</v>
      </c>
      <c r="E152" s="171">
        <f>Data!NK9</f>
        <v>0</v>
      </c>
      <c r="F152" s="171">
        <f>Data!OE9</f>
        <v>0</v>
      </c>
      <c r="G152" s="171">
        <f>Data!OY9</f>
        <v>0</v>
      </c>
      <c r="H152" s="172">
        <f>Data!PS9</f>
        <v>0</v>
      </c>
      <c r="I152" s="76">
        <f t="shared" si="6"/>
        <v>0</v>
      </c>
    </row>
    <row r="153" spans="2:9" x14ac:dyDescent="0.2">
      <c r="B153" s="9" t="str">
        <f>$B$42</f>
        <v>Veterinary Science</v>
      </c>
      <c r="C153" s="171">
        <f>Data!LX9</f>
        <v>0</v>
      </c>
      <c r="D153" s="171">
        <f>Data!MR9</f>
        <v>0</v>
      </c>
      <c r="E153" s="171">
        <f>Data!NL9</f>
        <v>0</v>
      </c>
      <c r="F153" s="171">
        <f>Data!OF9</f>
        <v>0</v>
      </c>
      <c r="G153" s="171">
        <f>Data!OZ9</f>
        <v>0</v>
      </c>
      <c r="H153" s="172">
        <f>Data!PT9</f>
        <v>0</v>
      </c>
      <c r="I153" s="76">
        <f t="shared" si="6"/>
        <v>0</v>
      </c>
    </row>
    <row r="154" spans="2:9" x14ac:dyDescent="0.2">
      <c r="B154" s="9" t="str">
        <f>$B$43</f>
        <v>Vocational Training</v>
      </c>
      <c r="C154" s="171">
        <f>Data!LY9</f>
        <v>0</v>
      </c>
      <c r="D154" s="171">
        <f>Data!MS9</f>
        <v>0</v>
      </c>
      <c r="E154" s="171">
        <f>Data!NM9</f>
        <v>0</v>
      </c>
      <c r="F154" s="171">
        <f>Data!OG9</f>
        <v>0</v>
      </c>
      <c r="G154" s="171">
        <f>Data!PA9</f>
        <v>0</v>
      </c>
      <c r="H154" s="172">
        <f>Data!PU9</f>
        <v>0</v>
      </c>
      <c r="I154" s="76">
        <f t="shared" si="6"/>
        <v>0</v>
      </c>
    </row>
    <row r="155" spans="2:9" x14ac:dyDescent="0.2">
      <c r="B155" s="9" t="str">
        <f>$B$44</f>
        <v>Physical Training</v>
      </c>
      <c r="C155" s="171">
        <f>Data!LZ9</f>
        <v>0</v>
      </c>
      <c r="D155" s="171">
        <f>Data!MT9</f>
        <v>0</v>
      </c>
      <c r="E155" s="171">
        <f>Data!NN9</f>
        <v>0</v>
      </c>
      <c r="F155" s="171">
        <f>Data!OH9</f>
        <v>0</v>
      </c>
      <c r="G155" s="171">
        <f>Data!PB9</f>
        <v>0</v>
      </c>
      <c r="H155" s="172">
        <f>Data!PV9</f>
        <v>0</v>
      </c>
      <c r="I155" s="76">
        <f t="shared" si="6"/>
        <v>0</v>
      </c>
    </row>
    <row r="156" spans="2:9" x14ac:dyDescent="0.2">
      <c r="B156" s="9" t="str">
        <f>$B$45</f>
        <v>Health Services</v>
      </c>
      <c r="C156" s="171">
        <f>Data!MA9</f>
        <v>0</v>
      </c>
      <c r="D156" s="171">
        <f>Data!MU9</f>
        <v>0</v>
      </c>
      <c r="E156" s="171">
        <f>Data!NO9</f>
        <v>0</v>
      </c>
      <c r="F156" s="171">
        <f>Data!OI9</f>
        <v>0</v>
      </c>
      <c r="G156" s="171">
        <f>Data!PC9</f>
        <v>0</v>
      </c>
      <c r="H156" s="172">
        <f>Data!PW9</f>
        <v>757132</v>
      </c>
      <c r="I156" s="76">
        <f t="shared" si="6"/>
        <v>757132</v>
      </c>
    </row>
    <row r="157" spans="2:9" x14ac:dyDescent="0.2">
      <c r="B157" s="9" t="str">
        <f>$B$46</f>
        <v>Pharmacy</v>
      </c>
      <c r="C157" s="171">
        <f>Data!MB9</f>
        <v>0</v>
      </c>
      <c r="D157" s="171">
        <f>Data!MV9</f>
        <v>0</v>
      </c>
      <c r="E157" s="171">
        <f>Data!NP9</f>
        <v>0</v>
      </c>
      <c r="F157" s="171">
        <f>Data!OJ9</f>
        <v>0</v>
      </c>
      <c r="G157" s="171">
        <f>Data!PD9</f>
        <v>0</v>
      </c>
      <c r="H157" s="172">
        <f>Data!PX9</f>
        <v>4368288</v>
      </c>
      <c r="I157" s="76">
        <f t="shared" si="6"/>
        <v>4368288</v>
      </c>
    </row>
    <row r="158" spans="2:9" x14ac:dyDescent="0.2">
      <c r="B158" s="9" t="str">
        <f>$B$47</f>
        <v>Business Administration</v>
      </c>
      <c r="C158" s="171">
        <f>Data!MC9</f>
        <v>0</v>
      </c>
      <c r="D158" s="171">
        <f>Data!MW9</f>
        <v>0</v>
      </c>
      <c r="E158" s="171">
        <f>Data!NQ9</f>
        <v>0</v>
      </c>
      <c r="F158" s="171">
        <f>Data!OK9</f>
        <v>0</v>
      </c>
      <c r="G158" s="171">
        <f>Data!PE9</f>
        <v>0</v>
      </c>
      <c r="H158" s="172">
        <f>Data!PY9</f>
        <v>4931431</v>
      </c>
      <c r="I158" s="76">
        <f t="shared" si="6"/>
        <v>4931431</v>
      </c>
    </row>
    <row r="159" spans="2:9" x14ac:dyDescent="0.2">
      <c r="B159" s="9" t="str">
        <f>$B$48</f>
        <v>Optometry</v>
      </c>
      <c r="C159" s="171">
        <f>Data!MD9</f>
        <v>0</v>
      </c>
      <c r="D159" s="171">
        <f>Data!MX9</f>
        <v>0</v>
      </c>
      <c r="E159" s="171">
        <f>Data!NR9</f>
        <v>0</v>
      </c>
      <c r="F159" s="171">
        <f>Data!OL9</f>
        <v>0</v>
      </c>
      <c r="G159" s="171">
        <f>Data!PF9</f>
        <v>0</v>
      </c>
      <c r="H159" s="172">
        <f>Data!PZ9</f>
        <v>0</v>
      </c>
      <c r="I159" s="76">
        <f t="shared" si="6"/>
        <v>0</v>
      </c>
    </row>
    <row r="160" spans="2:9" x14ac:dyDescent="0.2">
      <c r="B160" s="9" t="str">
        <f>$B$49</f>
        <v>Teacher Ed-Practice Teaching</v>
      </c>
      <c r="C160" s="171">
        <f>Data!ME9</f>
        <v>0</v>
      </c>
      <c r="D160" s="171">
        <f>Data!MY9</f>
        <v>0</v>
      </c>
      <c r="E160" s="171">
        <f>Data!NS9</f>
        <v>0</v>
      </c>
      <c r="F160" s="171">
        <f>Data!OM9</f>
        <v>0</v>
      </c>
      <c r="G160" s="171">
        <f>Data!PG9</f>
        <v>0</v>
      </c>
      <c r="H160" s="172">
        <f>Data!QA9</f>
        <v>0</v>
      </c>
      <c r="I160" s="76">
        <f t="shared" si="6"/>
        <v>0</v>
      </c>
    </row>
    <row r="161" spans="2:10" x14ac:dyDescent="0.2">
      <c r="B161" s="9" t="str">
        <f>$B$50</f>
        <v>Technology</v>
      </c>
      <c r="C161" s="171">
        <f>Data!MF9</f>
        <v>0</v>
      </c>
      <c r="D161" s="171">
        <f>Data!MZ9</f>
        <v>0</v>
      </c>
      <c r="E161" s="171">
        <f>Data!NT9</f>
        <v>0</v>
      </c>
      <c r="F161" s="171">
        <f>Data!ON9</f>
        <v>0</v>
      </c>
      <c r="G161" s="171">
        <f>Data!PH9</f>
        <v>0</v>
      </c>
      <c r="H161" s="172">
        <f>Data!QB9</f>
        <v>542756</v>
      </c>
      <c r="I161" s="76">
        <f t="shared" si="6"/>
        <v>542756</v>
      </c>
    </row>
    <row r="162" spans="2:10" x14ac:dyDescent="0.2">
      <c r="B162" s="9" t="str">
        <f>$B$51</f>
        <v>Nursing</v>
      </c>
      <c r="C162" s="171">
        <f>Data!MG9</f>
        <v>0</v>
      </c>
      <c r="D162" s="171">
        <f>Data!NA9</f>
        <v>0</v>
      </c>
      <c r="E162" s="171">
        <f>Data!NU9</f>
        <v>0</v>
      </c>
      <c r="F162" s="171">
        <f>Data!OO9</f>
        <v>0</v>
      </c>
      <c r="G162" s="171">
        <f>Data!PI9</f>
        <v>0</v>
      </c>
      <c r="H162" s="172">
        <f>Data!QC9</f>
        <v>5644296</v>
      </c>
      <c r="I162" s="76">
        <f t="shared" si="6"/>
        <v>5644296</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32247987</v>
      </c>
      <c r="I163" s="76">
        <f>SUM(I143:I162)</f>
        <v>32247987</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2765599.9863950466</v>
      </c>
      <c r="D168" s="21">
        <f t="shared" si="8"/>
        <v>1768508.5325588619</v>
      </c>
      <c r="E168" s="21">
        <f t="shared" si="8"/>
        <v>1707965.4810460918</v>
      </c>
      <c r="F168" s="21">
        <f t="shared" si="8"/>
        <v>0</v>
      </c>
      <c r="G168" s="21">
        <f t="shared" si="8"/>
        <v>0</v>
      </c>
      <c r="H168" s="40">
        <f t="shared" ref="H168:H188" si="9">SUM(C168:G168)</f>
        <v>6242074</v>
      </c>
      <c r="I168" s="56"/>
      <c r="J168" s="57"/>
    </row>
    <row r="169" spans="2:10" x14ac:dyDescent="0.2">
      <c r="B169" s="9" t="str">
        <f>$B$33</f>
        <v>Science</v>
      </c>
      <c r="C169" s="22">
        <f t="shared" si="8"/>
        <v>1199203.9719035411</v>
      </c>
      <c r="D169" s="22">
        <f t="shared" si="8"/>
        <v>1362695.188776637</v>
      </c>
      <c r="E169" s="22">
        <f t="shared" si="8"/>
        <v>506367.83931982185</v>
      </c>
      <c r="F169" s="22">
        <f t="shared" si="8"/>
        <v>0</v>
      </c>
      <c r="G169" s="22">
        <f t="shared" si="8"/>
        <v>0</v>
      </c>
      <c r="H169" s="75">
        <f t="shared" si="9"/>
        <v>3068267</v>
      </c>
      <c r="I169" s="56"/>
      <c r="J169" s="57"/>
    </row>
    <row r="170" spans="2:10" x14ac:dyDescent="0.2">
      <c r="B170" s="9" t="str">
        <f>$B$34</f>
        <v>Fine Arts</v>
      </c>
      <c r="C170" s="22">
        <f t="shared" si="8"/>
        <v>517145.73920273111</v>
      </c>
      <c r="D170" s="22">
        <f t="shared" si="8"/>
        <v>487202.29286005668</v>
      </c>
      <c r="E170" s="22">
        <f t="shared" si="8"/>
        <v>177653.96793721218</v>
      </c>
      <c r="F170" s="22">
        <f t="shared" si="8"/>
        <v>0</v>
      </c>
      <c r="G170" s="22">
        <f t="shared" si="8"/>
        <v>0</v>
      </c>
      <c r="H170" s="75">
        <f t="shared" si="9"/>
        <v>1182002</v>
      </c>
      <c r="I170" s="56"/>
      <c r="J170" s="57"/>
    </row>
    <row r="171" spans="2:10" x14ac:dyDescent="0.2">
      <c r="B171" s="9" t="str">
        <f>$B$35</f>
        <v>Teacher Education</v>
      </c>
      <c r="C171" s="22">
        <f t="shared" si="8"/>
        <v>137762.96183883151</v>
      </c>
      <c r="D171" s="22">
        <f t="shared" si="8"/>
        <v>533179.18742061232</v>
      </c>
      <c r="E171" s="22">
        <f t="shared" si="8"/>
        <v>1255082.8507405561</v>
      </c>
      <c r="F171" s="22">
        <f t="shared" si="8"/>
        <v>0</v>
      </c>
      <c r="G171" s="22">
        <f t="shared" si="8"/>
        <v>0</v>
      </c>
      <c r="H171" s="75">
        <f t="shared" si="9"/>
        <v>1926025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587142.71981081914</v>
      </c>
      <c r="D173" s="22">
        <f t="shared" si="8"/>
        <v>2379297.0340705821</v>
      </c>
      <c r="E173" s="22">
        <f t="shared" si="8"/>
        <v>619276.24611859885</v>
      </c>
      <c r="F173" s="22">
        <f t="shared" si="8"/>
        <v>0</v>
      </c>
      <c r="G173" s="22">
        <f t="shared" si="8"/>
        <v>0</v>
      </c>
      <c r="H173" s="75">
        <f t="shared" si="9"/>
        <v>3585716</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1"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1"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1"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1"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1" x14ac:dyDescent="0.2">
      <c r="B181" s="9" t="str">
        <f>$B$45</f>
        <v>Health Services</v>
      </c>
      <c r="C181" s="22">
        <f t="shared" si="8"/>
        <v>126339.5982329346</v>
      </c>
      <c r="D181" s="22">
        <f t="shared" si="8"/>
        <v>246690.45372164462</v>
      </c>
      <c r="E181" s="22">
        <f t="shared" si="8"/>
        <v>384101.94804542075</v>
      </c>
      <c r="F181" s="22">
        <f t="shared" si="8"/>
        <v>0</v>
      </c>
      <c r="G181" s="22">
        <f t="shared" si="8"/>
        <v>0</v>
      </c>
      <c r="H181" s="75">
        <f t="shared" si="9"/>
        <v>757132</v>
      </c>
      <c r="I181" s="56"/>
      <c r="J181" s="57"/>
    </row>
    <row r="182" spans="2:11"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1" x14ac:dyDescent="0.2">
      <c r="B183" s="9" t="str">
        <f>$B$47</f>
        <v>Business Administration</v>
      </c>
      <c r="C183" s="22">
        <f t="shared" si="8"/>
        <v>449109.27508086944</v>
      </c>
      <c r="D183" s="22">
        <f t="shared" si="8"/>
        <v>2195120.81566705</v>
      </c>
      <c r="E183" s="22">
        <f t="shared" si="8"/>
        <v>1879612.0328784613</v>
      </c>
      <c r="F183" s="22">
        <f t="shared" si="8"/>
        <v>407588.87637361971</v>
      </c>
      <c r="G183" s="22">
        <f t="shared" si="8"/>
        <v>0</v>
      </c>
      <c r="H183" s="75">
        <f t="shared" si="9"/>
        <v>4931431.0000000009</v>
      </c>
      <c r="I183" s="56"/>
      <c r="J183" s="57"/>
    </row>
    <row r="184" spans="2:11"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1"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1" x14ac:dyDescent="0.2">
      <c r="B186" s="9" t="str">
        <f>$B$50</f>
        <v>Technology</v>
      </c>
      <c r="C186" s="22">
        <f t="shared" si="10"/>
        <v>112644.54873234041</v>
      </c>
      <c r="D186" s="22">
        <f t="shared" si="10"/>
        <v>287479.51006944111</v>
      </c>
      <c r="E186" s="22">
        <f t="shared" si="10"/>
        <v>142631.94119821847</v>
      </c>
      <c r="F186" s="22">
        <f t="shared" si="10"/>
        <v>0</v>
      </c>
      <c r="G186" s="22">
        <f t="shared" si="10"/>
        <v>0</v>
      </c>
      <c r="H186" s="75">
        <f t="shared" si="9"/>
        <v>542756</v>
      </c>
      <c r="I186" s="56"/>
      <c r="J186" s="57"/>
    </row>
    <row r="187" spans="2:11" x14ac:dyDescent="0.2">
      <c r="B187" s="9" t="str">
        <f>$B$51</f>
        <v>Nursing</v>
      </c>
      <c r="C187" s="22">
        <f t="shared" si="10"/>
        <v>140278.44331637822</v>
      </c>
      <c r="D187" s="22">
        <f t="shared" si="10"/>
        <v>3257023.8748399252</v>
      </c>
      <c r="E187" s="22">
        <f t="shared" si="10"/>
        <v>1462056.1063704826</v>
      </c>
      <c r="F187" s="22">
        <f t="shared" si="10"/>
        <v>784937.57547321345</v>
      </c>
      <c r="G187" s="22">
        <f t="shared" si="10"/>
        <v>0</v>
      </c>
      <c r="H187" s="75">
        <f t="shared" si="9"/>
        <v>5644296</v>
      </c>
      <c r="I187" s="56"/>
      <c r="J187" s="57"/>
    </row>
    <row r="188" spans="2:11" x14ac:dyDescent="0.2">
      <c r="B188" s="39" t="str">
        <f>$B$52</f>
        <v>Totals</v>
      </c>
      <c r="C188" s="40">
        <f>SUM(C168:C187)</f>
        <v>6035227.2445134921</v>
      </c>
      <c r="D188" s="40">
        <f>SUM(D168:D187)</f>
        <v>12517196.889984809</v>
      </c>
      <c r="E188" s="40">
        <f>SUM(E168:E187)</f>
        <v>8134748.4136548638</v>
      </c>
      <c r="F188" s="40">
        <f>SUM(F168:F187)</f>
        <v>1192526.4518468331</v>
      </c>
      <c r="G188" s="40">
        <f>SUM(G168:G187)</f>
        <v>0</v>
      </c>
      <c r="H188" s="309">
        <f t="shared" si="9"/>
        <v>27879699</v>
      </c>
      <c r="I188" s="329"/>
      <c r="J188" s="310"/>
      <c r="K188" s="26"/>
    </row>
    <row r="189" spans="2:11" x14ac:dyDescent="0.2">
      <c r="B189" s="50"/>
      <c r="C189" s="46"/>
      <c r="D189" s="46"/>
      <c r="E189" s="46"/>
      <c r="F189" s="46"/>
      <c r="G189" s="46"/>
      <c r="H189" s="47"/>
      <c r="I189" s="1"/>
    </row>
    <row r="190" spans="2:11" x14ac:dyDescent="0.2">
      <c r="B190" s="370" t="s">
        <v>35</v>
      </c>
      <c r="C190" s="370"/>
      <c r="D190" s="370"/>
      <c r="E190" s="370"/>
      <c r="F190" s="370"/>
      <c r="G190" s="370"/>
      <c r="H190" s="17">
        <f>H15</f>
        <v>17184864</v>
      </c>
    </row>
    <row r="191" spans="2:11" ht="43.5" customHeight="1" thickBot="1" x14ac:dyDescent="0.25">
      <c r="B191" s="361" t="s">
        <v>235</v>
      </c>
      <c r="C191" s="361"/>
      <c r="D191" s="361"/>
      <c r="E191" s="361"/>
      <c r="F191" s="361"/>
      <c r="G191" s="361"/>
      <c r="H191" s="361"/>
    </row>
    <row r="192" spans="2:11"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1660890.9542514598</v>
      </c>
      <c r="D193" s="42">
        <f t="shared" si="11"/>
        <v>1062084.1187059379</v>
      </c>
      <c r="E193" s="42">
        <f t="shared" si="11"/>
        <v>1025724.7727791924</v>
      </c>
      <c r="F193" s="42">
        <f t="shared" si="11"/>
        <v>0</v>
      </c>
      <c r="G193" s="42">
        <f t="shared" si="11"/>
        <v>0</v>
      </c>
      <c r="H193" s="42">
        <f>SUM(C193:G193)</f>
        <v>3748699.8457365897</v>
      </c>
      <c r="I193" s="1"/>
    </row>
    <row r="194" spans="2:9" x14ac:dyDescent="0.2">
      <c r="B194" s="9" t="str">
        <f>$B$33</f>
        <v>Science</v>
      </c>
      <c r="C194" s="43">
        <f t="shared" si="11"/>
        <v>739181.33206556889</v>
      </c>
      <c r="D194" s="43">
        <f t="shared" si="11"/>
        <v>839956.22799711465</v>
      </c>
      <c r="E194" s="43">
        <f t="shared" si="11"/>
        <v>312121.75972820807</v>
      </c>
      <c r="F194" s="43">
        <f t="shared" si="11"/>
        <v>0</v>
      </c>
      <c r="G194" s="43">
        <f t="shared" si="11"/>
        <v>0</v>
      </c>
      <c r="H194" s="43">
        <f t="shared" ref="H194:H213" si="12">SUM(C194:G194)</f>
        <v>1891259.3197908918</v>
      </c>
      <c r="I194" s="1"/>
    </row>
    <row r="195" spans="2:9" x14ac:dyDescent="0.2">
      <c r="B195" s="9" t="str">
        <f>$B$34</f>
        <v>Fine Arts</v>
      </c>
      <c r="C195" s="43">
        <f t="shared" si="11"/>
        <v>318765.29581845953</v>
      </c>
      <c r="D195" s="43">
        <f t="shared" si="11"/>
        <v>300308.34875753633</v>
      </c>
      <c r="E195" s="43">
        <f t="shared" si="11"/>
        <v>109504.75920024651</v>
      </c>
      <c r="F195" s="43">
        <f t="shared" si="11"/>
        <v>0</v>
      </c>
      <c r="G195" s="43">
        <f t="shared" si="11"/>
        <v>0</v>
      </c>
      <c r="H195" s="43">
        <f t="shared" si="12"/>
        <v>728578.4037762424</v>
      </c>
      <c r="I195" s="1"/>
    </row>
    <row r="196" spans="2:9" x14ac:dyDescent="0.2">
      <c r="B196" s="9" t="str">
        <f>$B$35</f>
        <v>Teacher Education</v>
      </c>
      <c r="C196" s="43">
        <f t="shared" si="11"/>
        <v>84916.207108058516</v>
      </c>
      <c r="D196" s="43">
        <f t="shared" si="11"/>
        <v>328648.23534850241</v>
      </c>
      <c r="E196" s="43">
        <f t="shared" si="11"/>
        <v>773625.02859035169</v>
      </c>
      <c r="F196" s="43">
        <f t="shared" si="11"/>
        <v>0</v>
      </c>
      <c r="G196" s="43">
        <f t="shared" si="11"/>
        <v>0</v>
      </c>
      <c r="H196" s="43">
        <f t="shared" si="12"/>
        <v>1187189.4710469125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361910.91119063471</v>
      </c>
      <c r="D198" s="43">
        <f t="shared" si="11"/>
        <v>1466583.0445298008</v>
      </c>
      <c r="E198" s="43">
        <f t="shared" si="11"/>
        <v>381717.80548298638</v>
      </c>
      <c r="F198" s="43">
        <f t="shared" si="11"/>
        <v>0</v>
      </c>
      <c r="G198" s="43">
        <f t="shared" si="11"/>
        <v>0</v>
      </c>
      <c r="H198" s="43">
        <f t="shared" si="12"/>
        <v>2210211.7612034217</v>
      </c>
      <c r="I198" s="1"/>
    </row>
    <row r="199" spans="2:9" x14ac:dyDescent="0.2">
      <c r="B199" s="9" t="str">
        <f>$B$38</f>
        <v>Home Economics</v>
      </c>
      <c r="C199" s="43">
        <f t="shared" si="11"/>
        <v>1056.1573823147028</v>
      </c>
      <c r="D199" s="43">
        <f t="shared" si="11"/>
        <v>2148.203607717769</v>
      </c>
      <c r="E199" s="43">
        <f t="shared" si="11"/>
        <v>48522.356727665705</v>
      </c>
      <c r="F199" s="43">
        <f t="shared" si="11"/>
        <v>0</v>
      </c>
      <c r="G199" s="43">
        <f t="shared" si="11"/>
        <v>0</v>
      </c>
      <c r="H199" s="43">
        <f t="shared" si="12"/>
        <v>51726.717717698179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1030.5224943944431</v>
      </c>
      <c r="D202" s="43">
        <f t="shared" si="11"/>
        <v>11877.284445654361</v>
      </c>
      <c r="E202" s="43">
        <f t="shared" si="11"/>
        <v>0</v>
      </c>
      <c r="F202" s="43">
        <f t="shared" si="11"/>
        <v>0</v>
      </c>
      <c r="G202" s="43">
        <f t="shared" si="11"/>
        <v>0</v>
      </c>
      <c r="H202" s="43">
        <f t="shared" si="12"/>
        <v>12907.806940048804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4166.9510314382269</v>
      </c>
      <c r="D205" s="43">
        <f t="shared" si="11"/>
        <v>0</v>
      </c>
      <c r="E205" s="43">
        <f t="shared" si="11"/>
        <v>0</v>
      </c>
      <c r="F205" s="43">
        <f t="shared" si="11"/>
        <v>0</v>
      </c>
      <c r="G205" s="43">
        <f t="shared" si="11"/>
        <v>0</v>
      </c>
      <c r="H205" s="43">
        <f t="shared" si="12"/>
        <v>4166.9510314382269</v>
      </c>
      <c r="I205" s="1"/>
    </row>
    <row r="206" spans="2:9" x14ac:dyDescent="0.2">
      <c r="B206" s="9" t="str">
        <f>$B$45</f>
        <v>Health Services</v>
      </c>
      <c r="C206" s="43">
        <f t="shared" si="11"/>
        <v>77874.944268561158</v>
      </c>
      <c r="D206" s="43">
        <f t="shared" si="11"/>
        <v>152058.46467660493</v>
      </c>
      <c r="E206" s="43">
        <f t="shared" si="11"/>
        <v>236758.05698173723</v>
      </c>
      <c r="F206" s="43">
        <f t="shared" si="11"/>
        <v>0</v>
      </c>
      <c r="G206" s="43">
        <f t="shared" si="11"/>
        <v>0</v>
      </c>
      <c r="H206" s="43">
        <f t="shared" si="12"/>
        <v>466691.4659269033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276828.03176041879</v>
      </c>
      <c r="D208" s="43">
        <f t="shared" si="11"/>
        <v>1353058.1722410729</v>
      </c>
      <c r="E208" s="43">
        <f t="shared" si="11"/>
        <v>1158580.613685278</v>
      </c>
      <c r="F208" s="43">
        <f t="shared" si="11"/>
        <v>251235.12845205114</v>
      </c>
      <c r="G208" s="43">
        <f t="shared" si="11"/>
        <v>0</v>
      </c>
      <c r="H208" s="43">
        <f t="shared" si="12"/>
        <v>3039701.9461388206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30072.287019256746</v>
      </c>
      <c r="E210" s="43">
        <f t="shared" si="13"/>
        <v>0</v>
      </c>
      <c r="F210" s="43">
        <f t="shared" si="13"/>
        <v>0</v>
      </c>
      <c r="G210" s="43">
        <f t="shared" si="13"/>
        <v>0</v>
      </c>
      <c r="H210" s="43">
        <f t="shared" si="12"/>
        <v>30072.287019256746</v>
      </c>
      <c r="I210" s="1"/>
    </row>
    <row r="211" spans="2:9" x14ac:dyDescent="0.2">
      <c r="B211" s="9" t="str">
        <f>$B$50</f>
        <v>Technology</v>
      </c>
      <c r="C211" s="43">
        <f t="shared" si="13"/>
        <v>69433.375676419615</v>
      </c>
      <c r="D211" s="43">
        <f t="shared" si="13"/>
        <v>177200.52187659772</v>
      </c>
      <c r="E211" s="43">
        <f t="shared" si="13"/>
        <v>87917.411611322925</v>
      </c>
      <c r="F211" s="43">
        <f t="shared" si="13"/>
        <v>0</v>
      </c>
      <c r="G211" s="43">
        <f t="shared" si="13"/>
        <v>0</v>
      </c>
      <c r="H211" s="43">
        <f t="shared" si="12"/>
        <v>334551.30916434026</v>
      </c>
      <c r="I211" s="1"/>
    </row>
    <row r="212" spans="2:9" x14ac:dyDescent="0.2">
      <c r="B212" s="9" t="str">
        <f>$B$51</f>
        <v>Nursing</v>
      </c>
      <c r="C212" s="43">
        <f t="shared" si="13"/>
        <v>86466.704446872027</v>
      </c>
      <c r="D212" s="43">
        <f t="shared" si="13"/>
        <v>2007607.9695796617</v>
      </c>
      <c r="E212" s="43">
        <f t="shared" si="13"/>
        <v>901201.71172102634</v>
      </c>
      <c r="F212" s="43">
        <f t="shared" si="13"/>
        <v>483830.32875987428</v>
      </c>
      <c r="G212" s="43">
        <f t="shared" si="13"/>
        <v>0</v>
      </c>
      <c r="H212" s="43">
        <f t="shared" si="12"/>
        <v>3479106.7145074345</v>
      </c>
      <c r="I212" s="1"/>
    </row>
    <row r="213" spans="2:9" x14ac:dyDescent="0.2">
      <c r="B213" s="39" t="str">
        <f>$B$52</f>
        <v>Totals</v>
      </c>
      <c r="C213" s="42">
        <f>SUM(C193:C212)</f>
        <v>3682521.3874945999</v>
      </c>
      <c r="D213" s="42">
        <f>SUM(D193:D212)</f>
        <v>7731602.8787854575</v>
      </c>
      <c r="E213" s="42">
        <f>SUM(E193:E212)</f>
        <v>5035674.2765080146</v>
      </c>
      <c r="F213" s="42">
        <f>SUM(F193:F212)</f>
        <v>735065.45721192542</v>
      </c>
      <c r="G213" s="42">
        <f>SUM(G193:G212)</f>
        <v>0</v>
      </c>
      <c r="H213" s="42">
        <f t="shared" si="12"/>
        <v>17184863.999999996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13679971</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1923157.1340473371</v>
      </c>
      <c r="D218" s="42">
        <f t="shared" si="14"/>
        <v>1099996.9185441204</v>
      </c>
      <c r="E218" s="42">
        <f t="shared" si="14"/>
        <v>445491.62435190368</v>
      </c>
      <c r="F218" s="42">
        <f t="shared" si="14"/>
        <v>0</v>
      </c>
      <c r="G218" s="42">
        <f t="shared" si="14"/>
        <v>0</v>
      </c>
      <c r="H218" s="42">
        <f>SUM(C218:G218)</f>
        <v>3468645.6769433613</v>
      </c>
      <c r="I218" s="1"/>
    </row>
    <row r="219" spans="2:9" x14ac:dyDescent="0.2">
      <c r="B219" s="9" t="str">
        <f>$B$33</f>
        <v>Science</v>
      </c>
      <c r="C219" s="43">
        <f t="shared" si="14"/>
        <v>865308.61695946148</v>
      </c>
      <c r="D219" s="43">
        <f t="shared" si="14"/>
        <v>670565.93066672643</v>
      </c>
      <c r="E219" s="43">
        <f t="shared" si="14"/>
        <v>68939.636514560567</v>
      </c>
      <c r="F219" s="43">
        <f t="shared" si="14"/>
        <v>0</v>
      </c>
      <c r="G219" s="43">
        <f t="shared" si="14"/>
        <v>0</v>
      </c>
      <c r="H219" s="43">
        <f t="shared" ref="H219:H238" si="15">SUM(C219:G219)</f>
        <v>1604814.1841407486</v>
      </c>
      <c r="I219" s="1"/>
    </row>
    <row r="220" spans="2:9" x14ac:dyDescent="0.2">
      <c r="B220" s="9" t="str">
        <f>$B$34</f>
        <v>Fine Arts</v>
      </c>
      <c r="C220" s="43">
        <f t="shared" si="14"/>
        <v>233675.55710142231</v>
      </c>
      <c r="D220" s="43">
        <f t="shared" si="14"/>
        <v>126403.09262673419</v>
      </c>
      <c r="E220" s="43">
        <f t="shared" si="14"/>
        <v>27006.48707211022</v>
      </c>
      <c r="F220" s="43">
        <f t="shared" si="14"/>
        <v>0</v>
      </c>
      <c r="G220" s="43">
        <f t="shared" si="14"/>
        <v>0</v>
      </c>
      <c r="H220" s="43">
        <f t="shared" si="15"/>
        <v>387085.13680026674</v>
      </c>
      <c r="I220" s="1"/>
    </row>
    <row r="221" spans="2:9" x14ac:dyDescent="0.2">
      <c r="B221" s="9" t="str">
        <f>$B$35</f>
        <v>Teacher Education</v>
      </c>
      <c r="C221" s="43">
        <f t="shared" si="14"/>
        <v>46557.847499234747</v>
      </c>
      <c r="D221" s="43">
        <f t="shared" si="14"/>
        <v>352117.84840284428</v>
      </c>
      <c r="E221" s="43">
        <f t="shared" si="14"/>
        <v>681317.50149155559</v>
      </c>
      <c r="F221" s="43">
        <f t="shared" si="14"/>
        <v>0</v>
      </c>
      <c r="G221" s="43">
        <f t="shared" si="14"/>
        <v>0</v>
      </c>
      <c r="H221" s="43">
        <f t="shared" si="15"/>
        <v>1079993.1973936346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248169.48946960515</v>
      </c>
      <c r="D223" s="43">
        <f t="shared" si="14"/>
        <v>903990.77994944749</v>
      </c>
      <c r="E223" s="43">
        <f t="shared" si="14"/>
        <v>87097.844346520724</v>
      </c>
      <c r="F223" s="43">
        <f t="shared" si="14"/>
        <v>0</v>
      </c>
      <c r="G223" s="43">
        <f t="shared" si="14"/>
        <v>0</v>
      </c>
      <c r="H223" s="43">
        <f t="shared" si="15"/>
        <v>1239258.1137655734</v>
      </c>
      <c r="I223" s="1"/>
    </row>
    <row r="224" spans="2:9" x14ac:dyDescent="0.2">
      <c r="B224" s="9" t="str">
        <f>$B$38</f>
        <v>Home Economics</v>
      </c>
      <c r="C224" s="43">
        <f t="shared" si="14"/>
        <v>4848.6896051834628</v>
      </c>
      <c r="D224" s="43">
        <f t="shared" si="14"/>
        <v>12732.264506330248</v>
      </c>
      <c r="E224" s="43">
        <f t="shared" si="14"/>
        <v>38086.071511950315</v>
      </c>
      <c r="F224" s="43">
        <f t="shared" si="14"/>
        <v>0</v>
      </c>
      <c r="G224" s="43">
        <f t="shared" si="14"/>
        <v>0</v>
      </c>
      <c r="H224" s="43">
        <f t="shared" si="15"/>
        <v>55667.025623464026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1720.5027631296155</v>
      </c>
      <c r="D227" s="43">
        <f t="shared" si="14"/>
        <v>23979.098153588631</v>
      </c>
      <c r="E227" s="43">
        <f t="shared" si="14"/>
        <v>0</v>
      </c>
      <c r="F227" s="43">
        <f t="shared" si="14"/>
        <v>0</v>
      </c>
      <c r="G227" s="43">
        <f t="shared" si="14"/>
        <v>0</v>
      </c>
      <c r="H227" s="43">
        <f t="shared" si="15"/>
        <v>25699.600916718246</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7716.194210399487</v>
      </c>
      <c r="D230" s="43">
        <f t="shared" si="14"/>
        <v>0</v>
      </c>
      <c r="E230" s="43">
        <f t="shared" si="14"/>
        <v>0</v>
      </c>
      <c r="F230" s="43">
        <f t="shared" si="14"/>
        <v>0</v>
      </c>
      <c r="G230" s="43">
        <f t="shared" si="14"/>
        <v>0</v>
      </c>
      <c r="H230" s="43">
        <f t="shared" si="15"/>
        <v>7716.194210399487</v>
      </c>
      <c r="I230" s="1"/>
    </row>
    <row r="231" spans="2:10" x14ac:dyDescent="0.2">
      <c r="B231" s="9" t="str">
        <f>$B$45</f>
        <v>Health Services</v>
      </c>
      <c r="C231" s="43">
        <f t="shared" si="14"/>
        <v>104377.16762986335</v>
      </c>
      <c r="D231" s="43">
        <f t="shared" si="14"/>
        <v>209657.9555375714</v>
      </c>
      <c r="E231" s="43">
        <f t="shared" si="14"/>
        <v>119798.00675577097</v>
      </c>
      <c r="F231" s="43">
        <f t="shared" si="14"/>
        <v>0</v>
      </c>
      <c r="G231" s="43">
        <f t="shared" si="14"/>
        <v>0</v>
      </c>
      <c r="H231" s="43">
        <f t="shared" si="15"/>
        <v>433833.12992320571</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244989.16618018373</v>
      </c>
      <c r="D233" s="43">
        <f t="shared" si="14"/>
        <v>1381450.6989368319</v>
      </c>
      <c r="E233" s="43">
        <f t="shared" si="14"/>
        <v>1006395.5866188083</v>
      </c>
      <c r="F233" s="43">
        <f t="shared" si="14"/>
        <v>67884.181019783864</v>
      </c>
      <c r="G233" s="43">
        <f t="shared" si="14"/>
        <v>0</v>
      </c>
      <c r="H233" s="43">
        <f t="shared" si="15"/>
        <v>2700719.6327556078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34801.522983969342</v>
      </c>
      <c r="E235" s="43">
        <f t="shared" si="16"/>
        <v>0</v>
      </c>
      <c r="F235" s="43">
        <f t="shared" si="16"/>
        <v>0</v>
      </c>
      <c r="G235" s="43">
        <f t="shared" si="16"/>
        <v>0</v>
      </c>
      <c r="H235" s="43">
        <f t="shared" si="15"/>
        <v>34801.522983969342</v>
      </c>
      <c r="I235" s="1"/>
    </row>
    <row r="236" spans="2:10" x14ac:dyDescent="0.2">
      <c r="B236" s="9" t="str">
        <f>$B$50</f>
        <v>Technology</v>
      </c>
      <c r="C236" s="43">
        <f t="shared" si="16"/>
        <v>49894.580130758855</v>
      </c>
      <c r="D236" s="43">
        <f t="shared" si="16"/>
        <v>132627.75527427343</v>
      </c>
      <c r="E236" s="43">
        <f t="shared" si="16"/>
        <v>94176.467738640786</v>
      </c>
      <c r="F236" s="43">
        <f t="shared" si="16"/>
        <v>0</v>
      </c>
      <c r="G236" s="43">
        <f t="shared" si="16"/>
        <v>0</v>
      </c>
      <c r="H236" s="43">
        <f t="shared" si="15"/>
        <v>276698.80314367305</v>
      </c>
      <c r="I236" s="1"/>
    </row>
    <row r="237" spans="2:10" x14ac:dyDescent="0.2">
      <c r="B237" s="9" t="str">
        <f>$B$51</f>
        <v>Nursing</v>
      </c>
      <c r="C237" s="43">
        <f t="shared" si="16"/>
        <v>129663.34460313193</v>
      </c>
      <c r="D237" s="43">
        <f t="shared" si="16"/>
        <v>1752242.5352822938</v>
      </c>
      <c r="E237" s="43">
        <f t="shared" si="16"/>
        <v>372166.31899657304</v>
      </c>
      <c r="F237" s="43">
        <f t="shared" si="16"/>
        <v>110966.58251737898</v>
      </c>
      <c r="G237" s="43">
        <f t="shared" si="16"/>
        <v>0</v>
      </c>
      <c r="H237" s="43">
        <f t="shared" si="15"/>
        <v>2365038.7813993776</v>
      </c>
      <c r="I237" s="1"/>
    </row>
    <row r="238" spans="2:10" x14ac:dyDescent="0.2">
      <c r="B238" s="39" t="str">
        <f>$B$52</f>
        <v>Totals</v>
      </c>
      <c r="C238" s="42">
        <f>SUM(C218:C237)</f>
        <v>3860078.290199711</v>
      </c>
      <c r="D238" s="42">
        <f>SUM(D218:D237)</f>
        <v>6700566.4008647315</v>
      </c>
      <c r="E238" s="42">
        <f>SUM(E218:E237)</f>
        <v>2940475.5453983941</v>
      </c>
      <c r="F238" s="42">
        <f>SUM(F218:F237)</f>
        <v>178850.76353716286</v>
      </c>
      <c r="G238" s="42">
        <f>SUM(G218:G237)</f>
        <v>0</v>
      </c>
      <c r="H238" s="42">
        <f t="shared" si="15"/>
        <v>13679971</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12246934</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1721697.9840313178</v>
      </c>
      <c r="D243" s="42">
        <f t="shared" si="17"/>
        <v>984767.41373305675</v>
      </c>
      <c r="E243" s="42">
        <f t="shared" si="17"/>
        <v>398824.42155692849</v>
      </c>
      <c r="F243" s="42">
        <f t="shared" si="17"/>
        <v>0</v>
      </c>
      <c r="G243" s="42">
        <f t="shared" si="17"/>
        <v>0</v>
      </c>
      <c r="H243" s="42">
        <f>SUM(C243:G243)</f>
        <v>3105289.8193213032</v>
      </c>
      <c r="I243" s="1"/>
    </row>
    <row r="244" spans="2:9" x14ac:dyDescent="0.2">
      <c r="B244" s="9" t="str">
        <f>$B$33</f>
        <v>Science</v>
      </c>
      <c r="C244" s="43">
        <f t="shared" si="17"/>
        <v>774663.7417238534</v>
      </c>
      <c r="D244" s="43">
        <f t="shared" si="17"/>
        <v>600321.20649407618</v>
      </c>
      <c r="E244" s="43">
        <f t="shared" si="17"/>
        <v>61717.907031953007</v>
      </c>
      <c r="F244" s="43">
        <f t="shared" si="17"/>
        <v>0</v>
      </c>
      <c r="G244" s="43">
        <f t="shared" si="17"/>
        <v>0</v>
      </c>
      <c r="H244" s="43">
        <f t="shared" ref="H244:H263" si="18">SUM(C244:G244)</f>
        <v>1436702.8552498827</v>
      </c>
      <c r="I244" s="1"/>
    </row>
    <row r="245" spans="2:9" x14ac:dyDescent="0.2">
      <c r="B245" s="9" t="str">
        <f>$B$34</f>
        <v>Fine Arts</v>
      </c>
      <c r="C245" s="43">
        <f t="shared" si="17"/>
        <v>209197.0169552516</v>
      </c>
      <c r="D245" s="43">
        <f t="shared" si="17"/>
        <v>113161.81392456901</v>
      </c>
      <c r="E245" s="43">
        <f t="shared" si="17"/>
        <v>24177.439027026234</v>
      </c>
      <c r="F245" s="43">
        <f t="shared" si="17"/>
        <v>0</v>
      </c>
      <c r="G245" s="43">
        <f t="shared" si="17"/>
        <v>0</v>
      </c>
      <c r="H245" s="43">
        <f t="shared" si="18"/>
        <v>346536.26990684686</v>
      </c>
      <c r="I245" s="1"/>
    </row>
    <row r="246" spans="2:9" x14ac:dyDescent="0.2">
      <c r="B246" s="9" t="str">
        <f>$B$35</f>
        <v>Teacher Education</v>
      </c>
      <c r="C246" s="43">
        <f t="shared" si="17"/>
        <v>41680.708643694707</v>
      </c>
      <c r="D246" s="43">
        <f t="shared" si="17"/>
        <v>315231.95843117207</v>
      </c>
      <c r="E246" s="43">
        <f t="shared" si="17"/>
        <v>609946.50308922317</v>
      </c>
      <c r="F246" s="43">
        <f t="shared" si="17"/>
        <v>0</v>
      </c>
      <c r="G246" s="43">
        <f t="shared" si="17"/>
        <v>0</v>
      </c>
      <c r="H246" s="43">
        <f t="shared" si="18"/>
        <v>966859.17016408988</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222172.64629785757</v>
      </c>
      <c r="D248" s="43">
        <f t="shared" si="17"/>
        <v>809293.77837492549</v>
      </c>
      <c r="E248" s="43">
        <f t="shared" si="17"/>
        <v>77973.962901976352</v>
      </c>
      <c r="F248" s="43">
        <f t="shared" si="17"/>
        <v>0</v>
      </c>
      <c r="G248" s="43">
        <f t="shared" si="17"/>
        <v>0</v>
      </c>
      <c r="H248" s="43">
        <f t="shared" si="18"/>
        <v>1109440.3875747595</v>
      </c>
      <c r="I248" s="1"/>
    </row>
    <row r="249" spans="2:9" x14ac:dyDescent="0.2">
      <c r="B249" s="9" t="str">
        <f>$B$38</f>
        <v>Home Economics</v>
      </c>
      <c r="C249" s="43">
        <f t="shared" si="17"/>
        <v>4340.7680894329324</v>
      </c>
      <c r="D249" s="43">
        <f t="shared" si="17"/>
        <v>11398.503920773599</v>
      </c>
      <c r="E249" s="43">
        <f t="shared" si="17"/>
        <v>34096.388371447254</v>
      </c>
      <c r="F249" s="43">
        <f t="shared" si="17"/>
        <v>0</v>
      </c>
      <c r="G249" s="43">
        <f t="shared" si="17"/>
        <v>0</v>
      </c>
      <c r="H249" s="43">
        <f t="shared" si="18"/>
        <v>49835.660381653783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1540.2725478632983</v>
      </c>
      <c r="D252" s="43">
        <f t="shared" si="17"/>
        <v>21467.182384123607</v>
      </c>
      <c r="E252" s="43">
        <f t="shared" si="17"/>
        <v>0</v>
      </c>
      <c r="F252" s="43">
        <f t="shared" si="17"/>
        <v>0</v>
      </c>
      <c r="G252" s="43">
        <f t="shared" si="17"/>
        <v>0</v>
      </c>
      <c r="H252" s="43">
        <f t="shared" si="18"/>
        <v>23007.454931986904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6907.8890025384289</v>
      </c>
      <c r="D255" s="43">
        <f t="shared" si="17"/>
        <v>0</v>
      </c>
      <c r="E255" s="43">
        <f t="shared" si="17"/>
        <v>0</v>
      </c>
      <c r="F255" s="43">
        <f t="shared" si="17"/>
        <v>0</v>
      </c>
      <c r="G255" s="43">
        <f t="shared" si="17"/>
        <v>0</v>
      </c>
      <c r="H255" s="43">
        <f t="shared" si="18"/>
        <v>6907.8890025384289</v>
      </c>
      <c r="I255" s="1"/>
    </row>
    <row r="256" spans="2:9" x14ac:dyDescent="0.2">
      <c r="B256" s="9" t="str">
        <f>$B$45</f>
        <v>Health Services</v>
      </c>
      <c r="C256" s="43">
        <f t="shared" si="17"/>
        <v>93443.201237040106</v>
      </c>
      <c r="D256" s="43">
        <f t="shared" si="17"/>
        <v>187695.36456207192</v>
      </c>
      <c r="E256" s="43">
        <f t="shared" si="17"/>
        <v>107248.63978655227</v>
      </c>
      <c r="F256" s="43">
        <f t="shared" si="17"/>
        <v>0</v>
      </c>
      <c r="G256" s="43">
        <f t="shared" si="17"/>
        <v>0</v>
      </c>
      <c r="H256" s="43">
        <f t="shared" si="18"/>
        <v>388387.20558566431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219325.47583059513</v>
      </c>
      <c r="D258" s="43">
        <f t="shared" si="17"/>
        <v>1236737.6754039354</v>
      </c>
      <c r="E258" s="43">
        <f t="shared" si="17"/>
        <v>900971.23211824265</v>
      </c>
      <c r="F258" s="43">
        <f t="shared" si="17"/>
        <v>60773.015132367291</v>
      </c>
      <c r="G258" s="43">
        <f t="shared" si="17"/>
        <v>0</v>
      </c>
      <c r="H258" s="43">
        <f t="shared" si="18"/>
        <v>2417807.3984851404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31155.910716781167</v>
      </c>
      <c r="E260" s="43">
        <f t="shared" si="19"/>
        <v>0</v>
      </c>
      <c r="F260" s="43">
        <f t="shared" si="19"/>
        <v>0</v>
      </c>
      <c r="G260" s="43">
        <f t="shared" si="19"/>
        <v>0</v>
      </c>
      <c r="H260" s="43">
        <f t="shared" si="18"/>
        <v>31155.910716781167</v>
      </c>
      <c r="I260" s="1"/>
    </row>
    <row r="261" spans="2:10" x14ac:dyDescent="0.2">
      <c r="B261" s="9" t="str">
        <f>$B$50</f>
        <v>Technology</v>
      </c>
      <c r="C261" s="43">
        <f t="shared" si="19"/>
        <v>44667.903888035653</v>
      </c>
      <c r="D261" s="43">
        <f t="shared" si="19"/>
        <v>118734.41584139166</v>
      </c>
      <c r="E261" s="43">
        <f t="shared" si="19"/>
        <v>84311.069427578681</v>
      </c>
      <c r="F261" s="43">
        <f t="shared" si="19"/>
        <v>0</v>
      </c>
      <c r="G261" s="43">
        <f t="shared" si="19"/>
        <v>0</v>
      </c>
      <c r="H261" s="43">
        <f t="shared" si="18"/>
        <v>247713.38915700599</v>
      </c>
      <c r="I261" s="1"/>
    </row>
    <row r="262" spans="2:10" x14ac:dyDescent="0.2">
      <c r="B262" s="9" t="str">
        <f>$B$51</f>
        <v>Nursing</v>
      </c>
      <c r="C262" s="43">
        <f t="shared" si="19"/>
        <v>116080.5401980613</v>
      </c>
      <c r="D262" s="43">
        <f t="shared" si="19"/>
        <v>1568687.4395855754</v>
      </c>
      <c r="E262" s="43">
        <f t="shared" si="19"/>
        <v>333180.26374280883</v>
      </c>
      <c r="F262" s="43">
        <f t="shared" si="19"/>
        <v>99342.345995901182</v>
      </c>
      <c r="G262" s="43">
        <f t="shared" si="19"/>
        <v>0</v>
      </c>
      <c r="H262" s="43">
        <f t="shared" si="18"/>
        <v>2117290.5895223469</v>
      </c>
      <c r="I262" s="1"/>
    </row>
    <row r="263" spans="2:10" x14ac:dyDescent="0.2">
      <c r="B263" s="39" t="str">
        <f>$B$52</f>
        <v>Totals</v>
      </c>
      <c r="C263" s="42">
        <f>SUM(C243:C262)</f>
        <v>3455718.1484455415</v>
      </c>
      <c r="D263" s="42">
        <f>SUM(D243:D262)</f>
        <v>5998652.6633724514</v>
      </c>
      <c r="E263" s="42">
        <f>SUM(E243:E262)</f>
        <v>2632447.8270537369</v>
      </c>
      <c r="F263" s="42">
        <f>SUM(F243:F262)</f>
        <v>160115.36112826847</v>
      </c>
      <c r="G263" s="42">
        <f>SUM(G243:G262)</f>
        <v>0</v>
      </c>
      <c r="H263" s="42">
        <f t="shared" si="18"/>
        <v>12246933.999999998</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10662956.303978192</v>
      </c>
      <c r="D268" s="42">
        <f t="shared" si="20"/>
        <v>6572604.9059977662</v>
      </c>
      <c r="E268" s="42">
        <f t="shared" si="20"/>
        <v>5178520.0620252965</v>
      </c>
      <c r="F268" s="42">
        <f t="shared" si="20"/>
        <v>0</v>
      </c>
      <c r="G268" s="42">
        <f t="shared" si="20"/>
        <v>0</v>
      </c>
      <c r="H268" s="42">
        <f>SUM(C268:G268)</f>
        <v>22414081.272001255</v>
      </c>
      <c r="I268" s="1"/>
    </row>
    <row r="269" spans="2:10" x14ac:dyDescent="0.2">
      <c r="B269" s="9" t="str">
        <f>$B$33</f>
        <v>Science</v>
      </c>
      <c r="C269" s="43">
        <f t="shared" si="20"/>
        <v>4731756.6310659032</v>
      </c>
      <c r="D269" s="43">
        <f t="shared" si="20"/>
        <v>4784184.0002651857</v>
      </c>
      <c r="E269" s="43">
        <f t="shared" si="20"/>
        <v>1436173.6678504341</v>
      </c>
      <c r="F269" s="43">
        <f t="shared" si="20"/>
        <v>0</v>
      </c>
      <c r="G269" s="43">
        <f t="shared" si="20"/>
        <v>0</v>
      </c>
      <c r="H269" s="43">
        <f t="shared" ref="H269:H288" si="21">SUM(C269:G269)</f>
        <v>10952114.299181525</v>
      </c>
      <c r="I269" s="1"/>
    </row>
    <row r="270" spans="2:10" x14ac:dyDescent="0.2">
      <c r="B270" s="9" t="str">
        <f>$B$34</f>
        <v>Fine Arts</v>
      </c>
      <c r="C270" s="43">
        <f t="shared" si="20"/>
        <v>1776176.5320506743</v>
      </c>
      <c r="D270" s="43">
        <f t="shared" si="20"/>
        <v>1495668.7399030351</v>
      </c>
      <c r="E270" s="43">
        <f t="shared" si="20"/>
        <v>509210.97852964647</v>
      </c>
      <c r="F270" s="43">
        <f t="shared" si="20"/>
        <v>0</v>
      </c>
      <c r="G270" s="43">
        <f t="shared" si="20"/>
        <v>0</v>
      </c>
      <c r="H270" s="43">
        <f t="shared" si="21"/>
        <v>3781056.250483356</v>
      </c>
      <c r="I270" s="1"/>
    </row>
    <row r="271" spans="2:10" x14ac:dyDescent="0.2">
      <c r="B271" s="9" t="str">
        <f>$B$35</f>
        <v>Teacher Education</v>
      </c>
      <c r="C271" s="43">
        <f t="shared" si="20"/>
        <v>443418.72508981952</v>
      </c>
      <c r="D271" s="43">
        <f t="shared" si="20"/>
        <v>2041991.2296031311</v>
      </c>
      <c r="E271" s="43">
        <f t="shared" si="20"/>
        <v>4527115.883911686</v>
      </c>
      <c r="F271" s="43">
        <f t="shared" si="20"/>
        <v>0</v>
      </c>
      <c r="G271" s="43">
        <f t="shared" si="20"/>
        <v>0</v>
      </c>
      <c r="H271" s="43">
        <f t="shared" si="21"/>
        <v>7012525.8386046365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1984111.9649694306</v>
      </c>
      <c r="D273" s="43">
        <f t="shared" si="20"/>
        <v>7847581.9673874807</v>
      </c>
      <c r="E273" s="43">
        <f t="shared" si="20"/>
        <v>1761688.2101868433</v>
      </c>
      <c r="F273" s="43">
        <f t="shared" si="20"/>
        <v>0</v>
      </c>
      <c r="G273" s="43">
        <f t="shared" si="20"/>
        <v>0</v>
      </c>
      <c r="H273" s="43">
        <f t="shared" si="21"/>
        <v>11593382.142543754</v>
      </c>
      <c r="I273" s="1"/>
    </row>
    <row r="274" spans="2:10" x14ac:dyDescent="0.2">
      <c r="B274" s="9" t="str">
        <f>$B$38</f>
        <v>Home Economics</v>
      </c>
      <c r="C274" s="43">
        <f t="shared" si="20"/>
        <v>11893.615076931097</v>
      </c>
      <c r="D274" s="43">
        <f t="shared" si="20"/>
        <v>29630.972034821614</v>
      </c>
      <c r="E274" s="43">
        <f t="shared" si="20"/>
        <v>196417.81661106326</v>
      </c>
      <c r="F274" s="43">
        <f t="shared" si="20"/>
        <v>0</v>
      </c>
      <c r="G274" s="43">
        <f t="shared" si="20"/>
        <v>0</v>
      </c>
      <c r="H274" s="43">
        <f t="shared" si="21"/>
        <v>237942.40372281597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5899.2978053873567</v>
      </c>
      <c r="D277" s="43">
        <f t="shared" si="20"/>
        <v>75856.56498336661</v>
      </c>
      <c r="E277" s="43">
        <f t="shared" si="20"/>
        <v>0</v>
      </c>
      <c r="F277" s="43">
        <f t="shared" si="20"/>
        <v>0</v>
      </c>
      <c r="G277" s="43">
        <f t="shared" si="20"/>
        <v>0</v>
      </c>
      <c r="H277" s="43">
        <f t="shared" si="21"/>
        <v>81755.862788753962</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25293.034244376144</v>
      </c>
      <c r="D280" s="43">
        <f t="shared" si="20"/>
        <v>0</v>
      </c>
      <c r="E280" s="43">
        <f t="shared" si="20"/>
        <v>0</v>
      </c>
      <c r="F280" s="43">
        <f t="shared" si="20"/>
        <v>0</v>
      </c>
      <c r="G280" s="43">
        <f t="shared" si="20"/>
        <v>0</v>
      </c>
      <c r="H280" s="43">
        <f t="shared" si="21"/>
        <v>25293.034244376144</v>
      </c>
      <c r="I280" s="1"/>
    </row>
    <row r="281" spans="2:10" x14ac:dyDescent="0.2">
      <c r="B281" s="9" t="str">
        <f>$B$45</f>
        <v>Health Services</v>
      </c>
      <c r="C281" s="43">
        <f t="shared" si="20"/>
        <v>523548.91136839922</v>
      </c>
      <c r="D281" s="43">
        <f t="shared" si="20"/>
        <v>1033370.2384978929</v>
      </c>
      <c r="E281" s="43">
        <f t="shared" si="20"/>
        <v>1217337.6515694812</v>
      </c>
      <c r="F281" s="43">
        <f t="shared" si="20"/>
        <v>0</v>
      </c>
      <c r="G281" s="43">
        <f t="shared" si="20"/>
        <v>0</v>
      </c>
      <c r="H281" s="43">
        <f t="shared" si="21"/>
        <v>2774256.8014357733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1622207.0759765138</v>
      </c>
      <c r="D283" s="43">
        <f t="shared" si="20"/>
        <v>8277643.4894547723</v>
      </c>
      <c r="E283" s="43">
        <f t="shared" si="20"/>
        <v>6753377.9621698605</v>
      </c>
      <c r="F283" s="43">
        <f t="shared" si="20"/>
        <v>1179501.8397784228</v>
      </c>
      <c r="G283" s="43">
        <f t="shared" si="20"/>
        <v>0</v>
      </c>
      <c r="H283" s="43">
        <f t="shared" si="21"/>
        <v>17832730.367379569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142953.72072000726</v>
      </c>
      <c r="E285" s="43">
        <f t="shared" si="22"/>
        <v>0</v>
      </c>
      <c r="F285" s="43">
        <f t="shared" si="22"/>
        <v>0</v>
      </c>
      <c r="G285" s="43">
        <f t="shared" si="22"/>
        <v>0</v>
      </c>
      <c r="H285" s="43">
        <f t="shared" si="21"/>
        <v>142953.72072000726</v>
      </c>
      <c r="I285" s="1"/>
    </row>
    <row r="286" spans="2:10" x14ac:dyDescent="0.2">
      <c r="B286" s="9" t="str">
        <f>$B$50</f>
        <v>Technology</v>
      </c>
      <c r="C286" s="43">
        <f t="shared" si="22"/>
        <v>384982.40842755453</v>
      </c>
      <c r="D286" s="43">
        <f t="shared" si="22"/>
        <v>992541.20306170383</v>
      </c>
      <c r="E286" s="43">
        <f t="shared" si="22"/>
        <v>546220.88997576083</v>
      </c>
      <c r="F286" s="43">
        <f t="shared" si="22"/>
        <v>0</v>
      </c>
      <c r="G286" s="43">
        <f t="shared" si="22"/>
        <v>0</v>
      </c>
      <c r="H286" s="43">
        <f t="shared" si="21"/>
        <v>1923744.5014650191</v>
      </c>
      <c r="I286" s="1"/>
    </row>
    <row r="287" spans="2:10" x14ac:dyDescent="0.2">
      <c r="B287" s="9" t="str">
        <f>$B$51</f>
        <v>Nursing</v>
      </c>
      <c r="C287" s="43">
        <f t="shared" si="22"/>
        <v>607409.38753667742</v>
      </c>
      <c r="D287" s="43">
        <f t="shared" si="22"/>
        <v>11718180.110148808</v>
      </c>
      <c r="E287" s="43">
        <f t="shared" si="22"/>
        <v>4474815.6774696913</v>
      </c>
      <c r="F287" s="43">
        <f t="shared" si="22"/>
        <v>2234032.8602739833</v>
      </c>
      <c r="G287" s="43">
        <f t="shared" si="22"/>
        <v>0</v>
      </c>
      <c r="H287" s="43">
        <f t="shared" si="21"/>
        <v>19034438.035429161</v>
      </c>
      <c r="I287" s="1"/>
    </row>
    <row r="288" spans="2:10" x14ac:dyDescent="0.2">
      <c r="B288" s="39" t="str">
        <f>$B$52</f>
        <v>Totals</v>
      </c>
      <c r="C288" s="42">
        <f>SUM(C268:C287)</f>
        <v>22779653.887589857</v>
      </c>
      <c r="D288" s="42">
        <f>SUM(D268:D287)</f>
        <v>45012207.142057978</v>
      </c>
      <c r="E288" s="42">
        <f>SUM(E268:E287)</f>
        <v>26600878.800299764</v>
      </c>
      <c r="F288" s="42">
        <f>SUM(F268:F287)</f>
        <v>3413534.7000524062</v>
      </c>
      <c r="G288" s="42">
        <f>SUM(G268:G287)</f>
        <v>0</v>
      </c>
      <c r="H288" s="42">
        <f t="shared" si="21"/>
        <v>97806274.530000001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289.07084620538922</v>
      </c>
      <c r="D293" s="40">
        <f t="shared" si="23"/>
        <v>422.64837669588877</v>
      </c>
      <c r="E293" s="40">
        <f t="shared" si="23"/>
        <v>894.3903388644726</v>
      </c>
      <c r="F293" s="40">
        <f t="shared" si="23"/>
        <v>0</v>
      </c>
      <c r="G293" s="41">
        <f t="shared" si="23"/>
        <v>0</v>
      </c>
      <c r="H293" s="42">
        <f t="shared" si="23"/>
        <v>384.93647853268624</v>
      </c>
      <c r="I293" s="1"/>
    </row>
    <row r="294" spans="2:10" x14ac:dyDescent="0.2">
      <c r="B294" s="9" t="str">
        <f>$B$33</f>
        <v>Science</v>
      </c>
      <c r="C294" s="75">
        <f t="shared" si="23"/>
        <v>285.09710375766122</v>
      </c>
      <c r="D294" s="75">
        <f t="shared" si="23"/>
        <v>504.66075952164408</v>
      </c>
      <c r="E294" s="75">
        <f t="shared" si="23"/>
        <v>1602.8723971545023</v>
      </c>
      <c r="F294" s="75">
        <f t="shared" si="23"/>
        <v>0</v>
      </c>
      <c r="G294" s="95">
        <f t="shared" si="23"/>
        <v>0</v>
      </c>
      <c r="H294" s="43">
        <f t="shared" si="23"/>
        <v>406.03990283548455</v>
      </c>
      <c r="I294" s="1"/>
    </row>
    <row r="295" spans="2:10" x14ac:dyDescent="0.2">
      <c r="B295" s="9" t="str">
        <f>$B$34</f>
        <v>Fine Arts</v>
      </c>
      <c r="C295" s="75">
        <f t="shared" si="23"/>
        <v>396.29106025227003</v>
      </c>
      <c r="D295" s="75">
        <f t="shared" si="23"/>
        <v>836.97187459599058</v>
      </c>
      <c r="E295" s="75">
        <f t="shared" si="23"/>
        <v>1450.7435285744914</v>
      </c>
      <c r="F295" s="75">
        <f t="shared" si="23"/>
        <v>0</v>
      </c>
      <c r="G295" s="95">
        <f t="shared" si="23"/>
        <v>0</v>
      </c>
      <c r="H295" s="43">
        <f t="shared" si="23"/>
        <v>571.15653330564294</v>
      </c>
      <c r="I295" s="1"/>
    </row>
    <row r="296" spans="2:10" x14ac:dyDescent="0.2">
      <c r="B296" s="9" t="str">
        <f>$B$35</f>
        <v>Teacher Education</v>
      </c>
      <c r="C296" s="75">
        <f t="shared" si="23"/>
        <v>496.54952417672956</v>
      </c>
      <c r="D296" s="75">
        <f t="shared" si="23"/>
        <v>410.20313973546223</v>
      </c>
      <c r="E296" s="75">
        <f t="shared" si="23"/>
        <v>511.2496763310769</v>
      </c>
      <c r="F296" s="75">
        <f t="shared" si="23"/>
        <v>0</v>
      </c>
      <c r="G296" s="95">
        <f t="shared" si="23"/>
        <v>0</v>
      </c>
      <c r="H296" s="43">
        <f t="shared" si="23"/>
        <v>476.20031499420321</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416.83024474147703</v>
      </c>
      <c r="D298" s="75">
        <f t="shared" si="23"/>
        <v>614.05179713517066</v>
      </c>
      <c r="E298" s="75">
        <f t="shared" si="23"/>
        <v>1556.2616697763633</v>
      </c>
      <c r="F298" s="75">
        <f t="shared" si="23"/>
        <v>0</v>
      </c>
      <c r="G298" s="95">
        <f t="shared" si="23"/>
        <v>0</v>
      </c>
      <c r="H298" s="43">
        <f t="shared" si="23"/>
        <v>620.89664430932703</v>
      </c>
      <c r="I298" s="1"/>
    </row>
    <row r="299" spans="2:10" x14ac:dyDescent="0.2">
      <c r="B299" s="9" t="str">
        <f>$B$38</f>
        <v>Home Economics</v>
      </c>
      <c r="C299" s="75">
        <f t="shared" si="23"/>
        <v>127.88833416054943</v>
      </c>
      <c r="D299" s="75">
        <f t="shared" si="23"/>
        <v>164.61651130456451</v>
      </c>
      <c r="E299" s="75">
        <f t="shared" si="23"/>
        <v>396.80366992133992</v>
      </c>
      <c r="F299" s="75">
        <f t="shared" si="23"/>
        <v>0</v>
      </c>
      <c r="G299" s="95">
        <f t="shared" si="23"/>
        <v>0</v>
      </c>
      <c r="H299" s="43">
        <f t="shared" si="23"/>
        <v>309.82083818074994</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178.76660016325323</v>
      </c>
      <c r="D302" s="75">
        <f t="shared" si="23"/>
        <v>223.76567841701066</v>
      </c>
      <c r="E302" s="75">
        <f t="shared" si="23"/>
        <v>0</v>
      </c>
      <c r="F302" s="75">
        <f t="shared" si="23"/>
        <v>0</v>
      </c>
      <c r="G302" s="95">
        <f t="shared" si="23"/>
        <v>0</v>
      </c>
      <c r="H302" s="43">
        <f t="shared" si="23"/>
        <v>219.77382470095151</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170.89888002956855</v>
      </c>
      <c r="D305" s="75">
        <f t="shared" si="23"/>
        <v>0</v>
      </c>
      <c r="E305" s="75">
        <f t="shared" si="23"/>
        <v>0</v>
      </c>
      <c r="F305" s="75">
        <f t="shared" si="23"/>
        <v>0</v>
      </c>
      <c r="G305" s="95">
        <f t="shared" si="23"/>
        <v>0</v>
      </c>
      <c r="H305" s="43">
        <f t="shared" si="23"/>
        <v>170.89888002956855</v>
      </c>
      <c r="I305" s="1"/>
    </row>
    <row r="306" spans="2:10" x14ac:dyDescent="0.2">
      <c r="B306" s="9" t="str">
        <f>$B$45</f>
        <v>Health Services</v>
      </c>
      <c r="C306" s="75">
        <f t="shared" si="23"/>
        <v>261.51294274145818</v>
      </c>
      <c r="D306" s="75">
        <f t="shared" si="23"/>
        <v>348.64043134206912</v>
      </c>
      <c r="E306" s="75">
        <f t="shared" si="23"/>
        <v>781.84820267789416</v>
      </c>
      <c r="F306" s="75">
        <f t="shared" si="23"/>
        <v>0</v>
      </c>
      <c r="G306" s="95">
        <f t="shared" si="23"/>
        <v>0</v>
      </c>
      <c r="H306" s="43">
        <f t="shared" si="23"/>
        <v>425.30381748210539</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345.22389358938364</v>
      </c>
      <c r="D308" s="75">
        <f t="shared" si="23"/>
        <v>423.84247257832936</v>
      </c>
      <c r="E308" s="75">
        <f t="shared" si="23"/>
        <v>516.31329986008109</v>
      </c>
      <c r="F308" s="75">
        <f t="shared" si="23"/>
        <v>1857.4832122494847</v>
      </c>
      <c r="G308" s="95">
        <f t="shared" si="23"/>
        <v>0</v>
      </c>
      <c r="H308" s="43">
        <f t="shared" si="23"/>
        <v>469.97497278567278</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290.55634292684402</v>
      </c>
      <c r="E310" s="75">
        <f t="shared" si="24"/>
        <v>0</v>
      </c>
      <c r="F310" s="75">
        <f t="shared" si="24"/>
        <v>0</v>
      </c>
      <c r="G310" s="95">
        <f t="shared" si="24"/>
        <v>0</v>
      </c>
      <c r="H310" s="43">
        <f t="shared" si="24"/>
        <v>290.55634292684402</v>
      </c>
      <c r="I310" s="1"/>
    </row>
    <row r="311" spans="2:10" x14ac:dyDescent="0.2">
      <c r="B311" s="9" t="str">
        <f>$B$50</f>
        <v>Technology</v>
      </c>
      <c r="C311" s="75">
        <f t="shared" si="24"/>
        <v>402.280468576337</v>
      </c>
      <c r="D311" s="75">
        <f t="shared" si="24"/>
        <v>529.35530829957543</v>
      </c>
      <c r="E311" s="75">
        <f t="shared" si="24"/>
        <v>446.25889703902027</v>
      </c>
      <c r="F311" s="75">
        <f t="shared" si="24"/>
        <v>0</v>
      </c>
      <c r="G311" s="95">
        <f t="shared" si="24"/>
        <v>0</v>
      </c>
      <c r="H311" s="43">
        <f t="shared" si="24"/>
        <v>474.29598162352539</v>
      </c>
      <c r="I311" s="1"/>
    </row>
    <row r="312" spans="2:10" x14ac:dyDescent="0.2">
      <c r="B312" s="9" t="str">
        <f>$B$51</f>
        <v>Nursing</v>
      </c>
      <c r="C312" s="75">
        <f t="shared" si="24"/>
        <v>244.23377062190488</v>
      </c>
      <c r="D312" s="75">
        <f t="shared" si="24"/>
        <v>473.04134143988404</v>
      </c>
      <c r="E312" s="75">
        <f t="shared" si="24"/>
        <v>925.12211649156325</v>
      </c>
      <c r="F312" s="75">
        <f t="shared" si="24"/>
        <v>2152.2474569113519</v>
      </c>
      <c r="G312" s="95">
        <f t="shared" si="24"/>
        <v>0</v>
      </c>
      <c r="H312" s="43">
        <f t="shared" si="24"/>
        <v>574.46846246843609</v>
      </c>
      <c r="I312" s="1"/>
    </row>
    <row r="313" spans="2:10" x14ac:dyDescent="0.2">
      <c r="B313" s="39" t="str">
        <f>$B$52</f>
        <v>Totals</v>
      </c>
      <c r="C313" s="42">
        <f t="shared" si="24"/>
        <v>307.67516528795829</v>
      </c>
      <c r="D313" s="42">
        <f t="shared" si="24"/>
        <v>475.17320266508295</v>
      </c>
      <c r="E313" s="42">
        <f t="shared" si="24"/>
        <v>696.04832405211721</v>
      </c>
      <c r="F313" s="42">
        <f t="shared" si="24"/>
        <v>2040.3674238209242</v>
      </c>
      <c r="G313" s="42">
        <f t="shared" si="24"/>
        <v>0</v>
      </c>
      <c r="H313" s="42">
        <f t="shared" si="24"/>
        <v>468.74412684034968</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1.4620927092578222</v>
      </c>
      <c r="E318" s="59">
        <f t="shared" si="25"/>
        <v>3.0940177835470641</v>
      </c>
      <c r="F318" s="59">
        <f t="shared" si="25"/>
        <v>0</v>
      </c>
      <c r="G318" s="59">
        <f t="shared" si="25"/>
        <v>0</v>
      </c>
      <c r="H318" s="59">
        <f t="shared" si="25"/>
        <v>1.3316336932129884</v>
      </c>
      <c r="I318" s="1"/>
    </row>
    <row r="319" spans="2:10" x14ac:dyDescent="0.2">
      <c r="B319" s="9" t="str">
        <f>$B$33</f>
        <v>Science</v>
      </c>
      <c r="C319" s="59">
        <f t="shared" ref="C319:H334" si="26">IF($C$293=0,"",C294/$C$293)</f>
        <v>0.98625339601038631</v>
      </c>
      <c r="D319" s="59">
        <f t="shared" si="26"/>
        <v>1.7458030311471637</v>
      </c>
      <c r="E319" s="59">
        <f t="shared" si="26"/>
        <v>5.5449119764074624</v>
      </c>
      <c r="F319" s="59">
        <f t="shared" si="26"/>
        <v>0</v>
      </c>
      <c r="G319" s="59">
        <f t="shared" si="26"/>
        <v>0</v>
      </c>
      <c r="H319" s="59">
        <f t="shared" si="26"/>
        <v>1.4046380261639635</v>
      </c>
      <c r="I319" s="1"/>
    </row>
    <row r="320" spans="2:10" x14ac:dyDescent="0.2">
      <c r="B320" s="9" t="str">
        <f>$B$34</f>
        <v>Fine Arts</v>
      </c>
      <c r="C320" s="59">
        <f t="shared" si="26"/>
        <v>1.3709132742175572</v>
      </c>
      <c r="D320" s="59">
        <f t="shared" si="26"/>
        <v>2.8953866693333348</v>
      </c>
      <c r="E320" s="59">
        <f t="shared" si="26"/>
        <v>5.0186435180797035</v>
      </c>
      <c r="F320" s="59">
        <f t="shared" si="26"/>
        <v>0</v>
      </c>
      <c r="G320" s="59">
        <f t="shared" si="26"/>
        <v>0</v>
      </c>
      <c r="H320" s="59">
        <f t="shared" si="26"/>
        <v>1.9758358229588728</v>
      </c>
      <c r="I320" s="1"/>
    </row>
    <row r="321" spans="2:9" x14ac:dyDescent="0.2">
      <c r="B321" s="9" t="str">
        <f>$B$35</f>
        <v>Teacher Education</v>
      </c>
      <c r="C321" s="59">
        <f t="shared" si="26"/>
        <v>1.7177433514825069</v>
      </c>
      <c r="D321" s="59">
        <f t="shared" si="26"/>
        <v>1.4190401596015902</v>
      </c>
      <c r="E321" s="59">
        <f t="shared" si="26"/>
        <v>1.768596463608185</v>
      </c>
      <c r="F321" s="59">
        <f t="shared" si="26"/>
        <v>0</v>
      </c>
      <c r="G321" s="59">
        <f t="shared" si="26"/>
        <v>0</v>
      </c>
      <c r="H321" s="59">
        <f t="shared" si="26"/>
        <v>1.647348119830305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1.4419656987661524</v>
      </c>
      <c r="D323" s="59">
        <f t="shared" si="26"/>
        <v>2.124225964658081</v>
      </c>
      <c r="E323" s="59">
        <f t="shared" si="26"/>
        <v>5.3836687103016114</v>
      </c>
      <c r="F323" s="59">
        <f t="shared" si="26"/>
        <v>0</v>
      </c>
      <c r="G323" s="59">
        <f t="shared" si="26"/>
        <v>0</v>
      </c>
      <c r="H323" s="59">
        <f t="shared" si="26"/>
        <v>2.1479047522771304</v>
      </c>
      <c r="I323" s="1"/>
    </row>
    <row r="324" spans="2:9" x14ac:dyDescent="0.2">
      <c r="B324" s="9" t="str">
        <f>$B$38</f>
        <v>Home Economics</v>
      </c>
      <c r="C324" s="59">
        <f t="shared" si="26"/>
        <v>0.44241173345333773</v>
      </c>
      <c r="D324" s="59">
        <f t="shared" si="26"/>
        <v>0.56946770477020703</v>
      </c>
      <c r="E324" s="59">
        <f t="shared" si="26"/>
        <v>1.3726865753850699</v>
      </c>
      <c r="F324" s="59">
        <f t="shared" si="26"/>
        <v>0</v>
      </c>
      <c r="G324" s="59">
        <f t="shared" si="26"/>
        <v>0</v>
      </c>
      <c r="H324" s="59">
        <f t="shared" si="26"/>
        <v>1.0717816834445406</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0.61841795016657219</v>
      </c>
      <c r="D327" s="59">
        <f t="shared" si="26"/>
        <v>0.77408594244063533</v>
      </c>
      <c r="E327" s="59">
        <f t="shared" si="26"/>
        <v>0</v>
      </c>
      <c r="F327" s="59">
        <f t="shared" si="26"/>
        <v>0</v>
      </c>
      <c r="G327" s="59">
        <f t="shared" si="26"/>
        <v>0</v>
      </c>
      <c r="H327" s="59">
        <f t="shared" si="26"/>
        <v>0.76027668506148449</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0.59120067717981595</v>
      </c>
      <c r="D330" s="59">
        <f t="shared" si="26"/>
        <v>0</v>
      </c>
      <c r="E330" s="59">
        <f t="shared" si="26"/>
        <v>0</v>
      </c>
      <c r="F330" s="59">
        <f t="shared" si="26"/>
        <v>0</v>
      </c>
      <c r="G330" s="59">
        <f t="shared" si="26"/>
        <v>0</v>
      </c>
      <c r="H330" s="59">
        <f t="shared" si="26"/>
        <v>0.59120067717981595</v>
      </c>
      <c r="I330" s="1"/>
    </row>
    <row r="331" spans="2:9" x14ac:dyDescent="0.2">
      <c r="B331" s="9" t="str">
        <f>$B$45</f>
        <v>Health Services</v>
      </c>
      <c r="C331" s="59">
        <f t="shared" si="26"/>
        <v>0.90466730275404272</v>
      </c>
      <c r="D331" s="59">
        <f t="shared" si="26"/>
        <v>1.2060726147885381</v>
      </c>
      <c r="E331" s="59">
        <f t="shared" si="26"/>
        <v>2.7046940670121371</v>
      </c>
      <c r="F331" s="59">
        <f t="shared" si="26"/>
        <v>0</v>
      </c>
      <c r="G331" s="59">
        <f t="shared" si="26"/>
        <v>0</v>
      </c>
      <c r="H331" s="59">
        <f t="shared" si="26"/>
        <v>1.4712788337704612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1.1942535821965832</v>
      </c>
      <c r="D333" s="59">
        <f t="shared" si="26"/>
        <v>1.466223516283558</v>
      </c>
      <c r="E333" s="59">
        <f t="shared" si="26"/>
        <v>1.7861133581531521</v>
      </c>
      <c r="F333" s="59">
        <f t="shared" si="26"/>
        <v>6.4257023377920124</v>
      </c>
      <c r="G333" s="59">
        <f t="shared" si="26"/>
        <v>0</v>
      </c>
      <c r="H333" s="59">
        <f t="shared" si="26"/>
        <v>1.6258124226465522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1.0051388673086712</v>
      </c>
      <c r="E335" s="59">
        <f t="shared" si="27"/>
        <v>0</v>
      </c>
      <c r="F335" s="59">
        <f t="shared" si="27"/>
        <v>0</v>
      </c>
      <c r="G335" s="59">
        <f t="shared" si="27"/>
        <v>0</v>
      </c>
      <c r="H335" s="59">
        <f t="shared" si="27"/>
        <v>1.0051388673086712</v>
      </c>
      <c r="I335" s="1"/>
    </row>
    <row r="336" spans="2:9" x14ac:dyDescent="0.2">
      <c r="B336" s="9" t="str">
        <f>$B$50</f>
        <v>Technology</v>
      </c>
      <c r="C336" s="59">
        <f t="shared" si="27"/>
        <v>1.3916327912587583</v>
      </c>
      <c r="D336" s="59">
        <f t="shared" si="27"/>
        <v>1.8312303549402573</v>
      </c>
      <c r="E336" s="59">
        <f t="shared" si="27"/>
        <v>1.543769988904196</v>
      </c>
      <c r="F336" s="59">
        <f t="shared" si="27"/>
        <v>0</v>
      </c>
      <c r="G336" s="59">
        <f t="shared" si="27"/>
        <v>0</v>
      </c>
      <c r="H336" s="59">
        <f t="shared" si="27"/>
        <v>1.6407603459483109</v>
      </c>
      <c r="I336" s="1"/>
    </row>
    <row r="337" spans="2:10" x14ac:dyDescent="0.2">
      <c r="B337" s="9" t="str">
        <f>$B$51</f>
        <v>Nursing</v>
      </c>
      <c r="C337" s="59">
        <f t="shared" si="27"/>
        <v>0.84489243321470431</v>
      </c>
      <c r="D337" s="59">
        <f t="shared" si="27"/>
        <v>1.6364200944144365</v>
      </c>
      <c r="E337" s="59">
        <f t="shared" si="27"/>
        <v>3.2003300527727725</v>
      </c>
      <c r="F337" s="59">
        <f t="shared" si="27"/>
        <v>7.4453978502631415</v>
      </c>
      <c r="G337" s="59">
        <f t="shared" si="27"/>
        <v>0</v>
      </c>
      <c r="H337" s="59">
        <f t="shared" si="27"/>
        <v>1.9872929768236385</v>
      </c>
      <c r="I337" s="1"/>
    </row>
    <row r="338" spans="2:10" x14ac:dyDescent="0.2">
      <c r="B338" s="39" t="str">
        <f>$B$52</f>
        <v>Totals</v>
      </c>
      <c r="C338" s="59">
        <f t="shared" si="27"/>
        <v>1.0643590293756238</v>
      </c>
      <c r="D338" s="59">
        <f t="shared" si="27"/>
        <v>1.6437949689588038</v>
      </c>
      <c r="E338" s="59">
        <f t="shared" si="27"/>
        <v>2.4078814352574467</v>
      </c>
      <c r="F338" s="59">
        <f t="shared" si="27"/>
        <v>7.0583645864142666</v>
      </c>
      <c r="G338" s="59">
        <f t="shared" si="27"/>
        <v>0</v>
      </c>
      <c r="H338" s="59">
        <f t="shared" si="27"/>
        <v>1.6215544839388607</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8672.1253861616769</v>
      </c>
      <c r="D343" s="42">
        <f t="shared" si="28"/>
        <v>12679.451300876663</v>
      </c>
      <c r="E343" s="42">
        <f>E293*24</f>
        <v>21465.368132747342</v>
      </c>
      <c r="F343" s="42">
        <f>F293*18</f>
        <v>0</v>
      </c>
      <c r="G343" s="42">
        <f>G293*24</f>
        <v>0</v>
      </c>
      <c r="H343" s="42">
        <f>IF((C32/30+D32/30+E32/24+F32/18+G32/24)=0,0,H268/(C32/30+D32/30+E32/24+F32/18+G32/24))</f>
        <v>11267.981636685703</v>
      </c>
      <c r="I343" s="1"/>
    </row>
    <row r="344" spans="2:10" x14ac:dyDescent="0.2">
      <c r="B344" s="9" t="str">
        <f>$B$33</f>
        <v>Science</v>
      </c>
      <c r="C344" s="43">
        <f t="shared" si="28"/>
        <v>8552.9131127298369</v>
      </c>
      <c r="D344" s="43">
        <f t="shared" si="28"/>
        <v>15139.822785649323</v>
      </c>
      <c r="E344" s="43">
        <f>E294*24</f>
        <v>38468.937531708056</v>
      </c>
      <c r="F344" s="43">
        <f>F294*18</f>
        <v>0</v>
      </c>
      <c r="G344" s="43">
        <f>G294*24</f>
        <v>0</v>
      </c>
      <c r="H344" s="43">
        <f t="shared" ref="H344:H363" si="29">IF((C33/30+D33/30+E33/24+F33/18+G33/24)=0,0,H269/(C33/30+D33/30+E33/24+F33/18+G33/24))</f>
        <v>12080.870278907443</v>
      </c>
      <c r="I344" s="1"/>
    </row>
    <row r="345" spans="2:10" x14ac:dyDescent="0.2">
      <c r="B345" s="9" t="str">
        <f>$B$34</f>
        <v>Fine Arts</v>
      </c>
      <c r="C345" s="43">
        <f t="shared" si="28"/>
        <v>11888.731807568101</v>
      </c>
      <c r="D345" s="43">
        <f t="shared" si="28"/>
        <v>25109.156237879717</v>
      </c>
      <c r="E345" s="43">
        <f t="shared" ref="E345:E363" si="30">E295*24</f>
        <v>34817.844685787793</v>
      </c>
      <c r="F345" s="43">
        <f t="shared" ref="F345:F363" si="31">F295*18</f>
        <v>0</v>
      </c>
      <c r="G345" s="43">
        <f t="shared" ref="G345:G363" si="32">G295*24</f>
        <v>0</v>
      </c>
      <c r="H345" s="43">
        <f t="shared" si="29"/>
        <v>16910.541912638466</v>
      </c>
      <c r="I345" s="1"/>
    </row>
    <row r="346" spans="2:10" x14ac:dyDescent="0.2">
      <c r="B346" s="9" t="str">
        <f>$B$35</f>
        <v>Teacher Education</v>
      </c>
      <c r="C346" s="43">
        <f t="shared" si="28"/>
        <v>14896.485725301887</v>
      </c>
      <c r="D346" s="43">
        <f t="shared" si="28"/>
        <v>12306.094192063867</v>
      </c>
      <c r="E346" s="43">
        <f t="shared" si="30"/>
        <v>12269.992231945846</v>
      </c>
      <c r="F346" s="43">
        <f t="shared" si="31"/>
        <v>0</v>
      </c>
      <c r="G346" s="43">
        <f t="shared" si="32"/>
        <v>0</v>
      </c>
      <c r="H346" s="43">
        <f t="shared" si="29"/>
        <v>12419.060207980585</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12504.907342244311</v>
      </c>
      <c r="D348" s="43">
        <f t="shared" si="28"/>
        <v>18421.553914055119</v>
      </c>
      <c r="E348" s="43">
        <f t="shared" si="30"/>
        <v>37350.280074632719</v>
      </c>
      <c r="F348" s="43">
        <f t="shared" si="31"/>
        <v>0</v>
      </c>
      <c r="G348" s="43">
        <f t="shared" si="32"/>
        <v>0</v>
      </c>
      <c r="H348" s="43">
        <f t="shared" si="29"/>
        <v>18348.79790431615</v>
      </c>
      <c r="I348" s="1"/>
    </row>
    <row r="349" spans="2:10" x14ac:dyDescent="0.2">
      <c r="B349" s="9" t="str">
        <f>$B$38</f>
        <v>Home Economics</v>
      </c>
      <c r="C349" s="43">
        <f t="shared" si="28"/>
        <v>3836.650024816483</v>
      </c>
      <c r="D349" s="43">
        <f t="shared" si="28"/>
        <v>4938.4953391369354</v>
      </c>
      <c r="E349" s="43">
        <f t="shared" si="30"/>
        <v>9523.2880781121585</v>
      </c>
      <c r="F349" s="43">
        <f t="shared" si="31"/>
        <v>0</v>
      </c>
      <c r="G349" s="43">
        <f t="shared" si="32"/>
        <v>0</v>
      </c>
      <c r="H349" s="43">
        <f t="shared" si="29"/>
        <v>8004.7907055615124</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5362.9980048975967</v>
      </c>
      <c r="D352" s="43">
        <f t="shared" si="28"/>
        <v>6712.9703525103196</v>
      </c>
      <c r="E352" s="43">
        <f t="shared" si="30"/>
        <v>0</v>
      </c>
      <c r="F352" s="43">
        <f t="shared" si="31"/>
        <v>0</v>
      </c>
      <c r="G352" s="43">
        <f t="shared" si="32"/>
        <v>0</v>
      </c>
      <c r="H352" s="43">
        <f t="shared" si="29"/>
        <v>6593.2147410285452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5126.9664008870568</v>
      </c>
      <c r="D355" s="43">
        <f t="shared" si="28"/>
        <v>0</v>
      </c>
      <c r="E355" s="43">
        <f t="shared" si="30"/>
        <v>0</v>
      </c>
      <c r="F355" s="43">
        <f t="shared" si="31"/>
        <v>0</v>
      </c>
      <c r="G355" s="43">
        <f t="shared" si="32"/>
        <v>0</v>
      </c>
      <c r="H355" s="43">
        <f t="shared" si="29"/>
        <v>5126.9664008870559</v>
      </c>
      <c r="I355" s="1"/>
    </row>
    <row r="356" spans="2:9" x14ac:dyDescent="0.2">
      <c r="B356" s="9" t="str">
        <f>$B$45</f>
        <v>Health Services</v>
      </c>
      <c r="C356" s="43">
        <f t="shared" si="28"/>
        <v>7845.3882822437454</v>
      </c>
      <c r="D356" s="43">
        <f t="shared" si="28"/>
        <v>10459.212940262074</v>
      </c>
      <c r="E356" s="43">
        <f t="shared" si="30"/>
        <v>18764.356864269459</v>
      </c>
      <c r="F356" s="43">
        <f t="shared" si="31"/>
        <v>0</v>
      </c>
      <c r="G356" s="43">
        <f t="shared" si="32"/>
        <v>0</v>
      </c>
      <c r="H356" s="43">
        <f t="shared" si="29"/>
        <v>12040.60964853314</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10356.716807681509</v>
      </c>
      <c r="D358" s="43">
        <f t="shared" si="28"/>
        <v>12715.27417734988</v>
      </c>
      <c r="E358" s="43">
        <f t="shared" si="30"/>
        <v>12391.519196641946</v>
      </c>
      <c r="F358" s="43">
        <f t="shared" si="31"/>
        <v>33434.697820490728</v>
      </c>
      <c r="G358" s="43">
        <f t="shared" si="32"/>
        <v>0</v>
      </c>
      <c r="H358" s="43">
        <f t="shared" si="29"/>
        <v>12848.611286859239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8716.6902878053206</v>
      </c>
      <c r="E360" s="43">
        <f t="shared" si="30"/>
        <v>0</v>
      </c>
      <c r="F360" s="43">
        <f t="shared" si="31"/>
        <v>0</v>
      </c>
      <c r="G360" s="43">
        <f t="shared" si="32"/>
        <v>0</v>
      </c>
      <c r="H360" s="43">
        <f t="shared" si="29"/>
        <v>8716.6902878053206</v>
      </c>
      <c r="I360" s="1"/>
    </row>
    <row r="361" spans="2:9" x14ac:dyDescent="0.2">
      <c r="B361" s="9" t="str">
        <f>$B$50</f>
        <v>Technology</v>
      </c>
      <c r="C361" s="43">
        <f t="shared" si="33"/>
        <v>12068.414057290111</v>
      </c>
      <c r="D361" s="43">
        <f t="shared" si="33"/>
        <v>15880.659248987264</v>
      </c>
      <c r="E361" s="43">
        <f t="shared" si="30"/>
        <v>10710.213528936487</v>
      </c>
      <c r="F361" s="43">
        <f t="shared" si="31"/>
        <v>0</v>
      </c>
      <c r="G361" s="43">
        <f t="shared" si="32"/>
        <v>0</v>
      </c>
      <c r="H361" s="43">
        <f t="shared" si="29"/>
        <v>13230.70496193273</v>
      </c>
      <c r="I361" s="1"/>
    </row>
    <row r="362" spans="2:9" x14ac:dyDescent="0.2">
      <c r="B362" s="9" t="str">
        <f>$B$51</f>
        <v>Nursing</v>
      </c>
      <c r="C362" s="43">
        <f t="shared" si="33"/>
        <v>7327.0131186571462</v>
      </c>
      <c r="D362" s="43">
        <f t="shared" si="33"/>
        <v>14191.24024319652</v>
      </c>
      <c r="E362" s="43">
        <f t="shared" si="30"/>
        <v>22202.930795797518</v>
      </c>
      <c r="F362" s="43">
        <f t="shared" si="31"/>
        <v>38740.454224404333</v>
      </c>
      <c r="G362" s="43">
        <f t="shared" si="32"/>
        <v>0</v>
      </c>
      <c r="H362" s="43">
        <f t="shared" si="29"/>
        <v>16298.817364308085</v>
      </c>
      <c r="I362" s="1"/>
    </row>
    <row r="363" spans="2:9" x14ac:dyDescent="0.2">
      <c r="B363" s="39" t="str">
        <f>$B$52</f>
        <v>Totals</v>
      </c>
      <c r="C363" s="42">
        <f t="shared" si="33"/>
        <v>9230.2549586387486</v>
      </c>
      <c r="D363" s="42">
        <f t="shared" si="33"/>
        <v>14255.19607995249</v>
      </c>
      <c r="E363" s="42">
        <f t="shared" si="30"/>
        <v>16705.159777250814</v>
      </c>
      <c r="F363" s="42">
        <f t="shared" si="31"/>
        <v>36726.613628776635</v>
      </c>
      <c r="G363" s="42">
        <f t="shared" si="32"/>
        <v>0</v>
      </c>
      <c r="H363" s="42">
        <f t="shared" si="29"/>
        <v>13378.230625474229</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30" priority="6" stopIfTrue="1">
      <formula>C32=0</formula>
    </cfRule>
  </conditionalFormatting>
  <conditionalFormatting sqref="C91:G110">
    <cfRule type="expression" dxfId="229" priority="5" stopIfTrue="1">
      <formula>C32=0</formula>
    </cfRule>
  </conditionalFormatting>
  <conditionalFormatting sqref="C143:H162">
    <cfRule type="expression" dxfId="228" priority="3" stopIfTrue="1">
      <formula>C32=0</formula>
    </cfRule>
  </conditionalFormatting>
  <conditionalFormatting sqref="H143:H162">
    <cfRule type="expression" dxfId="227" priority="4" stopIfTrue="1">
      <formula>OR(AND(#REF!&gt;0,H143&gt;0,H61=0),AND(#REF!&gt;0,H143&gt;0,H32=0))</formula>
    </cfRule>
  </conditionalFormatting>
  <conditionalFormatting sqref="H143:H162">
    <cfRule type="expression" dxfId="226" priority="2" stopIfTrue="1">
      <formula>OR(AND(#REF!&gt;0,H143&gt;0,H61=0),AND(#REF!&gt;0,H143&gt;0,H32=0))</formula>
    </cfRule>
  </conditionalFormatting>
  <conditionalFormatting sqref="H143:H162">
    <cfRule type="expression" dxfId="225"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topLeftCell="A34"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7.140625" style="4" bestFit="1" customWidth="1"/>
    <col min="6" max="6" width="16.7109375" style="4" bestFit="1" customWidth="1"/>
    <col min="7" max="7" width="17.5703125" style="4" bestFit="1" customWidth="1"/>
    <col min="8" max="8" width="21.28515625" style="4" bestFit="1" customWidth="1"/>
    <col min="9" max="9" width="17.140625" style="4" bestFit="1" customWidth="1"/>
    <col min="10" max="10" width="15.85546875" style="4" bestFit="1" customWidth="1"/>
    <col min="11" max="17" width="9.140625" style="4"/>
    <col min="18" max="18" width="31.5703125" style="4" bestFit="1" customWidth="1"/>
    <col min="19" max="19" width="7.42578125" style="4" bestFit="1" customWidth="1"/>
    <col min="20" max="20" width="7.28515625" style="4" bestFit="1" customWidth="1"/>
    <col min="21" max="22" width="12.140625" style="4" bestFit="1" customWidth="1"/>
    <col min="23"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109</v>
      </c>
      <c r="C3" s="6"/>
      <c r="D3" s="6"/>
      <c r="E3" s="6"/>
      <c r="F3" s="6"/>
      <c r="G3" s="6"/>
      <c r="H3" s="6"/>
    </row>
    <row r="4" spans="2:8" x14ac:dyDescent="0.2">
      <c r="B4" s="90" t="s">
        <v>144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Data!G10</f>
        <v>598330359</v>
      </c>
      <c r="G13" s="33"/>
      <c r="H13" s="60">
        <f>F13</f>
        <v>598330359</v>
      </c>
    </row>
    <row r="14" spans="2:8" x14ac:dyDescent="0.2">
      <c r="B14" s="364" t="s">
        <v>14</v>
      </c>
      <c r="C14" s="364"/>
      <c r="D14" s="364"/>
      <c r="E14" s="364"/>
      <c r="F14" s="82">
        <f>Data!H10</f>
        <v>235089109</v>
      </c>
      <c r="G14" s="33"/>
      <c r="H14" s="30">
        <f>F14</f>
        <v>235089109</v>
      </c>
    </row>
    <row r="15" spans="2:8" x14ac:dyDescent="0.2">
      <c r="B15" s="364" t="s">
        <v>15</v>
      </c>
      <c r="C15" s="364"/>
      <c r="D15" s="364"/>
      <c r="E15" s="364"/>
      <c r="F15" s="82">
        <f>Data!I10</f>
        <v>275088645</v>
      </c>
      <c r="G15" s="33"/>
      <c r="H15" s="30">
        <f>F15</f>
        <v>275088645</v>
      </c>
    </row>
    <row r="16" spans="2:8" x14ac:dyDescent="0.2">
      <c r="B16" s="364" t="s">
        <v>19</v>
      </c>
      <c r="C16" s="364"/>
      <c r="D16" s="364"/>
      <c r="E16" s="364"/>
      <c r="F16" s="82">
        <f>Data!J10</f>
        <v>79036065</v>
      </c>
      <c r="G16" s="33"/>
      <c r="H16" s="30">
        <f>F16-G16</f>
        <v>79036065</v>
      </c>
    </row>
    <row r="17" spans="2:23" x14ac:dyDescent="0.2">
      <c r="B17" s="364" t="s">
        <v>16</v>
      </c>
      <c r="C17" s="364"/>
      <c r="D17" s="364"/>
      <c r="E17" s="364"/>
      <c r="F17" s="82">
        <f>Data!K10</f>
        <v>83231237</v>
      </c>
      <c r="G17" s="33"/>
      <c r="H17" s="30">
        <f>F17</f>
        <v>83231237</v>
      </c>
    </row>
    <row r="18" spans="2:23" x14ac:dyDescent="0.2">
      <c r="B18" s="364" t="s">
        <v>1</v>
      </c>
      <c r="C18" s="364"/>
      <c r="D18" s="364"/>
      <c r="E18" s="364"/>
      <c r="F18" s="83">
        <f>SUM(F13:F17)</f>
        <v>1270775415</v>
      </c>
      <c r="G18" s="34"/>
      <c r="H18" s="29">
        <f>SUM(H13:H17)</f>
        <v>1270775415</v>
      </c>
      <c r="I18" s="58"/>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Data!L10</f>
        <v>Monica Poehl</v>
      </c>
      <c r="E21" s="363"/>
      <c r="F21" s="363"/>
      <c r="G21" s="94" t="str">
        <f>Data!M10</f>
        <v>979-458-6090</v>
      </c>
      <c r="H21" s="84" t="str">
        <f>Data!N10</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Data!O10</f>
        <v>22782</v>
      </c>
      <c r="D25" s="86">
        <f>Data!P10</f>
        <v>28804</v>
      </c>
      <c r="E25" s="86">
        <f>Data!Q10</f>
        <v>6941</v>
      </c>
      <c r="F25" s="86">
        <f>Data!R10</f>
        <v>4055</v>
      </c>
      <c r="G25" s="86">
        <f>Data!S10</f>
        <v>1112</v>
      </c>
      <c r="H25" s="74">
        <f>SUM(C25:G25)</f>
        <v>63694</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Data!T10</f>
        <v>Dutschke, Cindy</v>
      </c>
      <c r="E28" s="363"/>
      <c r="F28" s="363"/>
      <c r="G28" s="94" t="str">
        <f>Data!U10</f>
        <v>(979) 845-7838</v>
      </c>
      <c r="H28" s="84" t="str">
        <f>Data!V10</f>
        <v>cfd@tamu.edu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Data!W10</f>
        <v>275698</v>
      </c>
      <c r="D32" s="87">
        <f>Data!AQ10</f>
        <v>111192</v>
      </c>
      <c r="E32" s="87">
        <f>Data!BK10</f>
        <v>24092</v>
      </c>
      <c r="F32" s="87">
        <f>Data!CE10</f>
        <v>14888</v>
      </c>
      <c r="G32" s="87">
        <f>Data!CY10</f>
        <v>0</v>
      </c>
      <c r="H32" s="22">
        <f>SUM(C32:G32)</f>
        <v>425870</v>
      </c>
      <c r="I32" s="1"/>
      <c r="W32" s="18"/>
    </row>
    <row r="33" spans="2:23" x14ac:dyDescent="0.2">
      <c r="B33" s="7" t="s">
        <v>46</v>
      </c>
      <c r="C33" s="87">
        <f>Data!X10</f>
        <v>198399</v>
      </c>
      <c r="D33" s="87">
        <f>Data!AR10</f>
        <v>122688</v>
      </c>
      <c r="E33" s="87">
        <f>Data!BL10</f>
        <v>13929</v>
      </c>
      <c r="F33" s="87">
        <f>Data!CF10</f>
        <v>22010</v>
      </c>
      <c r="G33" s="87">
        <f>Data!CZ10</f>
        <v>0</v>
      </c>
      <c r="H33" s="22">
        <f t="shared" ref="H33:H52" si="0">SUM(C33:G33)</f>
        <v>357026</v>
      </c>
      <c r="I33" s="1"/>
      <c r="W33" s="18"/>
    </row>
    <row r="34" spans="2:23" x14ac:dyDescent="0.2">
      <c r="B34" s="7" t="s">
        <v>47</v>
      </c>
      <c r="C34" s="87">
        <f>Data!Y10</f>
        <v>40265</v>
      </c>
      <c r="D34" s="87">
        <f>Data!AS10</f>
        <v>7807</v>
      </c>
      <c r="E34" s="87">
        <f>Data!BM10</f>
        <v>493</v>
      </c>
      <c r="F34" s="87">
        <f>Data!CG10</f>
        <v>9</v>
      </c>
      <c r="G34" s="87">
        <f>Data!DA10</f>
        <v>0</v>
      </c>
      <c r="H34" s="22">
        <f t="shared" si="0"/>
        <v>48574</v>
      </c>
      <c r="I34" s="1"/>
      <c r="W34" s="18"/>
    </row>
    <row r="35" spans="2:23" x14ac:dyDescent="0.2">
      <c r="B35" s="7" t="s">
        <v>48</v>
      </c>
      <c r="C35" s="87">
        <f>Data!Z10</f>
        <v>8946</v>
      </c>
      <c r="D35" s="87">
        <f>Data!AT10</f>
        <v>16453</v>
      </c>
      <c r="E35" s="87">
        <f>Data!BN10</f>
        <v>14922</v>
      </c>
      <c r="F35" s="87">
        <f>Data!CH10</f>
        <v>6209</v>
      </c>
      <c r="G35" s="87">
        <f>Data!DB10</f>
        <v>0</v>
      </c>
      <c r="H35" s="22">
        <f t="shared" si="0"/>
        <v>46530</v>
      </c>
      <c r="I35" s="1"/>
      <c r="W35" s="18"/>
    </row>
    <row r="36" spans="2:23" x14ac:dyDescent="0.2">
      <c r="B36" s="7" t="s">
        <v>49</v>
      </c>
      <c r="C36" s="87">
        <f>Data!AA10</f>
        <v>27458</v>
      </c>
      <c r="D36" s="87">
        <f>Data!AU10</f>
        <v>42511</v>
      </c>
      <c r="E36" s="87">
        <f>Data!BO10</f>
        <v>5138</v>
      </c>
      <c r="F36" s="87">
        <f>Data!CI10</f>
        <v>5647</v>
      </c>
      <c r="G36" s="87">
        <f>Data!DC10</f>
        <v>0</v>
      </c>
      <c r="H36" s="22">
        <f t="shared" si="0"/>
        <v>80754</v>
      </c>
      <c r="I36" s="1"/>
      <c r="W36" s="18"/>
    </row>
    <row r="37" spans="2:23" x14ac:dyDescent="0.2">
      <c r="B37" s="7" t="s">
        <v>50</v>
      </c>
      <c r="C37" s="87">
        <f>Data!AB10</f>
        <v>103487</v>
      </c>
      <c r="D37" s="87">
        <f>Data!AV10</f>
        <v>140817</v>
      </c>
      <c r="E37" s="87">
        <f>Data!BP10</f>
        <v>43372</v>
      </c>
      <c r="F37" s="87">
        <f>Data!CJ10</f>
        <v>28010</v>
      </c>
      <c r="G37" s="87">
        <f>Data!DD10</f>
        <v>0</v>
      </c>
      <c r="H37" s="22">
        <f t="shared" si="0"/>
        <v>315686</v>
      </c>
      <c r="I37" s="1"/>
      <c r="W37" s="18"/>
    </row>
    <row r="38" spans="2:23" x14ac:dyDescent="0.2">
      <c r="B38" s="7" t="s">
        <v>51</v>
      </c>
      <c r="C38" s="87">
        <f>Data!AC10</f>
        <v>1112</v>
      </c>
      <c r="D38" s="87">
        <f>Data!AW10</f>
        <v>701</v>
      </c>
      <c r="E38" s="87">
        <f>Data!BQ10</f>
        <v>0</v>
      </c>
      <c r="F38" s="87">
        <f>Data!CK10</f>
        <v>0</v>
      </c>
      <c r="G38" s="87">
        <f>Data!DE10</f>
        <v>0</v>
      </c>
      <c r="H38" s="22">
        <f t="shared" si="0"/>
        <v>1813</v>
      </c>
      <c r="I38" s="1"/>
      <c r="W38" s="18"/>
    </row>
    <row r="39" spans="2:23" x14ac:dyDescent="0.2">
      <c r="B39" s="7" t="s">
        <v>52</v>
      </c>
      <c r="C39" s="87">
        <f>Data!AD10</f>
        <v>0</v>
      </c>
      <c r="D39" s="87">
        <f>Data!AX10</f>
        <v>0</v>
      </c>
      <c r="E39" s="87">
        <f>Data!BR10</f>
        <v>0</v>
      </c>
      <c r="F39" s="87">
        <f>Data!CL10</f>
        <v>0</v>
      </c>
      <c r="G39" s="87">
        <f>Data!DF10</f>
        <v>15038</v>
      </c>
      <c r="H39" s="22">
        <f t="shared" si="0"/>
        <v>15038</v>
      </c>
      <c r="I39" s="1"/>
      <c r="W39" s="18"/>
    </row>
    <row r="40" spans="2:23" x14ac:dyDescent="0.2">
      <c r="B40" s="7" t="s">
        <v>53</v>
      </c>
      <c r="C40" s="87">
        <f>Data!AE10</f>
        <v>0</v>
      </c>
      <c r="D40" s="87">
        <f>Data!AY10</f>
        <v>0</v>
      </c>
      <c r="E40" s="87">
        <f>Data!BS10</f>
        <v>0</v>
      </c>
      <c r="F40" s="87">
        <f>Data!CM10</f>
        <v>0</v>
      </c>
      <c r="G40" s="87">
        <f>Data!DG10</f>
        <v>0</v>
      </c>
      <c r="H40" s="22">
        <f t="shared" si="0"/>
        <v>0</v>
      </c>
      <c r="I40" s="1"/>
      <c r="W40" s="18"/>
    </row>
    <row r="41" spans="2:23" x14ac:dyDescent="0.2">
      <c r="B41" s="7" t="s">
        <v>54</v>
      </c>
      <c r="C41" s="87">
        <f>Data!AF10</f>
        <v>0</v>
      </c>
      <c r="D41" s="87">
        <f>Data!AZ10</f>
        <v>0</v>
      </c>
      <c r="E41" s="87">
        <f>Data!BT10</f>
        <v>0</v>
      </c>
      <c r="F41" s="87">
        <f>Data!CN10</f>
        <v>0</v>
      </c>
      <c r="G41" s="87">
        <f>Data!DH10</f>
        <v>0</v>
      </c>
      <c r="H41" s="22">
        <f t="shared" si="0"/>
        <v>0</v>
      </c>
      <c r="I41" s="1"/>
      <c r="W41" s="18"/>
    </row>
    <row r="42" spans="2:23" x14ac:dyDescent="0.2">
      <c r="B42" s="7" t="s">
        <v>55</v>
      </c>
      <c r="C42" s="87">
        <f>Data!AG10</f>
        <v>0</v>
      </c>
      <c r="D42" s="87">
        <f>Data!BA10</f>
        <v>0</v>
      </c>
      <c r="E42" s="87">
        <f>Data!BU10</f>
        <v>0</v>
      </c>
      <c r="F42" s="87">
        <f>Data!CO10</f>
        <v>0</v>
      </c>
      <c r="G42" s="87">
        <f>Data!DI10</f>
        <v>13248</v>
      </c>
      <c r="H42" s="22">
        <f t="shared" si="0"/>
        <v>13248</v>
      </c>
      <c r="I42" s="1"/>
      <c r="W42" s="18"/>
    </row>
    <row r="43" spans="2:23" x14ac:dyDescent="0.2">
      <c r="B43" s="7" t="s">
        <v>56</v>
      </c>
      <c r="C43" s="87">
        <f>Data!AH10</f>
        <v>0</v>
      </c>
      <c r="D43" s="87">
        <f>Data!BB10</f>
        <v>0</v>
      </c>
      <c r="E43" s="87">
        <f>Data!BV10</f>
        <v>0</v>
      </c>
      <c r="F43" s="87">
        <f>Data!CP10</f>
        <v>0</v>
      </c>
      <c r="G43" s="87">
        <f>Data!DJ10</f>
        <v>0</v>
      </c>
      <c r="H43" s="22">
        <f t="shared" si="0"/>
        <v>0</v>
      </c>
      <c r="I43" s="1"/>
      <c r="W43" s="18"/>
    </row>
    <row r="44" spans="2:23" x14ac:dyDescent="0.2">
      <c r="B44" s="7" t="s">
        <v>57</v>
      </c>
      <c r="C44" s="87">
        <f>Data!AI10</f>
        <v>10546</v>
      </c>
      <c r="D44" s="87">
        <f>Data!BC10</f>
        <v>0</v>
      </c>
      <c r="E44" s="87">
        <f>Data!BW10</f>
        <v>0</v>
      </c>
      <c r="F44" s="87">
        <f>Data!CQ10</f>
        <v>0</v>
      </c>
      <c r="G44" s="87">
        <f>Data!DK10</f>
        <v>0</v>
      </c>
      <c r="H44" s="22">
        <f t="shared" si="0"/>
        <v>10546</v>
      </c>
      <c r="I44" s="1"/>
      <c r="W44" s="18"/>
    </row>
    <row r="45" spans="2:23" x14ac:dyDescent="0.2">
      <c r="B45" s="7" t="s">
        <v>58</v>
      </c>
      <c r="C45" s="87">
        <f>Data!AJ10</f>
        <v>13240</v>
      </c>
      <c r="D45" s="87">
        <f>Data!BD10</f>
        <v>11312</v>
      </c>
      <c r="E45" s="87">
        <f>Data!BX10</f>
        <v>610</v>
      </c>
      <c r="F45" s="87">
        <f>Data!CR10</f>
        <v>366</v>
      </c>
      <c r="G45" s="87">
        <f>Data!DL10</f>
        <v>0</v>
      </c>
      <c r="H45" s="22">
        <f t="shared" si="0"/>
        <v>25528</v>
      </c>
      <c r="I45" s="1"/>
      <c r="W45" s="18"/>
    </row>
    <row r="46" spans="2:23" x14ac:dyDescent="0.2">
      <c r="B46" s="7" t="s">
        <v>59</v>
      </c>
      <c r="C46" s="87">
        <f>Data!AK10</f>
        <v>0</v>
      </c>
      <c r="D46" s="87">
        <f>Data!BE10</f>
        <v>0</v>
      </c>
      <c r="E46" s="87">
        <f>Data!BY10</f>
        <v>0</v>
      </c>
      <c r="F46" s="87">
        <f>Data!CS10</f>
        <v>0</v>
      </c>
      <c r="G46" s="87">
        <f>Data!DM10</f>
        <v>0</v>
      </c>
      <c r="H46" s="22">
        <f t="shared" si="0"/>
        <v>0</v>
      </c>
      <c r="I46" s="1"/>
      <c r="W46" s="18"/>
    </row>
    <row r="47" spans="2:23" x14ac:dyDescent="0.2">
      <c r="B47" s="7" t="s">
        <v>60</v>
      </c>
      <c r="C47" s="87">
        <f>Data!AL10</f>
        <v>44701</v>
      </c>
      <c r="D47" s="87">
        <f>Data!BF10</f>
        <v>126215</v>
      </c>
      <c r="E47" s="87">
        <f>Data!BZ10</f>
        <v>32591</v>
      </c>
      <c r="F47" s="87">
        <f>Data!CT10</f>
        <v>2228</v>
      </c>
      <c r="G47" s="87">
        <f>Data!DN10</f>
        <v>0</v>
      </c>
      <c r="H47" s="22">
        <f t="shared" si="0"/>
        <v>205735</v>
      </c>
      <c r="I47" s="1"/>
      <c r="W47" s="18"/>
    </row>
    <row r="48" spans="2:23" x14ac:dyDescent="0.2">
      <c r="B48" s="7" t="s">
        <v>61</v>
      </c>
      <c r="C48" s="87">
        <f>Data!AM10</f>
        <v>0</v>
      </c>
      <c r="D48" s="87">
        <f>Data!BG10</f>
        <v>0</v>
      </c>
      <c r="E48" s="87">
        <f>Data!CA10</f>
        <v>0</v>
      </c>
      <c r="F48" s="87">
        <f>Data!CU10</f>
        <v>0</v>
      </c>
      <c r="G48" s="87">
        <f>Data!DO10</f>
        <v>0</v>
      </c>
      <c r="H48" s="22">
        <f t="shared" si="0"/>
        <v>0</v>
      </c>
      <c r="I48" s="1"/>
      <c r="W48" s="18"/>
    </row>
    <row r="49" spans="2:23" x14ac:dyDescent="0.2">
      <c r="B49" s="7" t="s">
        <v>62</v>
      </c>
      <c r="C49" s="87">
        <f>Data!AN10</f>
        <v>1143</v>
      </c>
      <c r="D49" s="87">
        <f>Data!BH10</f>
        <v>4854</v>
      </c>
      <c r="E49" s="87">
        <f>Data!CB10</f>
        <v>0</v>
      </c>
      <c r="F49" s="87">
        <f>Data!CV10</f>
        <v>0</v>
      </c>
      <c r="G49" s="87">
        <f>Data!DP10</f>
        <v>0</v>
      </c>
      <c r="H49" s="22">
        <f t="shared" si="0"/>
        <v>5997</v>
      </c>
      <c r="I49" s="1"/>
      <c r="W49" s="18"/>
    </row>
    <row r="50" spans="2:23" x14ac:dyDescent="0.2">
      <c r="B50" s="7" t="s">
        <v>63</v>
      </c>
      <c r="C50" s="87">
        <f>Data!AO10</f>
        <v>12898</v>
      </c>
      <c r="D50" s="87">
        <f>Data!BI10</f>
        <v>26968</v>
      </c>
      <c r="E50" s="87">
        <f>Data!CC10</f>
        <v>540</v>
      </c>
      <c r="F50" s="87">
        <f>Data!CW10</f>
        <v>0</v>
      </c>
      <c r="G50" s="87">
        <f>Data!DQ10</f>
        <v>0</v>
      </c>
      <c r="H50" s="22">
        <f t="shared" si="0"/>
        <v>40406</v>
      </c>
      <c r="I50" s="1"/>
      <c r="W50" s="18"/>
    </row>
    <row r="51" spans="2:23" x14ac:dyDescent="0.2">
      <c r="B51" s="7" t="s">
        <v>0</v>
      </c>
      <c r="C51" s="87">
        <f>Data!AP10</f>
        <v>0</v>
      </c>
      <c r="D51" s="87">
        <f>Data!BJ10</f>
        <v>0</v>
      </c>
      <c r="E51" s="87">
        <f>Data!CD10</f>
        <v>0</v>
      </c>
      <c r="F51" s="87">
        <f>Data!CX10</f>
        <v>0</v>
      </c>
      <c r="G51" s="87">
        <f>Data!DR10</f>
        <v>0</v>
      </c>
      <c r="H51" s="22">
        <f t="shared" si="0"/>
        <v>0</v>
      </c>
      <c r="I51" s="1"/>
      <c r="W51" s="18"/>
    </row>
    <row r="52" spans="2:23" x14ac:dyDescent="0.2">
      <c r="B52" s="8" t="s">
        <v>34</v>
      </c>
      <c r="C52" s="22">
        <f>SUM(C32:C51)</f>
        <v>737893</v>
      </c>
      <c r="D52" s="22">
        <f>SUM(D32:D51)</f>
        <v>611518</v>
      </c>
      <c r="E52" s="22">
        <f>SUM(E32:E51)</f>
        <v>135687</v>
      </c>
      <c r="F52" s="22">
        <f>SUM(F32:F51)</f>
        <v>79367</v>
      </c>
      <c r="G52" s="22">
        <f>SUM(G32:G51)</f>
        <v>28286</v>
      </c>
      <c r="H52" s="22">
        <f t="shared" si="0"/>
        <v>1592751</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Data!T10</f>
        <v>Dutschke, Cindy</v>
      </c>
      <c r="E55" s="363"/>
      <c r="F55" s="363"/>
      <c r="G55" s="94" t="str">
        <f>Data!U10</f>
        <v>(979) 845-7838</v>
      </c>
      <c r="H55" s="84" t="str">
        <f>Data!V10</f>
        <v>cfd@tamu.edu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Data!DS10</f>
        <v>13961684</v>
      </c>
      <c r="D61" s="88">
        <f>Data!EM10</f>
        <v>15591576</v>
      </c>
      <c r="E61" s="88">
        <f>Data!FG10</f>
        <v>11852535</v>
      </c>
      <c r="F61" s="88">
        <f>Data!GA10</f>
        <v>16429220</v>
      </c>
      <c r="G61" s="88">
        <f>Data!GU10</f>
        <v>0</v>
      </c>
      <c r="H61" s="21">
        <f>SUM(C61:G61)</f>
        <v>57835015</v>
      </c>
      <c r="I61" s="1"/>
    </row>
    <row r="62" spans="2:23" x14ac:dyDescent="0.2">
      <c r="B62" s="9" t="str">
        <f>$B$33</f>
        <v>Science</v>
      </c>
      <c r="C62" s="88">
        <f>Data!DT10</f>
        <v>11818501</v>
      </c>
      <c r="D62" s="88">
        <f>Data!EN10</f>
        <v>20985383</v>
      </c>
      <c r="E62" s="88">
        <f>Data!FH10</f>
        <v>11428423</v>
      </c>
      <c r="F62" s="88">
        <f>Data!GB10</f>
        <v>21602670</v>
      </c>
      <c r="G62" s="88">
        <f>Data!GV10</f>
        <v>0</v>
      </c>
      <c r="H62" s="22">
        <f t="shared" ref="H62:H81" si="1">SUM(C62:G62)</f>
        <v>65834977</v>
      </c>
      <c r="I62" s="1"/>
    </row>
    <row r="63" spans="2:23" x14ac:dyDescent="0.2">
      <c r="B63" s="9" t="str">
        <f>$B$34</f>
        <v>Fine Arts</v>
      </c>
      <c r="C63" s="88">
        <f>Data!DU10</f>
        <v>1383309</v>
      </c>
      <c r="D63" s="88">
        <f>Data!EO10</f>
        <v>955053</v>
      </c>
      <c r="E63" s="88">
        <f>Data!FI10</f>
        <v>496311</v>
      </c>
      <c r="F63" s="88">
        <f>Data!GC10</f>
        <v>7202</v>
      </c>
      <c r="G63" s="88">
        <f>Data!GW10</f>
        <v>0</v>
      </c>
      <c r="H63" s="22">
        <f t="shared" si="1"/>
        <v>2841875</v>
      </c>
      <c r="I63" s="1"/>
    </row>
    <row r="64" spans="2:23" x14ac:dyDescent="0.2">
      <c r="B64" s="9" t="str">
        <f>$B$35</f>
        <v>Teacher Education</v>
      </c>
      <c r="C64" s="88">
        <f>Data!DV10</f>
        <v>655574</v>
      </c>
      <c r="D64" s="88">
        <f>Data!EP10</f>
        <v>1558141</v>
      </c>
      <c r="E64" s="88">
        <f>Data!FJ10</f>
        <v>2836569</v>
      </c>
      <c r="F64" s="88">
        <f>Data!GD10</f>
        <v>4694037</v>
      </c>
      <c r="G64" s="88">
        <f>Data!GX10</f>
        <v>0</v>
      </c>
      <c r="H64" s="22">
        <f t="shared" si="1"/>
        <v>9744321</v>
      </c>
      <c r="I64" s="1"/>
    </row>
    <row r="65" spans="2:9" x14ac:dyDescent="0.2">
      <c r="B65" s="9" t="str">
        <f>$B$36</f>
        <v>Agriculture</v>
      </c>
      <c r="C65" s="88">
        <f>Data!DW10</f>
        <v>1497745</v>
      </c>
      <c r="D65" s="88">
        <f>Data!EQ10</f>
        <v>5256885</v>
      </c>
      <c r="E65" s="88">
        <f>Data!FK10</f>
        <v>3804245</v>
      </c>
      <c r="F65" s="88">
        <f>Data!GE10</f>
        <v>4436813</v>
      </c>
      <c r="G65" s="88">
        <f>Data!GY10</f>
        <v>0</v>
      </c>
      <c r="H65" s="22">
        <f t="shared" si="1"/>
        <v>14995688</v>
      </c>
      <c r="I65" s="1"/>
    </row>
    <row r="66" spans="2:9" x14ac:dyDescent="0.2">
      <c r="B66" s="9" t="str">
        <f>$B$37</f>
        <v>Engineering</v>
      </c>
      <c r="C66" s="88">
        <f>Data!DX10</f>
        <v>8843672</v>
      </c>
      <c r="D66" s="88">
        <f>Data!ER10</f>
        <v>21270355</v>
      </c>
      <c r="E66" s="88">
        <f>Data!FL10</f>
        <v>22815368</v>
      </c>
      <c r="F66" s="88">
        <f>Data!GF10</f>
        <v>23832515</v>
      </c>
      <c r="G66" s="88">
        <f>Data!GZ10</f>
        <v>0</v>
      </c>
      <c r="H66" s="22">
        <f t="shared" si="1"/>
        <v>76761910</v>
      </c>
      <c r="I66" s="1"/>
    </row>
    <row r="67" spans="2:9" x14ac:dyDescent="0.2">
      <c r="B67" s="9" t="str">
        <f>$B$38</f>
        <v>Home Economics</v>
      </c>
      <c r="C67" s="88">
        <f>Data!DY10</f>
        <v>67647</v>
      </c>
      <c r="D67" s="88">
        <f>Data!ES10</f>
        <v>83330</v>
      </c>
      <c r="E67" s="88">
        <f>Data!FM10</f>
        <v>0</v>
      </c>
      <c r="F67" s="88">
        <f>Data!GG10</f>
        <v>0</v>
      </c>
      <c r="G67" s="88">
        <f>Data!HA10</f>
        <v>0</v>
      </c>
      <c r="H67" s="22">
        <f t="shared" si="1"/>
        <v>150977</v>
      </c>
      <c r="I67" s="1"/>
    </row>
    <row r="68" spans="2:9" x14ac:dyDescent="0.2">
      <c r="B68" s="9" t="str">
        <f>$B$39</f>
        <v>Law</v>
      </c>
      <c r="C68" s="88">
        <f>Data!DZ10</f>
        <v>0</v>
      </c>
      <c r="D68" s="88">
        <f>Data!ET10</f>
        <v>0</v>
      </c>
      <c r="E68" s="88">
        <f>Data!FN10</f>
        <v>0</v>
      </c>
      <c r="F68" s="88">
        <f>Data!GH10</f>
        <v>0</v>
      </c>
      <c r="G68" s="88">
        <f>Data!HB10</f>
        <v>8279227</v>
      </c>
      <c r="H68" s="22">
        <f t="shared" si="1"/>
        <v>8279227</v>
      </c>
      <c r="I68" s="1"/>
    </row>
    <row r="69" spans="2:9" x14ac:dyDescent="0.2">
      <c r="B69" s="9" t="str">
        <f>$B$40</f>
        <v>Social Service</v>
      </c>
      <c r="C69" s="88">
        <f>Data!EA10</f>
        <v>0</v>
      </c>
      <c r="D69" s="88">
        <f>Data!EU10</f>
        <v>0</v>
      </c>
      <c r="E69" s="88">
        <f>Data!FO10</f>
        <v>0</v>
      </c>
      <c r="F69" s="88">
        <f>Data!GI10</f>
        <v>0</v>
      </c>
      <c r="G69" s="88">
        <f>Data!HC10</f>
        <v>0</v>
      </c>
      <c r="H69" s="22">
        <f t="shared" si="1"/>
        <v>0</v>
      </c>
      <c r="I69" s="1"/>
    </row>
    <row r="70" spans="2:9" x14ac:dyDescent="0.2">
      <c r="B70" s="9" t="str">
        <f>$B$41</f>
        <v>Library Science</v>
      </c>
      <c r="C70" s="88">
        <f>Data!EB10</f>
        <v>0</v>
      </c>
      <c r="D70" s="88">
        <f>Data!EV10</f>
        <v>0</v>
      </c>
      <c r="E70" s="88">
        <f>Data!FP10</f>
        <v>0</v>
      </c>
      <c r="F70" s="88">
        <f>Data!GJ10</f>
        <v>0</v>
      </c>
      <c r="G70" s="88">
        <f>Data!HD10</f>
        <v>0</v>
      </c>
      <c r="H70" s="22">
        <f t="shared" si="1"/>
        <v>0</v>
      </c>
      <c r="I70" s="1"/>
    </row>
    <row r="71" spans="2:9" x14ac:dyDescent="0.2">
      <c r="B71" s="9" t="str">
        <f>$B$42</f>
        <v>Veterinary Science</v>
      </c>
      <c r="C71" s="88">
        <f>Data!EC10</f>
        <v>0</v>
      </c>
      <c r="D71" s="88">
        <f>Data!EW10</f>
        <v>0</v>
      </c>
      <c r="E71" s="88">
        <f>Data!FQ10</f>
        <v>0</v>
      </c>
      <c r="F71" s="88">
        <f>Data!GK10</f>
        <v>0</v>
      </c>
      <c r="G71" s="88">
        <f>Data!HE10</f>
        <v>0</v>
      </c>
      <c r="H71" s="22">
        <f t="shared" si="1"/>
        <v>0</v>
      </c>
      <c r="I71" s="1"/>
    </row>
    <row r="72" spans="2:9" x14ac:dyDescent="0.2">
      <c r="B72" s="9" t="str">
        <f>$B$43</f>
        <v>Vocational Training</v>
      </c>
      <c r="C72" s="88">
        <f>Data!ED10</f>
        <v>0</v>
      </c>
      <c r="D72" s="88">
        <f>Data!EX10</f>
        <v>0</v>
      </c>
      <c r="E72" s="88">
        <f>Data!FR10</f>
        <v>0</v>
      </c>
      <c r="F72" s="88">
        <f>Data!GL10</f>
        <v>0</v>
      </c>
      <c r="G72" s="88">
        <f>Data!HF10</f>
        <v>0</v>
      </c>
      <c r="H72" s="22">
        <f t="shared" si="1"/>
        <v>0</v>
      </c>
      <c r="I72" s="1"/>
    </row>
    <row r="73" spans="2:9" x14ac:dyDescent="0.2">
      <c r="B73" s="9" t="str">
        <f>$B$44</f>
        <v>Physical Training</v>
      </c>
      <c r="C73" s="88">
        <f>Data!EE10</f>
        <v>1212869</v>
      </c>
      <c r="D73" s="88">
        <f>Data!EY10</f>
        <v>0</v>
      </c>
      <c r="E73" s="88">
        <f>Data!FS10</f>
        <v>0</v>
      </c>
      <c r="F73" s="88">
        <f>Data!GM10</f>
        <v>0</v>
      </c>
      <c r="G73" s="88">
        <f>Data!HG10</f>
        <v>0</v>
      </c>
      <c r="H73" s="22">
        <f t="shared" si="1"/>
        <v>1212869</v>
      </c>
      <c r="I73" s="1"/>
    </row>
    <row r="74" spans="2:9" x14ac:dyDescent="0.2">
      <c r="B74" s="9" t="str">
        <f>$B$45</f>
        <v>Health Services</v>
      </c>
      <c r="C74" s="88">
        <f>Data!EF10</f>
        <v>456904</v>
      </c>
      <c r="D74" s="88">
        <f>Data!EZ10</f>
        <v>628972</v>
      </c>
      <c r="E74" s="88">
        <f>Data!FT10</f>
        <v>341288</v>
      </c>
      <c r="F74" s="88">
        <f>Data!GN10</f>
        <v>269276</v>
      </c>
      <c r="G74" s="88">
        <f>Data!HH10</f>
        <v>0</v>
      </c>
      <c r="H74" s="22">
        <f t="shared" si="1"/>
        <v>1696440</v>
      </c>
      <c r="I74" s="1"/>
    </row>
    <row r="75" spans="2:9" x14ac:dyDescent="0.2">
      <c r="B75" s="9" t="str">
        <f>$B$46</f>
        <v>Pharmacy</v>
      </c>
      <c r="C75" s="88">
        <f>Data!EG10</f>
        <v>0</v>
      </c>
      <c r="D75" s="88">
        <f>Data!FA10</f>
        <v>0</v>
      </c>
      <c r="E75" s="88">
        <f>Data!FU10</f>
        <v>0</v>
      </c>
      <c r="F75" s="88">
        <f>Data!GO10</f>
        <v>0</v>
      </c>
      <c r="G75" s="88">
        <f>Data!HI10</f>
        <v>0</v>
      </c>
      <c r="H75" s="22">
        <f t="shared" si="1"/>
        <v>0</v>
      </c>
      <c r="I75" s="1"/>
    </row>
    <row r="76" spans="2:9" x14ac:dyDescent="0.2">
      <c r="B76" s="9" t="str">
        <f>$B$47</f>
        <v>Business Administration</v>
      </c>
      <c r="C76" s="88">
        <f>Data!EH10</f>
        <v>1771772</v>
      </c>
      <c r="D76" s="88">
        <f>Data!FB10</f>
        <v>10699403</v>
      </c>
      <c r="E76" s="88">
        <f>Data!FV10</f>
        <v>10438294</v>
      </c>
      <c r="F76" s="88">
        <f>Data!GP10</f>
        <v>4428896</v>
      </c>
      <c r="G76" s="88">
        <f>Data!HJ10</f>
        <v>0</v>
      </c>
      <c r="H76" s="22">
        <f t="shared" si="1"/>
        <v>27338365</v>
      </c>
      <c r="I76" s="1"/>
    </row>
    <row r="77" spans="2:9" x14ac:dyDescent="0.2">
      <c r="B77" s="9" t="str">
        <f>$B$48</f>
        <v>Optometry</v>
      </c>
      <c r="C77" s="88">
        <f>Data!EI10</f>
        <v>0</v>
      </c>
      <c r="D77" s="88">
        <f>Data!FC10</f>
        <v>0</v>
      </c>
      <c r="E77" s="88">
        <f>Data!FW10</f>
        <v>0</v>
      </c>
      <c r="F77" s="88">
        <f>Data!GQ10</f>
        <v>0</v>
      </c>
      <c r="G77" s="88">
        <f>Data!HK10</f>
        <v>0</v>
      </c>
      <c r="H77" s="22">
        <f t="shared" si="1"/>
        <v>0</v>
      </c>
      <c r="I77" s="1"/>
    </row>
    <row r="78" spans="2:9" x14ac:dyDescent="0.2">
      <c r="B78" s="9" t="str">
        <f>$B$49</f>
        <v>Teacher Ed-Practice Teaching</v>
      </c>
      <c r="C78" s="88">
        <f>Data!EJ10</f>
        <v>52069</v>
      </c>
      <c r="D78" s="88">
        <f>Data!FD10</f>
        <v>281494</v>
      </c>
      <c r="E78" s="88">
        <f>Data!FX10</f>
        <v>0</v>
      </c>
      <c r="F78" s="88">
        <f>Data!GR10</f>
        <v>0</v>
      </c>
      <c r="G78" s="88">
        <f>Data!HL10</f>
        <v>0</v>
      </c>
      <c r="H78" s="22">
        <f t="shared" si="1"/>
        <v>333563</v>
      </c>
      <c r="I78" s="1"/>
    </row>
    <row r="79" spans="2:9" x14ac:dyDescent="0.2">
      <c r="B79" s="9" t="str">
        <f>$B$50</f>
        <v>Technology</v>
      </c>
      <c r="C79" s="88">
        <f>Data!EK10</f>
        <v>1471667</v>
      </c>
      <c r="D79" s="88">
        <f>Data!FE10</f>
        <v>3431618</v>
      </c>
      <c r="E79" s="88">
        <f>Data!FY10</f>
        <v>298114</v>
      </c>
      <c r="F79" s="88">
        <f>Data!GS10</f>
        <v>0</v>
      </c>
      <c r="G79" s="88">
        <f>Data!HM10</f>
        <v>0</v>
      </c>
      <c r="H79" s="22">
        <f t="shared" si="1"/>
        <v>5201399</v>
      </c>
      <c r="I79" s="1"/>
    </row>
    <row r="80" spans="2:9" x14ac:dyDescent="0.2">
      <c r="B80" s="9" t="str">
        <f>$B$51</f>
        <v>Nursing</v>
      </c>
      <c r="C80" s="88">
        <f>Data!EL10</f>
        <v>0</v>
      </c>
      <c r="D80" s="88">
        <f>Data!FF10</f>
        <v>0</v>
      </c>
      <c r="E80" s="88">
        <f>Data!FZ10</f>
        <v>0</v>
      </c>
      <c r="F80" s="88">
        <f>Data!GT10</f>
        <v>0</v>
      </c>
      <c r="G80" s="88">
        <f>Data!HN10</f>
        <v>0</v>
      </c>
      <c r="H80" s="22">
        <f t="shared" si="1"/>
        <v>0</v>
      </c>
      <c r="I80" s="1"/>
    </row>
    <row r="81" spans="2:9" x14ac:dyDescent="0.2">
      <c r="B81" s="39" t="str">
        <f>$B$52</f>
        <v>Totals</v>
      </c>
      <c r="C81" s="21">
        <f>SUM(C61:C80)</f>
        <v>43193413</v>
      </c>
      <c r="D81" s="21">
        <f>SUM(D61:D80)</f>
        <v>80742210</v>
      </c>
      <c r="E81" s="21">
        <f>SUM(E61:E80)</f>
        <v>64311147</v>
      </c>
      <c r="F81" s="21">
        <f>SUM(F61:F80)</f>
        <v>75700629</v>
      </c>
      <c r="G81" s="21">
        <f>SUM(G61:G80)</f>
        <v>8279227</v>
      </c>
      <c r="H81" s="21">
        <f t="shared" si="1"/>
        <v>272226626</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Data!T10</f>
        <v>Dutschke, Cindy</v>
      </c>
      <c r="E84" s="363"/>
      <c r="F84" s="363"/>
      <c r="G84" s="94" t="str">
        <f>Data!U10</f>
        <v>(979) 845-7838</v>
      </c>
      <c r="H84" s="84" t="str">
        <f>Data!V10</f>
        <v>cfd@tamu.edu</v>
      </c>
    </row>
    <row r="85" spans="2:9" ht="13.5" customHeight="1" x14ac:dyDescent="0.2">
      <c r="B85" s="27"/>
      <c r="C85" s="27"/>
      <c r="D85" s="27"/>
      <c r="E85" s="27"/>
      <c r="F85" s="27"/>
      <c r="G85" s="27"/>
      <c r="H85" s="5"/>
    </row>
    <row r="86" spans="2:9" x14ac:dyDescent="0.2">
      <c r="B86" s="28" t="s">
        <v>33</v>
      </c>
      <c r="C86" s="13"/>
      <c r="D86" s="13"/>
      <c r="E86" s="13"/>
      <c r="F86" s="13"/>
      <c r="G86" s="13"/>
      <c r="H86" s="17">
        <f>H13+H14</f>
        <v>833419468</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Data!HR10</f>
        <v>736410.6</v>
      </c>
      <c r="D91" s="171">
        <f>Data!IL10</f>
        <v>788211.73101854243</v>
      </c>
      <c r="E91" s="171">
        <f>Data!JF10</f>
        <v>637542.82108934084</v>
      </c>
      <c r="F91" s="171">
        <f>Data!JZ10</f>
        <v>899959.29351083282</v>
      </c>
      <c r="G91" s="171">
        <f>Data!KT10</f>
        <v>0</v>
      </c>
      <c r="H91" s="40">
        <f t="shared" ref="H91:H111" si="2">SUM(C91:G91)</f>
        <v>3062124.4456187161</v>
      </c>
    </row>
    <row r="92" spans="2:9" x14ac:dyDescent="0.2">
      <c r="B92" s="9" t="str">
        <f>$B$33</f>
        <v>Science</v>
      </c>
      <c r="C92" s="171">
        <f>Data!HS10</f>
        <v>981369.6</v>
      </c>
      <c r="D92" s="171">
        <f>Data!IM10</f>
        <v>1742558.1211900474</v>
      </c>
      <c r="E92" s="171">
        <f>Data!JG10</f>
        <v>948979.16855008667</v>
      </c>
      <c r="F92" s="171">
        <f>Data!KA10</f>
        <v>1793815.6309984238</v>
      </c>
      <c r="G92" s="171">
        <f>Data!KU10</f>
        <v>0</v>
      </c>
      <c r="H92" s="75">
        <f t="shared" si="2"/>
        <v>5466722.5207385579</v>
      </c>
    </row>
    <row r="93" spans="2:9" x14ac:dyDescent="0.2">
      <c r="B93" s="9" t="str">
        <f>$B$34</f>
        <v>Fine Arts</v>
      </c>
      <c r="C93" s="171">
        <f>Data!HT10</f>
        <v>71875.816473719489</v>
      </c>
      <c r="D93" s="171">
        <f>Data!IN10</f>
        <v>49623.919276658518</v>
      </c>
      <c r="E93" s="171">
        <f>Data!JH10</f>
        <v>25787.989776606813</v>
      </c>
      <c r="F93" s="171">
        <f>Data!KB10</f>
        <v>374.21113449253039</v>
      </c>
      <c r="G93" s="171">
        <f>Data!KV10</f>
        <v>0</v>
      </c>
      <c r="H93" s="75">
        <f t="shared" si="2"/>
        <v>147661.93666147735</v>
      </c>
    </row>
    <row r="94" spans="2:9" x14ac:dyDescent="0.2">
      <c r="B94" s="9" t="str">
        <f>$B$35</f>
        <v>Teacher Education</v>
      </c>
      <c r="C94" s="171">
        <f>Data!HU10</f>
        <v>41918.006597068765</v>
      </c>
      <c r="D94" s="171">
        <f>Data!IO10</f>
        <v>99628.973566925037</v>
      </c>
      <c r="E94" s="171">
        <f>Data!JI10</f>
        <v>181372.83976338402</v>
      </c>
      <c r="F94" s="171">
        <f>Data!KC10</f>
        <v>300141.05796276976</v>
      </c>
      <c r="G94" s="171">
        <f>Data!KW10</f>
        <v>0</v>
      </c>
      <c r="H94" s="75">
        <f t="shared" si="2"/>
        <v>623060.87789014762</v>
      </c>
    </row>
    <row r="95" spans="2:9" x14ac:dyDescent="0.2">
      <c r="B95" s="9" t="str">
        <f>$B$36</f>
        <v>Agriculture</v>
      </c>
      <c r="C95" s="171">
        <f>Data!HV10</f>
        <v>185241.81882420019</v>
      </c>
      <c r="D95" s="171">
        <f>Data!IP10</f>
        <v>650174.05416119273</v>
      </c>
      <c r="E95" s="171">
        <f>Data!JJ10</f>
        <v>470510.84333639534</v>
      </c>
      <c r="F95" s="171">
        <f>Data!KD10</f>
        <v>548747.15649383317</v>
      </c>
      <c r="G95" s="171">
        <f>Data!KX10</f>
        <v>0</v>
      </c>
      <c r="H95" s="75">
        <f t="shared" si="2"/>
        <v>1854673.8728156216</v>
      </c>
    </row>
    <row r="96" spans="2:9" x14ac:dyDescent="0.2">
      <c r="B96" s="9" t="str">
        <f>$B$37</f>
        <v>Engineering</v>
      </c>
      <c r="C96" s="171">
        <f>Data!HW10</f>
        <v>691595.39467356424</v>
      </c>
      <c r="D96" s="171">
        <f>Data!IQ10</f>
        <v>1663390.4515083577</v>
      </c>
      <c r="E96" s="171">
        <f>Data!JK10</f>
        <v>1784214.0048367477</v>
      </c>
      <c r="F96" s="171">
        <f>Data!KE10</f>
        <v>1863757.228613707</v>
      </c>
      <c r="G96" s="171">
        <f>Data!KY10</f>
        <v>0</v>
      </c>
      <c r="H96" s="75">
        <f t="shared" si="2"/>
        <v>6002957.0796323763</v>
      </c>
    </row>
    <row r="97" spans="2:8" x14ac:dyDescent="0.2">
      <c r="B97" s="9" t="str">
        <f>$B$38</f>
        <v>Home Economics</v>
      </c>
      <c r="C97" s="171">
        <f>Data!HX10</f>
        <v>7588</v>
      </c>
      <c r="D97" s="171">
        <f>Data!IR10</f>
        <v>7730</v>
      </c>
      <c r="E97" s="171">
        <f>Data!JL10</f>
        <v>0</v>
      </c>
      <c r="F97" s="171">
        <f>Data!KF10</f>
        <v>0</v>
      </c>
      <c r="G97" s="171">
        <f>Data!KZ10</f>
        <v>0</v>
      </c>
      <c r="H97" s="75">
        <f t="shared" si="2"/>
        <v>15318</v>
      </c>
    </row>
    <row r="98" spans="2:8" x14ac:dyDescent="0.2">
      <c r="B98" s="9" t="str">
        <f>$B$39</f>
        <v>Law</v>
      </c>
      <c r="C98" s="171">
        <f>Data!HY10</f>
        <v>0</v>
      </c>
      <c r="D98" s="171">
        <f>Data!IS10</f>
        <v>0</v>
      </c>
      <c r="E98" s="171">
        <f>Data!JM10</f>
        <v>0</v>
      </c>
      <c r="F98" s="171">
        <f>Data!KG10</f>
        <v>0</v>
      </c>
      <c r="G98" s="171">
        <f>Data!LA10</f>
        <v>2042204.8499999996</v>
      </c>
      <c r="H98" s="75">
        <f t="shared" si="2"/>
        <v>2042204.8499999996</v>
      </c>
    </row>
    <row r="99" spans="2:8" x14ac:dyDescent="0.2">
      <c r="B99" s="9" t="str">
        <f>$B$40</f>
        <v>Social Service</v>
      </c>
      <c r="C99" s="171">
        <f>Data!HZ10</f>
        <v>0</v>
      </c>
      <c r="D99" s="171">
        <f>Data!IT10</f>
        <v>0</v>
      </c>
      <c r="E99" s="171">
        <f>Data!JN10</f>
        <v>0</v>
      </c>
      <c r="F99" s="171">
        <f>Data!KH10</f>
        <v>0</v>
      </c>
      <c r="G99" s="171">
        <f>Data!LB10</f>
        <v>0</v>
      </c>
      <c r="H99" s="75">
        <f t="shared" si="2"/>
        <v>0</v>
      </c>
    </row>
    <row r="100" spans="2:8" x14ac:dyDescent="0.2">
      <c r="B100" s="9" t="str">
        <f>$B$41</f>
        <v>Library Science</v>
      </c>
      <c r="C100" s="171">
        <f>Data!IA10</f>
        <v>0</v>
      </c>
      <c r="D100" s="171">
        <f>Data!IU10</f>
        <v>0</v>
      </c>
      <c r="E100" s="171">
        <f>Data!JO10</f>
        <v>0</v>
      </c>
      <c r="F100" s="171">
        <f>Data!KI10</f>
        <v>0</v>
      </c>
      <c r="G100" s="171">
        <f>Data!LC10</f>
        <v>0</v>
      </c>
      <c r="H100" s="75">
        <f t="shared" si="2"/>
        <v>0</v>
      </c>
    </row>
    <row r="101" spans="2:8" x14ac:dyDescent="0.2">
      <c r="B101" s="9" t="str">
        <f>$B$42</f>
        <v>Veterinary Science</v>
      </c>
      <c r="C101" s="171">
        <f>Data!IB10</f>
        <v>0</v>
      </c>
      <c r="D101" s="171">
        <f>Data!IV10</f>
        <v>0</v>
      </c>
      <c r="E101" s="171">
        <f>Data!JP10</f>
        <v>0</v>
      </c>
      <c r="F101" s="171">
        <f>Data!KJ10</f>
        <v>0</v>
      </c>
      <c r="G101" s="171">
        <f>Data!LD10</f>
        <v>20551335.408</v>
      </c>
      <c r="H101" s="75">
        <f t="shared" si="2"/>
        <v>20551335.408</v>
      </c>
    </row>
    <row r="102" spans="2:8" x14ac:dyDescent="0.2">
      <c r="B102" s="9" t="str">
        <f>$B$43</f>
        <v>Vocational Training</v>
      </c>
      <c r="C102" s="171">
        <f>Data!IC10</f>
        <v>0</v>
      </c>
      <c r="D102" s="171">
        <f>Data!IW10</f>
        <v>0</v>
      </c>
      <c r="E102" s="171">
        <f>Data!JQ10</f>
        <v>0</v>
      </c>
      <c r="F102" s="171">
        <f>Data!KK10</f>
        <v>0</v>
      </c>
      <c r="G102" s="171">
        <f>Data!LE10</f>
        <v>0</v>
      </c>
      <c r="H102" s="75">
        <f t="shared" si="2"/>
        <v>0</v>
      </c>
    </row>
    <row r="103" spans="2:8" x14ac:dyDescent="0.2">
      <c r="B103" s="9" t="str">
        <f>$B$44</f>
        <v>Physical Training</v>
      </c>
      <c r="C103" s="171">
        <f>Data!ID10</f>
        <v>438531.07941211923</v>
      </c>
      <c r="D103" s="171">
        <f>Data!IX10</f>
        <v>0</v>
      </c>
      <c r="E103" s="171">
        <f>Data!JR10</f>
        <v>0</v>
      </c>
      <c r="F103" s="171">
        <f>Data!KL10</f>
        <v>0</v>
      </c>
      <c r="G103" s="171">
        <f>Data!LF10</f>
        <v>0</v>
      </c>
      <c r="H103" s="75">
        <f t="shared" si="2"/>
        <v>438531.07941211923</v>
      </c>
    </row>
    <row r="104" spans="2:8" x14ac:dyDescent="0.2">
      <c r="B104" s="9" t="str">
        <f>$B$45</f>
        <v>Health Services</v>
      </c>
      <c r="C104" s="171">
        <f>Data!IE10</f>
        <v>37940</v>
      </c>
      <c r="D104" s="171">
        <f>Data!IY10</f>
        <v>59919</v>
      </c>
      <c r="E104" s="171">
        <f>Data!JS10</f>
        <v>30154</v>
      </c>
      <c r="F104" s="171">
        <f>Data!KM10</f>
        <v>25559</v>
      </c>
      <c r="G104" s="171">
        <f>Data!LG10</f>
        <v>0</v>
      </c>
      <c r="H104" s="75">
        <f t="shared" si="2"/>
        <v>153572</v>
      </c>
    </row>
    <row r="105" spans="2:8" x14ac:dyDescent="0.2">
      <c r="B105" s="9" t="str">
        <f>$B$46</f>
        <v>Pharmacy</v>
      </c>
      <c r="C105" s="171">
        <f>Data!IF10</f>
        <v>0</v>
      </c>
      <c r="D105" s="171">
        <f>Data!IZ10</f>
        <v>0</v>
      </c>
      <c r="E105" s="171">
        <f>Data!JT10</f>
        <v>0</v>
      </c>
      <c r="F105" s="171">
        <f>Data!KN10</f>
        <v>0</v>
      </c>
      <c r="G105" s="171">
        <f>Data!LH10</f>
        <v>0</v>
      </c>
      <c r="H105" s="75">
        <f t="shared" si="2"/>
        <v>0</v>
      </c>
    </row>
    <row r="106" spans="2:8" x14ac:dyDescent="0.2">
      <c r="B106" s="9" t="str">
        <f>$B$47</f>
        <v>Business Administration</v>
      </c>
      <c r="C106" s="171">
        <f>Data!IG10</f>
        <v>287288.76320679113</v>
      </c>
      <c r="D106" s="171">
        <f>Data!JA10</f>
        <v>1734883.6390466895</v>
      </c>
      <c r="E106" s="171">
        <f>Data!JU10</f>
        <v>1692545.4139973251</v>
      </c>
      <c r="F106" s="171">
        <f>Data!KO10</f>
        <v>718135.32114262134</v>
      </c>
      <c r="G106" s="171">
        <f>Data!LI10</f>
        <v>0</v>
      </c>
      <c r="H106" s="75">
        <f t="shared" si="2"/>
        <v>4432853.1373934271</v>
      </c>
    </row>
    <row r="107" spans="2:8" x14ac:dyDescent="0.2">
      <c r="B107" s="9" t="str">
        <f>$B$48</f>
        <v>Optometry</v>
      </c>
      <c r="C107" s="171">
        <f>Data!IH10</f>
        <v>0</v>
      </c>
      <c r="D107" s="171">
        <f>Data!JB10</f>
        <v>0</v>
      </c>
      <c r="E107" s="171">
        <f>Data!JV10</f>
        <v>0</v>
      </c>
      <c r="F107" s="171">
        <f>Data!KP10</f>
        <v>0</v>
      </c>
      <c r="G107" s="171">
        <f>Data!LJ10</f>
        <v>0</v>
      </c>
      <c r="H107" s="75">
        <f t="shared" si="2"/>
        <v>0</v>
      </c>
    </row>
    <row r="108" spans="2:8" x14ac:dyDescent="0.2">
      <c r="B108" s="9" t="str">
        <f>$B$49</f>
        <v>Teacher Ed-Practice Teaching</v>
      </c>
      <c r="C108" s="171">
        <f>Data!II10</f>
        <v>4574</v>
      </c>
      <c r="D108" s="171">
        <f>Data!JC10</f>
        <v>22470</v>
      </c>
      <c r="E108" s="171">
        <f>Data!JW10</f>
        <v>0</v>
      </c>
      <c r="F108" s="171">
        <f>Data!KQ10</f>
        <v>0</v>
      </c>
      <c r="G108" s="171">
        <f>Data!LK10</f>
        <v>0</v>
      </c>
      <c r="H108" s="75">
        <f t="shared" si="2"/>
        <v>27044</v>
      </c>
    </row>
    <row r="109" spans="2:8" x14ac:dyDescent="0.2">
      <c r="B109" s="9" t="str">
        <f>$B$50</f>
        <v>Technology</v>
      </c>
      <c r="C109" s="171">
        <f>Data!IJ10</f>
        <v>167631.82799892666</v>
      </c>
      <c r="D109" s="171">
        <f>Data!JD10</f>
        <v>390882.17533859279</v>
      </c>
      <c r="E109" s="171">
        <f>Data!JX10</f>
        <v>33956.998948860048</v>
      </c>
      <c r="F109" s="171">
        <f>Data!KR10</f>
        <v>0</v>
      </c>
      <c r="G109" s="171">
        <f>Data!LL10</f>
        <v>0</v>
      </c>
      <c r="H109" s="75">
        <f t="shared" si="2"/>
        <v>592471.00228637957</v>
      </c>
    </row>
    <row r="110" spans="2:8" x14ac:dyDescent="0.2">
      <c r="B110" s="9" t="str">
        <f>$B$51</f>
        <v>Nursing</v>
      </c>
      <c r="C110" s="171">
        <f>Data!IK10</f>
        <v>0</v>
      </c>
      <c r="D110" s="171">
        <f>Data!JE10</f>
        <v>0</v>
      </c>
      <c r="E110" s="171">
        <f>Data!JY10</f>
        <v>0</v>
      </c>
      <c r="F110" s="171">
        <f>Data!KS10</f>
        <v>0</v>
      </c>
      <c r="G110" s="171">
        <f>Data!HPM10</f>
        <v>0</v>
      </c>
      <c r="H110" s="75">
        <f t="shared" si="2"/>
        <v>0</v>
      </c>
    </row>
    <row r="111" spans="2:8" x14ac:dyDescent="0.2">
      <c r="B111" s="39" t="str">
        <f>$B$52</f>
        <v>Totals</v>
      </c>
      <c r="C111" s="40">
        <f>SUM(C91:C110)</f>
        <v>3651964.9071863899</v>
      </c>
      <c r="D111" s="40">
        <f>SUM(D91:D110)</f>
        <v>7209472.0651070056</v>
      </c>
      <c r="E111" s="40">
        <f>SUM(E91:E110)</f>
        <v>5805064.0802987469</v>
      </c>
      <c r="F111" s="40">
        <f>SUM(F91:F110)</f>
        <v>6150488.8998566801</v>
      </c>
      <c r="G111" s="40">
        <f>SUM(G91:G110)</f>
        <v>22593540.258000001</v>
      </c>
      <c r="H111" s="40">
        <f t="shared" si="2"/>
        <v>45410530.210448824</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14698094.6</v>
      </c>
      <c r="D116" s="21">
        <f t="shared" si="3"/>
        <v>16379787.731018543</v>
      </c>
      <c r="E116" s="21">
        <f t="shared" si="3"/>
        <v>12490077.82108934</v>
      </c>
      <c r="F116" s="21">
        <f t="shared" si="3"/>
        <v>17329179.293510832</v>
      </c>
      <c r="G116" s="21">
        <f t="shared" si="3"/>
        <v>0</v>
      </c>
      <c r="H116" s="40">
        <f t="shared" ref="H116:H136" si="4">SUM(C116:G116)</f>
        <v>60897139.445618719</v>
      </c>
      <c r="I116" s="1"/>
    </row>
    <row r="117" spans="2:9" x14ac:dyDescent="0.2">
      <c r="B117" s="9" t="str">
        <f>$B$33</f>
        <v>Science</v>
      </c>
      <c r="C117" s="22">
        <f t="shared" si="3"/>
        <v>12799870.6</v>
      </c>
      <c r="D117" s="22">
        <f t="shared" si="3"/>
        <v>22727941.121190049</v>
      </c>
      <c r="E117" s="22">
        <f t="shared" si="3"/>
        <v>12377402.168550087</v>
      </c>
      <c r="F117" s="22">
        <f t="shared" si="3"/>
        <v>23396485.630998425</v>
      </c>
      <c r="G117" s="22">
        <f t="shared" si="3"/>
        <v>0</v>
      </c>
      <c r="H117" s="75">
        <f t="shared" si="4"/>
        <v>71301699.520738572</v>
      </c>
      <c r="I117" s="1"/>
    </row>
    <row r="118" spans="2:9" x14ac:dyDescent="0.2">
      <c r="B118" s="9" t="str">
        <f>$B$34</f>
        <v>Fine Arts</v>
      </c>
      <c r="C118" s="22">
        <f t="shared" si="3"/>
        <v>1455184.8164737194</v>
      </c>
      <c r="D118" s="22">
        <f t="shared" si="3"/>
        <v>1004676.9192766586</v>
      </c>
      <c r="E118" s="22">
        <f t="shared" si="3"/>
        <v>522098.98977660679</v>
      </c>
      <c r="F118" s="22">
        <f t="shared" si="3"/>
        <v>7576.2111344925306</v>
      </c>
      <c r="G118" s="22">
        <f t="shared" si="3"/>
        <v>0</v>
      </c>
      <c r="H118" s="75">
        <f t="shared" si="4"/>
        <v>2989536.9366614772</v>
      </c>
      <c r="I118" s="1"/>
    </row>
    <row r="119" spans="2:9" x14ac:dyDescent="0.2">
      <c r="B119" s="9" t="str">
        <f>$B$35</f>
        <v>Teacher Education</v>
      </c>
      <c r="C119" s="22">
        <f t="shared" si="3"/>
        <v>697492.00659706874</v>
      </c>
      <c r="D119" s="22">
        <f t="shared" si="3"/>
        <v>1657769.9735669252</v>
      </c>
      <c r="E119" s="22">
        <f t="shared" si="3"/>
        <v>3017941.8397633838</v>
      </c>
      <c r="F119" s="22">
        <f t="shared" si="3"/>
        <v>4994178.0579627696</v>
      </c>
      <c r="G119" s="22">
        <f t="shared" si="3"/>
        <v>0</v>
      </c>
      <c r="H119" s="75">
        <f t="shared" si="4"/>
        <v>10367381.877890147</v>
      </c>
      <c r="I119" s="1"/>
    </row>
    <row r="120" spans="2:9" x14ac:dyDescent="0.2">
      <c r="B120" s="9" t="str">
        <f>$B$36</f>
        <v>Agriculture</v>
      </c>
      <c r="C120" s="22">
        <f t="shared" si="3"/>
        <v>1682986.8188242002</v>
      </c>
      <c r="D120" s="22">
        <f t="shared" si="3"/>
        <v>5907059.0541611928</v>
      </c>
      <c r="E120" s="22">
        <f t="shared" si="3"/>
        <v>4274755.843336395</v>
      </c>
      <c r="F120" s="22">
        <f t="shared" si="3"/>
        <v>4985560.1564938333</v>
      </c>
      <c r="G120" s="22">
        <f t="shared" si="3"/>
        <v>0</v>
      </c>
      <c r="H120" s="75">
        <f t="shared" si="4"/>
        <v>16850361.872815624</v>
      </c>
      <c r="I120" s="1"/>
    </row>
    <row r="121" spans="2:9" x14ac:dyDescent="0.2">
      <c r="B121" s="9" t="str">
        <f>$B$37</f>
        <v>Engineering</v>
      </c>
      <c r="C121" s="22">
        <f t="shared" si="3"/>
        <v>9535267.3946735635</v>
      </c>
      <c r="D121" s="22">
        <f t="shared" si="3"/>
        <v>22933745.451508358</v>
      </c>
      <c r="E121" s="22">
        <f t="shared" si="3"/>
        <v>24599582.004836749</v>
      </c>
      <c r="F121" s="22">
        <f t="shared" si="3"/>
        <v>25696272.228613708</v>
      </c>
      <c r="G121" s="22">
        <f t="shared" si="3"/>
        <v>0</v>
      </c>
      <c r="H121" s="75">
        <f t="shared" si="4"/>
        <v>82764867.079632372</v>
      </c>
      <c r="I121" s="1"/>
    </row>
    <row r="122" spans="2:9" x14ac:dyDescent="0.2">
      <c r="B122" s="9" t="str">
        <f>$B$38</f>
        <v>Home Economics</v>
      </c>
      <c r="C122" s="22">
        <f t="shared" si="3"/>
        <v>75235</v>
      </c>
      <c r="D122" s="22">
        <f t="shared" si="3"/>
        <v>91060</v>
      </c>
      <c r="E122" s="22">
        <f t="shared" si="3"/>
        <v>0</v>
      </c>
      <c r="F122" s="22">
        <f t="shared" si="3"/>
        <v>0</v>
      </c>
      <c r="G122" s="22">
        <f t="shared" si="3"/>
        <v>0</v>
      </c>
      <c r="H122" s="75">
        <f t="shared" si="4"/>
        <v>166295</v>
      </c>
      <c r="I122" s="1"/>
    </row>
    <row r="123" spans="2:9" x14ac:dyDescent="0.2">
      <c r="B123" s="9" t="str">
        <f>$B$39</f>
        <v>Law</v>
      </c>
      <c r="C123" s="22">
        <f t="shared" si="3"/>
        <v>0</v>
      </c>
      <c r="D123" s="22">
        <f t="shared" si="3"/>
        <v>0</v>
      </c>
      <c r="E123" s="22">
        <f t="shared" si="3"/>
        <v>0</v>
      </c>
      <c r="F123" s="22">
        <f t="shared" si="3"/>
        <v>0</v>
      </c>
      <c r="G123" s="22">
        <f t="shared" si="3"/>
        <v>10321431.85</v>
      </c>
      <c r="H123" s="75">
        <f t="shared" si="4"/>
        <v>10321431.85</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20551335.408</v>
      </c>
      <c r="H126" s="75">
        <f t="shared" si="4"/>
        <v>20551335.408</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1651400.0794121192</v>
      </c>
      <c r="D128" s="22">
        <f t="shared" si="3"/>
        <v>0</v>
      </c>
      <c r="E128" s="22">
        <f t="shared" si="3"/>
        <v>0</v>
      </c>
      <c r="F128" s="22">
        <f t="shared" si="3"/>
        <v>0</v>
      </c>
      <c r="G128" s="22">
        <f t="shared" si="3"/>
        <v>0</v>
      </c>
      <c r="H128" s="75">
        <f t="shared" si="4"/>
        <v>1651400.0794121192</v>
      </c>
      <c r="I128" s="1"/>
    </row>
    <row r="129" spans="2:12" x14ac:dyDescent="0.2">
      <c r="B129" s="9" t="str">
        <f>$B$45</f>
        <v>Health Services</v>
      </c>
      <c r="C129" s="22">
        <f t="shared" si="3"/>
        <v>494844</v>
      </c>
      <c r="D129" s="22">
        <f t="shared" si="3"/>
        <v>688891</v>
      </c>
      <c r="E129" s="22">
        <f t="shared" si="3"/>
        <v>371442</v>
      </c>
      <c r="F129" s="22">
        <f t="shared" si="3"/>
        <v>294835</v>
      </c>
      <c r="G129" s="22">
        <f t="shared" si="3"/>
        <v>0</v>
      </c>
      <c r="H129" s="75">
        <f t="shared" si="4"/>
        <v>1850012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2059060.7632067911</v>
      </c>
      <c r="D131" s="22">
        <f t="shared" si="3"/>
        <v>12434286.639046689</v>
      </c>
      <c r="E131" s="22">
        <f t="shared" si="3"/>
        <v>12130839.413997326</v>
      </c>
      <c r="F131" s="22">
        <f t="shared" si="3"/>
        <v>5147031.3211426213</v>
      </c>
      <c r="G131" s="22">
        <f t="shared" si="3"/>
        <v>0</v>
      </c>
      <c r="H131" s="75">
        <f t="shared" si="4"/>
        <v>31771218.13739343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56643</v>
      </c>
      <c r="D133" s="22">
        <f t="shared" si="5"/>
        <v>303964</v>
      </c>
      <c r="E133" s="22">
        <f t="shared" si="5"/>
        <v>0</v>
      </c>
      <c r="F133" s="22">
        <f t="shared" si="5"/>
        <v>0</v>
      </c>
      <c r="G133" s="22">
        <f t="shared" si="5"/>
        <v>0</v>
      </c>
      <c r="H133" s="75">
        <f t="shared" si="4"/>
        <v>360607</v>
      </c>
      <c r="I133" s="1"/>
    </row>
    <row r="134" spans="2:12" x14ac:dyDescent="0.2">
      <c r="B134" s="9" t="str">
        <f>$B$50</f>
        <v>Technology</v>
      </c>
      <c r="C134" s="22">
        <f t="shared" si="5"/>
        <v>1639298.8279989266</v>
      </c>
      <c r="D134" s="22">
        <f t="shared" si="5"/>
        <v>3822500.1753385928</v>
      </c>
      <c r="E134" s="22">
        <f t="shared" si="5"/>
        <v>332070.99894886004</v>
      </c>
      <c r="F134" s="22">
        <f t="shared" si="5"/>
        <v>0</v>
      </c>
      <c r="G134" s="22">
        <f t="shared" si="5"/>
        <v>0</v>
      </c>
      <c r="H134" s="75">
        <f t="shared" si="4"/>
        <v>5793870.0022863792</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46845377.907186396</v>
      </c>
      <c r="D136" s="40">
        <f>SUM(D116:D135)</f>
        <v>87951682.065107003</v>
      </c>
      <c r="E136" s="40">
        <f>SUM(E116:E135)</f>
        <v>70116211.080298752</v>
      </c>
      <c r="F136" s="40">
        <f>SUM(F116:F135)</f>
        <v>81851117.899856687</v>
      </c>
      <c r="G136" s="40">
        <f>SUM(G116:G135)</f>
        <v>30872767.258000001</v>
      </c>
      <c r="H136" s="40">
        <f t="shared" si="4"/>
        <v>317637156.21044886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515782311.7895512</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Data!QD10</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Data!LN10</f>
        <v>95049.155634020135</v>
      </c>
      <c r="D143" s="171">
        <f>Data!MH10</f>
        <v>982174.60821820796</v>
      </c>
      <c r="E143" s="171">
        <f>Data!NB10</f>
        <v>4910873.0410910398</v>
      </c>
      <c r="F143" s="171">
        <f>Data!NV10</f>
        <v>37829563.942340009</v>
      </c>
      <c r="G143" s="171">
        <f>Data!OP10</f>
        <v>0</v>
      </c>
      <c r="H143" s="172">
        <f>Data!PJ10</f>
        <v>55385868.021656454</v>
      </c>
      <c r="I143" s="76">
        <f t="shared" ref="I143:I162" si="6">SUM(C143:H143)</f>
        <v>99203528.768939734</v>
      </c>
    </row>
    <row r="144" spans="2:12" x14ac:dyDescent="0.2">
      <c r="B144" s="9" t="str">
        <f>$B$33</f>
        <v>Science</v>
      </c>
      <c r="C144" s="171">
        <f>Data!LO10</f>
        <v>295915.46625576681</v>
      </c>
      <c r="D144" s="171">
        <f>Data!MI10</f>
        <v>1304718.1921276993</v>
      </c>
      <c r="E144" s="171">
        <f>Data!NC10</f>
        <v>11688660.91710279</v>
      </c>
      <c r="F144" s="171">
        <f>Data!NW10</f>
        <v>37850278.274714909</v>
      </c>
      <c r="G144" s="171">
        <f>Data!OQ10</f>
        <v>0</v>
      </c>
      <c r="H144" s="172">
        <f>Data!PK10</f>
        <v>64640822.541872866</v>
      </c>
      <c r="I144" s="76">
        <f t="shared" si="6"/>
        <v>115780395.39207403</v>
      </c>
    </row>
    <row r="145" spans="2:9" x14ac:dyDescent="0.2">
      <c r="B145" s="9" t="str">
        <f>$B$34</f>
        <v>Fine Arts</v>
      </c>
      <c r="C145" s="171">
        <f>Data!LP10</f>
        <v>0</v>
      </c>
      <c r="D145" s="171">
        <f>Data!MJ10</f>
        <v>0</v>
      </c>
      <c r="E145" s="171">
        <f>Data!ND10</f>
        <v>2144179.4820223218</v>
      </c>
      <c r="F145" s="171">
        <f>Data!NX10</f>
        <v>0</v>
      </c>
      <c r="G145" s="171">
        <f>Data!OR10</f>
        <v>0</v>
      </c>
      <c r="H145" s="172">
        <f>Data!PL10</f>
        <v>2710259.7395821735</v>
      </c>
      <c r="I145" s="76">
        <f t="shared" si="6"/>
        <v>4854439.2216044953</v>
      </c>
    </row>
    <row r="146" spans="2:9" x14ac:dyDescent="0.2">
      <c r="B146" s="9" t="str">
        <f>$B$35</f>
        <v>Teacher Education</v>
      </c>
      <c r="C146" s="171">
        <f>Data!LQ10</f>
        <v>0</v>
      </c>
      <c r="D146" s="171">
        <f>Data!MK10</f>
        <v>31507.526132586921</v>
      </c>
      <c r="E146" s="171">
        <f>Data!NE10</f>
        <v>157537.63066293459</v>
      </c>
      <c r="F146" s="171">
        <f>Data!NY10</f>
        <v>7246731.0104949912</v>
      </c>
      <c r="G146" s="171">
        <f>Data!OS10</f>
        <v>0</v>
      </c>
      <c r="H146" s="172">
        <f>Data!PN10</f>
        <v>9398879.5936730821</v>
      </c>
      <c r="I146" s="76">
        <f t="shared" si="6"/>
        <v>16834655.760963596</v>
      </c>
    </row>
    <row r="147" spans="2:9" x14ac:dyDescent="0.2">
      <c r="B147" s="9" t="str">
        <f>$B$36</f>
        <v>Agriculture</v>
      </c>
      <c r="C147" s="171">
        <f>Data!LR10</f>
        <v>56562.639742136191</v>
      </c>
      <c r="D147" s="171">
        <f>Data!ML10</f>
        <v>131979.49273165112</v>
      </c>
      <c r="E147" s="171">
        <f>Data!NF10</f>
        <v>4242197.9806602141</v>
      </c>
      <c r="F147" s="171">
        <f>Data!NZ10</f>
        <v>7654810.5784357646</v>
      </c>
      <c r="G147" s="171">
        <f>Data!OT10</f>
        <v>0</v>
      </c>
      <c r="H147" s="172">
        <f>Data!PM10</f>
        <v>15276231.185249276</v>
      </c>
      <c r="I147" s="76">
        <f t="shared" si="6"/>
        <v>27361781.876819044</v>
      </c>
    </row>
    <row r="148" spans="2:9" x14ac:dyDescent="0.2">
      <c r="B148" s="9" t="str">
        <f>$B$37</f>
        <v>Engineering</v>
      </c>
      <c r="C148" s="171">
        <f>Data!LS10</f>
        <v>279953.20163530239</v>
      </c>
      <c r="D148" s="171">
        <f>Data!MM10</f>
        <v>862255.86103673128</v>
      </c>
      <c r="E148" s="171">
        <f>Data!NG10</f>
        <v>18992025.198938914</v>
      </c>
      <c r="F148" s="171">
        <f>Data!OA10</f>
        <v>39227042.613138564</v>
      </c>
      <c r="G148" s="171">
        <f>Data!OU10</f>
        <v>0</v>
      </c>
      <c r="H148" s="172">
        <f>Data!PO10</f>
        <v>75033121.132230401</v>
      </c>
      <c r="I148" s="76">
        <f t="shared" si="6"/>
        <v>134394398.00697991</v>
      </c>
    </row>
    <row r="149" spans="2:9" x14ac:dyDescent="0.2">
      <c r="B149" s="9" t="str">
        <f>$B$38</f>
        <v>Home Economics</v>
      </c>
      <c r="C149" s="171">
        <f>Data!LT10</f>
        <v>0</v>
      </c>
      <c r="D149" s="171">
        <f>Data!MN10</f>
        <v>75799.448128965756</v>
      </c>
      <c r="E149" s="171">
        <f>Data!NH10</f>
        <v>32485.477769556754</v>
      </c>
      <c r="F149" s="171">
        <f>Data!OB10</f>
        <v>0</v>
      </c>
      <c r="G149" s="171">
        <f>Data!OV10</f>
        <v>0</v>
      </c>
      <c r="H149" s="172">
        <f>Data!PP10</f>
        <v>136872.99851857708</v>
      </c>
      <c r="I149" s="76">
        <f t="shared" si="6"/>
        <v>245157.9244170996</v>
      </c>
    </row>
    <row r="150" spans="2:9" x14ac:dyDescent="0.2">
      <c r="B150" s="9" t="str">
        <f>$B$39</f>
        <v>Law</v>
      </c>
      <c r="C150" s="171">
        <f>Data!LU10</f>
        <v>0</v>
      </c>
      <c r="D150" s="171">
        <f>Data!MO10</f>
        <v>0</v>
      </c>
      <c r="E150" s="171">
        <f>Data!NI10</f>
        <v>0</v>
      </c>
      <c r="F150" s="171">
        <f>Data!OC10</f>
        <v>0</v>
      </c>
      <c r="G150" s="171">
        <f>Data!OW10</f>
        <v>7402819.5224696491</v>
      </c>
      <c r="H150" s="172">
        <f>Data!PQ10</f>
        <v>9357222.1352566574</v>
      </c>
      <c r="I150" s="76">
        <f t="shared" si="6"/>
        <v>16760041.657726306</v>
      </c>
    </row>
    <row r="151" spans="2:9" x14ac:dyDescent="0.2">
      <c r="B151" s="9" t="str">
        <f>$B$40</f>
        <v>Social Service</v>
      </c>
      <c r="C151" s="171">
        <f>Data!LV10</f>
        <v>0</v>
      </c>
      <c r="D151" s="171">
        <f>Data!MP10</f>
        <v>0</v>
      </c>
      <c r="E151" s="171">
        <f>Data!NJ10</f>
        <v>0</v>
      </c>
      <c r="F151" s="171">
        <f>Data!OD10</f>
        <v>0</v>
      </c>
      <c r="G151" s="171">
        <f>Data!OX10</f>
        <v>0</v>
      </c>
      <c r="H151" s="172">
        <f>Data!PR10</f>
        <v>0</v>
      </c>
      <c r="I151" s="76">
        <f t="shared" si="6"/>
        <v>0</v>
      </c>
    </row>
    <row r="152" spans="2:9" x14ac:dyDescent="0.2">
      <c r="B152" s="9" t="str">
        <f>$B$41</f>
        <v>Library Science</v>
      </c>
      <c r="C152" s="171">
        <f>Data!LW10</f>
        <v>0</v>
      </c>
      <c r="D152" s="171">
        <f>Data!MQ10</f>
        <v>0</v>
      </c>
      <c r="E152" s="171">
        <f>Data!NK10</f>
        <v>0</v>
      </c>
      <c r="F152" s="171">
        <f>Data!OE10</f>
        <v>0</v>
      </c>
      <c r="G152" s="171">
        <f>Data!OY10</f>
        <v>0</v>
      </c>
      <c r="H152" s="172">
        <f>Data!PS10</f>
        <v>0</v>
      </c>
      <c r="I152" s="76">
        <f t="shared" si="6"/>
        <v>0</v>
      </c>
    </row>
    <row r="153" spans="2:9" x14ac:dyDescent="0.2">
      <c r="B153" s="9" t="str">
        <f>$B$42</f>
        <v>Veterinary Science</v>
      </c>
      <c r="C153" s="171">
        <f>Data!LX10</f>
        <v>0</v>
      </c>
      <c r="D153" s="171">
        <f>Data!MR10</f>
        <v>0</v>
      </c>
      <c r="E153" s="171">
        <f>Data!NL10</f>
        <v>0</v>
      </c>
      <c r="F153" s="171">
        <f>Data!OF10</f>
        <v>0</v>
      </c>
      <c r="G153" s="171">
        <f>Data!OZ10</f>
        <v>14739992.394675758</v>
      </c>
      <c r="H153" s="172">
        <f>Data!PT10</f>
        <v>18631466.387952898</v>
      </c>
      <c r="I153" s="76">
        <f t="shared" si="6"/>
        <v>33371458.782628655</v>
      </c>
    </row>
    <row r="154" spans="2:9" x14ac:dyDescent="0.2">
      <c r="B154" s="9" t="str">
        <f>$B$43</f>
        <v>Vocational Training</v>
      </c>
      <c r="C154" s="171">
        <f>Data!LY10</f>
        <v>0</v>
      </c>
      <c r="D154" s="171">
        <f>Data!MS10</f>
        <v>0</v>
      </c>
      <c r="E154" s="171">
        <f>Data!NM10</f>
        <v>0</v>
      </c>
      <c r="F154" s="171">
        <f>Data!OG10</f>
        <v>0</v>
      </c>
      <c r="G154" s="171">
        <f>Data!PA10</f>
        <v>0</v>
      </c>
      <c r="H154" s="172">
        <f>Data!PU10</f>
        <v>0</v>
      </c>
      <c r="I154" s="76">
        <f t="shared" si="6"/>
        <v>0</v>
      </c>
    </row>
    <row r="155" spans="2:9" x14ac:dyDescent="0.2">
      <c r="B155" s="9" t="str">
        <f>$B$44</f>
        <v>Physical Training</v>
      </c>
      <c r="C155" s="171">
        <f>Data!LZ10</f>
        <v>1184430.3120869771</v>
      </c>
      <c r="D155" s="171">
        <f>Data!MT10</f>
        <v>0</v>
      </c>
      <c r="E155" s="171">
        <f>Data!NN10</f>
        <v>0</v>
      </c>
      <c r="F155" s="171">
        <f>Data!OH10</f>
        <v>0</v>
      </c>
      <c r="G155" s="171">
        <f>Data!PB10</f>
        <v>0</v>
      </c>
      <c r="H155" s="172">
        <f>Data!PV10</f>
        <v>1497129.2357309593</v>
      </c>
      <c r="I155" s="76">
        <f t="shared" si="6"/>
        <v>2681559.5478179362</v>
      </c>
    </row>
    <row r="156" spans="2:9" x14ac:dyDescent="0.2">
      <c r="B156" s="9" t="str">
        <f>$B$45</f>
        <v>Health Services</v>
      </c>
      <c r="C156" s="171">
        <f>Data!MA10</f>
        <v>121673.42025029611</v>
      </c>
      <c r="D156" s="171">
        <f>Data!MU10</f>
        <v>365020.26075088832</v>
      </c>
      <c r="E156" s="171">
        <f>Data!NO10</f>
        <v>243346.84050059222</v>
      </c>
      <c r="F156" s="171">
        <f>Data!OI10</f>
        <v>486693.68100118445</v>
      </c>
      <c r="G156" s="171">
        <f>Data!PC10</f>
        <v>0</v>
      </c>
      <c r="H156" s="172">
        <f>Data!PW10</f>
        <v>1537961.6074425569</v>
      </c>
      <c r="I156" s="76">
        <f t="shared" si="6"/>
        <v>2754695.8099455182</v>
      </c>
    </row>
    <row r="157" spans="2:9" x14ac:dyDescent="0.2">
      <c r="B157" s="9" t="str">
        <f>$B$46</f>
        <v>Pharmacy</v>
      </c>
      <c r="C157" s="171">
        <f>Data!MB10</f>
        <v>0</v>
      </c>
      <c r="D157" s="171">
        <f>Data!MV10</f>
        <v>0</v>
      </c>
      <c r="E157" s="171">
        <f>Data!NP10</f>
        <v>0</v>
      </c>
      <c r="F157" s="171">
        <f>Data!OJ10</f>
        <v>0</v>
      </c>
      <c r="G157" s="171">
        <f>Data!PD10</f>
        <v>0</v>
      </c>
      <c r="H157" s="172">
        <f>Data!PX10</f>
        <v>0</v>
      </c>
      <c r="I157" s="76">
        <f t="shared" si="6"/>
        <v>0</v>
      </c>
    </row>
    <row r="158" spans="2:9" x14ac:dyDescent="0.2">
      <c r="B158" s="9" t="str">
        <f>$B$47</f>
        <v>Business Administration</v>
      </c>
      <c r="C158" s="171">
        <f>Data!MC10</f>
        <v>0</v>
      </c>
      <c r="D158" s="171">
        <f>Data!MW10</f>
        <v>0</v>
      </c>
      <c r="E158" s="171">
        <f>Data!NQ10</f>
        <v>3139969.332033379</v>
      </c>
      <c r="F158" s="171">
        <f>Data!OK10</f>
        <v>19647236.677580286</v>
      </c>
      <c r="G158" s="171">
        <f>Data!PE10</f>
        <v>0</v>
      </c>
      <c r="H158" s="172">
        <f>Data!PY10</f>
        <v>28803207.727354761</v>
      </c>
      <c r="I158" s="76">
        <f t="shared" si="6"/>
        <v>51590413.736968428</v>
      </c>
    </row>
    <row r="159" spans="2:9" x14ac:dyDescent="0.2">
      <c r="B159" s="9" t="str">
        <f>$B$48</f>
        <v>Optometry</v>
      </c>
      <c r="C159" s="171">
        <f>Data!MD10</f>
        <v>0</v>
      </c>
      <c r="D159" s="171">
        <f>Data!MX10</f>
        <v>0</v>
      </c>
      <c r="E159" s="171">
        <f>Data!NR10</f>
        <v>0</v>
      </c>
      <c r="F159" s="171">
        <f>Data!OL10</f>
        <v>0</v>
      </c>
      <c r="G159" s="171">
        <f>Data!PF10</f>
        <v>0</v>
      </c>
      <c r="H159" s="172">
        <f>Data!PZ10</f>
        <v>0</v>
      </c>
      <c r="I159" s="76">
        <f t="shared" si="6"/>
        <v>0</v>
      </c>
    </row>
    <row r="160" spans="2:9" x14ac:dyDescent="0.2">
      <c r="B160" s="9" t="str">
        <f>$B$49</f>
        <v>Teacher Ed-Practice Teaching</v>
      </c>
      <c r="C160" s="171">
        <f>Data!ME10</f>
        <v>0</v>
      </c>
      <c r="D160" s="171">
        <f>Data!MY10</f>
        <v>239240.71042270586</v>
      </c>
      <c r="E160" s="171">
        <f>Data!NS10</f>
        <v>0</v>
      </c>
      <c r="F160" s="171">
        <f>Data!OM10</f>
        <v>0</v>
      </c>
      <c r="G160" s="171">
        <f>Data!PG10</f>
        <v>0</v>
      </c>
      <c r="H160" s="172">
        <f>Data!QA10</f>
        <v>302402.14075555961</v>
      </c>
      <c r="I160" s="76">
        <f t="shared" si="6"/>
        <v>541642.85117826541</v>
      </c>
    </row>
    <row r="161" spans="2:10" x14ac:dyDescent="0.2">
      <c r="B161" s="9" t="str">
        <f>$B$50</f>
        <v>Technology</v>
      </c>
      <c r="C161" s="171">
        <f>Data!MF10</f>
        <v>692587.59486903413</v>
      </c>
      <c r="D161" s="171">
        <f>Data!MZ10</f>
        <v>2424056.5820416198</v>
      </c>
      <c r="E161" s="171">
        <f>Data!NT10</f>
        <v>1038881.3923035513</v>
      </c>
      <c r="F161" s="171">
        <f>Data!ON10</f>
        <v>0</v>
      </c>
      <c r="G161" s="171">
        <f>Data!PH10</f>
        <v>0</v>
      </c>
      <c r="H161" s="172">
        <f>Data!QB10</f>
        <v>5252617.0227238042</v>
      </c>
      <c r="I161" s="76">
        <f t="shared" si="6"/>
        <v>9408142.5919380095</v>
      </c>
    </row>
    <row r="162" spans="2:10" x14ac:dyDescent="0.2">
      <c r="B162" s="9" t="str">
        <f>$B$51</f>
        <v>Nursing</v>
      </c>
      <c r="C162" s="171">
        <f>Data!MG10</f>
        <v>0</v>
      </c>
      <c r="D162" s="171">
        <f>Data!NA10</f>
        <v>0</v>
      </c>
      <c r="E162" s="171">
        <f>Data!NU10</f>
        <v>0</v>
      </c>
      <c r="F162" s="171">
        <f>Data!OO10</f>
        <v>0</v>
      </c>
      <c r="G162" s="171">
        <f>Data!PI10</f>
        <v>0</v>
      </c>
      <c r="H162" s="172">
        <f>Data!QC10</f>
        <v>0</v>
      </c>
      <c r="I162" s="76">
        <f t="shared" si="6"/>
        <v>0</v>
      </c>
    </row>
    <row r="163" spans="2:10" ht="15" thickBot="1" x14ac:dyDescent="0.25">
      <c r="B163" s="39" t="str">
        <f>$B$52</f>
        <v>Totals</v>
      </c>
      <c r="C163" s="40">
        <f t="shared" ref="C163:H163" si="7">SUM(C143:C162)</f>
        <v>2726171.7904735329</v>
      </c>
      <c r="D163" s="40">
        <f t="shared" si="7"/>
        <v>6416752.6815910563</v>
      </c>
      <c r="E163" s="40">
        <f t="shared" si="7"/>
        <v>46590157.293085285</v>
      </c>
      <c r="F163" s="40">
        <f t="shared" si="7"/>
        <v>149942356.77770573</v>
      </c>
      <c r="G163" s="41">
        <f t="shared" si="7"/>
        <v>22142811.917145409</v>
      </c>
      <c r="H163" s="77">
        <f t="shared" si="7"/>
        <v>287964061.46999997</v>
      </c>
      <c r="I163" s="76">
        <f>SUM(I143:I162)</f>
        <v>515782311.93000102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13462946.81217969</v>
      </c>
      <c r="D168" s="21">
        <f t="shared" si="8"/>
        <v>15879569.949802028</v>
      </c>
      <c r="E168" s="21">
        <f t="shared" si="8"/>
        <v>16270582.348895689</v>
      </c>
      <c r="F168" s="21">
        <f t="shared" si="8"/>
        <v>53590429.658062316</v>
      </c>
      <c r="G168" s="21">
        <f t="shared" si="8"/>
        <v>0</v>
      </c>
      <c r="H168" s="40">
        <f t="shared" ref="H168:H188" si="9">SUM(C168:G168)</f>
        <v>99203528.768939734</v>
      </c>
      <c r="I168" s="56"/>
      <c r="J168" s="57"/>
    </row>
    <row r="169" spans="2:10" x14ac:dyDescent="0.2">
      <c r="B169" s="9" t="str">
        <f>$B$33</f>
        <v>Science</v>
      </c>
      <c r="C169" s="22">
        <f t="shared" si="8"/>
        <v>11900045.095352232</v>
      </c>
      <c r="D169" s="22">
        <f t="shared" si="8"/>
        <v>21909455.787893817</v>
      </c>
      <c r="E169" s="22">
        <f t="shared" si="8"/>
        <v>22909788.358446993</v>
      </c>
      <c r="F169" s="22">
        <f t="shared" si="8"/>
        <v>59061106.150380976</v>
      </c>
      <c r="G169" s="22">
        <f t="shared" si="8"/>
        <v>0</v>
      </c>
      <c r="H169" s="75">
        <f t="shared" si="9"/>
        <v>115780395.39207402</v>
      </c>
      <c r="I169" s="56"/>
      <c r="J169" s="57"/>
    </row>
    <row r="170" spans="2:10" x14ac:dyDescent="0.2">
      <c r="B170" s="9" t="str">
        <f>$B$34</f>
        <v>Fine Arts</v>
      </c>
      <c r="C170" s="22">
        <f t="shared" si="8"/>
        <v>1319244.0519381312</v>
      </c>
      <c r="D170" s="22">
        <f t="shared" si="8"/>
        <v>910821.79725257936</v>
      </c>
      <c r="E170" s="22">
        <f t="shared" si="8"/>
        <v>2617504.9173816419</v>
      </c>
      <c r="F170" s="22">
        <f t="shared" si="8"/>
        <v>6868.4550321427987</v>
      </c>
      <c r="G170" s="22">
        <f t="shared" si="8"/>
        <v>0</v>
      </c>
      <c r="H170" s="75">
        <f t="shared" si="9"/>
        <v>4854439.2216044953</v>
      </c>
      <c r="I170" s="56"/>
      <c r="J170" s="57"/>
    </row>
    <row r="171" spans="2:10" x14ac:dyDescent="0.2">
      <c r="B171" s="9" t="str">
        <f>$B$35</f>
        <v>Teacher Education</v>
      </c>
      <c r="C171" s="22">
        <f t="shared" si="8"/>
        <v>632333.55004855001</v>
      </c>
      <c r="D171" s="22">
        <f t="shared" si="8"/>
        <v>1534411.5918920555</v>
      </c>
      <c r="E171" s="22">
        <f t="shared" si="8"/>
        <v>2893548.7380705886</v>
      </c>
      <c r="F171" s="22">
        <f t="shared" si="8"/>
        <v>11774361.880952401</v>
      </c>
      <c r="G171" s="22">
        <f t="shared" si="8"/>
        <v>0</v>
      </c>
      <c r="H171" s="75">
        <f t="shared" si="9"/>
        <v>16834655.760963596</v>
      </c>
      <c r="I171" s="56"/>
      <c r="J171" s="57"/>
    </row>
    <row r="172" spans="2:10" x14ac:dyDescent="0.2">
      <c r="B172" s="9" t="str">
        <f>$B$36</f>
        <v>Agriculture</v>
      </c>
      <c r="C172" s="22">
        <f t="shared" si="8"/>
        <v>1582327.8381479164</v>
      </c>
      <c r="D172" s="22">
        <f t="shared" si="8"/>
        <v>5487211.6484199492</v>
      </c>
      <c r="E172" s="22">
        <f t="shared" si="8"/>
        <v>8117613.7738754787</v>
      </c>
      <c r="F172" s="22">
        <f t="shared" si="8"/>
        <v>12174628.616375696</v>
      </c>
      <c r="G172" s="22">
        <f t="shared" si="8"/>
        <v>0</v>
      </c>
      <c r="H172" s="75">
        <f t="shared" si="9"/>
        <v>27361781.876819041</v>
      </c>
      <c r="I172" s="56"/>
      <c r="J172" s="57"/>
    </row>
    <row r="173" spans="2:10" x14ac:dyDescent="0.2">
      <c r="B173" s="9" t="str">
        <f>$B$37</f>
        <v>Engineering</v>
      </c>
      <c r="C173" s="22">
        <f t="shared" si="8"/>
        <v>8924452.9597798605</v>
      </c>
      <c r="D173" s="22">
        <f t="shared" si="8"/>
        <v>21653571.804589242</v>
      </c>
      <c r="E173" s="22">
        <f t="shared" si="8"/>
        <v>41293558.222549364</v>
      </c>
      <c r="F173" s="22">
        <f t="shared" si="8"/>
        <v>62522815.020061456</v>
      </c>
      <c r="G173" s="22">
        <f t="shared" si="8"/>
        <v>0</v>
      </c>
      <c r="H173" s="75">
        <f t="shared" si="9"/>
        <v>134394398.00697991</v>
      </c>
      <c r="I173" s="56"/>
      <c r="J173" s="57"/>
    </row>
    <row r="174" spans="2:10" x14ac:dyDescent="0.2">
      <c r="B174" s="9" t="str">
        <f>$B$38</f>
        <v>Home Economics</v>
      </c>
      <c r="C174" s="22">
        <f t="shared" si="8"/>
        <v>61923.93062656813</v>
      </c>
      <c r="D174" s="22">
        <f t="shared" si="8"/>
        <v>150748.51602097473</v>
      </c>
      <c r="E174" s="22">
        <f t="shared" si="8"/>
        <v>32485.477769556754</v>
      </c>
      <c r="F174" s="22">
        <f t="shared" si="8"/>
        <v>0</v>
      </c>
      <c r="G174" s="22">
        <f t="shared" si="8"/>
        <v>0</v>
      </c>
      <c r="H174" s="75">
        <f t="shared" si="9"/>
        <v>245157.9244170996</v>
      </c>
      <c r="I174" s="56"/>
      <c r="J174" s="57"/>
    </row>
    <row r="175" spans="2:10" x14ac:dyDescent="0.2">
      <c r="B175" s="9" t="str">
        <f>$B$39</f>
        <v>Law</v>
      </c>
      <c r="C175" s="22">
        <f t="shared" si="8"/>
        <v>0</v>
      </c>
      <c r="D175" s="22">
        <f t="shared" si="8"/>
        <v>0</v>
      </c>
      <c r="E175" s="22">
        <f t="shared" si="8"/>
        <v>0</v>
      </c>
      <c r="F175" s="22">
        <f t="shared" si="8"/>
        <v>0</v>
      </c>
      <c r="G175" s="22">
        <f t="shared" si="8"/>
        <v>16760041.657726306</v>
      </c>
      <c r="H175" s="75">
        <f t="shared" si="9"/>
        <v>16760041.657726306</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33371458.782628655</v>
      </c>
      <c r="H178" s="75">
        <f t="shared" si="9"/>
        <v>33371458.782628655</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2681559.5478179362</v>
      </c>
      <c r="D180" s="22">
        <f t="shared" si="8"/>
        <v>0</v>
      </c>
      <c r="E180" s="22">
        <f t="shared" si="8"/>
        <v>0</v>
      </c>
      <c r="F180" s="22">
        <f t="shared" si="8"/>
        <v>0</v>
      </c>
      <c r="G180" s="22">
        <f t="shared" si="8"/>
        <v>0</v>
      </c>
      <c r="H180" s="75">
        <f t="shared" si="9"/>
        <v>2681559.5478179362</v>
      </c>
      <c r="I180" s="56"/>
      <c r="J180" s="57"/>
    </row>
    <row r="181" spans="2:10" x14ac:dyDescent="0.2">
      <c r="B181" s="9" t="str">
        <f>$B$45</f>
        <v>Health Services</v>
      </c>
      <c r="C181" s="22">
        <f t="shared" si="8"/>
        <v>533049.71060587466</v>
      </c>
      <c r="D181" s="22">
        <f t="shared" si="8"/>
        <v>937712.71340130921</v>
      </c>
      <c r="E181" s="22">
        <f t="shared" si="8"/>
        <v>552135.9377560037</v>
      </c>
      <c r="F181" s="22">
        <f t="shared" si="8"/>
        <v>731797.44818233047</v>
      </c>
      <c r="G181" s="22">
        <f t="shared" si="8"/>
        <v>0</v>
      </c>
      <c r="H181" s="75">
        <f t="shared" si="9"/>
        <v>2754695.8099455182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1866706.9871044152</v>
      </c>
      <c r="D183" s="22">
        <f t="shared" si="8"/>
        <v>11272697.806459263</v>
      </c>
      <c r="E183" s="22">
        <f t="shared" si="8"/>
        <v>14137567.410821224</v>
      </c>
      <c r="F183" s="22">
        <f t="shared" si="8"/>
        <v>24313441.532583524</v>
      </c>
      <c r="G183" s="22">
        <f t="shared" si="8"/>
        <v>0</v>
      </c>
      <c r="H183" s="75">
        <f t="shared" si="9"/>
        <v>51590413.736968428</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47500.365935262387</v>
      </c>
      <c r="D185" s="22">
        <f t="shared" si="10"/>
        <v>494142.48524300312</v>
      </c>
      <c r="E185" s="22">
        <f t="shared" si="10"/>
        <v>0</v>
      </c>
      <c r="F185" s="22">
        <f t="shared" si="10"/>
        <v>0</v>
      </c>
      <c r="G185" s="22">
        <f t="shared" si="10"/>
        <v>0</v>
      </c>
      <c r="H185" s="75">
        <f t="shared" si="9"/>
        <v>541642.85117826553</v>
      </c>
      <c r="I185" s="56"/>
      <c r="J185" s="57"/>
    </row>
    <row r="186" spans="2:10" x14ac:dyDescent="0.2">
      <c r="B186" s="9" t="str">
        <f>$B$50</f>
        <v>Technology</v>
      </c>
      <c r="C186" s="22">
        <f t="shared" si="10"/>
        <v>2178746.0564638614</v>
      </c>
      <c r="D186" s="22">
        <f t="shared" si="10"/>
        <v>5889465.623394805</v>
      </c>
      <c r="E186" s="22">
        <f t="shared" si="10"/>
        <v>1339930.9120793431</v>
      </c>
      <c r="F186" s="22">
        <f t="shared" si="10"/>
        <v>0</v>
      </c>
      <c r="G186" s="22">
        <f t="shared" si="10"/>
        <v>0</v>
      </c>
      <c r="H186" s="75">
        <f t="shared" si="9"/>
        <v>9408142.5919380095</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45190836.906000309</v>
      </c>
      <c r="D188" s="40">
        <f>SUM(D168:D187)</f>
        <v>86119809.724369004</v>
      </c>
      <c r="E188" s="40">
        <f>SUM(E168:E187)</f>
        <v>110164716.09764589</v>
      </c>
      <c r="F188" s="40">
        <f>SUM(F168:F187)</f>
        <v>224175448.76163086</v>
      </c>
      <c r="G188" s="40">
        <f>SUM(G168:G187)</f>
        <v>50131500.440354958</v>
      </c>
      <c r="H188" s="40">
        <f t="shared" si="9"/>
        <v>515782311.93000102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275088645</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12729237.900987135</v>
      </c>
      <c r="D193" s="42">
        <f t="shared" si="11"/>
        <v>14185662.867879847</v>
      </c>
      <c r="E193" s="42">
        <f t="shared" si="11"/>
        <v>10816992.019257329</v>
      </c>
      <c r="F193" s="42">
        <f t="shared" si="11"/>
        <v>15007880.399406299</v>
      </c>
      <c r="G193" s="42">
        <f t="shared" si="11"/>
        <v>0</v>
      </c>
      <c r="H193" s="42">
        <f>SUM(C193:G193)</f>
        <v>52739773.187530607</v>
      </c>
      <c r="I193" s="1"/>
    </row>
    <row r="194" spans="2:9" x14ac:dyDescent="0.2">
      <c r="B194" s="9" t="str">
        <f>$B$33</f>
        <v>Science</v>
      </c>
      <c r="C194" s="43">
        <f t="shared" si="11"/>
        <v>11085287.066341983</v>
      </c>
      <c r="D194" s="43">
        <f t="shared" si="11"/>
        <v>19683460.843370572</v>
      </c>
      <c r="E194" s="43">
        <f t="shared" si="11"/>
        <v>10719409.630120909</v>
      </c>
      <c r="F194" s="43">
        <f t="shared" si="11"/>
        <v>20262451.681594569</v>
      </c>
      <c r="G194" s="43">
        <f t="shared" si="11"/>
        <v>0</v>
      </c>
      <c r="H194" s="43">
        <f t="shared" ref="H194:H213" si="12">SUM(C194:G194)</f>
        <v>61750609.221428037</v>
      </c>
      <c r="I194" s="1"/>
    </row>
    <row r="195" spans="2:9" x14ac:dyDescent="0.2">
      <c r="B195" s="9" t="str">
        <f>$B$34</f>
        <v>Fine Arts</v>
      </c>
      <c r="C195" s="43">
        <f t="shared" si="11"/>
        <v>1260258.16426561</v>
      </c>
      <c r="D195" s="43">
        <f t="shared" si="11"/>
        <v>870097.23825722514</v>
      </c>
      <c r="E195" s="43">
        <f t="shared" si="11"/>
        <v>452162.1631644335</v>
      </c>
      <c r="F195" s="43">
        <f t="shared" si="11"/>
        <v>6561.353464078471</v>
      </c>
      <c r="G195" s="43">
        <f t="shared" si="11"/>
        <v>0</v>
      </c>
      <c r="H195" s="43">
        <f t="shared" si="12"/>
        <v>2589078.9191513471</v>
      </c>
      <c r="I195" s="1"/>
    </row>
    <row r="196" spans="2:9" x14ac:dyDescent="0.2">
      <c r="B196" s="9" t="str">
        <f>$B$35</f>
        <v>Teacher Education</v>
      </c>
      <c r="C196" s="43">
        <f t="shared" si="11"/>
        <v>604060.72539572429</v>
      </c>
      <c r="D196" s="43">
        <f t="shared" si="11"/>
        <v>1435706.3927624023</v>
      </c>
      <c r="E196" s="43">
        <f t="shared" si="11"/>
        <v>2613678.8947929963</v>
      </c>
      <c r="F196" s="43">
        <f t="shared" si="11"/>
        <v>4325191.9619362103</v>
      </c>
      <c r="G196" s="43">
        <f t="shared" si="11"/>
        <v>0</v>
      </c>
      <c r="H196" s="43">
        <f t="shared" si="12"/>
        <v>8978637.9748873338</v>
      </c>
      <c r="I196" s="1"/>
    </row>
    <row r="197" spans="2:9" x14ac:dyDescent="0.2">
      <c r="B197" s="9" t="str">
        <f>$B$36</f>
        <v>Agriculture</v>
      </c>
      <c r="C197" s="43">
        <f t="shared" si="11"/>
        <v>1457545.3610863804</v>
      </c>
      <c r="D197" s="43">
        <f t="shared" si="11"/>
        <v>5115789.6340929717</v>
      </c>
      <c r="E197" s="43">
        <f t="shared" si="11"/>
        <v>3702138.6498943791</v>
      </c>
      <c r="F197" s="43">
        <f t="shared" si="11"/>
        <v>4317728.4558838438</v>
      </c>
      <c r="G197" s="43">
        <f t="shared" si="11"/>
        <v>0</v>
      </c>
      <c r="H197" s="43">
        <f t="shared" si="12"/>
        <v>14593202.100957574</v>
      </c>
      <c r="I197" s="1"/>
    </row>
    <row r="198" spans="2:9" x14ac:dyDescent="0.2">
      <c r="B198" s="9" t="str">
        <f>$B$37</f>
        <v>Engineering</v>
      </c>
      <c r="C198" s="43">
        <f t="shared" si="11"/>
        <v>8257987.8834312018</v>
      </c>
      <c r="D198" s="43">
        <f t="shared" si="11"/>
        <v>19861697.026560951</v>
      </c>
      <c r="E198" s="43">
        <f t="shared" si="11"/>
        <v>21304389.454971194</v>
      </c>
      <c r="F198" s="43">
        <f t="shared" si="11"/>
        <v>22254174.521815419</v>
      </c>
      <c r="G198" s="43">
        <f t="shared" si="11"/>
        <v>0</v>
      </c>
      <c r="H198" s="43">
        <f t="shared" si="12"/>
        <v>71678248.886778772</v>
      </c>
      <c r="I198" s="1"/>
    </row>
    <row r="199" spans="2:9" x14ac:dyDescent="0.2">
      <c r="B199" s="9" t="str">
        <f>$B$38</f>
        <v>Home Economics</v>
      </c>
      <c r="C199" s="43">
        <f t="shared" si="11"/>
        <v>65157.031543446945</v>
      </c>
      <c r="D199" s="43">
        <f t="shared" si="11"/>
        <v>78862.22226817676</v>
      </c>
      <c r="E199" s="43">
        <f t="shared" si="11"/>
        <v>0</v>
      </c>
      <c r="F199" s="43">
        <f t="shared" si="11"/>
        <v>0</v>
      </c>
      <c r="G199" s="43">
        <f t="shared" si="11"/>
        <v>0</v>
      </c>
      <c r="H199" s="43">
        <f t="shared" si="12"/>
        <v>144019.2538116237</v>
      </c>
      <c r="I199" s="1"/>
    </row>
    <row r="200" spans="2:9" x14ac:dyDescent="0.2">
      <c r="B200" s="9" t="str">
        <f>$B$39</f>
        <v>Law</v>
      </c>
      <c r="C200" s="43">
        <f t="shared" si="11"/>
        <v>0</v>
      </c>
      <c r="D200" s="43">
        <f t="shared" si="11"/>
        <v>0</v>
      </c>
      <c r="E200" s="43">
        <f t="shared" si="11"/>
        <v>0</v>
      </c>
      <c r="F200" s="43">
        <f t="shared" si="11"/>
        <v>0</v>
      </c>
      <c r="G200" s="43">
        <f t="shared" si="11"/>
        <v>8938843.0999400262</v>
      </c>
      <c r="H200" s="43">
        <f t="shared" si="12"/>
        <v>8938843.0999400262</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17798418.414820418</v>
      </c>
      <c r="H203" s="43">
        <f t="shared" si="12"/>
        <v>17798418.414820418</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1430189.7662671129</v>
      </c>
      <c r="D205" s="43">
        <f t="shared" si="11"/>
        <v>0</v>
      </c>
      <c r="E205" s="43">
        <f t="shared" si="11"/>
        <v>0</v>
      </c>
      <c r="F205" s="43">
        <f t="shared" si="11"/>
        <v>0</v>
      </c>
      <c r="G205" s="43">
        <f t="shared" si="11"/>
        <v>0</v>
      </c>
      <c r="H205" s="43">
        <f t="shared" si="12"/>
        <v>1430189.7662671129</v>
      </c>
      <c r="I205" s="1"/>
    </row>
    <row r="206" spans="2:9" x14ac:dyDescent="0.2">
      <c r="B206" s="9" t="str">
        <f>$B$45</f>
        <v>Health Services</v>
      </c>
      <c r="C206" s="43">
        <f t="shared" si="11"/>
        <v>428558.06628677418</v>
      </c>
      <c r="D206" s="43">
        <f t="shared" si="11"/>
        <v>596611.85109319747</v>
      </c>
      <c r="E206" s="43">
        <f t="shared" si="11"/>
        <v>321686.15817852085</v>
      </c>
      <c r="F206" s="43">
        <f t="shared" si="11"/>
        <v>255340.91041552706</v>
      </c>
      <c r="G206" s="43">
        <f t="shared" si="11"/>
        <v>0</v>
      </c>
      <c r="H206" s="43">
        <f t="shared" si="12"/>
        <v>1602196.9859740194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1783242.9999088035</v>
      </c>
      <c r="D208" s="43">
        <f t="shared" si="11"/>
        <v>10768674.244176595</v>
      </c>
      <c r="E208" s="43">
        <f t="shared" si="11"/>
        <v>10505874.743753746</v>
      </c>
      <c r="F208" s="43">
        <f t="shared" si="11"/>
        <v>4457570.0424908511</v>
      </c>
      <c r="G208" s="43">
        <f t="shared" si="11"/>
        <v>0</v>
      </c>
      <c r="H208" s="43">
        <f t="shared" si="12"/>
        <v>27515362.030329995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49055.489303056624</v>
      </c>
      <c r="D210" s="43">
        <f t="shared" si="13"/>
        <v>263247.05171891151</v>
      </c>
      <c r="E210" s="43">
        <f t="shared" si="13"/>
        <v>0</v>
      </c>
      <c r="F210" s="43">
        <f t="shared" si="13"/>
        <v>0</v>
      </c>
      <c r="G210" s="43">
        <f t="shared" si="13"/>
        <v>0</v>
      </c>
      <c r="H210" s="43">
        <f t="shared" si="12"/>
        <v>312302.54102196812</v>
      </c>
      <c r="I210" s="1"/>
    </row>
    <row r="211" spans="2:9" x14ac:dyDescent="0.2">
      <c r="B211" s="9" t="str">
        <f>$B$50</f>
        <v>Technology</v>
      </c>
      <c r="C211" s="43">
        <f t="shared" si="13"/>
        <v>1419709.5161169888</v>
      </c>
      <c r="D211" s="43">
        <f t="shared" si="13"/>
        <v>3310464.0725642079</v>
      </c>
      <c r="E211" s="43">
        <f t="shared" si="13"/>
        <v>287589.0284199483</v>
      </c>
      <c r="F211" s="43">
        <f t="shared" si="13"/>
        <v>0</v>
      </c>
      <c r="G211" s="43">
        <f t="shared" si="13"/>
        <v>0</v>
      </c>
      <c r="H211" s="43">
        <f t="shared" si="12"/>
        <v>5017762.617101145</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40570289.970934227</v>
      </c>
      <c r="D213" s="42">
        <f>SUM(D193:D212)</f>
        <v>76170273.444745049</v>
      </c>
      <c r="E213" s="42">
        <f>SUM(E193:E212)</f>
        <v>60723920.742553465</v>
      </c>
      <c r="F213" s="42">
        <f>SUM(F193:F212)</f>
        <v>70886899.327006802</v>
      </c>
      <c r="G213" s="42">
        <f>SUM(G193:G212)</f>
        <v>26737261.514760442</v>
      </c>
      <c r="H213" s="42">
        <f t="shared" si="12"/>
        <v>275088645</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83231237</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11122947.782400973</v>
      </c>
      <c r="D218" s="42">
        <f t="shared" si="14"/>
        <v>6843920.0084078135</v>
      </c>
      <c r="E218" s="42">
        <f t="shared" si="14"/>
        <v>1610439.7595911704</v>
      </c>
      <c r="F218" s="42">
        <f t="shared" si="14"/>
        <v>993974.12647590879</v>
      </c>
      <c r="G218" s="42">
        <f t="shared" si="14"/>
        <v>0</v>
      </c>
      <c r="H218" s="42">
        <f>SUM(C218:G218)</f>
        <v>20571281.676875863</v>
      </c>
      <c r="I218" s="1"/>
    </row>
    <row r="219" spans="2:9" x14ac:dyDescent="0.2">
      <c r="B219" s="9" t="str">
        <f>$B$33</f>
        <v>Science</v>
      </c>
      <c r="C219" s="43">
        <f t="shared" si="14"/>
        <v>8004344.3081943663</v>
      </c>
      <c r="D219" s="43">
        <f t="shared" si="14"/>
        <v>7551504.2268466968</v>
      </c>
      <c r="E219" s="43">
        <f t="shared" si="14"/>
        <v>931089.79791405494</v>
      </c>
      <c r="F219" s="43">
        <f t="shared" si="14"/>
        <v>1469463.3613470413</v>
      </c>
      <c r="G219" s="43">
        <f t="shared" si="14"/>
        <v>0</v>
      </c>
      <c r="H219" s="43">
        <f t="shared" ref="H219:H238" si="15">SUM(C219:G219)</f>
        <v>17956401.69430216</v>
      </c>
      <c r="I219" s="1"/>
    </row>
    <row r="220" spans="2:9" x14ac:dyDescent="0.2">
      <c r="B220" s="9" t="str">
        <f>$B$34</f>
        <v>Fine Arts</v>
      </c>
      <c r="C220" s="43">
        <f t="shared" si="14"/>
        <v>1624478.5687903981</v>
      </c>
      <c r="D220" s="43">
        <f t="shared" si="14"/>
        <v>480524.52969314164</v>
      </c>
      <c r="E220" s="43">
        <f t="shared" si="14"/>
        <v>32954.79003314158</v>
      </c>
      <c r="F220" s="43">
        <f t="shared" si="14"/>
        <v>600.87097919688199</v>
      </c>
      <c r="G220" s="43">
        <f t="shared" si="14"/>
        <v>0</v>
      </c>
      <c r="H220" s="43">
        <f t="shared" si="15"/>
        <v>2138558.7594958781</v>
      </c>
      <c r="I220" s="1"/>
    </row>
    <row r="221" spans="2:9" x14ac:dyDescent="0.2">
      <c r="B221" s="9" t="str">
        <f>$B$35</f>
        <v>Teacher Education</v>
      </c>
      <c r="C221" s="43">
        <f t="shared" si="14"/>
        <v>360923.51363215945</v>
      </c>
      <c r="D221" s="43">
        <f t="shared" si="14"/>
        <v>1012689.9048342844</v>
      </c>
      <c r="E221" s="43">
        <f t="shared" si="14"/>
        <v>997467.29589155922</v>
      </c>
      <c r="F221" s="43">
        <f t="shared" si="14"/>
        <v>414534.21220371558</v>
      </c>
      <c r="G221" s="43">
        <f t="shared" si="14"/>
        <v>0</v>
      </c>
      <c r="H221" s="43">
        <f t="shared" si="15"/>
        <v>2785614.9265617183</v>
      </c>
      <c r="I221" s="1"/>
    </row>
    <row r="222" spans="2:9" x14ac:dyDescent="0.2">
      <c r="B222" s="9" t="str">
        <f>$B$36</f>
        <v>Agriculture</v>
      </c>
      <c r="C222" s="43">
        <f t="shared" si="14"/>
        <v>1107784.2429367132</v>
      </c>
      <c r="D222" s="43">
        <f t="shared" si="14"/>
        <v>2616572.086817618</v>
      </c>
      <c r="E222" s="43">
        <f t="shared" si="14"/>
        <v>343451.74683627073</v>
      </c>
      <c r="F222" s="43">
        <f t="shared" si="14"/>
        <v>377013.15772497695</v>
      </c>
      <c r="G222" s="43">
        <f t="shared" si="14"/>
        <v>0</v>
      </c>
      <c r="H222" s="43">
        <f t="shared" si="15"/>
        <v>4444821.2343155788</v>
      </c>
      <c r="I222" s="1"/>
    </row>
    <row r="223" spans="2:9" x14ac:dyDescent="0.2">
      <c r="B223" s="9" t="str">
        <f>$B$37</f>
        <v>Engineering</v>
      </c>
      <c r="C223" s="43">
        <f t="shared" si="14"/>
        <v>4175149.9726415481</v>
      </c>
      <c r="D223" s="43">
        <f t="shared" si="14"/>
        <v>8667352.7216343172</v>
      </c>
      <c r="E223" s="43">
        <f t="shared" si="14"/>
        <v>2899219.3779257946</v>
      </c>
      <c r="F223" s="43">
        <f t="shared" si="14"/>
        <v>1870044.0141449627</v>
      </c>
      <c r="G223" s="43">
        <f t="shared" si="14"/>
        <v>0</v>
      </c>
      <c r="H223" s="43">
        <f t="shared" si="15"/>
        <v>17611766.086346623</v>
      </c>
      <c r="I223" s="1"/>
    </row>
    <row r="224" spans="2:9" x14ac:dyDescent="0.2">
      <c r="B224" s="9" t="str">
        <f>$B$38</f>
        <v>Home Economics</v>
      </c>
      <c r="C224" s="43">
        <f t="shared" si="14"/>
        <v>44863.284949582085</v>
      </c>
      <c r="D224" s="43">
        <f t="shared" si="14"/>
        <v>43146.880404110707</v>
      </c>
      <c r="E224" s="43">
        <f t="shared" si="14"/>
        <v>0</v>
      </c>
      <c r="F224" s="43">
        <f t="shared" si="14"/>
        <v>0</v>
      </c>
      <c r="G224" s="43">
        <f t="shared" si="14"/>
        <v>0</v>
      </c>
      <c r="H224" s="43">
        <f t="shared" si="15"/>
        <v>88010.165353692792</v>
      </c>
      <c r="I224" s="1"/>
    </row>
    <row r="225" spans="2:10" x14ac:dyDescent="0.2">
      <c r="B225" s="9" t="str">
        <f>$B$39</f>
        <v>Law</v>
      </c>
      <c r="C225" s="43">
        <f t="shared" si="14"/>
        <v>0</v>
      </c>
      <c r="D225" s="43">
        <f t="shared" si="14"/>
        <v>0</v>
      </c>
      <c r="E225" s="43">
        <f t="shared" si="14"/>
        <v>0</v>
      </c>
      <c r="F225" s="43">
        <f t="shared" si="14"/>
        <v>0</v>
      </c>
      <c r="G225" s="43">
        <f t="shared" si="14"/>
        <v>772522.53404092568</v>
      </c>
      <c r="H225" s="43">
        <f t="shared" si="15"/>
        <v>772522.53404092568</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680567.79697926482</v>
      </c>
      <c r="H228" s="43">
        <f t="shared" si="15"/>
        <v>680567.79697926482</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425475.00276824879</v>
      </c>
      <c r="D230" s="43">
        <f t="shared" si="14"/>
        <v>0</v>
      </c>
      <c r="E230" s="43">
        <f t="shared" si="14"/>
        <v>0</v>
      </c>
      <c r="F230" s="43">
        <f t="shared" si="14"/>
        <v>0</v>
      </c>
      <c r="G230" s="43">
        <f t="shared" si="14"/>
        <v>0</v>
      </c>
      <c r="H230" s="43">
        <f t="shared" si="15"/>
        <v>425475.00276824879</v>
      </c>
      <c r="I230" s="1"/>
    </row>
    <row r="231" spans="2:10" x14ac:dyDescent="0.2">
      <c r="B231" s="9" t="str">
        <f>$B$45</f>
        <v>Health Services</v>
      </c>
      <c r="C231" s="43">
        <f t="shared" si="14"/>
        <v>534163.57260113931</v>
      </c>
      <c r="D231" s="43">
        <f t="shared" si="14"/>
        <v>696258.93171369517</v>
      </c>
      <c r="E231" s="43">
        <f t="shared" si="14"/>
        <v>40775.703692122443</v>
      </c>
      <c r="F231" s="43">
        <f t="shared" si="14"/>
        <v>24435.4198206732</v>
      </c>
      <c r="G231" s="43">
        <f t="shared" si="14"/>
        <v>0</v>
      </c>
      <c r="H231" s="43">
        <f t="shared" si="15"/>
        <v>1295633.6278276301</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1803447.5724202057</v>
      </c>
      <c r="D233" s="43">
        <f t="shared" si="14"/>
        <v>7768592.7392365662</v>
      </c>
      <c r="E233" s="43">
        <f t="shared" si="14"/>
        <v>2178558.9492294472</v>
      </c>
      <c r="F233" s="43">
        <f t="shared" si="14"/>
        <v>148748.94907229478</v>
      </c>
      <c r="G233" s="43">
        <f t="shared" si="14"/>
        <v>0</v>
      </c>
      <c r="H233" s="43">
        <f t="shared" si="15"/>
        <v>11899348.209958512</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46113.970051593817</v>
      </c>
      <c r="D235" s="43">
        <f t="shared" si="16"/>
        <v>298765.98784815031</v>
      </c>
      <c r="E235" s="43">
        <f t="shared" si="16"/>
        <v>0</v>
      </c>
      <c r="F235" s="43">
        <f t="shared" si="16"/>
        <v>0</v>
      </c>
      <c r="G235" s="43">
        <f t="shared" si="16"/>
        <v>0</v>
      </c>
      <c r="H235" s="43">
        <f t="shared" si="15"/>
        <v>344879.95789974416</v>
      </c>
      <c r="I235" s="1"/>
    </row>
    <row r="236" spans="2:10" x14ac:dyDescent="0.2">
      <c r="B236" s="9" t="str">
        <f>$B$50</f>
        <v>Technology</v>
      </c>
      <c r="C236" s="43">
        <f t="shared" si="16"/>
        <v>520365.69179830013</v>
      </c>
      <c r="D236" s="43">
        <f t="shared" si="16"/>
        <v>1659893.110895945</v>
      </c>
      <c r="E236" s="43">
        <f t="shared" si="16"/>
        <v>36096.524579911667</v>
      </c>
      <c r="F236" s="43">
        <f t="shared" si="16"/>
        <v>0</v>
      </c>
      <c r="G236" s="43">
        <f t="shared" si="16"/>
        <v>0</v>
      </c>
      <c r="H236" s="43">
        <f t="shared" si="15"/>
        <v>2216355.3272741567</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29770057.483185224</v>
      </c>
      <c r="D238" s="42">
        <f>SUM(D218:D237)</f>
        <v>37639221.128332339</v>
      </c>
      <c r="E238" s="42">
        <f>SUM(E218:E237)</f>
        <v>9070053.9456934743</v>
      </c>
      <c r="F238" s="42">
        <f>SUM(F218:F237)</f>
        <v>5298814.1117687691</v>
      </c>
      <c r="G238" s="42">
        <f>SUM(G218:G237)</f>
        <v>1453090.3310201904</v>
      </c>
      <c r="H238" s="42">
        <f t="shared" si="15"/>
        <v>83231237</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79036065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10562308.763012247</v>
      </c>
      <c r="D243" s="42">
        <f t="shared" si="17"/>
        <v>6498960.3199015353</v>
      </c>
      <c r="E243" s="42">
        <f t="shared" si="17"/>
        <v>1529267.4494028259</v>
      </c>
      <c r="F243" s="42">
        <f t="shared" si="17"/>
        <v>943874.036961245</v>
      </c>
      <c r="G243" s="42">
        <f t="shared" si="17"/>
        <v>0</v>
      </c>
      <c r="H243" s="42">
        <f>SUM(C243:G243)</f>
        <v>19534410.569277856</v>
      </c>
      <c r="I243" s="1"/>
    </row>
    <row r="244" spans="2:9" x14ac:dyDescent="0.2">
      <c r="B244" s="9" t="str">
        <f>$B$33</f>
        <v>Science</v>
      </c>
      <c r="C244" s="43">
        <f t="shared" si="17"/>
        <v>7600894.8061751137</v>
      </c>
      <c r="D244" s="43">
        <f t="shared" si="17"/>
        <v>7170879.5932088597</v>
      </c>
      <c r="E244" s="43">
        <f t="shared" si="17"/>
        <v>884159.31855935417</v>
      </c>
      <c r="F244" s="43">
        <f t="shared" si="17"/>
        <v>1395396.7996720178</v>
      </c>
      <c r="G244" s="43">
        <f t="shared" si="17"/>
        <v>0</v>
      </c>
      <c r="H244" s="43">
        <f t="shared" ref="H244:H263" si="18">SUM(C244:G244)</f>
        <v>17051330.517615344</v>
      </c>
      <c r="I244" s="1"/>
    </row>
    <row r="245" spans="2:9" x14ac:dyDescent="0.2">
      <c r="B245" s="9" t="str">
        <f>$B$34</f>
        <v>Fine Arts</v>
      </c>
      <c r="C245" s="43">
        <f t="shared" si="17"/>
        <v>1542598.6490387602</v>
      </c>
      <c r="D245" s="43">
        <f t="shared" si="17"/>
        <v>456304.25945635734</v>
      </c>
      <c r="E245" s="43">
        <f t="shared" si="17"/>
        <v>31293.742842254407</v>
      </c>
      <c r="F245" s="43">
        <f t="shared" si="17"/>
        <v>570.58478859828085</v>
      </c>
      <c r="G245" s="43">
        <f t="shared" si="17"/>
        <v>0</v>
      </c>
      <c r="H245" s="43">
        <f t="shared" si="18"/>
        <v>2030767.2361259703</v>
      </c>
      <c r="I245" s="1"/>
    </row>
    <row r="246" spans="2:9" x14ac:dyDescent="0.2">
      <c r="B246" s="9" t="str">
        <f>$B$35</f>
        <v>Teacher Education</v>
      </c>
      <c r="C246" s="43">
        <f t="shared" si="17"/>
        <v>342731.5910667018</v>
      </c>
      <c r="D246" s="43">
        <f t="shared" si="17"/>
        <v>961646.46866087453</v>
      </c>
      <c r="E246" s="43">
        <f t="shared" si="17"/>
        <v>947191.13730653201</v>
      </c>
      <c r="F246" s="43">
        <f t="shared" si="17"/>
        <v>393640.10582296952</v>
      </c>
      <c r="G246" s="43">
        <f t="shared" si="17"/>
        <v>0</v>
      </c>
      <c r="H246" s="43">
        <f t="shared" si="18"/>
        <v>2645209.3028570781</v>
      </c>
      <c r="I246" s="1"/>
    </row>
    <row r="247" spans="2:9" x14ac:dyDescent="0.2">
      <c r="B247" s="9" t="str">
        <f>$B$36</f>
        <v>Agriculture</v>
      </c>
      <c r="C247" s="43">
        <f t="shared" si="17"/>
        <v>1051947.6891917614</v>
      </c>
      <c r="D247" s="43">
        <f t="shared" si="17"/>
        <v>2484686.8673945442</v>
      </c>
      <c r="E247" s="43">
        <f t="shared" si="17"/>
        <v>326140.46799899219</v>
      </c>
      <c r="F247" s="43">
        <f t="shared" si="17"/>
        <v>358010.25569049909</v>
      </c>
      <c r="G247" s="43">
        <f t="shared" si="17"/>
        <v>0</v>
      </c>
      <c r="H247" s="43">
        <f t="shared" si="18"/>
        <v>4220785.2802757965</v>
      </c>
      <c r="I247" s="1"/>
    </row>
    <row r="248" spans="2:9" x14ac:dyDescent="0.2">
      <c r="B248" s="9" t="str">
        <f>$B$37</f>
        <v>Engineering</v>
      </c>
      <c r="C248" s="43">
        <f t="shared" si="17"/>
        <v>3964706.4794008238</v>
      </c>
      <c r="D248" s="43">
        <f t="shared" si="17"/>
        <v>8230485.0651807189</v>
      </c>
      <c r="E248" s="43">
        <f t="shared" si="17"/>
        <v>2753087.6562966695</v>
      </c>
      <c r="F248" s="43">
        <f t="shared" si="17"/>
        <v>1775786.6587375384</v>
      </c>
      <c r="G248" s="43">
        <f t="shared" si="17"/>
        <v>0</v>
      </c>
      <c r="H248" s="43">
        <f t="shared" si="18"/>
        <v>16724065.859615752</v>
      </c>
      <c r="I248" s="1"/>
    </row>
    <row r="249" spans="2:9" x14ac:dyDescent="0.2">
      <c r="B249" s="9" t="str">
        <f>$B$38</f>
        <v>Home Economics</v>
      </c>
      <c r="C249" s="43">
        <f t="shared" si="17"/>
        <v>42602.0041656799</v>
      </c>
      <c r="D249" s="43">
        <f t="shared" si="17"/>
        <v>40972.112960023886</v>
      </c>
      <c r="E249" s="43">
        <f t="shared" si="17"/>
        <v>0</v>
      </c>
      <c r="F249" s="43">
        <f t="shared" si="17"/>
        <v>0</v>
      </c>
      <c r="G249" s="43">
        <f t="shared" si="17"/>
        <v>0</v>
      </c>
      <c r="H249" s="43">
        <f t="shared" si="18"/>
        <v>83574.117125703779</v>
      </c>
      <c r="I249" s="1"/>
    </row>
    <row r="250" spans="2:9" x14ac:dyDescent="0.2">
      <c r="B250" s="9" t="str">
        <f>$B$39</f>
        <v>Law</v>
      </c>
      <c r="C250" s="43">
        <f t="shared" si="17"/>
        <v>0</v>
      </c>
      <c r="D250" s="43">
        <f t="shared" si="17"/>
        <v>0</v>
      </c>
      <c r="E250" s="43">
        <f t="shared" si="17"/>
        <v>0</v>
      </c>
      <c r="F250" s="43">
        <f t="shared" si="17"/>
        <v>0</v>
      </c>
      <c r="G250" s="43">
        <f t="shared" si="17"/>
        <v>733584.44996345928</v>
      </c>
      <c r="H250" s="43">
        <f t="shared" si="18"/>
        <v>733584.44996345928</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646264.58259847772</v>
      </c>
      <c r="H253" s="43">
        <f t="shared" si="18"/>
        <v>646264.58259847772</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404029.43878710456</v>
      </c>
      <c r="D255" s="43">
        <f t="shared" si="17"/>
        <v>0</v>
      </c>
      <c r="E255" s="43">
        <f t="shared" si="17"/>
        <v>0</v>
      </c>
      <c r="F255" s="43">
        <f t="shared" si="17"/>
        <v>0</v>
      </c>
      <c r="G255" s="43">
        <f t="shared" si="17"/>
        <v>0</v>
      </c>
      <c r="H255" s="43">
        <f t="shared" si="18"/>
        <v>404029.43878710456</v>
      </c>
      <c r="I255" s="1"/>
    </row>
    <row r="256" spans="2:9" x14ac:dyDescent="0.2">
      <c r="B256" s="9" t="str">
        <f>$B$45</f>
        <v>Health Services</v>
      </c>
      <c r="C256" s="43">
        <f t="shared" si="17"/>
        <v>507239.68988633272</v>
      </c>
      <c r="D256" s="43">
        <f t="shared" si="17"/>
        <v>661164.82425647683</v>
      </c>
      <c r="E256" s="43">
        <f t="shared" si="17"/>
        <v>38720.452604006467</v>
      </c>
      <c r="F256" s="43">
        <f t="shared" si="17"/>
        <v>23203.781402996752</v>
      </c>
      <c r="G256" s="43">
        <f t="shared" si="17"/>
        <v>0</v>
      </c>
      <c r="H256" s="43">
        <f t="shared" si="18"/>
        <v>1230328.7481498127</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1712546.9318435767</v>
      </c>
      <c r="D258" s="43">
        <f t="shared" si="17"/>
        <v>7377026.0160476677</v>
      </c>
      <c r="E258" s="43">
        <f t="shared" si="17"/>
        <v>2068751.2636347129</v>
      </c>
      <c r="F258" s="43">
        <f t="shared" si="17"/>
        <v>141251.43433299664</v>
      </c>
      <c r="G258" s="43">
        <f t="shared" si="17"/>
        <v>0</v>
      </c>
      <c r="H258" s="43">
        <f t="shared" si="18"/>
        <v>11299575.645858955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43789.649965262703</v>
      </c>
      <c r="D260" s="43">
        <f t="shared" si="19"/>
        <v>283707.04180878168</v>
      </c>
      <c r="E260" s="43">
        <f t="shared" si="19"/>
        <v>0</v>
      </c>
      <c r="F260" s="43">
        <f t="shared" si="19"/>
        <v>0</v>
      </c>
      <c r="G260" s="43">
        <f t="shared" si="19"/>
        <v>0</v>
      </c>
      <c r="H260" s="43">
        <f t="shared" si="18"/>
        <v>327496.69177404436</v>
      </c>
      <c r="I260" s="1"/>
    </row>
    <row r="261" spans="2:10" x14ac:dyDescent="0.2">
      <c r="B261" s="9" t="str">
        <f>$B$50</f>
        <v>Technology</v>
      </c>
      <c r="C261" s="43">
        <f t="shared" si="19"/>
        <v>494137.27493609657</v>
      </c>
      <c r="D261" s="43">
        <f t="shared" si="19"/>
        <v>1576228.1630612328</v>
      </c>
      <c r="E261" s="43">
        <f t="shared" si="19"/>
        <v>34277.121977317198</v>
      </c>
      <c r="F261" s="43">
        <f t="shared" si="19"/>
        <v>0</v>
      </c>
      <c r="G261" s="43">
        <f t="shared" si="19"/>
        <v>0</v>
      </c>
      <c r="H261" s="43">
        <f t="shared" si="18"/>
        <v>2104642.5599746467</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28269532.967469465</v>
      </c>
      <c r="D263" s="42">
        <f>SUM(D243:D262)</f>
        <v>35742060.731937073</v>
      </c>
      <c r="E263" s="42">
        <f>SUM(E243:E262)</f>
        <v>8612888.6106226649</v>
      </c>
      <c r="F263" s="42">
        <f>SUM(F243:F262)</f>
        <v>5031733.6574088614</v>
      </c>
      <c r="G263" s="42">
        <f>SUM(G243:G262)</f>
        <v>1379849.0325619369</v>
      </c>
      <c r="H263" s="42">
        <f t="shared" si="18"/>
        <v>79036065</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62575535.858580045</v>
      </c>
      <c r="D268" s="42">
        <f t="shared" si="20"/>
        <v>59787900.877009764</v>
      </c>
      <c r="E268" s="42">
        <f t="shared" si="20"/>
        <v>42717359.398236357</v>
      </c>
      <c r="F268" s="42">
        <f t="shared" si="20"/>
        <v>87865337.514416605</v>
      </c>
      <c r="G268" s="42">
        <f t="shared" si="20"/>
        <v>0</v>
      </c>
      <c r="H268" s="42">
        <f>SUM(C268:G268)</f>
        <v>252946133.64824277</v>
      </c>
      <c r="I268" s="1"/>
    </row>
    <row r="269" spans="2:10" x14ac:dyDescent="0.2">
      <c r="B269" s="9" t="str">
        <f>$B$33</f>
        <v>Science</v>
      </c>
      <c r="C269" s="43">
        <f t="shared" si="20"/>
        <v>51390441.876063697</v>
      </c>
      <c r="D269" s="43">
        <f t="shared" si="20"/>
        <v>79043241.572510004</v>
      </c>
      <c r="E269" s="43">
        <f t="shared" si="20"/>
        <v>47821849.273591399</v>
      </c>
      <c r="F269" s="43">
        <f t="shared" si="20"/>
        <v>105584903.62399304</v>
      </c>
      <c r="G269" s="43">
        <f t="shared" si="20"/>
        <v>0</v>
      </c>
      <c r="H269" s="43">
        <f t="shared" ref="H269:H288" si="21">SUM(C269:G269)</f>
        <v>283840436.34615815</v>
      </c>
      <c r="I269" s="1"/>
    </row>
    <row r="270" spans="2:10" x14ac:dyDescent="0.2">
      <c r="B270" s="9" t="str">
        <f>$B$34</f>
        <v>Fine Arts</v>
      </c>
      <c r="C270" s="43">
        <f t="shared" si="20"/>
        <v>7201764.2505066199</v>
      </c>
      <c r="D270" s="43">
        <f t="shared" si="20"/>
        <v>3722424.7439359622</v>
      </c>
      <c r="E270" s="43">
        <f t="shared" si="20"/>
        <v>3656014.603198078</v>
      </c>
      <c r="F270" s="43">
        <f t="shared" si="20"/>
        <v>22177.475398508963</v>
      </c>
      <c r="G270" s="43">
        <f t="shared" si="20"/>
        <v>0</v>
      </c>
      <c r="H270" s="43">
        <f t="shared" si="21"/>
        <v>14602381.073039168</v>
      </c>
      <c r="I270" s="1"/>
    </row>
    <row r="271" spans="2:10" x14ac:dyDescent="0.2">
      <c r="B271" s="9" t="str">
        <f>$B$35</f>
        <v>Teacher Education</v>
      </c>
      <c r="C271" s="43">
        <f t="shared" si="20"/>
        <v>2637541.3867402044</v>
      </c>
      <c r="D271" s="43">
        <f t="shared" si="20"/>
        <v>6602224.3317165421</v>
      </c>
      <c r="E271" s="43">
        <f t="shared" si="20"/>
        <v>10469827.90582506</v>
      </c>
      <c r="F271" s="43">
        <f t="shared" si="20"/>
        <v>21901906.218878068</v>
      </c>
      <c r="G271" s="43">
        <f t="shared" si="20"/>
        <v>0</v>
      </c>
      <c r="H271" s="43">
        <f t="shared" si="21"/>
        <v>41611499.843159877</v>
      </c>
      <c r="I271" s="1"/>
    </row>
    <row r="272" spans="2:10" x14ac:dyDescent="0.2">
      <c r="B272" s="9" t="str">
        <f>$B$36</f>
        <v>Agriculture</v>
      </c>
      <c r="C272" s="43">
        <f t="shared" si="20"/>
        <v>6882591.9501869716</v>
      </c>
      <c r="D272" s="43">
        <f t="shared" si="20"/>
        <v>21611319.290886275</v>
      </c>
      <c r="E272" s="43">
        <f t="shared" si="20"/>
        <v>16764100.481941517</v>
      </c>
      <c r="F272" s="43">
        <f t="shared" si="20"/>
        <v>22212940.64216885</v>
      </c>
      <c r="G272" s="43">
        <f t="shared" si="20"/>
        <v>0</v>
      </c>
      <c r="H272" s="43">
        <f t="shared" si="21"/>
        <v>67470952.365183622</v>
      </c>
      <c r="I272" s="1"/>
    </row>
    <row r="273" spans="2:10" x14ac:dyDescent="0.2">
      <c r="B273" s="9" t="str">
        <f>$B$37</f>
        <v>Engineering</v>
      </c>
      <c r="C273" s="43">
        <f t="shared" si="20"/>
        <v>34857564.689926997</v>
      </c>
      <c r="D273" s="43">
        <f t="shared" si="20"/>
        <v>81346852.069473594</v>
      </c>
      <c r="E273" s="43">
        <f t="shared" si="20"/>
        <v>92849836.71657978</v>
      </c>
      <c r="F273" s="43">
        <f t="shared" si="20"/>
        <v>114119092.44337308</v>
      </c>
      <c r="G273" s="43">
        <f t="shared" si="20"/>
        <v>0</v>
      </c>
      <c r="H273" s="43">
        <f t="shared" si="21"/>
        <v>323173345.91935349</v>
      </c>
      <c r="I273" s="1"/>
    </row>
    <row r="274" spans="2:10" x14ac:dyDescent="0.2">
      <c r="B274" s="9" t="str">
        <f>$B$38</f>
        <v>Home Economics</v>
      </c>
      <c r="C274" s="43">
        <f t="shared" si="20"/>
        <v>289781.25128527707</v>
      </c>
      <c r="D274" s="43">
        <f t="shared" si="20"/>
        <v>404789.73165328609</v>
      </c>
      <c r="E274" s="43">
        <f t="shared" si="20"/>
        <v>32485.477769556754</v>
      </c>
      <c r="F274" s="43">
        <f t="shared" si="20"/>
        <v>0</v>
      </c>
      <c r="G274" s="43">
        <f t="shared" si="20"/>
        <v>0</v>
      </c>
      <c r="H274" s="43">
        <f t="shared" si="21"/>
        <v>727056.46070812002</v>
      </c>
      <c r="I274" s="1"/>
    </row>
    <row r="275" spans="2:10" x14ac:dyDescent="0.2">
      <c r="B275" s="9" t="str">
        <f>$B$39</f>
        <v>Law</v>
      </c>
      <c r="C275" s="43">
        <f t="shared" si="20"/>
        <v>0</v>
      </c>
      <c r="D275" s="43">
        <f t="shared" si="20"/>
        <v>0</v>
      </c>
      <c r="E275" s="43">
        <f t="shared" si="20"/>
        <v>0</v>
      </c>
      <c r="F275" s="43">
        <f t="shared" si="20"/>
        <v>0</v>
      </c>
      <c r="G275" s="43">
        <f t="shared" si="20"/>
        <v>37526423.591670714</v>
      </c>
      <c r="H275" s="43">
        <f t="shared" si="21"/>
        <v>37526423.591670714</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73048044.985026807</v>
      </c>
      <c r="H278" s="43">
        <f t="shared" si="21"/>
        <v>73048044.985026807</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6592653.8350525219</v>
      </c>
      <c r="D280" s="43">
        <f t="shared" si="20"/>
        <v>0</v>
      </c>
      <c r="E280" s="43">
        <f t="shared" si="20"/>
        <v>0</v>
      </c>
      <c r="F280" s="43">
        <f t="shared" si="20"/>
        <v>0</v>
      </c>
      <c r="G280" s="43">
        <f t="shared" si="20"/>
        <v>0</v>
      </c>
      <c r="H280" s="43">
        <f t="shared" si="21"/>
        <v>6592653.8350525219</v>
      </c>
      <c r="I280" s="1"/>
    </row>
    <row r="281" spans="2:10" x14ac:dyDescent="0.2">
      <c r="B281" s="9" t="str">
        <f>$B$45</f>
        <v>Health Services</v>
      </c>
      <c r="C281" s="43">
        <f t="shared" si="20"/>
        <v>2497855.039380121</v>
      </c>
      <c r="D281" s="43">
        <f t="shared" si="20"/>
        <v>3580639.320464679</v>
      </c>
      <c r="E281" s="43">
        <f t="shared" si="20"/>
        <v>1324760.2522306535</v>
      </c>
      <c r="F281" s="43">
        <f t="shared" si="20"/>
        <v>1329612.5598215275</v>
      </c>
      <c r="G281" s="43">
        <f t="shared" si="20"/>
        <v>0</v>
      </c>
      <c r="H281" s="43">
        <f t="shared" si="21"/>
        <v>8732867.1718969811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9225005.2544837929</v>
      </c>
      <c r="D283" s="43">
        <f t="shared" si="20"/>
        <v>49621277.444966786</v>
      </c>
      <c r="E283" s="43">
        <f t="shared" si="20"/>
        <v>41021591.781436458</v>
      </c>
      <c r="F283" s="43">
        <f t="shared" si="20"/>
        <v>34208043.279622287</v>
      </c>
      <c r="G283" s="43">
        <f t="shared" si="20"/>
        <v>0</v>
      </c>
      <c r="H283" s="43">
        <f t="shared" si="21"/>
        <v>134075917.76050933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243102.47525517552</v>
      </c>
      <c r="D285" s="43">
        <f t="shared" si="22"/>
        <v>1643826.5666188467</v>
      </c>
      <c r="E285" s="43">
        <f t="shared" si="22"/>
        <v>0</v>
      </c>
      <c r="F285" s="43">
        <f t="shared" si="22"/>
        <v>0</v>
      </c>
      <c r="G285" s="43">
        <f t="shared" si="22"/>
        <v>0</v>
      </c>
      <c r="H285" s="43">
        <f t="shared" si="21"/>
        <v>1886929.0418740222</v>
      </c>
      <c r="I285" s="1"/>
    </row>
    <row r="286" spans="2:10" x14ac:dyDescent="0.2">
      <c r="B286" s="9" t="str">
        <f>$B$50</f>
        <v>Technology</v>
      </c>
      <c r="C286" s="43">
        <f t="shared" si="22"/>
        <v>6252257.3673141738</v>
      </c>
      <c r="D286" s="43">
        <f t="shared" si="22"/>
        <v>16258551.145254783</v>
      </c>
      <c r="E286" s="43">
        <f t="shared" si="22"/>
        <v>2029964.5860053804</v>
      </c>
      <c r="F286" s="43">
        <f t="shared" si="22"/>
        <v>0</v>
      </c>
      <c r="G286" s="43">
        <f t="shared" si="22"/>
        <v>0</v>
      </c>
      <c r="H286" s="43">
        <f t="shared" si="21"/>
        <v>24540773.09857434</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190646095.2347756</v>
      </c>
      <c r="D288" s="42">
        <f>SUM(D268:D287)</f>
        <v>323623047.09449053</v>
      </c>
      <c r="E288" s="42">
        <f>SUM(E268:E287)</f>
        <v>258687790.47681427</v>
      </c>
      <c r="F288" s="42">
        <f>SUM(F268:F287)</f>
        <v>387244013.75767195</v>
      </c>
      <c r="G288" s="42">
        <f>SUM(G268:G287)</f>
        <v>110574468.57669753</v>
      </c>
      <c r="H288" s="42">
        <f t="shared" si="21"/>
        <v>1270775415.1404498</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226.97130867318603</v>
      </c>
      <c r="D293" s="40">
        <f t="shared" si="23"/>
        <v>537.69966253875964</v>
      </c>
      <c r="E293" s="40">
        <f t="shared" si="23"/>
        <v>1773.0931179742802</v>
      </c>
      <c r="F293" s="40">
        <f t="shared" si="23"/>
        <v>5901.7556095121308</v>
      </c>
      <c r="G293" s="41">
        <f t="shared" si="23"/>
        <v>0</v>
      </c>
      <c r="H293" s="42">
        <f t="shared" si="23"/>
        <v>593.95151959105544</v>
      </c>
      <c r="I293" s="1"/>
    </row>
    <row r="294" spans="2:10" x14ac:dyDescent="0.2">
      <c r="B294" s="9" t="str">
        <f>$B$33</f>
        <v>Science</v>
      </c>
      <c r="C294" s="75">
        <f t="shared" si="23"/>
        <v>259.0257101903926</v>
      </c>
      <c r="D294" s="75">
        <f t="shared" si="23"/>
        <v>644.26220634870572</v>
      </c>
      <c r="E294" s="75">
        <f t="shared" si="23"/>
        <v>3433.2578988865962</v>
      </c>
      <c r="F294" s="75">
        <f t="shared" si="23"/>
        <v>4797.1332859606109</v>
      </c>
      <c r="G294" s="95">
        <f t="shared" si="23"/>
        <v>0</v>
      </c>
      <c r="H294" s="43">
        <f t="shared" si="23"/>
        <v>795.01335013740777</v>
      </c>
      <c r="I294" s="1"/>
    </row>
    <row r="295" spans="2:10" x14ac:dyDescent="0.2">
      <c r="B295" s="9" t="str">
        <f>$B$34</f>
        <v>Fine Arts</v>
      </c>
      <c r="C295" s="75">
        <f t="shared" si="23"/>
        <v>178.85916429918342</v>
      </c>
      <c r="D295" s="75">
        <f t="shared" si="23"/>
        <v>476.80603867503038</v>
      </c>
      <c r="E295" s="75">
        <f t="shared" si="23"/>
        <v>7415.8511221056351</v>
      </c>
      <c r="F295" s="75">
        <f t="shared" si="23"/>
        <v>2464.1639331676624</v>
      </c>
      <c r="G295" s="95">
        <f t="shared" si="23"/>
        <v>0</v>
      </c>
      <c r="H295" s="43">
        <f t="shared" si="23"/>
        <v>300.62134213857553</v>
      </c>
      <c r="I295" s="1"/>
    </row>
    <row r="296" spans="2:10" x14ac:dyDescent="0.2">
      <c r="B296" s="9" t="str">
        <f>$B$35</f>
        <v>Teacher Education</v>
      </c>
      <c r="C296" s="75">
        <f t="shared" si="23"/>
        <v>294.82912885537718</v>
      </c>
      <c r="D296" s="75">
        <f t="shared" si="23"/>
        <v>401.27784183532134</v>
      </c>
      <c r="E296" s="75">
        <f t="shared" si="23"/>
        <v>701.6370396612424</v>
      </c>
      <c r="F296" s="75">
        <f t="shared" si="23"/>
        <v>3527.4450344464599</v>
      </c>
      <c r="G296" s="95">
        <f t="shared" si="23"/>
        <v>0</v>
      </c>
      <c r="H296" s="43">
        <f t="shared" si="23"/>
        <v>894.29400049774074</v>
      </c>
      <c r="I296" s="1"/>
    </row>
    <row r="297" spans="2:10" x14ac:dyDescent="0.2">
      <c r="B297" s="9" t="str">
        <f>$B$36</f>
        <v>Agriculture</v>
      </c>
      <c r="C297" s="75">
        <f t="shared" si="23"/>
        <v>250.65889541069893</v>
      </c>
      <c r="D297" s="75">
        <f t="shared" si="23"/>
        <v>508.37005224262606</v>
      </c>
      <c r="E297" s="75">
        <f t="shared" si="23"/>
        <v>3262.7677076569712</v>
      </c>
      <c r="F297" s="75">
        <f t="shared" si="23"/>
        <v>3933.5825468689304</v>
      </c>
      <c r="G297" s="95">
        <f t="shared" si="23"/>
        <v>0</v>
      </c>
      <c r="H297" s="43">
        <f t="shared" si="23"/>
        <v>835.51220206037624</v>
      </c>
      <c r="I297" s="1"/>
    </row>
    <row r="298" spans="2:10" x14ac:dyDescent="0.2">
      <c r="B298" s="9" t="str">
        <f>$B$37</f>
        <v>Engineering</v>
      </c>
      <c r="C298" s="75">
        <f t="shared" si="23"/>
        <v>336.83037183343799</v>
      </c>
      <c r="D298" s="75">
        <f t="shared" si="23"/>
        <v>577.67778087499096</v>
      </c>
      <c r="E298" s="75">
        <f t="shared" si="23"/>
        <v>2140.778306662819</v>
      </c>
      <c r="F298" s="75">
        <f t="shared" si="23"/>
        <v>4074.2267919804744</v>
      </c>
      <c r="G298" s="95">
        <f t="shared" si="23"/>
        <v>0</v>
      </c>
      <c r="H298" s="43">
        <f t="shared" si="23"/>
        <v>1023.7177002443995</v>
      </c>
      <c r="I298" s="1"/>
    </row>
    <row r="299" spans="2:10" x14ac:dyDescent="0.2">
      <c r="B299" s="9" t="str">
        <f>$B$38</f>
        <v>Home Economics</v>
      </c>
      <c r="C299" s="75">
        <f t="shared" si="23"/>
        <v>260.59465043640023</v>
      </c>
      <c r="D299" s="75">
        <f t="shared" si="23"/>
        <v>577.446122187284</v>
      </c>
      <c r="E299" s="75">
        <f t="shared" si="23"/>
        <v>0</v>
      </c>
      <c r="F299" s="75">
        <f t="shared" si="23"/>
        <v>0</v>
      </c>
      <c r="G299" s="95">
        <f t="shared" si="23"/>
        <v>0</v>
      </c>
      <c r="H299" s="43">
        <f t="shared" si="23"/>
        <v>401.0239717088362</v>
      </c>
      <c r="I299" s="1"/>
    </row>
    <row r="300" spans="2:10" x14ac:dyDescent="0.2">
      <c r="B300" s="9" t="str">
        <f>$B$39</f>
        <v>Law</v>
      </c>
      <c r="C300" s="75">
        <f t="shared" si="23"/>
        <v>0</v>
      </c>
      <c r="D300" s="75">
        <f t="shared" si="23"/>
        <v>0</v>
      </c>
      <c r="E300" s="75">
        <f t="shared" si="23"/>
        <v>0</v>
      </c>
      <c r="F300" s="75">
        <f t="shared" si="23"/>
        <v>0</v>
      </c>
      <c r="G300" s="95">
        <f t="shared" si="23"/>
        <v>2495.4397919717194</v>
      </c>
      <c r="H300" s="43">
        <f t="shared" si="23"/>
        <v>2495.4397919717194</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5513.892284497796</v>
      </c>
      <c r="H303" s="43">
        <f t="shared" si="23"/>
        <v>5513.892284497796</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625.13311540418374</v>
      </c>
      <c r="D305" s="75">
        <f t="shared" si="23"/>
        <v>0</v>
      </c>
      <c r="E305" s="75">
        <f t="shared" si="23"/>
        <v>0</v>
      </c>
      <c r="F305" s="75">
        <f t="shared" si="23"/>
        <v>0</v>
      </c>
      <c r="G305" s="95">
        <f t="shared" si="23"/>
        <v>0</v>
      </c>
      <c r="H305" s="43">
        <f t="shared" si="23"/>
        <v>625.13311540418374</v>
      </c>
      <c r="I305" s="1"/>
    </row>
    <row r="306" spans="2:10" x14ac:dyDescent="0.2">
      <c r="B306" s="9" t="str">
        <f>$B$45</f>
        <v>Health Services</v>
      </c>
      <c r="C306" s="75">
        <f t="shared" si="23"/>
        <v>188.6597461767463</v>
      </c>
      <c r="D306" s="75">
        <f t="shared" si="23"/>
        <v>316.53459339327077</v>
      </c>
      <c r="E306" s="75">
        <f t="shared" si="23"/>
        <v>2171.7381184109076</v>
      </c>
      <c r="F306" s="75">
        <f t="shared" si="23"/>
        <v>3632.8212016981624</v>
      </c>
      <c r="G306" s="95">
        <f t="shared" si="23"/>
        <v>0</v>
      </c>
      <c r="H306" s="43">
        <f t="shared" si="23"/>
        <v>342.08975132783536</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206.37133966765381</v>
      </c>
      <c r="D308" s="75">
        <f t="shared" si="23"/>
        <v>393.14881309643692</v>
      </c>
      <c r="E308" s="75">
        <f t="shared" si="23"/>
        <v>1258.6785241765044</v>
      </c>
      <c r="F308" s="75">
        <f t="shared" si="23"/>
        <v>15353.699856203899</v>
      </c>
      <c r="G308" s="95">
        <f t="shared" si="23"/>
        <v>0</v>
      </c>
      <c r="H308" s="43">
        <f t="shared" si="23"/>
        <v>651.6923117627498</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212.68807983829879</v>
      </c>
      <c r="D310" s="75">
        <f t="shared" si="24"/>
        <v>338.654010428275</v>
      </c>
      <c r="E310" s="75">
        <f t="shared" si="24"/>
        <v>0</v>
      </c>
      <c r="F310" s="75">
        <f t="shared" si="24"/>
        <v>0</v>
      </c>
      <c r="G310" s="95">
        <f t="shared" si="24"/>
        <v>0</v>
      </c>
      <c r="H310" s="43">
        <f t="shared" si="24"/>
        <v>314.64549639386729</v>
      </c>
      <c r="I310" s="1"/>
    </row>
    <row r="311" spans="2:10" x14ac:dyDescent="0.2">
      <c r="B311" s="9" t="str">
        <f>$B$50</f>
        <v>Technology</v>
      </c>
      <c r="C311" s="75">
        <f t="shared" si="24"/>
        <v>484.74626820547167</v>
      </c>
      <c r="D311" s="75">
        <f t="shared" si="24"/>
        <v>602.88308904089229</v>
      </c>
      <c r="E311" s="75">
        <f t="shared" si="24"/>
        <v>3759.1936777877413</v>
      </c>
      <c r="F311" s="75">
        <f t="shared" si="24"/>
        <v>0</v>
      </c>
      <c r="G311" s="95">
        <f t="shared" si="24"/>
        <v>0</v>
      </c>
      <c r="H311" s="43">
        <f t="shared" si="24"/>
        <v>607.35467748785675</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258.3655018204206</v>
      </c>
      <c r="D313" s="42">
        <f t="shared" si="24"/>
        <v>529.21262676567255</v>
      </c>
      <c r="E313" s="42">
        <f t="shared" si="24"/>
        <v>1906.5038690280887</v>
      </c>
      <c r="F313" s="42">
        <f t="shared" si="24"/>
        <v>4879.1564977594207</v>
      </c>
      <c r="G313" s="42">
        <f t="shared" si="24"/>
        <v>3909.1588975711493</v>
      </c>
      <c r="H313" s="42">
        <f t="shared" si="24"/>
        <v>797.8493908592427</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2.369020409152192</v>
      </c>
      <c r="E318" s="59">
        <f t="shared" si="25"/>
        <v>7.8119702809104439</v>
      </c>
      <c r="F318" s="59">
        <f t="shared" si="25"/>
        <v>26.002209900503399</v>
      </c>
      <c r="G318" s="59">
        <f t="shared" si="25"/>
        <v>0</v>
      </c>
      <c r="H318" s="59">
        <f t="shared" si="25"/>
        <v>2.616857271798529</v>
      </c>
      <c r="I318" s="1"/>
    </row>
    <row r="319" spans="2:10" x14ac:dyDescent="0.2">
      <c r="B319" s="9" t="str">
        <f>$B$33</f>
        <v>Science</v>
      </c>
      <c r="C319" s="59">
        <f t="shared" ref="C319:H334" si="26">IF($C$293=0,"",C294/$C$293)</f>
        <v>1.141226667390641</v>
      </c>
      <c r="D319" s="59">
        <f t="shared" si="26"/>
        <v>2.8385182696213516</v>
      </c>
      <c r="E319" s="59">
        <f t="shared" si="26"/>
        <v>15.126396014353135</v>
      </c>
      <c r="F319" s="59">
        <f t="shared" si="26"/>
        <v>21.135417132691252</v>
      </c>
      <c r="G319" s="59">
        <f t="shared" si="26"/>
        <v>0</v>
      </c>
      <c r="H319" s="59">
        <f t="shared" si="26"/>
        <v>3.5027041734254634</v>
      </c>
      <c r="I319" s="1"/>
    </row>
    <row r="320" spans="2:10" x14ac:dyDescent="0.2">
      <c r="B320" s="9" t="str">
        <f>$B$34</f>
        <v>Fine Arts</v>
      </c>
      <c r="C320" s="59">
        <f t="shared" si="26"/>
        <v>0.78802543521798674</v>
      </c>
      <c r="D320" s="59">
        <f t="shared" si="26"/>
        <v>2.1007326497005803</v>
      </c>
      <c r="E320" s="59">
        <f t="shared" si="26"/>
        <v>32.673077339407925</v>
      </c>
      <c r="F320" s="59">
        <f t="shared" si="26"/>
        <v>10.85671994214824</v>
      </c>
      <c r="G320" s="59">
        <f t="shared" si="26"/>
        <v>0</v>
      </c>
      <c r="H320" s="59">
        <f t="shared" si="26"/>
        <v>1.3244905001250071</v>
      </c>
      <c r="I320" s="1"/>
    </row>
    <row r="321" spans="2:9" x14ac:dyDescent="0.2">
      <c r="B321" s="9" t="str">
        <f>$B$35</f>
        <v>Teacher Education</v>
      </c>
      <c r="C321" s="59">
        <f t="shared" si="26"/>
        <v>1.2989709165394954</v>
      </c>
      <c r="D321" s="59">
        <f t="shared" si="26"/>
        <v>1.7679672562187925</v>
      </c>
      <c r="E321" s="59">
        <f t="shared" si="26"/>
        <v>3.0913027896029068</v>
      </c>
      <c r="F321" s="59">
        <f t="shared" si="26"/>
        <v>15.541369766368121</v>
      </c>
      <c r="G321" s="59">
        <f t="shared" si="26"/>
        <v>0</v>
      </c>
      <c r="H321" s="59">
        <f t="shared" si="26"/>
        <v>3.9401191530574762</v>
      </c>
      <c r="I321" s="1"/>
    </row>
    <row r="322" spans="2:9" x14ac:dyDescent="0.2">
      <c r="B322" s="9" t="str">
        <f>$B$36</f>
        <v>Agriculture</v>
      </c>
      <c r="C322" s="59">
        <f t="shared" si="26"/>
        <v>1.1043637932740673</v>
      </c>
      <c r="D322" s="59">
        <f t="shared" si="26"/>
        <v>2.2397987446713961</v>
      </c>
      <c r="E322" s="59">
        <f t="shared" si="26"/>
        <v>14.375242962338476</v>
      </c>
      <c r="F322" s="59">
        <f t="shared" si="26"/>
        <v>17.330747969263644</v>
      </c>
      <c r="G322" s="59">
        <f t="shared" si="26"/>
        <v>0</v>
      </c>
      <c r="H322" s="59">
        <f t="shared" si="26"/>
        <v>3.6811357653289245</v>
      </c>
      <c r="I322" s="1"/>
    </row>
    <row r="323" spans="2:9" x14ac:dyDescent="0.2">
      <c r="B323" s="9" t="str">
        <f>$B$37</f>
        <v>Engineering</v>
      </c>
      <c r="C323" s="59">
        <f t="shared" si="26"/>
        <v>1.4840218078772107</v>
      </c>
      <c r="D323" s="59">
        <f t="shared" si="26"/>
        <v>2.5451577305164332</v>
      </c>
      <c r="E323" s="59">
        <f t="shared" si="26"/>
        <v>9.4319335742356163</v>
      </c>
      <c r="F323" s="59">
        <f t="shared" si="26"/>
        <v>17.950404462120442</v>
      </c>
      <c r="G323" s="59">
        <f t="shared" si="26"/>
        <v>0</v>
      </c>
      <c r="H323" s="59">
        <f t="shared" si="26"/>
        <v>4.510339682265486</v>
      </c>
      <c r="I323" s="1"/>
    </row>
    <row r="324" spans="2:9" x14ac:dyDescent="0.2">
      <c r="B324" s="9" t="str">
        <f>$B$38</f>
        <v>Home Economics</v>
      </c>
      <c r="C324" s="59">
        <f t="shared" si="26"/>
        <v>1.1481391721260601</v>
      </c>
      <c r="D324" s="59">
        <f t="shared" si="26"/>
        <v>2.5441370786593276</v>
      </c>
      <c r="E324" s="59">
        <f t="shared" si="26"/>
        <v>0</v>
      </c>
      <c r="F324" s="59">
        <f t="shared" si="26"/>
        <v>0</v>
      </c>
      <c r="G324" s="59">
        <f t="shared" si="26"/>
        <v>0</v>
      </c>
      <c r="H324" s="59">
        <f t="shared" si="26"/>
        <v>1.7668487442448819</v>
      </c>
      <c r="I324" s="1"/>
    </row>
    <row r="325" spans="2:9" x14ac:dyDescent="0.2">
      <c r="B325" s="9" t="str">
        <f>$B$39</f>
        <v>Law</v>
      </c>
      <c r="C325" s="59">
        <f t="shared" si="26"/>
        <v>0</v>
      </c>
      <c r="D325" s="59">
        <f t="shared" si="26"/>
        <v>0</v>
      </c>
      <c r="E325" s="59">
        <f t="shared" si="26"/>
        <v>0</v>
      </c>
      <c r="F325" s="59">
        <f t="shared" si="26"/>
        <v>0</v>
      </c>
      <c r="G325" s="59">
        <f t="shared" si="26"/>
        <v>10.994516472409652</v>
      </c>
      <c r="H325" s="59">
        <f t="shared" si="26"/>
        <v>10.994516472409652</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24.293344902184092</v>
      </c>
      <c r="H328" s="59">
        <f t="shared" si="26"/>
        <v>24.293344902184092</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2.7542384941010645</v>
      </c>
      <c r="D330" s="59">
        <f t="shared" si="26"/>
        <v>0</v>
      </c>
      <c r="E330" s="59">
        <f t="shared" si="26"/>
        <v>0</v>
      </c>
      <c r="F330" s="59">
        <f t="shared" si="26"/>
        <v>0</v>
      </c>
      <c r="G330" s="59">
        <f t="shared" si="26"/>
        <v>0</v>
      </c>
      <c r="H330" s="59">
        <f t="shared" si="26"/>
        <v>2.7542384941010645</v>
      </c>
      <c r="I330" s="1"/>
    </row>
    <row r="331" spans="2:9" x14ac:dyDescent="0.2">
      <c r="B331" s="9" t="str">
        <f>$B$45</f>
        <v>Health Services</v>
      </c>
      <c r="C331" s="59">
        <f t="shared" si="26"/>
        <v>0.83120526237259262</v>
      </c>
      <c r="D331" s="59">
        <f t="shared" si="26"/>
        <v>1.394601790171841</v>
      </c>
      <c r="E331" s="59">
        <f t="shared" si="26"/>
        <v>9.5683376507203128</v>
      </c>
      <c r="F331" s="59">
        <f t="shared" si="26"/>
        <v>16.005640637729368</v>
      </c>
      <c r="G331" s="59">
        <f t="shared" si="26"/>
        <v>0</v>
      </c>
      <c r="H331" s="59">
        <f t="shared" si="26"/>
        <v>1.5071938093303561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0.90923976635657533</v>
      </c>
      <c r="D333" s="59">
        <f t="shared" si="26"/>
        <v>1.7321520301164073</v>
      </c>
      <c r="E333" s="59">
        <f t="shared" si="26"/>
        <v>5.5455402338489597</v>
      </c>
      <c r="F333" s="59">
        <f t="shared" si="26"/>
        <v>67.645994315129741</v>
      </c>
      <c r="G333" s="59">
        <f t="shared" si="26"/>
        <v>0</v>
      </c>
      <c r="H333" s="59">
        <f t="shared" si="26"/>
        <v>2.8712541491361612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0.93707033316949528</v>
      </c>
      <c r="D335" s="59">
        <f t="shared" si="27"/>
        <v>1.4920564736043351</v>
      </c>
      <c r="E335" s="59">
        <f t="shared" si="27"/>
        <v>0</v>
      </c>
      <c r="F335" s="59">
        <f t="shared" si="27"/>
        <v>0</v>
      </c>
      <c r="G335" s="59">
        <f t="shared" si="27"/>
        <v>0</v>
      </c>
      <c r="H335" s="59">
        <f t="shared" si="27"/>
        <v>1.3862787249771844</v>
      </c>
      <c r="I335" s="1"/>
    </row>
    <row r="336" spans="2:9" x14ac:dyDescent="0.2">
      <c r="B336" s="9" t="str">
        <f>$B$50</f>
        <v>Technology</v>
      </c>
      <c r="C336" s="59">
        <f t="shared" si="27"/>
        <v>2.135716056091713</v>
      </c>
      <c r="D336" s="59">
        <f t="shared" si="27"/>
        <v>2.6562083664459029</v>
      </c>
      <c r="E336" s="59">
        <f t="shared" si="27"/>
        <v>16.562417953894652</v>
      </c>
      <c r="F336" s="59">
        <f t="shared" si="27"/>
        <v>0</v>
      </c>
      <c r="G336" s="59">
        <f t="shared" si="27"/>
        <v>0</v>
      </c>
      <c r="H336" s="59">
        <f t="shared" si="27"/>
        <v>2.6759094840589803</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1.138317892824237</v>
      </c>
      <c r="D338" s="59">
        <f t="shared" si="27"/>
        <v>2.3316278601877434</v>
      </c>
      <c r="E338" s="59">
        <f t="shared" si="27"/>
        <v>8.3997571330623408</v>
      </c>
      <c r="F338" s="59">
        <f t="shared" si="27"/>
        <v>21.496798543752835</v>
      </c>
      <c r="G338" s="59">
        <f t="shared" si="27"/>
        <v>17.223141199753634</v>
      </c>
      <c r="H338" s="59">
        <f t="shared" si="27"/>
        <v>3.5151993241932571</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6809.1392601955813</v>
      </c>
      <c r="D343" s="42">
        <f t="shared" si="28"/>
        <v>16130.989876162788</v>
      </c>
      <c r="E343" s="42">
        <f>E293*24</f>
        <v>42554.234831382724</v>
      </c>
      <c r="F343" s="42">
        <f>F293*18</f>
        <v>106231.60097121836</v>
      </c>
      <c r="G343" s="42">
        <f>G293*24</f>
        <v>0</v>
      </c>
      <c r="H343" s="42">
        <f>IF((C32/30+D32/30+E32/24+F32/18+G32/24)=0,0,H268/(C32/30+D32/30+E32/24+F32/18+G32/24))</f>
        <v>17175.348863855696</v>
      </c>
      <c r="I343" s="1"/>
    </row>
    <row r="344" spans="2:10" x14ac:dyDescent="0.2">
      <c r="B344" s="9" t="str">
        <f>$B$33</f>
        <v>Science</v>
      </c>
      <c r="C344" s="43">
        <f t="shared" si="28"/>
        <v>7770.771305711778</v>
      </c>
      <c r="D344" s="43">
        <f t="shared" si="28"/>
        <v>19327.866190461173</v>
      </c>
      <c r="E344" s="43">
        <f>E294*24</f>
        <v>82398.189573278301</v>
      </c>
      <c r="F344" s="43">
        <f>F294*18</f>
        <v>86348.399147290998</v>
      </c>
      <c r="G344" s="43">
        <f>G294*24</f>
        <v>0</v>
      </c>
      <c r="H344" s="43">
        <f t="shared" ref="H344:H363" si="29">IF((C33/30+D33/30+E33/24+F33/18+G33/24)=0,0,H269/(C33/30+D33/30+E33/24+F33/18+G33/24))</f>
        <v>22696.244881560004</v>
      </c>
      <c r="I344" s="1"/>
    </row>
    <row r="345" spans="2:10" x14ac:dyDescent="0.2">
      <c r="B345" s="9" t="str">
        <f>$B$34</f>
        <v>Fine Arts</v>
      </c>
      <c r="C345" s="43">
        <f t="shared" si="28"/>
        <v>5365.7749289755029</v>
      </c>
      <c r="D345" s="43">
        <f t="shared" si="28"/>
        <v>14304.181160250911</v>
      </c>
      <c r="E345" s="43">
        <f t="shared" ref="E345:E363" si="30">E295*24</f>
        <v>177980.42693053524</v>
      </c>
      <c r="F345" s="43">
        <f t="shared" ref="F345:F363" si="31">F295*18</f>
        <v>44354.950797017926</v>
      </c>
      <c r="G345" s="43">
        <f t="shared" ref="G345:G363" si="32">G295*24</f>
        <v>0</v>
      </c>
      <c r="H345" s="43">
        <f t="shared" si="29"/>
        <v>8994.7063530909127</v>
      </c>
      <c r="I345" s="1"/>
    </row>
    <row r="346" spans="2:10" x14ac:dyDescent="0.2">
      <c r="B346" s="9" t="str">
        <f>$B$35</f>
        <v>Teacher Education</v>
      </c>
      <c r="C346" s="43">
        <f t="shared" si="28"/>
        <v>8844.873865661315</v>
      </c>
      <c r="D346" s="43">
        <f t="shared" si="28"/>
        <v>12038.335255059641</v>
      </c>
      <c r="E346" s="43">
        <f t="shared" si="30"/>
        <v>16839.288951869818</v>
      </c>
      <c r="F346" s="43">
        <f t="shared" si="31"/>
        <v>63494.010620036279</v>
      </c>
      <c r="G346" s="43">
        <f t="shared" si="32"/>
        <v>0</v>
      </c>
      <c r="H346" s="43">
        <f t="shared" si="29"/>
        <v>22947.588600972365</v>
      </c>
      <c r="I346" s="1"/>
    </row>
    <row r="347" spans="2:10" x14ac:dyDescent="0.2">
      <c r="B347" s="9" t="str">
        <f>$B$36</f>
        <v>Agriculture</v>
      </c>
      <c r="C347" s="43">
        <f t="shared" si="28"/>
        <v>7519.7668623209684</v>
      </c>
      <c r="D347" s="43">
        <f t="shared" si="28"/>
        <v>15251.101567278782</v>
      </c>
      <c r="E347" s="43">
        <f t="shared" si="30"/>
        <v>78306.424983767312</v>
      </c>
      <c r="F347" s="43">
        <f t="shared" si="31"/>
        <v>70804.485843640752</v>
      </c>
      <c r="G347" s="43">
        <f t="shared" si="32"/>
        <v>0</v>
      </c>
      <c r="H347" s="43">
        <f t="shared" si="29"/>
        <v>23590.371423224573</v>
      </c>
      <c r="I347" s="1"/>
    </row>
    <row r="348" spans="2:10" x14ac:dyDescent="0.2">
      <c r="B348" s="9" t="str">
        <f>$B$37</f>
        <v>Engineering</v>
      </c>
      <c r="C348" s="43">
        <f t="shared" si="28"/>
        <v>10104.911155003139</v>
      </c>
      <c r="D348" s="43">
        <f t="shared" si="28"/>
        <v>17330.33342624973</v>
      </c>
      <c r="E348" s="43">
        <f t="shared" si="30"/>
        <v>51378.679359907655</v>
      </c>
      <c r="F348" s="43">
        <f t="shared" si="31"/>
        <v>73336.082255648536</v>
      </c>
      <c r="G348" s="43">
        <f t="shared" si="32"/>
        <v>0</v>
      </c>
      <c r="H348" s="43">
        <f t="shared" si="29"/>
        <v>28085.558646032532</v>
      </c>
      <c r="I348" s="1"/>
    </row>
    <row r="349" spans="2:10" x14ac:dyDescent="0.2">
      <c r="B349" s="9" t="str">
        <f>$B$38</f>
        <v>Home Economics</v>
      </c>
      <c r="C349" s="43">
        <f t="shared" si="28"/>
        <v>7817.8395130920071</v>
      </c>
      <c r="D349" s="43">
        <f t="shared" si="28"/>
        <v>17323.383665618519</v>
      </c>
      <c r="E349" s="43">
        <f t="shared" si="30"/>
        <v>0</v>
      </c>
      <c r="F349" s="43">
        <f t="shared" si="31"/>
        <v>0</v>
      </c>
      <c r="G349" s="43">
        <f t="shared" si="32"/>
        <v>0</v>
      </c>
      <c r="H349" s="43">
        <f t="shared" si="29"/>
        <v>12030.719151265084</v>
      </c>
      <c r="I349" s="1"/>
    </row>
    <row r="350" spans="2:10" x14ac:dyDescent="0.2">
      <c r="B350" s="9" t="str">
        <f>$B$39</f>
        <v>Law</v>
      </c>
      <c r="C350" s="43">
        <f t="shared" si="28"/>
        <v>0</v>
      </c>
      <c r="D350" s="43">
        <f t="shared" si="28"/>
        <v>0</v>
      </c>
      <c r="E350" s="43">
        <f t="shared" si="30"/>
        <v>0</v>
      </c>
      <c r="F350" s="43">
        <f t="shared" si="31"/>
        <v>0</v>
      </c>
      <c r="G350" s="43">
        <f t="shared" si="32"/>
        <v>59890.555007321265</v>
      </c>
      <c r="H350" s="43">
        <f t="shared" si="29"/>
        <v>59890.555007321258</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132333.4148279471</v>
      </c>
      <c r="H353" s="43">
        <f t="shared" si="29"/>
        <v>132333.41482794713</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18753.993462125512</v>
      </c>
      <c r="D355" s="43">
        <f t="shared" si="28"/>
        <v>0</v>
      </c>
      <c r="E355" s="43">
        <f t="shared" si="30"/>
        <v>0</v>
      </c>
      <c r="F355" s="43">
        <f t="shared" si="31"/>
        <v>0</v>
      </c>
      <c r="G355" s="43">
        <f t="shared" si="32"/>
        <v>0</v>
      </c>
      <c r="H355" s="43">
        <f t="shared" si="29"/>
        <v>18753.993462125512</v>
      </c>
      <c r="I355" s="1"/>
    </row>
    <row r="356" spans="2:9" x14ac:dyDescent="0.2">
      <c r="B356" s="9" t="str">
        <f>$B$45</f>
        <v>Health Services</v>
      </c>
      <c r="C356" s="43">
        <f t="shared" si="28"/>
        <v>5659.7923853023885</v>
      </c>
      <c r="D356" s="43">
        <f t="shared" si="28"/>
        <v>9496.0378017981238</v>
      </c>
      <c r="E356" s="43">
        <f t="shared" si="30"/>
        <v>52121.714841861787</v>
      </c>
      <c r="F356" s="43">
        <f t="shared" si="31"/>
        <v>65390.781630566926</v>
      </c>
      <c r="G356" s="43">
        <f t="shared" si="32"/>
        <v>0</v>
      </c>
      <c r="H356" s="43">
        <f t="shared" si="29"/>
        <v>10105.730685525639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6191.1401900296141</v>
      </c>
      <c r="D358" s="43">
        <f t="shared" si="28"/>
        <v>11794.464392893107</v>
      </c>
      <c r="E358" s="43">
        <f t="shared" si="30"/>
        <v>30208.284580236104</v>
      </c>
      <c r="F358" s="43">
        <f t="shared" si="31"/>
        <v>276366.5974116702</v>
      </c>
      <c r="G358" s="43">
        <f t="shared" si="32"/>
        <v>0</v>
      </c>
      <c r="H358" s="43">
        <f t="shared" si="29"/>
        <v>18676.293490479035</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6380.6423951489633</v>
      </c>
      <c r="D360" s="43">
        <f t="shared" si="33"/>
        <v>10159.62031284825</v>
      </c>
      <c r="E360" s="43">
        <f t="shared" si="30"/>
        <v>0</v>
      </c>
      <c r="F360" s="43">
        <f t="shared" si="31"/>
        <v>0</v>
      </c>
      <c r="G360" s="43">
        <f t="shared" si="32"/>
        <v>0</v>
      </c>
      <c r="H360" s="43">
        <f t="shared" si="29"/>
        <v>9439.3648918160197</v>
      </c>
      <c r="I360" s="1"/>
    </row>
    <row r="361" spans="2:9" x14ac:dyDescent="0.2">
      <c r="B361" s="9" t="str">
        <f>$B$50</f>
        <v>Technology</v>
      </c>
      <c r="C361" s="43">
        <f t="shared" si="33"/>
        <v>14542.388046164149</v>
      </c>
      <c r="D361" s="43">
        <f t="shared" si="33"/>
        <v>18086.49267122677</v>
      </c>
      <c r="E361" s="43">
        <f t="shared" si="30"/>
        <v>90220.648266905788</v>
      </c>
      <c r="F361" s="43">
        <f t="shared" si="31"/>
        <v>0</v>
      </c>
      <c r="G361" s="43">
        <f t="shared" si="32"/>
        <v>0</v>
      </c>
      <c r="H361" s="43">
        <f t="shared" si="29"/>
        <v>18159.966279993841</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7750.9650546126177</v>
      </c>
      <c r="D363" s="42">
        <f t="shared" si="33"/>
        <v>15876.378802970177</v>
      </c>
      <c r="E363" s="42">
        <f t="shared" si="30"/>
        <v>45756.092856674128</v>
      </c>
      <c r="F363" s="42">
        <f t="shared" si="31"/>
        <v>87824.816959669581</v>
      </c>
      <c r="G363" s="42">
        <f t="shared" si="32"/>
        <v>93819.813541707583</v>
      </c>
      <c r="H363" s="42">
        <f t="shared" si="29"/>
        <v>22602.873302011412</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24" priority="6" stopIfTrue="1">
      <formula>C32=0</formula>
    </cfRule>
  </conditionalFormatting>
  <conditionalFormatting sqref="C91:G110">
    <cfRule type="expression" dxfId="223" priority="5" stopIfTrue="1">
      <formula>C32=0</formula>
    </cfRule>
  </conditionalFormatting>
  <conditionalFormatting sqref="C143:H162">
    <cfRule type="expression" dxfId="222" priority="3" stopIfTrue="1">
      <formula>C32=0</formula>
    </cfRule>
  </conditionalFormatting>
  <conditionalFormatting sqref="H143:H162">
    <cfRule type="expression" dxfId="221" priority="4" stopIfTrue="1">
      <formula>OR(AND(#REF!&gt;0,H143&gt;0,H61=0),AND(#REF!&gt;0,H143&gt;0,H32=0))</formula>
    </cfRule>
  </conditionalFormatting>
  <conditionalFormatting sqref="H143:H162">
    <cfRule type="expression" dxfId="220" priority="2" stopIfTrue="1">
      <formula>OR(AND(#REF!&gt;0,H143&gt;0,H61=0),AND(#REF!&gt;0,H143&gt;0,H32=0))</formula>
    </cfRule>
  </conditionalFormatting>
  <conditionalFormatting sqref="H143:H162">
    <cfRule type="expression" dxfId="219" priority="1"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topLeftCell="A34"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8"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75</v>
      </c>
      <c r="C3" s="6"/>
      <c r="D3" s="6"/>
      <c r="E3" s="6"/>
      <c r="F3" s="6"/>
      <c r="G3" s="6"/>
      <c r="H3" s="6"/>
    </row>
    <row r="4" spans="2:8" x14ac:dyDescent="0.2">
      <c r="B4" s="90" t="s">
        <v>145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Data!G11</f>
        <v>20517138</v>
      </c>
      <c r="G13" s="33"/>
      <c r="H13" s="60">
        <f>F13</f>
        <v>20517138</v>
      </c>
    </row>
    <row r="14" spans="2:8" x14ac:dyDescent="0.2">
      <c r="B14" s="364" t="s">
        <v>14</v>
      </c>
      <c r="C14" s="364"/>
      <c r="D14" s="364"/>
      <c r="E14" s="364"/>
      <c r="F14" s="82">
        <f>Data!H11</f>
        <v>8218128</v>
      </c>
      <c r="G14" s="33"/>
      <c r="H14" s="30">
        <f>F14</f>
        <v>8218128</v>
      </c>
    </row>
    <row r="15" spans="2:8" x14ac:dyDescent="0.2">
      <c r="B15" s="364" t="s">
        <v>15</v>
      </c>
      <c r="C15" s="364"/>
      <c r="D15" s="364"/>
      <c r="E15" s="364"/>
      <c r="F15" s="82">
        <f>Data!I11</f>
        <v>6595959</v>
      </c>
      <c r="G15" s="33"/>
      <c r="H15" s="30">
        <f>F15</f>
        <v>6595959</v>
      </c>
    </row>
    <row r="16" spans="2:8" x14ac:dyDescent="0.2">
      <c r="B16" s="364" t="s">
        <v>19</v>
      </c>
      <c r="C16" s="364"/>
      <c r="D16" s="364"/>
      <c r="E16" s="364"/>
      <c r="F16" s="82">
        <f>Data!J11</f>
        <v>3722278</v>
      </c>
      <c r="G16" s="33"/>
      <c r="H16" s="30">
        <f>F16-G16</f>
        <v>3722278</v>
      </c>
    </row>
    <row r="17" spans="2:9" x14ac:dyDescent="0.2">
      <c r="B17" s="364" t="s">
        <v>16</v>
      </c>
      <c r="C17" s="364"/>
      <c r="D17" s="364"/>
      <c r="E17" s="364"/>
      <c r="F17" s="82">
        <f>Data!K11</f>
        <v>7285656</v>
      </c>
      <c r="G17" s="33"/>
      <c r="H17" s="30">
        <f>F17</f>
        <v>7285656</v>
      </c>
    </row>
    <row r="18" spans="2:9" x14ac:dyDescent="0.2">
      <c r="B18" s="364" t="s">
        <v>1</v>
      </c>
      <c r="C18" s="364"/>
      <c r="D18" s="364"/>
      <c r="E18" s="364"/>
      <c r="F18" s="83">
        <f>SUM(F13:F17)</f>
        <v>46339159</v>
      </c>
      <c r="G18" s="34"/>
      <c r="H18" s="29">
        <f>SUM(H13:H17)</f>
        <v>46339159</v>
      </c>
    </row>
    <row r="19" spans="2:9" ht="13.5" customHeight="1" x14ac:dyDescent="0.2">
      <c r="B19" s="27"/>
      <c r="D19" s="27"/>
      <c r="E19" s="27"/>
      <c r="F19" s="27"/>
      <c r="G19" s="27"/>
      <c r="H19" s="5"/>
    </row>
    <row r="20" spans="2:9" ht="13.5" customHeight="1" x14ac:dyDescent="0.2">
      <c r="B20" s="27"/>
      <c r="D20" s="368" t="s">
        <v>23</v>
      </c>
      <c r="E20" s="368"/>
      <c r="F20" s="368"/>
      <c r="G20" s="35" t="s">
        <v>24</v>
      </c>
      <c r="H20" s="35" t="s">
        <v>25</v>
      </c>
    </row>
    <row r="21" spans="2:9" x14ac:dyDescent="0.2">
      <c r="B21" s="366" t="s">
        <v>22</v>
      </c>
      <c r="C21" s="367"/>
      <c r="D21" s="363" t="str">
        <f>Data!L11</f>
        <v>Monica Poehl</v>
      </c>
      <c r="E21" s="363"/>
      <c r="F21" s="363"/>
      <c r="G21" s="94" t="str">
        <f>Data!M11</f>
        <v>979-458-6090</v>
      </c>
      <c r="H21" s="84" t="str">
        <f>Data!N11</f>
        <v>mpoehl@tamus.edu</v>
      </c>
    </row>
    <row r="22" spans="2:9" ht="13.5" customHeight="1" x14ac:dyDescent="0.2">
      <c r="B22" s="27"/>
      <c r="C22" s="27"/>
      <c r="D22" s="27"/>
      <c r="E22" s="27"/>
      <c r="F22" s="27"/>
      <c r="G22" s="27"/>
      <c r="H22" s="5"/>
    </row>
    <row r="23" spans="2:9" ht="13.5" customHeight="1" thickBot="1" x14ac:dyDescent="0.25">
      <c r="B23" s="3" t="s">
        <v>67</v>
      </c>
      <c r="C23" s="27"/>
      <c r="D23" s="27"/>
      <c r="E23" s="27"/>
      <c r="F23" s="27"/>
      <c r="G23" s="27"/>
      <c r="H23" s="5"/>
    </row>
    <row r="24" spans="2:9" s="37" customFormat="1" x14ac:dyDescent="0.2">
      <c r="B24" s="62"/>
      <c r="C24" s="65" t="s">
        <v>26</v>
      </c>
      <c r="D24" s="66" t="s">
        <v>27</v>
      </c>
      <c r="E24" s="66" t="s">
        <v>28</v>
      </c>
      <c r="F24" s="66" t="s">
        <v>29</v>
      </c>
      <c r="G24" s="66" t="s">
        <v>30</v>
      </c>
      <c r="H24" s="67" t="s">
        <v>31</v>
      </c>
    </row>
    <row r="25" spans="2:9" s="37" customFormat="1" ht="15" thickBot="1" x14ac:dyDescent="0.25">
      <c r="B25" s="61" t="s">
        <v>686</v>
      </c>
      <c r="C25" s="85">
        <f>Data!O11</f>
        <v>746</v>
      </c>
      <c r="D25" s="86">
        <f>Data!P11</f>
        <v>907</v>
      </c>
      <c r="E25" s="86">
        <f>Data!Q11</f>
        <v>124</v>
      </c>
      <c r="F25" s="86">
        <f>Data!R11</f>
        <v>29</v>
      </c>
      <c r="G25" s="86">
        <f>Data!S11</f>
        <v>0</v>
      </c>
      <c r="H25" s="74">
        <f>SUM(C25:G25)</f>
        <v>1806</v>
      </c>
    </row>
    <row r="26" spans="2:9" x14ac:dyDescent="0.2">
      <c r="C26" s="2"/>
      <c r="D26" s="2"/>
      <c r="E26" s="2"/>
      <c r="F26" s="2"/>
      <c r="G26" s="2"/>
      <c r="H26" s="2"/>
      <c r="I26" s="2"/>
    </row>
    <row r="27" spans="2:9" ht="13.5" customHeight="1" x14ac:dyDescent="0.2">
      <c r="B27" s="27"/>
      <c r="D27" s="368" t="s">
        <v>23</v>
      </c>
      <c r="E27" s="368"/>
      <c r="F27" s="368"/>
      <c r="G27" s="35" t="s">
        <v>24</v>
      </c>
      <c r="H27" s="35" t="s">
        <v>25</v>
      </c>
    </row>
    <row r="28" spans="2:9" x14ac:dyDescent="0.2">
      <c r="B28" s="366" t="s">
        <v>39</v>
      </c>
      <c r="C28" s="367"/>
      <c r="D28" s="363" t="str">
        <f>Data!T11</f>
        <v>Lang, Donna</v>
      </c>
      <c r="E28" s="363"/>
      <c r="F28" s="363"/>
      <c r="G28" s="94" t="str">
        <f>Data!U11</f>
        <v>(409) 740-4419</v>
      </c>
      <c r="H28" s="84" t="str">
        <f>Data!V11</f>
        <v>langd@tamug.edu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8" t="s">
        <v>32</v>
      </c>
      <c r="C31" s="69" t="s">
        <v>26</v>
      </c>
      <c r="D31" s="69" t="s">
        <v>27</v>
      </c>
      <c r="E31" s="69" t="s">
        <v>28</v>
      </c>
      <c r="F31" s="69" t="s">
        <v>29</v>
      </c>
      <c r="G31" s="69" t="s">
        <v>30</v>
      </c>
      <c r="H31" s="70" t="s">
        <v>31</v>
      </c>
      <c r="I31" s="1"/>
    </row>
    <row r="32" spans="2:9" x14ac:dyDescent="0.2">
      <c r="B32" s="9" t="s">
        <v>45</v>
      </c>
      <c r="C32" s="87">
        <f>Data!W11</f>
        <v>18725</v>
      </c>
      <c r="D32" s="87">
        <f>Data!AQ11</f>
        <v>1273</v>
      </c>
      <c r="E32" s="87">
        <f>Data!BK11</f>
        <v>114</v>
      </c>
      <c r="F32" s="87">
        <f>Data!CE11</f>
        <v>0</v>
      </c>
      <c r="G32" s="87">
        <f>Data!CY11</f>
        <v>0</v>
      </c>
      <c r="H32" s="22">
        <f>SUM(C32:G32)</f>
        <v>20112</v>
      </c>
      <c r="I32" s="1"/>
    </row>
    <row r="33" spans="2:9" x14ac:dyDescent="0.2">
      <c r="B33" s="7" t="s">
        <v>46</v>
      </c>
      <c r="C33" s="87">
        <f>Data!X11</f>
        <v>10457</v>
      </c>
      <c r="D33" s="87">
        <f>Data!AR11</f>
        <v>5808</v>
      </c>
      <c r="E33" s="87">
        <f>Data!BL11</f>
        <v>319</v>
      </c>
      <c r="F33" s="87">
        <f>Data!CF11</f>
        <v>485</v>
      </c>
      <c r="G33" s="87">
        <f>Data!CZ11</f>
        <v>0</v>
      </c>
      <c r="H33" s="22">
        <f t="shared" ref="H33:H52" si="0">SUM(C33:G33)</f>
        <v>17069</v>
      </c>
      <c r="I33" s="1"/>
    </row>
    <row r="34" spans="2:9" x14ac:dyDescent="0.2">
      <c r="B34" s="7" t="s">
        <v>47</v>
      </c>
      <c r="C34" s="87">
        <f>Data!Y11</f>
        <v>870</v>
      </c>
      <c r="D34" s="87">
        <f>Data!AS11</f>
        <v>0</v>
      </c>
      <c r="E34" s="87">
        <f>Data!BM11</f>
        <v>0</v>
      </c>
      <c r="F34" s="87">
        <f>Data!CG11</f>
        <v>0</v>
      </c>
      <c r="G34" s="87">
        <f>Data!DA11</f>
        <v>0</v>
      </c>
      <c r="H34" s="22">
        <f t="shared" si="0"/>
        <v>870</v>
      </c>
      <c r="I34" s="1"/>
    </row>
    <row r="35" spans="2:9" x14ac:dyDescent="0.2">
      <c r="B35" s="7" t="s">
        <v>48</v>
      </c>
      <c r="C35" s="87">
        <f>Data!Z11</f>
        <v>0</v>
      </c>
      <c r="D35" s="87">
        <f>Data!AT11</f>
        <v>0</v>
      </c>
      <c r="E35" s="87">
        <f>Data!BN11</f>
        <v>0</v>
      </c>
      <c r="F35" s="87">
        <f>Data!CH11</f>
        <v>0</v>
      </c>
      <c r="G35" s="87">
        <f>Data!DB11</f>
        <v>0</v>
      </c>
      <c r="H35" s="22">
        <f t="shared" si="0"/>
        <v>0</v>
      </c>
      <c r="I35" s="1"/>
    </row>
    <row r="36" spans="2:9" x14ac:dyDescent="0.2">
      <c r="B36" s="7" t="s">
        <v>49</v>
      </c>
      <c r="C36" s="87">
        <f>Data!AA11</f>
        <v>110</v>
      </c>
      <c r="D36" s="87">
        <f>Data!AU11</f>
        <v>584</v>
      </c>
      <c r="E36" s="87">
        <f>Data!BO11</f>
        <v>260</v>
      </c>
      <c r="F36" s="87">
        <f>Data!CI11</f>
        <v>3</v>
      </c>
      <c r="G36" s="87">
        <f>Data!DC11</f>
        <v>0</v>
      </c>
      <c r="H36" s="22">
        <f t="shared" si="0"/>
        <v>957</v>
      </c>
      <c r="I36" s="1"/>
    </row>
    <row r="37" spans="2:9" x14ac:dyDescent="0.2">
      <c r="B37" s="7" t="s">
        <v>50</v>
      </c>
      <c r="C37" s="87">
        <f>Data!AB11</f>
        <v>531</v>
      </c>
      <c r="D37" s="87">
        <f>Data!AV11</f>
        <v>1219</v>
      </c>
      <c r="E37" s="87">
        <f>Data!BP11</f>
        <v>159</v>
      </c>
      <c r="F37" s="87">
        <f>Data!CJ11</f>
        <v>9</v>
      </c>
      <c r="G37" s="87">
        <f>Data!DD11</f>
        <v>0</v>
      </c>
      <c r="H37" s="22">
        <f t="shared" si="0"/>
        <v>1918</v>
      </c>
      <c r="I37" s="1"/>
    </row>
    <row r="38" spans="2:9" x14ac:dyDescent="0.2">
      <c r="B38" s="7" t="s">
        <v>51</v>
      </c>
      <c r="C38" s="87">
        <f>Data!AC11</f>
        <v>0</v>
      </c>
      <c r="D38" s="87">
        <f>Data!AW11</f>
        <v>0</v>
      </c>
      <c r="E38" s="87">
        <f>Data!BQ11</f>
        <v>0</v>
      </c>
      <c r="F38" s="87">
        <f>Data!CK11</f>
        <v>0</v>
      </c>
      <c r="G38" s="87">
        <f>Data!DE11</f>
        <v>0</v>
      </c>
      <c r="H38" s="22">
        <f t="shared" si="0"/>
        <v>0</v>
      </c>
      <c r="I38" s="1"/>
    </row>
    <row r="39" spans="2:9" x14ac:dyDescent="0.2">
      <c r="B39" s="7" t="s">
        <v>52</v>
      </c>
      <c r="C39" s="87">
        <f>Data!AD11</f>
        <v>0</v>
      </c>
      <c r="D39" s="87">
        <f>Data!AX11</f>
        <v>0</v>
      </c>
      <c r="E39" s="87">
        <f>Data!BR11</f>
        <v>0</v>
      </c>
      <c r="F39" s="87">
        <f>Data!CL11</f>
        <v>0</v>
      </c>
      <c r="G39" s="87">
        <f>Data!DF11</f>
        <v>0</v>
      </c>
      <c r="H39" s="22">
        <f t="shared" si="0"/>
        <v>0</v>
      </c>
      <c r="I39" s="1"/>
    </row>
    <row r="40" spans="2:9" x14ac:dyDescent="0.2">
      <c r="B40" s="7" t="s">
        <v>53</v>
      </c>
      <c r="C40" s="87">
        <f>Data!AE11</f>
        <v>0</v>
      </c>
      <c r="D40" s="87">
        <f>Data!AY11</f>
        <v>0</v>
      </c>
      <c r="E40" s="87">
        <f>Data!BS11</f>
        <v>0</v>
      </c>
      <c r="F40" s="87">
        <f>Data!CM11</f>
        <v>0</v>
      </c>
      <c r="G40" s="87">
        <f>Data!DG11</f>
        <v>0</v>
      </c>
      <c r="H40" s="22">
        <f t="shared" si="0"/>
        <v>0</v>
      </c>
      <c r="I40" s="1"/>
    </row>
    <row r="41" spans="2:9" x14ac:dyDescent="0.2">
      <c r="B41" s="7" t="s">
        <v>54</v>
      </c>
      <c r="C41" s="87">
        <f>Data!AF11</f>
        <v>66</v>
      </c>
      <c r="D41" s="87">
        <f>Data!AZ11</f>
        <v>27</v>
      </c>
      <c r="E41" s="87">
        <f>Data!BT11</f>
        <v>0</v>
      </c>
      <c r="F41" s="87">
        <f>Data!CN11</f>
        <v>0</v>
      </c>
      <c r="G41" s="87">
        <f>Data!DH11</f>
        <v>0</v>
      </c>
      <c r="H41" s="22">
        <f t="shared" si="0"/>
        <v>93</v>
      </c>
      <c r="I41" s="1"/>
    </row>
    <row r="42" spans="2:9" x14ac:dyDescent="0.2">
      <c r="B42" s="7" t="s">
        <v>55</v>
      </c>
      <c r="C42" s="87">
        <f>Data!AG11</f>
        <v>0</v>
      </c>
      <c r="D42" s="87">
        <f>Data!BA11</f>
        <v>0</v>
      </c>
      <c r="E42" s="87">
        <f>Data!BU11</f>
        <v>0</v>
      </c>
      <c r="F42" s="87">
        <f>Data!CO11</f>
        <v>0</v>
      </c>
      <c r="G42" s="87">
        <f>Data!DI11</f>
        <v>0</v>
      </c>
      <c r="H42" s="22">
        <f t="shared" si="0"/>
        <v>0</v>
      </c>
      <c r="I42" s="1"/>
    </row>
    <row r="43" spans="2:9" x14ac:dyDescent="0.2">
      <c r="B43" s="7" t="s">
        <v>56</v>
      </c>
      <c r="C43" s="87">
        <f>Data!AH11</f>
        <v>3941</v>
      </c>
      <c r="D43" s="87">
        <f>Data!BB11</f>
        <v>2653</v>
      </c>
      <c r="E43" s="87">
        <f>Data!BV11</f>
        <v>0</v>
      </c>
      <c r="F43" s="87">
        <f>Data!CP11</f>
        <v>0</v>
      </c>
      <c r="G43" s="87">
        <f>Data!DJ11</f>
        <v>0</v>
      </c>
      <c r="H43" s="22">
        <f t="shared" si="0"/>
        <v>6594</v>
      </c>
      <c r="I43" s="1"/>
    </row>
    <row r="44" spans="2:9" x14ac:dyDescent="0.2">
      <c r="B44" s="7" t="s">
        <v>57</v>
      </c>
      <c r="C44" s="87">
        <f>Data!AI11</f>
        <v>190</v>
      </c>
      <c r="D44" s="87">
        <f>Data!BC11</f>
        <v>0</v>
      </c>
      <c r="E44" s="87">
        <f>Data!BW11</f>
        <v>0</v>
      </c>
      <c r="F44" s="87">
        <f>Data!CQ11</f>
        <v>0</v>
      </c>
      <c r="G44" s="87">
        <f>Data!DK11</f>
        <v>0</v>
      </c>
      <c r="H44" s="22">
        <f t="shared" si="0"/>
        <v>190</v>
      </c>
      <c r="I44" s="1"/>
    </row>
    <row r="45" spans="2:9" x14ac:dyDescent="0.2">
      <c r="B45" s="7" t="s">
        <v>58</v>
      </c>
      <c r="C45" s="87">
        <f>Data!AJ11</f>
        <v>273</v>
      </c>
      <c r="D45" s="87">
        <f>Data!BD11</f>
        <v>0</v>
      </c>
      <c r="E45" s="87">
        <f>Data!BX11</f>
        <v>0</v>
      </c>
      <c r="F45" s="87">
        <f>Data!CR11</f>
        <v>0</v>
      </c>
      <c r="G45" s="87">
        <f>Data!DL11</f>
        <v>0</v>
      </c>
      <c r="H45" s="22">
        <f t="shared" si="0"/>
        <v>273</v>
      </c>
      <c r="I45" s="1"/>
    </row>
    <row r="46" spans="2:9" x14ac:dyDescent="0.2">
      <c r="B46" s="7" t="s">
        <v>59</v>
      </c>
      <c r="C46" s="87">
        <f>Data!AK11</f>
        <v>0</v>
      </c>
      <c r="D46" s="87">
        <f>Data!BE11</f>
        <v>0</v>
      </c>
      <c r="E46" s="87">
        <f>Data!BY11</f>
        <v>0</v>
      </c>
      <c r="F46" s="87">
        <f>Data!CS11</f>
        <v>0</v>
      </c>
      <c r="G46" s="87">
        <f>Data!DM11</f>
        <v>0</v>
      </c>
      <c r="H46" s="22">
        <f t="shared" si="0"/>
        <v>0</v>
      </c>
      <c r="I46" s="1"/>
    </row>
    <row r="47" spans="2:9" x14ac:dyDescent="0.2">
      <c r="B47" s="7" t="s">
        <v>60</v>
      </c>
      <c r="C47" s="87">
        <f>Data!AL11</f>
        <v>2563</v>
      </c>
      <c r="D47" s="87">
        <f>Data!BF11</f>
        <v>6039</v>
      </c>
      <c r="E47" s="87">
        <f>Data!BZ11</f>
        <v>1085</v>
      </c>
      <c r="F47" s="87">
        <f>Data!CT11</f>
        <v>0</v>
      </c>
      <c r="G47" s="87">
        <f>Data!DN11</f>
        <v>0</v>
      </c>
      <c r="H47" s="22">
        <f t="shared" si="0"/>
        <v>9687</v>
      </c>
      <c r="I47" s="1"/>
    </row>
    <row r="48" spans="2:9" x14ac:dyDescent="0.2">
      <c r="B48" s="7" t="s">
        <v>61</v>
      </c>
      <c r="C48" s="87">
        <f>Data!AM11</f>
        <v>0</v>
      </c>
      <c r="D48" s="87">
        <f>Data!BG11</f>
        <v>0</v>
      </c>
      <c r="E48" s="87">
        <f>Data!CA11</f>
        <v>0</v>
      </c>
      <c r="F48" s="87">
        <f>Data!CU11</f>
        <v>0</v>
      </c>
      <c r="G48" s="87">
        <f>Data!DO11</f>
        <v>0</v>
      </c>
      <c r="H48" s="22">
        <f t="shared" si="0"/>
        <v>0</v>
      </c>
      <c r="I48" s="1"/>
    </row>
    <row r="49" spans="2:9" x14ac:dyDescent="0.2">
      <c r="B49" s="7" t="s">
        <v>62</v>
      </c>
      <c r="C49" s="87">
        <f>Data!AN11</f>
        <v>0</v>
      </c>
      <c r="D49" s="87">
        <f>Data!BH11</f>
        <v>0</v>
      </c>
      <c r="E49" s="87">
        <f>Data!CB11</f>
        <v>0</v>
      </c>
      <c r="F49" s="87">
        <f>Data!CV11</f>
        <v>0</v>
      </c>
      <c r="G49" s="87">
        <f>Data!DP11</f>
        <v>0</v>
      </c>
      <c r="H49" s="22">
        <f t="shared" si="0"/>
        <v>0</v>
      </c>
      <c r="I49" s="1"/>
    </row>
    <row r="50" spans="2:9" x14ac:dyDescent="0.2">
      <c r="B50" s="7" t="s">
        <v>63</v>
      </c>
      <c r="C50" s="87">
        <f>Data!AO11</f>
        <v>618</v>
      </c>
      <c r="D50" s="87">
        <f>Data!BI11</f>
        <v>947</v>
      </c>
      <c r="E50" s="87">
        <f>Data!CC11</f>
        <v>0</v>
      </c>
      <c r="F50" s="87">
        <f>Data!CW11</f>
        <v>0</v>
      </c>
      <c r="G50" s="87">
        <f>Data!DQ11</f>
        <v>0</v>
      </c>
      <c r="H50" s="22">
        <f t="shared" si="0"/>
        <v>1565</v>
      </c>
      <c r="I50" s="1"/>
    </row>
    <row r="51" spans="2:9" x14ac:dyDescent="0.2">
      <c r="B51" s="7" t="s">
        <v>0</v>
      </c>
      <c r="C51" s="87">
        <f>Data!AP11</f>
        <v>0</v>
      </c>
      <c r="D51" s="87">
        <f>Data!BJ11</f>
        <v>0</v>
      </c>
      <c r="E51" s="87">
        <f>Data!CD11</f>
        <v>0</v>
      </c>
      <c r="F51" s="87">
        <f>Data!CX11</f>
        <v>0</v>
      </c>
      <c r="G51" s="87">
        <f>Data!DR11</f>
        <v>0</v>
      </c>
      <c r="H51" s="22">
        <f t="shared" si="0"/>
        <v>0</v>
      </c>
      <c r="I51" s="1"/>
    </row>
    <row r="52" spans="2:9" x14ac:dyDescent="0.2">
      <c r="B52" s="8" t="s">
        <v>34</v>
      </c>
      <c r="C52" s="22">
        <f>SUM(C32:C51)</f>
        <v>38344</v>
      </c>
      <c r="D52" s="22">
        <f>SUM(D32:D51)</f>
        <v>18550</v>
      </c>
      <c r="E52" s="22">
        <f>SUM(E32:E51)</f>
        <v>1937</v>
      </c>
      <c r="F52" s="22">
        <f>SUM(F32:F51)</f>
        <v>497</v>
      </c>
      <c r="G52" s="22">
        <f>SUM(G32:G51)</f>
        <v>0</v>
      </c>
      <c r="H52" s="22">
        <f t="shared" si="0"/>
        <v>59328</v>
      </c>
      <c r="I52" s="1"/>
    </row>
    <row r="53" spans="2:9" x14ac:dyDescent="0.2">
      <c r="B53" s="14"/>
      <c r="C53" s="18"/>
      <c r="D53" s="18"/>
      <c r="E53" s="18"/>
      <c r="F53" s="18"/>
      <c r="G53" s="18"/>
      <c r="H53" s="18"/>
      <c r="I53" s="1"/>
    </row>
    <row r="54" spans="2:9" ht="13.5" customHeight="1" x14ac:dyDescent="0.2">
      <c r="B54" s="27"/>
      <c r="D54" s="368" t="s">
        <v>23</v>
      </c>
      <c r="E54" s="368"/>
      <c r="F54" s="368"/>
      <c r="G54" s="35" t="s">
        <v>24</v>
      </c>
      <c r="H54" s="35" t="s">
        <v>25</v>
      </c>
    </row>
    <row r="55" spans="2:9" x14ac:dyDescent="0.2">
      <c r="B55" s="366" t="s">
        <v>40</v>
      </c>
      <c r="C55" s="367"/>
      <c r="D55" s="363" t="str">
        <f>Data!T11</f>
        <v>Lang, Donna</v>
      </c>
      <c r="E55" s="363"/>
      <c r="F55" s="363"/>
      <c r="G55" s="94" t="str">
        <f>Data!U11</f>
        <v>(409) 740-4419</v>
      </c>
      <c r="H55" s="84" t="str">
        <f>Data!V11</f>
        <v>langd@tamug.edu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9" customHeight="1" x14ac:dyDescent="0.2">
      <c r="B58" s="369" t="s">
        <v>42</v>
      </c>
      <c r="C58" s="369"/>
      <c r="D58" s="369"/>
      <c r="E58" s="369"/>
      <c r="F58" s="369"/>
      <c r="G58" s="369"/>
      <c r="H58" s="38"/>
    </row>
    <row r="59" spans="2:9" ht="15" thickBot="1" x14ac:dyDescent="0.25">
      <c r="B59" s="36"/>
      <c r="C59" s="1"/>
      <c r="D59" s="1"/>
      <c r="E59" s="1"/>
      <c r="F59" s="1"/>
      <c r="G59" s="1"/>
      <c r="H59" s="1"/>
      <c r="I59" s="1"/>
    </row>
    <row r="60" spans="2:9" ht="15" thickBot="1" x14ac:dyDescent="0.25">
      <c r="B60" s="68" t="s">
        <v>32</v>
      </c>
      <c r="C60" s="69" t="s">
        <v>26</v>
      </c>
      <c r="D60" s="69" t="s">
        <v>27</v>
      </c>
      <c r="E60" s="69" t="s">
        <v>28</v>
      </c>
      <c r="F60" s="69" t="s">
        <v>29</v>
      </c>
      <c r="G60" s="69" t="s">
        <v>30</v>
      </c>
      <c r="H60" s="70" t="s">
        <v>31</v>
      </c>
      <c r="I60" s="1"/>
    </row>
    <row r="61" spans="2:9" x14ac:dyDescent="0.2">
      <c r="B61" s="9" t="str">
        <f>$B$32</f>
        <v>Liberal Arts</v>
      </c>
      <c r="C61" s="88">
        <f>Data!DS11</f>
        <v>1770961</v>
      </c>
      <c r="D61" s="88">
        <f>Data!EM11</f>
        <v>308850</v>
      </c>
      <c r="E61" s="88">
        <f>Data!FG11</f>
        <v>28931</v>
      </c>
      <c r="F61" s="88">
        <f>Data!GA11</f>
        <v>0</v>
      </c>
      <c r="G61" s="88">
        <f>Data!GU11</f>
        <v>0</v>
      </c>
      <c r="H61" s="21">
        <f>SUM(C61:G61)</f>
        <v>2108742</v>
      </c>
      <c r="I61" s="1"/>
    </row>
    <row r="62" spans="2:9" x14ac:dyDescent="0.2">
      <c r="B62" s="9" t="str">
        <f>$B$33</f>
        <v>Science</v>
      </c>
      <c r="C62" s="88">
        <f>Data!DT11</f>
        <v>1462048</v>
      </c>
      <c r="D62" s="88">
        <f>Data!EN11</f>
        <v>1564890</v>
      </c>
      <c r="E62" s="88">
        <f>Data!FH11</f>
        <v>274996</v>
      </c>
      <c r="F62" s="88">
        <f>Data!GB11</f>
        <v>431842</v>
      </c>
      <c r="G62" s="88">
        <f>Data!GV11</f>
        <v>0</v>
      </c>
      <c r="H62" s="22">
        <f t="shared" ref="H62:H81" si="1">SUM(C62:G62)</f>
        <v>3733776</v>
      </c>
      <c r="I62" s="1"/>
    </row>
    <row r="63" spans="2:9" x14ac:dyDescent="0.2">
      <c r="B63" s="9" t="str">
        <f>$B$34</f>
        <v>Fine Arts</v>
      </c>
      <c r="C63" s="88">
        <f>Data!DU11</f>
        <v>78160</v>
      </c>
      <c r="D63" s="88">
        <f>Data!EO11</f>
        <v>0</v>
      </c>
      <c r="E63" s="88">
        <f>Data!FI11</f>
        <v>0</v>
      </c>
      <c r="F63" s="88">
        <f>Data!GC11</f>
        <v>0</v>
      </c>
      <c r="G63" s="88">
        <f>Data!GW11</f>
        <v>0</v>
      </c>
      <c r="H63" s="22">
        <f t="shared" si="1"/>
        <v>78160</v>
      </c>
      <c r="I63" s="1"/>
    </row>
    <row r="64" spans="2:9" x14ac:dyDescent="0.2">
      <c r="B64" s="9" t="str">
        <f>$B$35</f>
        <v>Teacher Education</v>
      </c>
      <c r="C64" s="88">
        <f>Data!DV11</f>
        <v>0</v>
      </c>
      <c r="D64" s="88">
        <f>Data!EP11</f>
        <v>0</v>
      </c>
      <c r="E64" s="88">
        <f>Data!FJ11</f>
        <v>0</v>
      </c>
      <c r="F64" s="88">
        <f>Data!GD11</f>
        <v>0</v>
      </c>
      <c r="G64" s="88">
        <f>Data!GX11</f>
        <v>0</v>
      </c>
      <c r="H64" s="22">
        <f t="shared" si="1"/>
        <v>0</v>
      </c>
      <c r="I64" s="1"/>
    </row>
    <row r="65" spans="2:9" x14ac:dyDescent="0.2">
      <c r="B65" s="9" t="str">
        <f>$B$36</f>
        <v>Agriculture</v>
      </c>
      <c r="C65" s="88">
        <f>Data!DW11</f>
        <v>63556</v>
      </c>
      <c r="D65" s="88">
        <f>Data!EQ11</f>
        <v>173463</v>
      </c>
      <c r="E65" s="88">
        <f>Data!FK11</f>
        <v>295784</v>
      </c>
      <c r="F65" s="88">
        <f>Data!GE11</f>
        <v>6251</v>
      </c>
      <c r="G65" s="88">
        <f>Data!GY11</f>
        <v>0</v>
      </c>
      <c r="H65" s="22">
        <f t="shared" si="1"/>
        <v>539054</v>
      </c>
      <c r="I65" s="1"/>
    </row>
    <row r="66" spans="2:9" x14ac:dyDescent="0.2">
      <c r="B66" s="9" t="str">
        <f>$B$37</f>
        <v>Engineering</v>
      </c>
      <c r="C66" s="88">
        <f>Data!DX11</f>
        <v>132317</v>
      </c>
      <c r="D66" s="88">
        <f>Data!ER11</f>
        <v>203704</v>
      </c>
      <c r="E66" s="88">
        <f>Data!FL11</f>
        <v>136583</v>
      </c>
      <c r="F66" s="88">
        <f>Data!GF11</f>
        <v>5559</v>
      </c>
      <c r="G66" s="88">
        <f>Data!GZ11</f>
        <v>0</v>
      </c>
      <c r="H66" s="22">
        <f t="shared" si="1"/>
        <v>478163</v>
      </c>
      <c r="I66" s="1"/>
    </row>
    <row r="67" spans="2:9" x14ac:dyDescent="0.2">
      <c r="B67" s="9" t="str">
        <f>$B$38</f>
        <v>Home Economics</v>
      </c>
      <c r="C67" s="88">
        <f>Data!DY11</f>
        <v>0</v>
      </c>
      <c r="D67" s="88">
        <f>Data!ES11</f>
        <v>0</v>
      </c>
      <c r="E67" s="88">
        <f>Data!FM11</f>
        <v>0</v>
      </c>
      <c r="F67" s="88">
        <f>Data!GG11</f>
        <v>0</v>
      </c>
      <c r="G67" s="88">
        <f>Data!HA11</f>
        <v>0</v>
      </c>
      <c r="H67" s="22">
        <f t="shared" si="1"/>
        <v>0</v>
      </c>
      <c r="I67" s="1"/>
    </row>
    <row r="68" spans="2:9" x14ac:dyDescent="0.2">
      <c r="B68" s="9" t="str">
        <f>$B$39</f>
        <v>Law</v>
      </c>
      <c r="C68" s="88">
        <f>Data!DZ11</f>
        <v>0</v>
      </c>
      <c r="D68" s="88">
        <f>Data!ET11</f>
        <v>0</v>
      </c>
      <c r="E68" s="88">
        <f>Data!FN11</f>
        <v>0</v>
      </c>
      <c r="F68" s="88">
        <f>Data!GH11</f>
        <v>0</v>
      </c>
      <c r="G68" s="88">
        <f>Data!HB11</f>
        <v>0</v>
      </c>
      <c r="H68" s="22">
        <f t="shared" si="1"/>
        <v>0</v>
      </c>
      <c r="I68" s="1"/>
    </row>
    <row r="69" spans="2:9" x14ac:dyDescent="0.2">
      <c r="B69" s="9" t="str">
        <f>$B$40</f>
        <v>Social Service</v>
      </c>
      <c r="C69" s="88">
        <f>Data!EA11</f>
        <v>0</v>
      </c>
      <c r="D69" s="88">
        <f>Data!EU11</f>
        <v>0</v>
      </c>
      <c r="E69" s="88">
        <f>Data!FO11</f>
        <v>0</v>
      </c>
      <c r="F69" s="88">
        <f>Data!GI11</f>
        <v>0</v>
      </c>
      <c r="G69" s="88">
        <f>Data!HC11</f>
        <v>0</v>
      </c>
      <c r="H69" s="22">
        <f t="shared" si="1"/>
        <v>0</v>
      </c>
      <c r="I69" s="1"/>
    </row>
    <row r="70" spans="2:9" x14ac:dyDescent="0.2">
      <c r="B70" s="9" t="str">
        <f>$B$41</f>
        <v>Library Science</v>
      </c>
      <c r="C70" s="88">
        <f>Data!EB11</f>
        <v>7763</v>
      </c>
      <c r="D70" s="88">
        <f>Data!EV11</f>
        <v>6525</v>
      </c>
      <c r="E70" s="88">
        <f>Data!FP11</f>
        <v>0</v>
      </c>
      <c r="F70" s="88">
        <f>Data!GJ11</f>
        <v>0</v>
      </c>
      <c r="G70" s="88">
        <f>Data!HD11</f>
        <v>0</v>
      </c>
      <c r="H70" s="22">
        <f t="shared" si="1"/>
        <v>14288</v>
      </c>
      <c r="I70" s="1"/>
    </row>
    <row r="71" spans="2:9" x14ac:dyDescent="0.2">
      <c r="B71" s="9" t="str">
        <f>$B$42</f>
        <v>Veterinary Science</v>
      </c>
      <c r="C71" s="88">
        <f>Data!EC11</f>
        <v>0</v>
      </c>
      <c r="D71" s="88">
        <f>Data!EW11</f>
        <v>0</v>
      </c>
      <c r="E71" s="88">
        <f>Data!FQ11</f>
        <v>0</v>
      </c>
      <c r="F71" s="88">
        <f>Data!GK11</f>
        <v>0</v>
      </c>
      <c r="G71" s="88">
        <f>Data!HE11</f>
        <v>0</v>
      </c>
      <c r="H71" s="22">
        <f t="shared" si="1"/>
        <v>0</v>
      </c>
      <c r="I71" s="1"/>
    </row>
    <row r="72" spans="2:9" x14ac:dyDescent="0.2">
      <c r="B72" s="9" t="str">
        <f>$B$43</f>
        <v>Vocational Training</v>
      </c>
      <c r="C72" s="88">
        <f>Data!ED11</f>
        <v>620423</v>
      </c>
      <c r="D72" s="88">
        <f>Data!EX11</f>
        <v>501490</v>
      </c>
      <c r="E72" s="88">
        <f>Data!FR11</f>
        <v>0</v>
      </c>
      <c r="F72" s="88">
        <f>Data!GL11</f>
        <v>0</v>
      </c>
      <c r="G72" s="88">
        <f>Data!HF11</f>
        <v>0</v>
      </c>
      <c r="H72" s="22">
        <f t="shared" si="1"/>
        <v>1121913</v>
      </c>
      <c r="I72" s="1"/>
    </row>
    <row r="73" spans="2:9" x14ac:dyDescent="0.2">
      <c r="B73" s="9" t="str">
        <f>$B$44</f>
        <v>Physical Training</v>
      </c>
      <c r="C73" s="88">
        <f>Data!EE11</f>
        <v>46032</v>
      </c>
      <c r="D73" s="88">
        <f>Data!EY11</f>
        <v>0</v>
      </c>
      <c r="E73" s="88">
        <f>Data!FS11</f>
        <v>0</v>
      </c>
      <c r="F73" s="88">
        <f>Data!GM11</f>
        <v>0</v>
      </c>
      <c r="G73" s="88">
        <f>Data!HG11</f>
        <v>0</v>
      </c>
      <c r="H73" s="22">
        <f t="shared" si="1"/>
        <v>46032</v>
      </c>
      <c r="I73" s="1"/>
    </row>
    <row r="74" spans="2:9" x14ac:dyDescent="0.2">
      <c r="B74" s="9" t="str">
        <f>$B$45</f>
        <v>Health Services</v>
      </c>
      <c r="C74" s="88">
        <f>Data!EF11</f>
        <v>55313</v>
      </c>
      <c r="D74" s="88">
        <f>Data!EZ11</f>
        <v>0</v>
      </c>
      <c r="E74" s="88">
        <f>Data!FT11</f>
        <v>0</v>
      </c>
      <c r="F74" s="88">
        <f>Data!GN11</f>
        <v>0</v>
      </c>
      <c r="G74" s="88">
        <f>Data!HH11</f>
        <v>0</v>
      </c>
      <c r="H74" s="22">
        <f t="shared" si="1"/>
        <v>55313</v>
      </c>
      <c r="I74" s="1"/>
    </row>
    <row r="75" spans="2:9" x14ac:dyDescent="0.2">
      <c r="B75" s="9" t="str">
        <f>$B$46</f>
        <v>Pharmacy</v>
      </c>
      <c r="C75" s="88">
        <f>Data!EG11</f>
        <v>0</v>
      </c>
      <c r="D75" s="88">
        <f>Data!FA11</f>
        <v>0</v>
      </c>
      <c r="E75" s="88">
        <f>Data!FU11</f>
        <v>0</v>
      </c>
      <c r="F75" s="88">
        <f>Data!GO11</f>
        <v>0</v>
      </c>
      <c r="G75" s="88">
        <f>Data!HI11</f>
        <v>0</v>
      </c>
      <c r="H75" s="22">
        <f t="shared" si="1"/>
        <v>0</v>
      </c>
      <c r="I75" s="1"/>
    </row>
    <row r="76" spans="2:9" x14ac:dyDescent="0.2">
      <c r="B76" s="9" t="str">
        <f>$B$47</f>
        <v>Business Administration</v>
      </c>
      <c r="C76" s="88">
        <f>Data!EH11</f>
        <v>192376</v>
      </c>
      <c r="D76" s="88">
        <f>Data!FB11</f>
        <v>717270</v>
      </c>
      <c r="E76" s="88">
        <f>Data!FV11</f>
        <v>447253</v>
      </c>
      <c r="F76" s="88">
        <f>Data!GP11</f>
        <v>0</v>
      </c>
      <c r="G76" s="88">
        <f>Data!HJ11</f>
        <v>0</v>
      </c>
      <c r="H76" s="22">
        <f t="shared" si="1"/>
        <v>1356899</v>
      </c>
      <c r="I76" s="1"/>
    </row>
    <row r="77" spans="2:9" x14ac:dyDescent="0.2">
      <c r="B77" s="9" t="str">
        <f>$B$48</f>
        <v>Optometry</v>
      </c>
      <c r="C77" s="88">
        <f>Data!EI11</f>
        <v>0</v>
      </c>
      <c r="D77" s="88">
        <f>Data!FC11</f>
        <v>0</v>
      </c>
      <c r="E77" s="88">
        <f>Data!FW11</f>
        <v>0</v>
      </c>
      <c r="F77" s="88">
        <f>Data!GQ11</f>
        <v>0</v>
      </c>
      <c r="G77" s="88">
        <f>Data!HK11</f>
        <v>0</v>
      </c>
      <c r="H77" s="22">
        <f t="shared" si="1"/>
        <v>0</v>
      </c>
      <c r="I77" s="1"/>
    </row>
    <row r="78" spans="2:9" x14ac:dyDescent="0.2">
      <c r="B78" s="9" t="str">
        <f>$B$49</f>
        <v>Teacher Ed-Practice Teaching</v>
      </c>
      <c r="C78" s="88">
        <f>Data!EJ11</f>
        <v>0</v>
      </c>
      <c r="D78" s="88">
        <f>Data!FD11</f>
        <v>0</v>
      </c>
      <c r="E78" s="88">
        <f>Data!FX11</f>
        <v>0</v>
      </c>
      <c r="F78" s="88">
        <f>Data!GR11</f>
        <v>0</v>
      </c>
      <c r="G78" s="88">
        <f>Data!HL11</f>
        <v>0</v>
      </c>
      <c r="H78" s="22">
        <f t="shared" si="1"/>
        <v>0</v>
      </c>
      <c r="I78" s="1"/>
    </row>
    <row r="79" spans="2:9" x14ac:dyDescent="0.2">
      <c r="B79" s="9" t="str">
        <f>$B$50</f>
        <v>Technology</v>
      </c>
      <c r="C79" s="88">
        <f>Data!EK11</f>
        <v>291377</v>
      </c>
      <c r="D79" s="88">
        <f>Data!FE11</f>
        <v>326269</v>
      </c>
      <c r="E79" s="88">
        <f>Data!FY11</f>
        <v>0</v>
      </c>
      <c r="F79" s="88">
        <f>Data!GS11</f>
        <v>0</v>
      </c>
      <c r="G79" s="88">
        <f>Data!HM11</f>
        <v>0</v>
      </c>
      <c r="H79" s="22">
        <f t="shared" si="1"/>
        <v>617646</v>
      </c>
      <c r="I79" s="1"/>
    </row>
    <row r="80" spans="2:9" x14ac:dyDescent="0.2">
      <c r="B80" s="9" t="str">
        <f>$B$51</f>
        <v>Nursing</v>
      </c>
      <c r="C80" s="88">
        <f>Data!EL11</f>
        <v>0</v>
      </c>
      <c r="D80" s="88">
        <f>Data!FF11</f>
        <v>0</v>
      </c>
      <c r="E80" s="88">
        <f>Data!FZ11</f>
        <v>0</v>
      </c>
      <c r="F80" s="88">
        <f>Data!GT11</f>
        <v>0</v>
      </c>
      <c r="G80" s="88">
        <f>Data!HN11</f>
        <v>0</v>
      </c>
      <c r="H80" s="22">
        <f t="shared" si="1"/>
        <v>0</v>
      </c>
      <c r="I80" s="1"/>
    </row>
    <row r="81" spans="2:9" x14ac:dyDescent="0.2">
      <c r="B81" s="39" t="str">
        <f>$B$52</f>
        <v>Totals</v>
      </c>
      <c r="C81" s="21">
        <f>SUM(C61:C80)</f>
        <v>4720326</v>
      </c>
      <c r="D81" s="21">
        <f>SUM(D61:D80)</f>
        <v>3802461</v>
      </c>
      <c r="E81" s="21">
        <f>SUM(E61:E80)</f>
        <v>1183547</v>
      </c>
      <c r="F81" s="21">
        <f>SUM(F61:F80)</f>
        <v>443652</v>
      </c>
      <c r="G81" s="21">
        <f>SUM(G61:G80)</f>
        <v>0</v>
      </c>
      <c r="H81" s="21">
        <f t="shared" si="1"/>
        <v>10149986</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Data!T11</f>
        <v>Lang, Donna</v>
      </c>
      <c r="E84" s="363"/>
      <c r="F84" s="363"/>
      <c r="G84" s="94" t="str">
        <f>Data!U11</f>
        <v>(409) 740-4419</v>
      </c>
      <c r="H84" s="84" t="str">
        <f>Data!V11</f>
        <v>langd@tamug.edu</v>
      </c>
    </row>
    <row r="85" spans="2:9" ht="13.5" customHeight="1" x14ac:dyDescent="0.2">
      <c r="B85" s="27"/>
      <c r="C85" s="27"/>
      <c r="D85" s="27"/>
      <c r="E85" s="27"/>
      <c r="F85" s="27"/>
      <c r="G85" s="27"/>
      <c r="H85" s="5"/>
    </row>
    <row r="86" spans="2:9" x14ac:dyDescent="0.2">
      <c r="B86" s="28" t="s">
        <v>33</v>
      </c>
      <c r="C86" s="13"/>
      <c r="D86" s="13"/>
      <c r="E86" s="13"/>
      <c r="F86" s="13"/>
      <c r="G86" s="13"/>
      <c r="H86" s="17">
        <f>H13+H14</f>
        <v>28735266</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Data!HR11</f>
        <v>46188</v>
      </c>
      <c r="D91" s="171">
        <f>Data!IL11</f>
        <v>8055</v>
      </c>
      <c r="E91" s="171">
        <f>Data!JF11</f>
        <v>755</v>
      </c>
      <c r="F91" s="171">
        <f>Data!JZ11</f>
        <v>0</v>
      </c>
      <c r="G91" s="171">
        <f>Data!KT11</f>
        <v>0</v>
      </c>
      <c r="H91" s="40">
        <f t="shared" ref="H91:H111" si="2">SUM(C91:G91)</f>
        <v>54998</v>
      </c>
    </row>
    <row r="92" spans="2:9" x14ac:dyDescent="0.2">
      <c r="B92" s="9" t="str">
        <f>$B$33</f>
        <v>Science</v>
      </c>
      <c r="C92" s="171">
        <f>Data!HS11</f>
        <v>90241</v>
      </c>
      <c r="D92" s="171">
        <f>Data!IM11</f>
        <v>96588</v>
      </c>
      <c r="E92" s="171">
        <f>Data!JG11</f>
        <v>16973</v>
      </c>
      <c r="F92" s="171">
        <f>Data!KA11</f>
        <v>26654</v>
      </c>
      <c r="G92" s="171">
        <f>Data!KU11</f>
        <v>0</v>
      </c>
      <c r="H92" s="75">
        <f t="shared" si="2"/>
        <v>230456</v>
      </c>
    </row>
    <row r="93" spans="2:9" x14ac:dyDescent="0.2">
      <c r="B93" s="9" t="str">
        <f>$B$34</f>
        <v>Fine Arts</v>
      </c>
      <c r="C93" s="171">
        <f>Data!HT11</f>
        <v>10169</v>
      </c>
      <c r="D93" s="171">
        <f>Data!IN11</f>
        <v>0</v>
      </c>
      <c r="E93" s="171">
        <f>Data!JH11</f>
        <v>0</v>
      </c>
      <c r="F93" s="171">
        <f>Data!KB11</f>
        <v>0</v>
      </c>
      <c r="G93" s="171">
        <f>Data!KV11</f>
        <v>0</v>
      </c>
      <c r="H93" s="75">
        <f t="shared" si="2"/>
        <v>10169</v>
      </c>
    </row>
    <row r="94" spans="2:9" x14ac:dyDescent="0.2">
      <c r="B94" s="9" t="str">
        <f>$B$35</f>
        <v>Teacher Education</v>
      </c>
      <c r="C94" s="171">
        <f>Data!HU11</f>
        <v>0</v>
      </c>
      <c r="D94" s="171">
        <f>Data!IO11</f>
        <v>0</v>
      </c>
      <c r="E94" s="171">
        <f>Data!JI11</f>
        <v>0</v>
      </c>
      <c r="F94" s="171">
        <f>Data!KC11</f>
        <v>0</v>
      </c>
      <c r="G94" s="171">
        <f>Data!KW11</f>
        <v>0</v>
      </c>
      <c r="H94" s="75">
        <f t="shared" si="2"/>
        <v>0</v>
      </c>
    </row>
    <row r="95" spans="2:9" x14ac:dyDescent="0.2">
      <c r="B95" s="9" t="str">
        <f>$B$36</f>
        <v>Agriculture</v>
      </c>
      <c r="C95" s="171">
        <f>Data!HV11</f>
        <v>120</v>
      </c>
      <c r="D95" s="171">
        <f>Data!IP11</f>
        <v>327</v>
      </c>
      <c r="E95" s="171">
        <f>Data!JJ11</f>
        <v>558</v>
      </c>
      <c r="F95" s="171">
        <f>Data!KD11</f>
        <v>12</v>
      </c>
      <c r="G95" s="171">
        <f>Data!KX11</f>
        <v>0</v>
      </c>
      <c r="H95" s="75">
        <f t="shared" si="2"/>
        <v>1017</v>
      </c>
    </row>
    <row r="96" spans="2:9" x14ac:dyDescent="0.2">
      <c r="B96" s="9" t="str">
        <f>$B$37</f>
        <v>Engineering</v>
      </c>
      <c r="C96" s="171">
        <f>Data!HW11</f>
        <v>752</v>
      </c>
      <c r="D96" s="171">
        <f>Data!IQ11</f>
        <v>1158</v>
      </c>
      <c r="E96" s="171">
        <f>Data!JK11</f>
        <v>776</v>
      </c>
      <c r="F96" s="171">
        <f>Data!KE11</f>
        <v>32</v>
      </c>
      <c r="G96" s="171">
        <f>Data!KY11</f>
        <v>0</v>
      </c>
      <c r="H96" s="75">
        <f t="shared" si="2"/>
        <v>2718</v>
      </c>
    </row>
    <row r="97" spans="2:8" x14ac:dyDescent="0.2">
      <c r="B97" s="9" t="str">
        <f>$B$38</f>
        <v>Home Economics</v>
      </c>
      <c r="C97" s="171">
        <f>Data!HX11</f>
        <v>0</v>
      </c>
      <c r="D97" s="171">
        <f>Data!IR11</f>
        <v>0</v>
      </c>
      <c r="E97" s="171">
        <f>Data!JL11</f>
        <v>0</v>
      </c>
      <c r="F97" s="171">
        <f>Data!KF11</f>
        <v>0</v>
      </c>
      <c r="G97" s="171">
        <f>Data!KZ11</f>
        <v>0</v>
      </c>
      <c r="H97" s="75">
        <f t="shared" si="2"/>
        <v>0</v>
      </c>
    </row>
    <row r="98" spans="2:8" x14ac:dyDescent="0.2">
      <c r="B98" s="9" t="str">
        <f>$B$39</f>
        <v>Law</v>
      </c>
      <c r="C98" s="171">
        <f>Data!HY11</f>
        <v>0</v>
      </c>
      <c r="D98" s="171">
        <f>Data!IS11</f>
        <v>0</v>
      </c>
      <c r="E98" s="171">
        <f>Data!JM11</f>
        <v>0</v>
      </c>
      <c r="F98" s="171">
        <f>Data!KG11</f>
        <v>0</v>
      </c>
      <c r="G98" s="171">
        <f>Data!LA11</f>
        <v>0</v>
      </c>
      <c r="H98" s="75">
        <f t="shared" si="2"/>
        <v>0</v>
      </c>
    </row>
    <row r="99" spans="2:8" x14ac:dyDescent="0.2">
      <c r="B99" s="9" t="str">
        <f>$B$40</f>
        <v>Social Service</v>
      </c>
      <c r="C99" s="171">
        <f>Data!HZ11</f>
        <v>0</v>
      </c>
      <c r="D99" s="171">
        <f>Data!IT11</f>
        <v>0</v>
      </c>
      <c r="E99" s="171">
        <f>Data!JN11</f>
        <v>0</v>
      </c>
      <c r="F99" s="171">
        <f>Data!KH11</f>
        <v>0</v>
      </c>
      <c r="G99" s="171">
        <f>Data!LB11</f>
        <v>0</v>
      </c>
      <c r="H99" s="75">
        <f t="shared" si="2"/>
        <v>0</v>
      </c>
    </row>
    <row r="100" spans="2:8" x14ac:dyDescent="0.2">
      <c r="B100" s="9" t="str">
        <f>$B$41</f>
        <v>Library Science</v>
      </c>
      <c r="C100" s="171">
        <f>Data!IA11</f>
        <v>276</v>
      </c>
      <c r="D100" s="171">
        <f>Data!IU11</f>
        <v>232</v>
      </c>
      <c r="E100" s="171">
        <f>Data!JO11</f>
        <v>0</v>
      </c>
      <c r="F100" s="171">
        <f>Data!KI11</f>
        <v>0</v>
      </c>
      <c r="G100" s="171">
        <f>Data!LC11</f>
        <v>0</v>
      </c>
      <c r="H100" s="75">
        <f t="shared" si="2"/>
        <v>508</v>
      </c>
    </row>
    <row r="101" spans="2:8" x14ac:dyDescent="0.2">
      <c r="B101" s="9" t="str">
        <f>$B$42</f>
        <v>Veterinary Science</v>
      </c>
      <c r="C101" s="171">
        <f>Data!IB11</f>
        <v>0</v>
      </c>
      <c r="D101" s="171">
        <f>Data!IV11</f>
        <v>0</v>
      </c>
      <c r="E101" s="171">
        <f>Data!JP11</f>
        <v>0</v>
      </c>
      <c r="F101" s="171">
        <f>Data!KJ11</f>
        <v>0</v>
      </c>
      <c r="G101" s="171">
        <f>Data!LD11</f>
        <v>0</v>
      </c>
      <c r="H101" s="75">
        <f t="shared" si="2"/>
        <v>0</v>
      </c>
    </row>
    <row r="102" spans="2:8" x14ac:dyDescent="0.2">
      <c r="B102" s="9" t="str">
        <f>$B$43</f>
        <v>Vocational Training</v>
      </c>
      <c r="C102" s="171">
        <f>Data!IC11</f>
        <v>22210</v>
      </c>
      <c r="D102" s="171">
        <f>Data!IW11</f>
        <v>17952</v>
      </c>
      <c r="E102" s="171">
        <f>Data!JQ11</f>
        <v>0</v>
      </c>
      <c r="F102" s="171">
        <f>Data!KK11</f>
        <v>0</v>
      </c>
      <c r="G102" s="171">
        <f>Data!LE11</f>
        <v>0</v>
      </c>
      <c r="H102" s="75">
        <f t="shared" si="2"/>
        <v>40162</v>
      </c>
    </row>
    <row r="103" spans="2:8" x14ac:dyDescent="0.2">
      <c r="B103" s="9" t="str">
        <f>$B$44</f>
        <v>Physical Training</v>
      </c>
      <c r="C103" s="171">
        <f>Data!ID11</f>
        <v>2034</v>
      </c>
      <c r="D103" s="171">
        <f>Data!IX11</f>
        <v>0</v>
      </c>
      <c r="E103" s="171">
        <f>Data!JR11</f>
        <v>0</v>
      </c>
      <c r="F103" s="171">
        <f>Data!KL11</f>
        <v>0</v>
      </c>
      <c r="G103" s="171">
        <f>Data!LF11</f>
        <v>0</v>
      </c>
      <c r="H103" s="75">
        <f t="shared" si="2"/>
        <v>2034</v>
      </c>
    </row>
    <row r="104" spans="2:8" x14ac:dyDescent="0.2">
      <c r="B104" s="9" t="str">
        <f>$B$45</f>
        <v>Health Services</v>
      </c>
      <c r="C104" s="171">
        <f>Data!IE11</f>
        <v>4068</v>
      </c>
      <c r="D104" s="171">
        <f>Data!IY11</f>
        <v>0</v>
      </c>
      <c r="E104" s="171">
        <f>Data!JS11</f>
        <v>0</v>
      </c>
      <c r="F104" s="171">
        <f>Data!KM11</f>
        <v>0</v>
      </c>
      <c r="G104" s="171">
        <f>Data!LG11</f>
        <v>0</v>
      </c>
      <c r="H104" s="75">
        <f t="shared" si="2"/>
        <v>4068</v>
      </c>
    </row>
    <row r="105" spans="2:8" x14ac:dyDescent="0.2">
      <c r="B105" s="9" t="str">
        <f>$B$46</f>
        <v>Pharmacy</v>
      </c>
      <c r="C105" s="171">
        <f>Data!IF11</f>
        <v>0</v>
      </c>
      <c r="D105" s="171">
        <f>Data!IZ11</f>
        <v>0</v>
      </c>
      <c r="E105" s="171">
        <f>Data!JT11</f>
        <v>0</v>
      </c>
      <c r="F105" s="171">
        <f>Data!KN11</f>
        <v>0</v>
      </c>
      <c r="G105" s="171">
        <f>Data!LH11</f>
        <v>0</v>
      </c>
      <c r="H105" s="75">
        <f t="shared" si="2"/>
        <v>0</v>
      </c>
    </row>
    <row r="106" spans="2:8" x14ac:dyDescent="0.2">
      <c r="B106" s="9" t="str">
        <f>$B$47</f>
        <v>Business Administration</v>
      </c>
      <c r="C106" s="171">
        <f>Data!IG11</f>
        <v>22293</v>
      </c>
      <c r="D106" s="171">
        <f>Data!JA11</f>
        <v>83119</v>
      </c>
      <c r="E106" s="171">
        <f>Data!JU11</f>
        <v>51829</v>
      </c>
      <c r="F106" s="171">
        <f>Data!KO11</f>
        <v>0</v>
      </c>
      <c r="G106" s="171">
        <f>Data!LI11</f>
        <v>0</v>
      </c>
      <c r="H106" s="75">
        <f t="shared" si="2"/>
        <v>157241</v>
      </c>
    </row>
    <row r="107" spans="2:8" x14ac:dyDescent="0.2">
      <c r="B107" s="9" t="str">
        <f>$B$48</f>
        <v>Optometry</v>
      </c>
      <c r="C107" s="171">
        <f>Data!IH11</f>
        <v>0</v>
      </c>
      <c r="D107" s="171">
        <f>Data!JB11</f>
        <v>0</v>
      </c>
      <c r="E107" s="171">
        <f>Data!JV11</f>
        <v>0</v>
      </c>
      <c r="F107" s="171">
        <f>Data!KP11</f>
        <v>0</v>
      </c>
      <c r="G107" s="171">
        <f>Data!LJ11</f>
        <v>0</v>
      </c>
      <c r="H107" s="75">
        <f t="shared" si="2"/>
        <v>0</v>
      </c>
    </row>
    <row r="108" spans="2:8" x14ac:dyDescent="0.2">
      <c r="B108" s="9" t="str">
        <f>$B$49</f>
        <v>Teacher Ed-Practice Teaching</v>
      </c>
      <c r="C108" s="171">
        <f>Data!II11</f>
        <v>0</v>
      </c>
      <c r="D108" s="171">
        <f>Data!JC11</f>
        <v>0</v>
      </c>
      <c r="E108" s="171">
        <f>Data!JW11</f>
        <v>0</v>
      </c>
      <c r="F108" s="171">
        <f>Data!KQ11</f>
        <v>0</v>
      </c>
      <c r="G108" s="171">
        <f>Data!LK11</f>
        <v>0</v>
      </c>
      <c r="H108" s="75">
        <f t="shared" si="2"/>
        <v>0</v>
      </c>
    </row>
    <row r="109" spans="2:8" x14ac:dyDescent="0.2">
      <c r="B109" s="9" t="str">
        <f>$B$50</f>
        <v>Technology</v>
      </c>
      <c r="C109" s="171">
        <f>Data!IJ11</f>
        <v>2399</v>
      </c>
      <c r="D109" s="171">
        <f>Data!JD11</f>
        <v>2686</v>
      </c>
      <c r="E109" s="171">
        <f>Data!JX11</f>
        <v>0</v>
      </c>
      <c r="F109" s="171">
        <f>Data!KR11</f>
        <v>0</v>
      </c>
      <c r="G109" s="171">
        <f>Data!LL11</f>
        <v>0</v>
      </c>
      <c r="H109" s="75">
        <f t="shared" si="2"/>
        <v>5085</v>
      </c>
    </row>
    <row r="110" spans="2:8" x14ac:dyDescent="0.2">
      <c r="B110" s="9" t="str">
        <f>$B$51</f>
        <v>Nursing</v>
      </c>
      <c r="C110" s="171">
        <f>Data!IK11</f>
        <v>0</v>
      </c>
      <c r="D110" s="171">
        <f>Data!JE11</f>
        <v>0</v>
      </c>
      <c r="E110" s="171">
        <f>Data!JY11</f>
        <v>0</v>
      </c>
      <c r="F110" s="171">
        <f>Data!KS11</f>
        <v>0</v>
      </c>
      <c r="G110" s="171">
        <f>Data!HPM11</f>
        <v>0</v>
      </c>
      <c r="H110" s="75">
        <f t="shared" si="2"/>
        <v>0</v>
      </c>
    </row>
    <row r="111" spans="2:8" x14ac:dyDescent="0.2">
      <c r="B111" s="39" t="str">
        <f>$B$52</f>
        <v>Totals</v>
      </c>
      <c r="C111" s="40">
        <f>SUM(C91:C110)</f>
        <v>200750</v>
      </c>
      <c r="D111" s="40">
        <f>SUM(D91:D110)</f>
        <v>210117</v>
      </c>
      <c r="E111" s="40">
        <f>SUM(E91:E110)</f>
        <v>70891</v>
      </c>
      <c r="F111" s="40">
        <f>SUM(F91:F110)</f>
        <v>26698</v>
      </c>
      <c r="G111" s="40">
        <f>SUM(G91:G110)</f>
        <v>0</v>
      </c>
      <c r="H111" s="40">
        <f t="shared" si="2"/>
        <v>508456</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1817149</v>
      </c>
      <c r="D116" s="21">
        <f t="shared" si="3"/>
        <v>316905</v>
      </c>
      <c r="E116" s="21">
        <f t="shared" si="3"/>
        <v>29686</v>
      </c>
      <c r="F116" s="21">
        <f t="shared" si="3"/>
        <v>0</v>
      </c>
      <c r="G116" s="21">
        <f t="shared" si="3"/>
        <v>0</v>
      </c>
      <c r="H116" s="40">
        <f t="shared" ref="H116:H136" si="4">SUM(C116:G116)</f>
        <v>2163740</v>
      </c>
      <c r="I116" s="1"/>
    </row>
    <row r="117" spans="2:9" x14ac:dyDescent="0.2">
      <c r="B117" s="9" t="str">
        <f>$B$33</f>
        <v>Science</v>
      </c>
      <c r="C117" s="22">
        <f t="shared" si="3"/>
        <v>1552289</v>
      </c>
      <c r="D117" s="22">
        <f t="shared" si="3"/>
        <v>1661478</v>
      </c>
      <c r="E117" s="22">
        <f t="shared" si="3"/>
        <v>291969</v>
      </c>
      <c r="F117" s="22">
        <f t="shared" si="3"/>
        <v>458496</v>
      </c>
      <c r="G117" s="22">
        <f t="shared" si="3"/>
        <v>0</v>
      </c>
      <c r="H117" s="75">
        <f t="shared" si="4"/>
        <v>3964232</v>
      </c>
      <c r="I117" s="1"/>
    </row>
    <row r="118" spans="2:9" x14ac:dyDescent="0.2">
      <c r="B118" s="9" t="str">
        <f>$B$34</f>
        <v>Fine Arts</v>
      </c>
      <c r="C118" s="22">
        <f t="shared" si="3"/>
        <v>88329</v>
      </c>
      <c r="D118" s="22">
        <f t="shared" si="3"/>
        <v>0</v>
      </c>
      <c r="E118" s="22">
        <f t="shared" si="3"/>
        <v>0</v>
      </c>
      <c r="F118" s="22">
        <f t="shared" si="3"/>
        <v>0</v>
      </c>
      <c r="G118" s="22">
        <f t="shared" si="3"/>
        <v>0</v>
      </c>
      <c r="H118" s="75">
        <f t="shared" si="4"/>
        <v>88329</v>
      </c>
      <c r="I118" s="1"/>
    </row>
    <row r="119" spans="2:9" x14ac:dyDescent="0.2">
      <c r="B119" s="9" t="str">
        <f>$B$35</f>
        <v>Teacher Education</v>
      </c>
      <c r="C119" s="22">
        <f t="shared" si="3"/>
        <v>0</v>
      </c>
      <c r="D119" s="22">
        <f t="shared" si="3"/>
        <v>0</v>
      </c>
      <c r="E119" s="22">
        <f t="shared" si="3"/>
        <v>0</v>
      </c>
      <c r="F119" s="22">
        <f t="shared" si="3"/>
        <v>0</v>
      </c>
      <c r="G119" s="22">
        <f t="shared" si="3"/>
        <v>0</v>
      </c>
      <c r="H119" s="75">
        <f t="shared" si="4"/>
        <v>0</v>
      </c>
      <c r="I119" s="1"/>
    </row>
    <row r="120" spans="2:9" x14ac:dyDescent="0.2">
      <c r="B120" s="9" t="str">
        <f>$B$36</f>
        <v>Agriculture</v>
      </c>
      <c r="C120" s="22">
        <f t="shared" si="3"/>
        <v>63676</v>
      </c>
      <c r="D120" s="22">
        <f t="shared" si="3"/>
        <v>173790</v>
      </c>
      <c r="E120" s="22">
        <f t="shared" si="3"/>
        <v>296342</v>
      </c>
      <c r="F120" s="22">
        <f t="shared" si="3"/>
        <v>6263</v>
      </c>
      <c r="G120" s="22">
        <f t="shared" si="3"/>
        <v>0</v>
      </c>
      <c r="H120" s="75">
        <f t="shared" si="4"/>
        <v>540071</v>
      </c>
      <c r="I120" s="1"/>
    </row>
    <row r="121" spans="2:9" x14ac:dyDescent="0.2">
      <c r="B121" s="9" t="str">
        <f>$B$37</f>
        <v>Engineering</v>
      </c>
      <c r="C121" s="22">
        <f t="shared" si="3"/>
        <v>133069</v>
      </c>
      <c r="D121" s="22">
        <f t="shared" si="3"/>
        <v>204862</v>
      </c>
      <c r="E121" s="22">
        <f t="shared" si="3"/>
        <v>137359</v>
      </c>
      <c r="F121" s="22">
        <f t="shared" si="3"/>
        <v>5591</v>
      </c>
      <c r="G121" s="22">
        <f t="shared" si="3"/>
        <v>0</v>
      </c>
      <c r="H121" s="75">
        <f t="shared" si="4"/>
        <v>480881</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8039</v>
      </c>
      <c r="D125" s="22">
        <f t="shared" si="3"/>
        <v>6757</v>
      </c>
      <c r="E125" s="22">
        <f t="shared" si="3"/>
        <v>0</v>
      </c>
      <c r="F125" s="22">
        <f t="shared" si="3"/>
        <v>0</v>
      </c>
      <c r="G125" s="22">
        <f t="shared" si="3"/>
        <v>0</v>
      </c>
      <c r="H125" s="75">
        <f t="shared" si="4"/>
        <v>14796</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642633</v>
      </c>
      <c r="D127" s="22">
        <f t="shared" si="3"/>
        <v>519442</v>
      </c>
      <c r="E127" s="22">
        <f t="shared" si="3"/>
        <v>0</v>
      </c>
      <c r="F127" s="22">
        <f t="shared" si="3"/>
        <v>0</v>
      </c>
      <c r="G127" s="22">
        <f t="shared" si="3"/>
        <v>0</v>
      </c>
      <c r="H127" s="75">
        <f t="shared" si="4"/>
        <v>1162075</v>
      </c>
      <c r="I127" s="1"/>
    </row>
    <row r="128" spans="2:9" x14ac:dyDescent="0.2">
      <c r="B128" s="9" t="str">
        <f>$B$44</f>
        <v>Physical Training</v>
      </c>
      <c r="C128" s="22">
        <f t="shared" si="3"/>
        <v>48066</v>
      </c>
      <c r="D128" s="22">
        <f t="shared" si="3"/>
        <v>0</v>
      </c>
      <c r="E128" s="22">
        <f t="shared" si="3"/>
        <v>0</v>
      </c>
      <c r="F128" s="22">
        <f t="shared" si="3"/>
        <v>0</v>
      </c>
      <c r="G128" s="22">
        <f t="shared" si="3"/>
        <v>0</v>
      </c>
      <c r="H128" s="75">
        <f t="shared" si="4"/>
        <v>48066</v>
      </c>
      <c r="I128" s="1"/>
    </row>
    <row r="129" spans="2:9" x14ac:dyDescent="0.2">
      <c r="B129" s="9" t="str">
        <f>$B$45</f>
        <v>Health Services</v>
      </c>
      <c r="C129" s="22">
        <f t="shared" si="3"/>
        <v>59381</v>
      </c>
      <c r="D129" s="22">
        <f t="shared" si="3"/>
        <v>0</v>
      </c>
      <c r="E129" s="22">
        <f t="shared" si="3"/>
        <v>0</v>
      </c>
      <c r="F129" s="22">
        <f t="shared" si="3"/>
        <v>0</v>
      </c>
      <c r="G129" s="22">
        <f t="shared" si="3"/>
        <v>0</v>
      </c>
      <c r="H129" s="75">
        <f t="shared" si="4"/>
        <v>59381</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214669</v>
      </c>
      <c r="D131" s="22">
        <f t="shared" si="3"/>
        <v>800389</v>
      </c>
      <c r="E131" s="22">
        <f t="shared" si="3"/>
        <v>499082</v>
      </c>
      <c r="F131" s="22">
        <f t="shared" si="3"/>
        <v>0</v>
      </c>
      <c r="G131" s="22">
        <f t="shared" si="3"/>
        <v>0</v>
      </c>
      <c r="H131" s="75">
        <f t="shared" si="4"/>
        <v>1514140</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9" x14ac:dyDescent="0.2">
      <c r="B134" s="9" t="str">
        <f>$B$50</f>
        <v>Technology</v>
      </c>
      <c r="C134" s="22">
        <f t="shared" si="5"/>
        <v>293776</v>
      </c>
      <c r="D134" s="22">
        <f t="shared" si="5"/>
        <v>328955</v>
      </c>
      <c r="E134" s="22">
        <f t="shared" si="5"/>
        <v>0</v>
      </c>
      <c r="F134" s="22">
        <f t="shared" si="5"/>
        <v>0</v>
      </c>
      <c r="G134" s="22">
        <f t="shared" si="5"/>
        <v>0</v>
      </c>
      <c r="H134" s="75">
        <f t="shared" si="4"/>
        <v>622731</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4921076</v>
      </c>
      <c r="D136" s="40">
        <f>SUM(D116:D135)</f>
        <v>4012578</v>
      </c>
      <c r="E136" s="40">
        <f>SUM(E116:E135)</f>
        <v>1254438</v>
      </c>
      <c r="F136" s="40">
        <f>SUM(F116:F135)</f>
        <v>470350</v>
      </c>
      <c r="G136" s="40">
        <f>SUM(G116:G135)</f>
        <v>0</v>
      </c>
      <c r="H136" s="40">
        <f t="shared" si="4"/>
        <v>10658442</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18076824</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Data!QD11</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Data!LN11</f>
        <v>0</v>
      </c>
      <c r="D143" s="171">
        <f>Data!MH11</f>
        <v>39692</v>
      </c>
      <c r="E143" s="171">
        <f>Data!NB11</f>
        <v>59540</v>
      </c>
      <c r="F143" s="171">
        <f>Data!NV11</f>
        <v>0</v>
      </c>
      <c r="G143" s="171">
        <f>Data!OP11</f>
        <v>0</v>
      </c>
      <c r="H143" s="172">
        <f>Data!PJ11</f>
        <v>1244167</v>
      </c>
      <c r="I143" s="76">
        <f t="shared" ref="I143:I162" si="6">SUM(C143:H143)</f>
        <v>1343399</v>
      </c>
    </row>
    <row r="144" spans="2:9" x14ac:dyDescent="0.2">
      <c r="B144" s="9" t="str">
        <f>$B$33</f>
        <v>Science</v>
      </c>
      <c r="C144" s="171">
        <f>Data!LO11</f>
        <v>1290366</v>
      </c>
      <c r="D144" s="171">
        <f>Data!MI11</f>
        <v>2376991</v>
      </c>
      <c r="E144" s="171">
        <f>Data!NC11</f>
        <v>1086625</v>
      </c>
      <c r="F144" s="171">
        <f>Data!NW11</f>
        <v>2037421</v>
      </c>
      <c r="G144" s="171">
        <f>Data!OQ11</f>
        <v>0</v>
      </c>
      <c r="H144" s="172">
        <f>Data!PK11</f>
        <v>3852778</v>
      </c>
      <c r="I144" s="76">
        <f t="shared" si="6"/>
        <v>10644181</v>
      </c>
    </row>
    <row r="145" spans="2:9" x14ac:dyDescent="0.2">
      <c r="B145" s="9" t="str">
        <f>$B$34</f>
        <v>Fine Arts</v>
      </c>
      <c r="C145" s="171">
        <f>Data!LP11</f>
        <v>4778</v>
      </c>
      <c r="D145" s="171">
        <f>Data!MJ11</f>
        <v>0</v>
      </c>
      <c r="E145" s="171">
        <f>Data!ND11</f>
        <v>0</v>
      </c>
      <c r="F145" s="171">
        <f>Data!NX11</f>
        <v>0</v>
      </c>
      <c r="G145" s="171">
        <f>Data!OR11</f>
        <v>0</v>
      </c>
      <c r="H145" s="172">
        <f>Data!PL11</f>
        <v>89714</v>
      </c>
      <c r="I145" s="76">
        <f t="shared" si="6"/>
        <v>94492</v>
      </c>
    </row>
    <row r="146" spans="2:9" x14ac:dyDescent="0.2">
      <c r="B146" s="9" t="str">
        <f>$B$35</f>
        <v>Teacher Education</v>
      </c>
      <c r="C146" s="171">
        <f>Data!LQ11</f>
        <v>0</v>
      </c>
      <c r="D146" s="171">
        <f>Data!MK11</f>
        <v>0</v>
      </c>
      <c r="E146" s="171">
        <f>Data!NE11</f>
        <v>0</v>
      </c>
      <c r="F146" s="171">
        <f>Data!NY11</f>
        <v>0</v>
      </c>
      <c r="G146" s="171">
        <f>Data!OS11</f>
        <v>0</v>
      </c>
      <c r="H146" s="172">
        <f>Data!PN11</f>
        <v>0</v>
      </c>
      <c r="I146" s="76">
        <f t="shared" si="6"/>
        <v>0</v>
      </c>
    </row>
    <row r="147" spans="2:9" x14ac:dyDescent="0.2">
      <c r="B147" s="9" t="str">
        <f>$B$36</f>
        <v>Agriculture</v>
      </c>
      <c r="C147" s="171">
        <f>Data!LR11</f>
        <v>0</v>
      </c>
      <c r="D147" s="171">
        <f>Data!ML11</f>
        <v>190283</v>
      </c>
      <c r="E147" s="171">
        <f>Data!NF11</f>
        <v>211426</v>
      </c>
      <c r="F147" s="171">
        <f>Data!NZ11</f>
        <v>21142</v>
      </c>
      <c r="G147" s="171">
        <f>Data!OT11</f>
        <v>0</v>
      </c>
      <c r="H147" s="172">
        <f>Data!PM11</f>
        <v>490963</v>
      </c>
      <c r="I147" s="76">
        <f t="shared" si="6"/>
        <v>913814</v>
      </c>
    </row>
    <row r="148" spans="2:9" x14ac:dyDescent="0.2">
      <c r="B148" s="9" t="str">
        <f>$B$37</f>
        <v>Engineering</v>
      </c>
      <c r="C148" s="171">
        <f>Data!LS11</f>
        <v>0</v>
      </c>
      <c r="D148" s="171">
        <f>Data!MM11</f>
        <v>199974</v>
      </c>
      <c r="E148" s="171">
        <f>Data!NG11</f>
        <v>283297</v>
      </c>
      <c r="F148" s="171">
        <f>Data!OA11</f>
        <v>72213</v>
      </c>
      <c r="G148" s="171">
        <f>Data!OU11</f>
        <v>0</v>
      </c>
      <c r="H148" s="172">
        <f>Data!PO11</f>
        <v>887283</v>
      </c>
      <c r="I148" s="76">
        <f t="shared" si="6"/>
        <v>1442767</v>
      </c>
    </row>
    <row r="149" spans="2:9" x14ac:dyDescent="0.2">
      <c r="B149" s="9" t="str">
        <f>$B$38</f>
        <v>Home Economics</v>
      </c>
      <c r="C149" s="171">
        <f>Data!LT11</f>
        <v>0</v>
      </c>
      <c r="D149" s="171">
        <f>Data!MN11</f>
        <v>0</v>
      </c>
      <c r="E149" s="171">
        <f>Data!NH11</f>
        <v>0</v>
      </c>
      <c r="F149" s="171">
        <f>Data!OB11</f>
        <v>0</v>
      </c>
      <c r="G149" s="171">
        <f>Data!OV11</f>
        <v>0</v>
      </c>
      <c r="H149" s="172">
        <f>Data!PP11</f>
        <v>0</v>
      </c>
      <c r="I149" s="76">
        <f t="shared" si="6"/>
        <v>0</v>
      </c>
    </row>
    <row r="150" spans="2:9" x14ac:dyDescent="0.2">
      <c r="B150" s="9" t="str">
        <f>$B$39</f>
        <v>Law</v>
      </c>
      <c r="C150" s="171">
        <f>Data!LU11</f>
        <v>0</v>
      </c>
      <c r="D150" s="171">
        <f>Data!MO11</f>
        <v>0</v>
      </c>
      <c r="E150" s="171">
        <f>Data!NI11</f>
        <v>0</v>
      </c>
      <c r="F150" s="171">
        <f>Data!OC11</f>
        <v>0</v>
      </c>
      <c r="G150" s="171">
        <f>Data!OW11</f>
        <v>0</v>
      </c>
      <c r="H150" s="172">
        <f>Data!PQ11</f>
        <v>0</v>
      </c>
      <c r="I150" s="76">
        <f t="shared" si="6"/>
        <v>0</v>
      </c>
    </row>
    <row r="151" spans="2:9" x14ac:dyDescent="0.2">
      <c r="B151" s="9" t="str">
        <f>$B$40</f>
        <v>Social Service</v>
      </c>
      <c r="C151" s="171">
        <f>Data!LV11</f>
        <v>0</v>
      </c>
      <c r="D151" s="171">
        <f>Data!MP11</f>
        <v>0</v>
      </c>
      <c r="E151" s="171">
        <f>Data!NJ11</f>
        <v>0</v>
      </c>
      <c r="F151" s="171">
        <f>Data!OD11</f>
        <v>0</v>
      </c>
      <c r="G151" s="171">
        <f>Data!OX11</f>
        <v>0</v>
      </c>
      <c r="H151" s="172">
        <f>Data!PR11</f>
        <v>0</v>
      </c>
      <c r="I151" s="76">
        <f t="shared" si="6"/>
        <v>0</v>
      </c>
    </row>
    <row r="152" spans="2:9" x14ac:dyDescent="0.2">
      <c r="B152" s="9" t="str">
        <f>$B$41</f>
        <v>Library Science</v>
      </c>
      <c r="C152" s="171">
        <f>Data!LW11</f>
        <v>472</v>
      </c>
      <c r="D152" s="171">
        <f>Data!MQ11</f>
        <v>0</v>
      </c>
      <c r="E152" s="171">
        <f>Data!NK11</f>
        <v>0</v>
      </c>
      <c r="F152" s="171">
        <f>Data!OE11</f>
        <v>0</v>
      </c>
      <c r="G152" s="171">
        <f>Data!OY11</f>
        <v>0</v>
      </c>
      <c r="H152" s="172">
        <f>Data!PS11</f>
        <v>2958</v>
      </c>
      <c r="I152" s="76">
        <f t="shared" si="6"/>
        <v>3430</v>
      </c>
    </row>
    <row r="153" spans="2:9" x14ac:dyDescent="0.2">
      <c r="B153" s="9" t="str">
        <f>$B$42</f>
        <v>Veterinary Science</v>
      </c>
      <c r="C153" s="171">
        <f>Data!LX11</f>
        <v>0</v>
      </c>
      <c r="D153" s="171">
        <f>Data!MR11</f>
        <v>0</v>
      </c>
      <c r="E153" s="171">
        <f>Data!NL11</f>
        <v>0</v>
      </c>
      <c r="F153" s="171">
        <f>Data!OF11</f>
        <v>0</v>
      </c>
      <c r="G153" s="171">
        <f>Data!OZ11</f>
        <v>0</v>
      </c>
      <c r="H153" s="172">
        <f>Data!PT11</f>
        <v>0</v>
      </c>
      <c r="I153" s="76">
        <f t="shared" si="6"/>
        <v>0</v>
      </c>
    </row>
    <row r="154" spans="2:9" x14ac:dyDescent="0.2">
      <c r="B154" s="9" t="str">
        <f>$B$43</f>
        <v>Vocational Training</v>
      </c>
      <c r="C154" s="171">
        <f>Data!LY11</f>
        <v>46156</v>
      </c>
      <c r="D154" s="171">
        <f>Data!MS11</f>
        <v>30792</v>
      </c>
      <c r="E154" s="171">
        <f>Data!NM11</f>
        <v>0</v>
      </c>
      <c r="F154" s="171">
        <f>Data!OG11</f>
        <v>0</v>
      </c>
      <c r="G154" s="171">
        <f>Data!PA11</f>
        <v>0</v>
      </c>
      <c r="H154" s="172">
        <f>Data!PU11</f>
        <v>1519225</v>
      </c>
      <c r="I154" s="76">
        <f t="shared" si="6"/>
        <v>1596173</v>
      </c>
    </row>
    <row r="155" spans="2:9" x14ac:dyDescent="0.2">
      <c r="B155" s="9" t="str">
        <f>$B$44</f>
        <v>Physical Training</v>
      </c>
      <c r="C155" s="171">
        <f>Data!LZ11</f>
        <v>8068</v>
      </c>
      <c r="D155" s="171">
        <f>Data!MT11</f>
        <v>0</v>
      </c>
      <c r="E155" s="171">
        <f>Data!NN11</f>
        <v>0</v>
      </c>
      <c r="F155" s="171">
        <f>Data!OH11</f>
        <v>0</v>
      </c>
      <c r="G155" s="171">
        <f>Data!PB11</f>
        <v>0</v>
      </c>
      <c r="H155" s="172">
        <f>Data!PV11</f>
        <v>170555</v>
      </c>
      <c r="I155" s="76">
        <f t="shared" si="6"/>
        <v>178623</v>
      </c>
    </row>
    <row r="156" spans="2:9" x14ac:dyDescent="0.2">
      <c r="B156" s="9" t="str">
        <f>$B$45</f>
        <v>Health Services</v>
      </c>
      <c r="C156" s="171">
        <f>Data!MA11</f>
        <v>6500</v>
      </c>
      <c r="D156" s="171">
        <f>Data!MU11</f>
        <v>0</v>
      </c>
      <c r="E156" s="171">
        <f>Data!NO11</f>
        <v>0</v>
      </c>
      <c r="F156" s="171">
        <f>Data!OI11</f>
        <v>0</v>
      </c>
      <c r="G156" s="171">
        <f>Data!PC11</f>
        <v>0</v>
      </c>
      <c r="H156" s="172">
        <f>Data!PW11</f>
        <v>79855</v>
      </c>
      <c r="I156" s="76">
        <f t="shared" si="6"/>
        <v>86355</v>
      </c>
    </row>
    <row r="157" spans="2:9" x14ac:dyDescent="0.2">
      <c r="B157" s="9" t="str">
        <f>$B$46</f>
        <v>Pharmacy</v>
      </c>
      <c r="C157" s="171">
        <f>Data!MB11</f>
        <v>0</v>
      </c>
      <c r="D157" s="171">
        <f>Data!MV11</f>
        <v>0</v>
      </c>
      <c r="E157" s="171">
        <f>Data!NP11</f>
        <v>0</v>
      </c>
      <c r="F157" s="171">
        <f>Data!OJ11</f>
        <v>0</v>
      </c>
      <c r="G157" s="171">
        <f>Data!PD11</f>
        <v>0</v>
      </c>
      <c r="H157" s="172">
        <f>Data!PX11</f>
        <v>0</v>
      </c>
      <c r="I157" s="76">
        <f t="shared" si="6"/>
        <v>0</v>
      </c>
    </row>
    <row r="158" spans="2:9" x14ac:dyDescent="0.2">
      <c r="B158" s="9" t="str">
        <f>$B$47</f>
        <v>Business Administration</v>
      </c>
      <c r="C158" s="171">
        <f>Data!MC11</f>
        <v>24169</v>
      </c>
      <c r="D158" s="171">
        <f>Data!MW11</f>
        <v>76566</v>
      </c>
      <c r="E158" s="171">
        <f>Data!NQ11</f>
        <v>100700</v>
      </c>
      <c r="F158" s="171">
        <f>Data!OK11</f>
        <v>0</v>
      </c>
      <c r="G158" s="171">
        <f>Data!PE11</f>
        <v>0</v>
      </c>
      <c r="H158" s="172">
        <f>Data!PY11</f>
        <v>1041078</v>
      </c>
      <c r="I158" s="76">
        <f t="shared" si="6"/>
        <v>1242513</v>
      </c>
    </row>
    <row r="159" spans="2:9" x14ac:dyDescent="0.2">
      <c r="B159" s="9" t="str">
        <f>$B$48</f>
        <v>Optometry</v>
      </c>
      <c r="C159" s="171">
        <f>Data!MD11</f>
        <v>0</v>
      </c>
      <c r="D159" s="171">
        <f>Data!MX11</f>
        <v>0</v>
      </c>
      <c r="E159" s="171">
        <f>Data!NR11</f>
        <v>0</v>
      </c>
      <c r="F159" s="171">
        <f>Data!OL11</f>
        <v>0</v>
      </c>
      <c r="G159" s="171">
        <f>Data!PF11</f>
        <v>0</v>
      </c>
      <c r="H159" s="172">
        <f>Data!PZ11</f>
        <v>0</v>
      </c>
      <c r="I159" s="76">
        <f t="shared" si="6"/>
        <v>0</v>
      </c>
    </row>
    <row r="160" spans="2:9" x14ac:dyDescent="0.2">
      <c r="B160" s="9" t="str">
        <f>$B$49</f>
        <v>Teacher Ed-Practice Teaching</v>
      </c>
      <c r="C160" s="171">
        <f>Data!ME11</f>
        <v>0</v>
      </c>
      <c r="D160" s="171">
        <f>Data!MY11</f>
        <v>0</v>
      </c>
      <c r="E160" s="171">
        <f>Data!NS11</f>
        <v>0</v>
      </c>
      <c r="F160" s="171">
        <f>Data!OM11</f>
        <v>0</v>
      </c>
      <c r="G160" s="171">
        <f>Data!PG11</f>
        <v>0</v>
      </c>
      <c r="H160" s="172">
        <f>Data!QA11</f>
        <v>0</v>
      </c>
      <c r="I160" s="76">
        <f t="shared" si="6"/>
        <v>0</v>
      </c>
    </row>
    <row r="161" spans="2:9" x14ac:dyDescent="0.2">
      <c r="B161" s="9" t="str">
        <f>$B$50</f>
        <v>Technology</v>
      </c>
      <c r="C161" s="171">
        <f>Data!MF11</f>
        <v>0</v>
      </c>
      <c r="D161" s="171">
        <f>Data!MZ11</f>
        <v>50958</v>
      </c>
      <c r="E161" s="171">
        <f>Data!NT11</f>
        <v>0</v>
      </c>
      <c r="F161" s="171">
        <f>Data!ON11</f>
        <v>0</v>
      </c>
      <c r="G161" s="171">
        <f>Data!PH11</f>
        <v>0</v>
      </c>
      <c r="H161" s="172">
        <f>Data!QB11</f>
        <v>480119</v>
      </c>
      <c r="I161" s="76">
        <f t="shared" si="6"/>
        <v>531077</v>
      </c>
    </row>
    <row r="162" spans="2:9" x14ac:dyDescent="0.2">
      <c r="B162" s="9" t="str">
        <f>$B$51</f>
        <v>Nursing</v>
      </c>
      <c r="C162" s="171">
        <f>Data!MG11</f>
        <v>0</v>
      </c>
      <c r="D162" s="171">
        <f>Data!NA11</f>
        <v>0</v>
      </c>
      <c r="E162" s="171">
        <f>Data!NU11</f>
        <v>0</v>
      </c>
      <c r="F162" s="171">
        <f>Data!OO11</f>
        <v>0</v>
      </c>
      <c r="G162" s="171">
        <f>Data!PI11</f>
        <v>0</v>
      </c>
      <c r="H162" s="172">
        <f>Data!QC11</f>
        <v>0</v>
      </c>
      <c r="I162" s="76">
        <f t="shared" si="6"/>
        <v>0</v>
      </c>
    </row>
    <row r="163" spans="2:9" ht="15" thickBot="1" x14ac:dyDescent="0.25">
      <c r="B163" s="39" t="str">
        <f>$B$52</f>
        <v>Totals</v>
      </c>
      <c r="C163" s="40">
        <f t="shared" ref="C163:H163" si="7">SUM(C143:C162)</f>
        <v>1380509</v>
      </c>
      <c r="D163" s="40">
        <f t="shared" si="7"/>
        <v>2965256</v>
      </c>
      <c r="E163" s="40">
        <f t="shared" si="7"/>
        <v>1741588</v>
      </c>
      <c r="F163" s="40">
        <f t="shared" si="7"/>
        <v>2130776</v>
      </c>
      <c r="G163" s="41">
        <f t="shared" si="7"/>
        <v>0</v>
      </c>
      <c r="H163" s="77">
        <f t="shared" si="7"/>
        <v>9858695</v>
      </c>
      <c r="I163" s="76">
        <f>SUM(I143:I162)</f>
        <v>18076824</v>
      </c>
    </row>
    <row r="164" spans="2:9" ht="15" thickTop="1" x14ac:dyDescent="0.2">
      <c r="B164" s="14"/>
      <c r="C164" s="46"/>
      <c r="D164" s="46"/>
      <c r="E164" s="46"/>
      <c r="F164" s="46"/>
      <c r="G164" s="46"/>
      <c r="H164" s="47"/>
      <c r="I164" s="48"/>
    </row>
    <row r="165" spans="2:9"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83" si="8">C143+$H$140*IF($H116=0,0,$H143*C116/$H116)+IF($H32=0,0,$H$141*$H143*C32/$H32)</f>
        <v>1044874.532006156</v>
      </c>
      <c r="D168" s="21">
        <f t="shared" si="8"/>
        <v>221914.79161775444</v>
      </c>
      <c r="E168" s="21">
        <f t="shared" si="8"/>
        <v>76609.676376089541</v>
      </c>
      <c r="F168" s="21">
        <f t="shared" si="8"/>
        <v>0</v>
      </c>
      <c r="G168" s="21">
        <f t="shared" si="8"/>
        <v>0</v>
      </c>
      <c r="H168" s="40">
        <f t="shared" ref="H168:H188" si="9">SUM(C168:G168)</f>
        <v>1343399</v>
      </c>
      <c r="I168" s="56"/>
    </row>
    <row r="169" spans="2:9" x14ac:dyDescent="0.2">
      <c r="B169" s="9" t="str">
        <f>$B$33</f>
        <v>Science</v>
      </c>
      <c r="C169" s="22">
        <f t="shared" si="8"/>
        <v>2799012.5446124244</v>
      </c>
      <c r="D169" s="22">
        <f t="shared" si="8"/>
        <v>3991756.7064177878</v>
      </c>
      <c r="E169" s="22">
        <f t="shared" si="8"/>
        <v>1370385.3197497018</v>
      </c>
      <c r="F169" s="22">
        <f t="shared" si="8"/>
        <v>2483026.429220086</v>
      </c>
      <c r="G169" s="22">
        <f t="shared" si="8"/>
        <v>0</v>
      </c>
      <c r="H169" s="75">
        <f t="shared" si="9"/>
        <v>10644181</v>
      </c>
      <c r="I169" s="56"/>
    </row>
    <row r="170" spans="2:9" x14ac:dyDescent="0.2">
      <c r="B170" s="9" t="str">
        <f>$B$34</f>
        <v>Fine Arts</v>
      </c>
      <c r="C170" s="22">
        <f t="shared" si="8"/>
        <v>94492</v>
      </c>
      <c r="D170" s="22">
        <f t="shared" si="8"/>
        <v>0</v>
      </c>
      <c r="E170" s="22">
        <f t="shared" si="8"/>
        <v>0</v>
      </c>
      <c r="F170" s="22">
        <f t="shared" si="8"/>
        <v>0</v>
      </c>
      <c r="G170" s="22">
        <f t="shared" si="8"/>
        <v>0</v>
      </c>
      <c r="H170" s="75">
        <f t="shared" si="9"/>
        <v>94492</v>
      </c>
      <c r="I170" s="56"/>
    </row>
    <row r="171" spans="2:9" x14ac:dyDescent="0.2">
      <c r="B171" s="9" t="str">
        <f>$B$35</f>
        <v>Teacher Education</v>
      </c>
      <c r="C171" s="22">
        <f t="shared" si="8"/>
        <v>0</v>
      </c>
      <c r="D171" s="22">
        <f t="shared" si="8"/>
        <v>0</v>
      </c>
      <c r="E171" s="22">
        <f t="shared" si="8"/>
        <v>0</v>
      </c>
      <c r="F171" s="22">
        <f t="shared" si="8"/>
        <v>0</v>
      </c>
      <c r="G171" s="22">
        <f t="shared" si="8"/>
        <v>0</v>
      </c>
      <c r="H171" s="75">
        <f t="shared" si="9"/>
        <v>0</v>
      </c>
      <c r="I171" s="56"/>
    </row>
    <row r="172" spans="2:9" x14ac:dyDescent="0.2">
      <c r="B172" s="9" t="str">
        <f>$B$36</f>
        <v>Agriculture</v>
      </c>
      <c r="C172" s="22">
        <f t="shared" si="8"/>
        <v>57886.018667915887</v>
      </c>
      <c r="D172" s="22">
        <f t="shared" si="8"/>
        <v>348270.48640456534</v>
      </c>
      <c r="E172" s="22">
        <f t="shared" si="8"/>
        <v>480821.98190978594</v>
      </c>
      <c r="F172" s="22">
        <f t="shared" si="8"/>
        <v>26835.513017732854</v>
      </c>
      <c r="G172" s="22">
        <f t="shared" si="8"/>
        <v>0</v>
      </c>
      <c r="H172" s="75">
        <f t="shared" si="9"/>
        <v>913814</v>
      </c>
      <c r="I172" s="56"/>
    </row>
    <row r="173" spans="2:9" x14ac:dyDescent="0.2">
      <c r="B173" s="9" t="str">
        <f>$B$37</f>
        <v>Engineering</v>
      </c>
      <c r="C173" s="22">
        <f t="shared" si="8"/>
        <v>245528.23157288393</v>
      </c>
      <c r="D173" s="22">
        <f t="shared" si="8"/>
        <v>577968.90923118195</v>
      </c>
      <c r="E173" s="22">
        <f t="shared" si="8"/>
        <v>536740.79502829188</v>
      </c>
      <c r="F173" s="22">
        <f t="shared" si="8"/>
        <v>82529.064167642311</v>
      </c>
      <c r="G173" s="22">
        <f t="shared" si="8"/>
        <v>0</v>
      </c>
      <c r="H173" s="75">
        <f t="shared" si="9"/>
        <v>1442767</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2079.1480129764805</v>
      </c>
      <c r="D177" s="22">
        <f t="shared" si="8"/>
        <v>1350.8519870235198</v>
      </c>
      <c r="E177" s="22">
        <f t="shared" si="8"/>
        <v>0</v>
      </c>
      <c r="F177" s="22">
        <f t="shared" si="8"/>
        <v>0</v>
      </c>
      <c r="G177" s="22">
        <f t="shared" si="8"/>
        <v>0</v>
      </c>
      <c r="H177" s="75">
        <f t="shared" si="9"/>
        <v>3430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886294.64804337069</v>
      </c>
      <c r="D179" s="22">
        <f t="shared" si="8"/>
        <v>709878.35195662931</v>
      </c>
      <c r="E179" s="22">
        <f t="shared" si="8"/>
        <v>0</v>
      </c>
      <c r="F179" s="22">
        <f t="shared" si="8"/>
        <v>0</v>
      </c>
      <c r="G179" s="22">
        <f t="shared" si="8"/>
        <v>0</v>
      </c>
      <c r="H179" s="75">
        <f t="shared" si="9"/>
        <v>1596173</v>
      </c>
      <c r="I179" s="56"/>
    </row>
    <row r="180" spans="2:9" x14ac:dyDescent="0.2">
      <c r="B180" s="9" t="str">
        <f>$B$44</f>
        <v>Physical Training</v>
      </c>
      <c r="C180" s="22">
        <f t="shared" si="8"/>
        <v>178623</v>
      </c>
      <c r="D180" s="22">
        <f t="shared" si="8"/>
        <v>0</v>
      </c>
      <c r="E180" s="22">
        <f t="shared" si="8"/>
        <v>0</v>
      </c>
      <c r="F180" s="22">
        <f t="shared" si="8"/>
        <v>0</v>
      </c>
      <c r="G180" s="22">
        <f t="shared" si="8"/>
        <v>0</v>
      </c>
      <c r="H180" s="75">
        <f t="shared" si="9"/>
        <v>178623</v>
      </c>
      <c r="I180" s="56"/>
    </row>
    <row r="181" spans="2:9" x14ac:dyDescent="0.2">
      <c r="B181" s="9" t="str">
        <f>$B$45</f>
        <v>Health Services</v>
      </c>
      <c r="C181" s="22">
        <f t="shared" si="8"/>
        <v>86355</v>
      </c>
      <c r="D181" s="22">
        <f t="shared" si="8"/>
        <v>0</v>
      </c>
      <c r="E181" s="22">
        <f t="shared" si="8"/>
        <v>0</v>
      </c>
      <c r="F181" s="22">
        <f t="shared" si="8"/>
        <v>0</v>
      </c>
      <c r="G181" s="22">
        <f t="shared" si="8"/>
        <v>0</v>
      </c>
      <c r="H181" s="75">
        <f t="shared" si="9"/>
        <v>86355</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171769.07210825948</v>
      </c>
      <c r="D183" s="22">
        <f t="shared" si="8"/>
        <v>626889.86657904822</v>
      </c>
      <c r="E183" s="22">
        <f t="shared" si="8"/>
        <v>443854.06131269236</v>
      </c>
      <c r="F183" s="22">
        <f t="shared" si="8"/>
        <v>0</v>
      </c>
      <c r="G183" s="22">
        <f t="shared" si="8"/>
        <v>0</v>
      </c>
      <c r="H183" s="75">
        <f t="shared" si="9"/>
        <v>1242513</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226498.18195015183</v>
      </c>
      <c r="D186" s="22">
        <f t="shared" si="10"/>
        <v>304578.8180498482</v>
      </c>
      <c r="E186" s="22">
        <f t="shared" si="10"/>
        <v>0</v>
      </c>
      <c r="F186" s="22">
        <f t="shared" si="10"/>
        <v>0</v>
      </c>
      <c r="G186" s="22">
        <f t="shared" si="10"/>
        <v>0</v>
      </c>
      <c r="H186" s="75">
        <f t="shared" si="9"/>
        <v>531077</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5793412.3769741384</v>
      </c>
      <c r="D188" s="40">
        <f>SUM(D168:D187)</f>
        <v>6782608.7822438395</v>
      </c>
      <c r="E188" s="40">
        <f>SUM(E168:E187)</f>
        <v>2908411.8343765615</v>
      </c>
      <c r="F188" s="40">
        <f>SUM(F168:F187)</f>
        <v>2592391.0064054611</v>
      </c>
      <c r="G188" s="40">
        <f>SUM(G168:G187)</f>
        <v>0</v>
      </c>
      <c r="H188" s="40">
        <f t="shared" si="9"/>
        <v>18076824</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6595959</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1124539.6185381503</v>
      </c>
      <c r="D193" s="42">
        <f t="shared" si="11"/>
        <v>196116.1290641728</v>
      </c>
      <c r="E193" s="42">
        <f t="shared" si="11"/>
        <v>18371.131434969575</v>
      </c>
      <c r="F193" s="42">
        <f t="shared" si="11"/>
        <v>0</v>
      </c>
      <c r="G193" s="42">
        <f t="shared" si="11"/>
        <v>0</v>
      </c>
      <c r="H193" s="42">
        <f>SUM(C193:G193)</f>
        <v>1339026.8790372927</v>
      </c>
      <c r="I193" s="1"/>
    </row>
    <row r="194" spans="2:9" x14ac:dyDescent="0.2">
      <c r="B194" s="9" t="str">
        <f>$B$33</f>
        <v>Science</v>
      </c>
      <c r="C194" s="43">
        <f t="shared" si="11"/>
        <v>960631.45065207465</v>
      </c>
      <c r="D194" s="43">
        <f t="shared" si="11"/>
        <v>1028202.8806275814</v>
      </c>
      <c r="E194" s="43">
        <f t="shared" si="11"/>
        <v>180684.52718239682</v>
      </c>
      <c r="F194" s="43">
        <f t="shared" si="11"/>
        <v>283739.48253074888</v>
      </c>
      <c r="G194" s="43">
        <f t="shared" si="11"/>
        <v>0</v>
      </c>
      <c r="H194" s="43">
        <f t="shared" ref="H194:H213" si="12">SUM(C194:G194)</f>
        <v>2453258.3409928018</v>
      </c>
      <c r="I194" s="1"/>
    </row>
    <row r="195" spans="2:9" x14ac:dyDescent="0.2">
      <c r="B195" s="9" t="str">
        <f>$B$34</f>
        <v>Fine Arts</v>
      </c>
      <c r="C195" s="43">
        <f t="shared" si="11"/>
        <v>54662.253874534385</v>
      </c>
      <c r="D195" s="43">
        <f t="shared" si="11"/>
        <v>0</v>
      </c>
      <c r="E195" s="43">
        <f t="shared" si="11"/>
        <v>0</v>
      </c>
      <c r="F195" s="43">
        <f t="shared" si="11"/>
        <v>0</v>
      </c>
      <c r="G195" s="43">
        <f t="shared" si="11"/>
        <v>0</v>
      </c>
      <c r="H195" s="43">
        <f t="shared" si="12"/>
        <v>54662.253874534385</v>
      </c>
      <c r="I195" s="1"/>
    </row>
    <row r="196" spans="2:9" x14ac:dyDescent="0.2">
      <c r="B196" s="9" t="str">
        <f>$B$35</f>
        <v>Teacher Education</v>
      </c>
      <c r="C196" s="43">
        <f t="shared" si="11"/>
        <v>0</v>
      </c>
      <c r="D196" s="43">
        <f t="shared" si="11"/>
        <v>0</v>
      </c>
      <c r="E196" s="43">
        <f t="shared" si="11"/>
        <v>0</v>
      </c>
      <c r="F196" s="43">
        <f t="shared" si="11"/>
        <v>0</v>
      </c>
      <c r="G196" s="43">
        <f t="shared" si="11"/>
        <v>0</v>
      </c>
      <c r="H196" s="43">
        <f t="shared" si="12"/>
        <v>0</v>
      </c>
      <c r="I196" s="1"/>
    </row>
    <row r="197" spans="2:9" x14ac:dyDescent="0.2">
      <c r="B197" s="9" t="str">
        <f>$B$36</f>
        <v>Agriculture</v>
      </c>
      <c r="C197" s="43">
        <f t="shared" si="11"/>
        <v>39405.78606929606</v>
      </c>
      <c r="D197" s="43">
        <f t="shared" si="11"/>
        <v>107549.65074726682</v>
      </c>
      <c r="E197" s="43">
        <f t="shared" si="11"/>
        <v>183390.75091631591</v>
      </c>
      <c r="F197" s="43">
        <f t="shared" si="11"/>
        <v>3875.8470719266475</v>
      </c>
      <c r="G197" s="43">
        <f t="shared" si="11"/>
        <v>0</v>
      </c>
      <c r="H197" s="43">
        <f t="shared" si="12"/>
        <v>334222.03480480541</v>
      </c>
      <c r="I197" s="1"/>
    </row>
    <row r="198" spans="2:9" x14ac:dyDescent="0.2">
      <c r="B198" s="9" t="str">
        <f>$B$37</f>
        <v>Engineering</v>
      </c>
      <c r="C198" s="43">
        <f t="shared" si="11"/>
        <v>82349.52802398325</v>
      </c>
      <c r="D198" s="43">
        <f t="shared" si="11"/>
        <v>126778.50596344193</v>
      </c>
      <c r="E198" s="43">
        <f t="shared" si="11"/>
        <v>85004.38734676232</v>
      </c>
      <c r="F198" s="43">
        <f t="shared" si="11"/>
        <v>3459.9809961906249</v>
      </c>
      <c r="G198" s="43">
        <f t="shared" si="11"/>
        <v>0</v>
      </c>
      <c r="H198" s="43">
        <f t="shared" si="12"/>
        <v>297592.40233037813</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4974.9217006575636</v>
      </c>
      <c r="D202" s="43">
        <f t="shared" si="11"/>
        <v>4181.5581454587827</v>
      </c>
      <c r="E202" s="43">
        <f t="shared" si="11"/>
        <v>0</v>
      </c>
      <c r="F202" s="43">
        <f t="shared" si="11"/>
        <v>0</v>
      </c>
      <c r="G202" s="43">
        <f t="shared" si="11"/>
        <v>0</v>
      </c>
      <c r="H202" s="43">
        <f t="shared" si="12"/>
        <v>9156.4798461163464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397692.35691736185</v>
      </c>
      <c r="D204" s="43">
        <f t="shared" si="11"/>
        <v>321455.81266736734</v>
      </c>
      <c r="E204" s="43">
        <f t="shared" si="11"/>
        <v>0</v>
      </c>
      <c r="F204" s="43">
        <f t="shared" si="11"/>
        <v>0</v>
      </c>
      <c r="G204" s="43">
        <f t="shared" si="11"/>
        <v>0</v>
      </c>
      <c r="H204" s="43">
        <f t="shared" si="12"/>
        <v>719148.16958472924</v>
      </c>
      <c r="I204" s="1"/>
    </row>
    <row r="205" spans="2:9" x14ac:dyDescent="0.2">
      <c r="B205" s="9" t="str">
        <f>$B$44</f>
        <v>Physical Training</v>
      </c>
      <c r="C205" s="43">
        <f t="shared" si="11"/>
        <v>29745.563685011373</v>
      </c>
      <c r="D205" s="43">
        <f t="shared" si="11"/>
        <v>0</v>
      </c>
      <c r="E205" s="43">
        <f t="shared" si="11"/>
        <v>0</v>
      </c>
      <c r="F205" s="43">
        <f t="shared" si="11"/>
        <v>0</v>
      </c>
      <c r="G205" s="43">
        <f t="shared" si="11"/>
        <v>0</v>
      </c>
      <c r="H205" s="43">
        <f t="shared" si="12"/>
        <v>29745.563685011373</v>
      </c>
      <c r="I205" s="1"/>
    </row>
    <row r="206" spans="2:9" x14ac:dyDescent="0.2">
      <c r="B206" s="9" t="str">
        <f>$B$45</f>
        <v>Health Services</v>
      </c>
      <c r="C206" s="43">
        <f t="shared" si="11"/>
        <v>36747.832504882048</v>
      </c>
      <c r="D206" s="43">
        <f t="shared" si="11"/>
        <v>0</v>
      </c>
      <c r="E206" s="43">
        <f t="shared" si="11"/>
        <v>0</v>
      </c>
      <c r="F206" s="43">
        <f t="shared" si="11"/>
        <v>0</v>
      </c>
      <c r="G206" s="43">
        <f t="shared" si="11"/>
        <v>0</v>
      </c>
      <c r="H206" s="43">
        <f t="shared" si="12"/>
        <v>36747.832504882048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132847.55150621451</v>
      </c>
      <c r="D208" s="43">
        <f t="shared" si="11"/>
        <v>495319.39358970104</v>
      </c>
      <c r="E208" s="43">
        <f t="shared" si="11"/>
        <v>308856.06072988908</v>
      </c>
      <c r="F208" s="43">
        <f t="shared" si="11"/>
        <v>0</v>
      </c>
      <c r="G208" s="43">
        <f t="shared" si="11"/>
        <v>0</v>
      </c>
      <c r="H208" s="43">
        <f t="shared" si="12"/>
        <v>937023.00582580466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181802.78610926436</v>
      </c>
      <c r="D211" s="43">
        <f t="shared" si="13"/>
        <v>203573.25140437976</v>
      </c>
      <c r="E211" s="43">
        <f t="shared" si="13"/>
        <v>0</v>
      </c>
      <c r="F211" s="43">
        <f t="shared" si="13"/>
        <v>0</v>
      </c>
      <c r="G211" s="43">
        <f t="shared" si="13"/>
        <v>0</v>
      </c>
      <c r="H211" s="43">
        <f t="shared" si="12"/>
        <v>385376.03751364409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3045399.64958143</v>
      </c>
      <c r="D213" s="42">
        <f>SUM(D193:D212)</f>
        <v>2483177.1822093702</v>
      </c>
      <c r="E213" s="42">
        <f>SUM(E193:E212)</f>
        <v>776306.85761033371</v>
      </c>
      <c r="F213" s="42">
        <f>SUM(F193:F212)</f>
        <v>291075.31059886614</v>
      </c>
      <c r="G213" s="42">
        <f>SUM(G193:G212)</f>
        <v>0</v>
      </c>
      <c r="H213" s="42">
        <f t="shared" si="12"/>
        <v>6595959</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7285656</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1469650.7939145751</v>
      </c>
      <c r="D218" s="42">
        <f t="shared" si="14"/>
        <v>251097.67560709588</v>
      </c>
      <c r="E218" s="42">
        <f t="shared" si="14"/>
        <v>29440.679641257761</v>
      </c>
      <c r="F218" s="42">
        <f t="shared" si="14"/>
        <v>0</v>
      </c>
      <c r="G218" s="42">
        <f t="shared" si="14"/>
        <v>0</v>
      </c>
      <c r="H218" s="42">
        <f>SUM(C218:G218)</f>
        <v>1750189.1491629288</v>
      </c>
      <c r="I218" s="1"/>
    </row>
    <row r="219" spans="2:9" x14ac:dyDescent="0.2">
      <c r="B219" s="9" t="str">
        <f>$B$33</f>
        <v>Science</v>
      </c>
      <c r="C219" s="43">
        <f t="shared" si="14"/>
        <v>820728.34990465746</v>
      </c>
      <c r="D219" s="43">
        <f t="shared" si="14"/>
        <v>1145620.8169096722</v>
      </c>
      <c r="E219" s="43">
        <f t="shared" si="14"/>
        <v>82382.25268036162</v>
      </c>
      <c r="F219" s="43">
        <f t="shared" si="14"/>
        <v>114165.33713911373</v>
      </c>
      <c r="G219" s="43">
        <f t="shared" si="14"/>
        <v>0</v>
      </c>
      <c r="H219" s="43">
        <f t="shared" ref="H219:H238" si="15">SUM(C219:G219)</f>
        <v>2162896.7566338051</v>
      </c>
      <c r="I219" s="1"/>
    </row>
    <row r="220" spans="2:9" x14ac:dyDescent="0.2">
      <c r="B220" s="9" t="str">
        <f>$B$34</f>
        <v>Fine Arts</v>
      </c>
      <c r="C220" s="43">
        <f t="shared" si="14"/>
        <v>68282.840625136465</v>
      </c>
      <c r="D220" s="43">
        <f t="shared" si="14"/>
        <v>0</v>
      </c>
      <c r="E220" s="43">
        <f t="shared" si="14"/>
        <v>0</v>
      </c>
      <c r="F220" s="43">
        <f t="shared" si="14"/>
        <v>0</v>
      </c>
      <c r="G220" s="43">
        <f t="shared" si="14"/>
        <v>0</v>
      </c>
      <c r="H220" s="43">
        <f t="shared" si="15"/>
        <v>68282.840625136465</v>
      </c>
      <c r="I220" s="1"/>
    </row>
    <row r="221" spans="2:9" x14ac:dyDescent="0.2">
      <c r="B221" s="9" t="str">
        <f>$B$35</f>
        <v>Teacher Education</v>
      </c>
      <c r="C221" s="43">
        <f t="shared" si="14"/>
        <v>0</v>
      </c>
      <c r="D221" s="43">
        <f t="shared" si="14"/>
        <v>0</v>
      </c>
      <c r="E221" s="43">
        <f t="shared" si="14"/>
        <v>0</v>
      </c>
      <c r="F221" s="43">
        <f t="shared" si="14"/>
        <v>0</v>
      </c>
      <c r="G221" s="43">
        <f t="shared" si="14"/>
        <v>0</v>
      </c>
      <c r="H221" s="43">
        <f t="shared" si="15"/>
        <v>0</v>
      </c>
      <c r="I221" s="1"/>
    </row>
    <row r="222" spans="2:9" x14ac:dyDescent="0.2">
      <c r="B222" s="9" t="str">
        <f>$B$36</f>
        <v>Agriculture</v>
      </c>
      <c r="C222" s="43">
        <f t="shared" si="14"/>
        <v>8633.4626077758749</v>
      </c>
      <c r="D222" s="43">
        <f t="shared" si="14"/>
        <v>115193.2777333417</v>
      </c>
      <c r="E222" s="43">
        <f t="shared" si="14"/>
        <v>67145.40970813173</v>
      </c>
      <c r="F222" s="43">
        <f t="shared" si="14"/>
        <v>706.1773431285385</v>
      </c>
      <c r="G222" s="43">
        <f t="shared" si="14"/>
        <v>0</v>
      </c>
      <c r="H222" s="43">
        <f t="shared" si="15"/>
        <v>191678.32739237783</v>
      </c>
      <c r="I222" s="1"/>
    </row>
    <row r="223" spans="2:9" x14ac:dyDescent="0.2">
      <c r="B223" s="9" t="str">
        <f>$B$37</f>
        <v>Engineering</v>
      </c>
      <c r="C223" s="43">
        <f t="shared" si="14"/>
        <v>41676.078588445358</v>
      </c>
      <c r="D223" s="43">
        <f t="shared" si="14"/>
        <v>240446.24239202659</v>
      </c>
      <c r="E223" s="43">
        <f t="shared" si="14"/>
        <v>41062.000552280551</v>
      </c>
      <c r="F223" s="43">
        <f t="shared" si="14"/>
        <v>2118.5320293856157</v>
      </c>
      <c r="G223" s="43">
        <f t="shared" si="14"/>
        <v>0</v>
      </c>
      <c r="H223" s="43">
        <f t="shared" si="15"/>
        <v>325302.85356213816</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5180.0775646655247</v>
      </c>
      <c r="D227" s="43">
        <f t="shared" si="14"/>
        <v>5325.7166075346331</v>
      </c>
      <c r="E227" s="43">
        <f t="shared" si="14"/>
        <v>0</v>
      </c>
      <c r="F227" s="43">
        <f t="shared" si="14"/>
        <v>0</v>
      </c>
      <c r="G227" s="43">
        <f t="shared" si="14"/>
        <v>0</v>
      </c>
      <c r="H227" s="43">
        <f t="shared" si="15"/>
        <v>10505.794172200158</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309313.4194294975</v>
      </c>
      <c r="D229" s="43">
        <f t="shared" si="14"/>
        <v>523300.96888108825</v>
      </c>
      <c r="E229" s="43">
        <f t="shared" si="14"/>
        <v>0</v>
      </c>
      <c r="F229" s="43">
        <f t="shared" si="14"/>
        <v>0</v>
      </c>
      <c r="G229" s="43">
        <f t="shared" si="14"/>
        <v>0</v>
      </c>
      <c r="H229" s="43">
        <f t="shared" si="15"/>
        <v>832614.38831058575</v>
      </c>
      <c r="I229" s="1"/>
    </row>
    <row r="230" spans="2:9" x14ac:dyDescent="0.2">
      <c r="B230" s="9" t="str">
        <f>$B$44</f>
        <v>Physical Training</v>
      </c>
      <c r="C230" s="43">
        <f t="shared" si="14"/>
        <v>14912.344504340148</v>
      </c>
      <c r="D230" s="43">
        <f t="shared" si="14"/>
        <v>0</v>
      </c>
      <c r="E230" s="43">
        <f t="shared" si="14"/>
        <v>0</v>
      </c>
      <c r="F230" s="43">
        <f t="shared" si="14"/>
        <v>0</v>
      </c>
      <c r="G230" s="43">
        <f t="shared" si="14"/>
        <v>0</v>
      </c>
      <c r="H230" s="43">
        <f t="shared" si="15"/>
        <v>14912.344504340148</v>
      </c>
      <c r="I230" s="1"/>
    </row>
    <row r="231" spans="2:9" x14ac:dyDescent="0.2">
      <c r="B231" s="9" t="str">
        <f>$B$45</f>
        <v>Health Services</v>
      </c>
      <c r="C231" s="43">
        <f t="shared" si="14"/>
        <v>21426.684472025579</v>
      </c>
      <c r="D231" s="43">
        <f t="shared" si="14"/>
        <v>0</v>
      </c>
      <c r="E231" s="43">
        <f t="shared" si="14"/>
        <v>0</v>
      </c>
      <c r="F231" s="43">
        <f t="shared" si="14"/>
        <v>0</v>
      </c>
      <c r="G231" s="43">
        <f t="shared" si="14"/>
        <v>0</v>
      </c>
      <c r="H231" s="43">
        <f t="shared" si="15"/>
        <v>21426.684472025579</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201159.6787611779</v>
      </c>
      <c r="D233" s="43">
        <f t="shared" si="14"/>
        <v>1191185.2812185795</v>
      </c>
      <c r="E233" s="43">
        <f t="shared" si="14"/>
        <v>280202.9597435497</v>
      </c>
      <c r="F233" s="43">
        <f t="shared" si="14"/>
        <v>0</v>
      </c>
      <c r="G233" s="43">
        <f t="shared" si="14"/>
        <v>0</v>
      </c>
      <c r="H233" s="43">
        <f t="shared" si="15"/>
        <v>1672547.9197233072</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48504.362650959003</v>
      </c>
      <c r="D236" s="43">
        <f t="shared" si="16"/>
        <v>186794.57879019622</v>
      </c>
      <c r="E236" s="43">
        <f t="shared" si="16"/>
        <v>0</v>
      </c>
      <c r="F236" s="43">
        <f t="shared" si="16"/>
        <v>0</v>
      </c>
      <c r="G236" s="43">
        <f t="shared" si="16"/>
        <v>0</v>
      </c>
      <c r="H236" s="43">
        <f t="shared" si="15"/>
        <v>235298.94144115521</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3009468.093023255</v>
      </c>
      <c r="D238" s="42">
        <f>SUM(D218:D237)</f>
        <v>3658964.5581395351</v>
      </c>
      <c r="E238" s="42">
        <f>SUM(E218:E237)</f>
        <v>500233.30232558132</v>
      </c>
      <c r="F238" s="42">
        <f>SUM(F218:F237)</f>
        <v>116990.04651162789</v>
      </c>
      <c r="G238" s="42">
        <f>SUM(G218:G237)</f>
        <v>0</v>
      </c>
      <c r="H238" s="42">
        <f t="shared" si="15"/>
        <v>7285655.9999999991</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3722278</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750851.92299372307</v>
      </c>
      <c r="D243" s="42">
        <f t="shared" si="17"/>
        <v>128287.05524436367</v>
      </c>
      <c r="E243" s="42">
        <f t="shared" si="17"/>
        <v>15041.390114178002</v>
      </c>
      <c r="F243" s="42">
        <f t="shared" si="17"/>
        <v>0</v>
      </c>
      <c r="G243" s="42">
        <f t="shared" si="17"/>
        <v>0</v>
      </c>
      <c r="H243" s="42">
        <f>SUM(C243:G243)</f>
        <v>894180.36835226463</v>
      </c>
      <c r="I243" s="1"/>
    </row>
    <row r="244" spans="2:9" x14ac:dyDescent="0.2">
      <c r="B244" s="9" t="str">
        <f>$B$33</f>
        <v>Science</v>
      </c>
      <c r="C244" s="43">
        <f t="shared" si="17"/>
        <v>419314.20874474564</v>
      </c>
      <c r="D244" s="43">
        <f t="shared" si="17"/>
        <v>585303.39109133091</v>
      </c>
      <c r="E244" s="43">
        <f t="shared" si="17"/>
        <v>42089.50391598932</v>
      </c>
      <c r="F244" s="43">
        <f t="shared" si="17"/>
        <v>58327.640338152938</v>
      </c>
      <c r="G244" s="43">
        <f t="shared" si="17"/>
        <v>0</v>
      </c>
      <c r="H244" s="43">
        <f t="shared" ref="H244:H263" si="18">SUM(C244:G244)</f>
        <v>1105034.7440902188</v>
      </c>
      <c r="I244" s="1"/>
    </row>
    <row r="245" spans="2:9" x14ac:dyDescent="0.2">
      <c r="B245" s="9" t="str">
        <f>$B$34</f>
        <v>Fine Arts</v>
      </c>
      <c r="C245" s="43">
        <f t="shared" si="17"/>
        <v>34886.043952178319</v>
      </c>
      <c r="D245" s="43">
        <f t="shared" si="17"/>
        <v>0</v>
      </c>
      <c r="E245" s="43">
        <f t="shared" si="17"/>
        <v>0</v>
      </c>
      <c r="F245" s="43">
        <f t="shared" si="17"/>
        <v>0</v>
      </c>
      <c r="G245" s="43">
        <f t="shared" si="17"/>
        <v>0</v>
      </c>
      <c r="H245" s="43">
        <f t="shared" si="18"/>
        <v>34886.043952178319</v>
      </c>
      <c r="I245" s="1"/>
    </row>
    <row r="246" spans="2:9" x14ac:dyDescent="0.2">
      <c r="B246" s="9" t="str">
        <f>$B$35</f>
        <v>Teacher Education</v>
      </c>
      <c r="C246" s="43">
        <f t="shared" si="17"/>
        <v>0</v>
      </c>
      <c r="D246" s="43">
        <f t="shared" si="17"/>
        <v>0</v>
      </c>
      <c r="E246" s="43">
        <f t="shared" si="17"/>
        <v>0</v>
      </c>
      <c r="F246" s="43">
        <f t="shared" si="17"/>
        <v>0</v>
      </c>
      <c r="G246" s="43">
        <f t="shared" si="17"/>
        <v>0</v>
      </c>
      <c r="H246" s="43">
        <f t="shared" si="18"/>
        <v>0</v>
      </c>
      <c r="I246" s="1"/>
    </row>
    <row r="247" spans="2:9" x14ac:dyDescent="0.2">
      <c r="B247" s="9" t="str">
        <f>$B$36</f>
        <v>Agriculture</v>
      </c>
      <c r="C247" s="43">
        <f t="shared" si="17"/>
        <v>4410.8791203903629</v>
      </c>
      <c r="D247" s="43">
        <f t="shared" si="17"/>
        <v>58852.820316345948</v>
      </c>
      <c r="E247" s="43">
        <f t="shared" si="17"/>
        <v>34304.92482180948</v>
      </c>
      <c r="F247" s="43">
        <f t="shared" si="17"/>
        <v>360.78952786486354</v>
      </c>
      <c r="G247" s="43">
        <f t="shared" si="17"/>
        <v>0</v>
      </c>
      <c r="H247" s="43">
        <f t="shared" si="18"/>
        <v>97929.413786410645</v>
      </c>
      <c r="I247" s="1"/>
    </row>
    <row r="248" spans="2:9" x14ac:dyDescent="0.2">
      <c r="B248" s="9" t="str">
        <f>$B$37</f>
        <v>Engineering</v>
      </c>
      <c r="C248" s="43">
        <f t="shared" si="17"/>
        <v>21292.516481157112</v>
      </c>
      <c r="D248" s="43">
        <f t="shared" si="17"/>
        <v>122845.18487264674</v>
      </c>
      <c r="E248" s="43">
        <f t="shared" si="17"/>
        <v>20978.780948721949</v>
      </c>
      <c r="F248" s="43">
        <f t="shared" si="17"/>
        <v>1082.3685835945907</v>
      </c>
      <c r="G248" s="43">
        <f t="shared" si="17"/>
        <v>0</v>
      </c>
      <c r="H248" s="43">
        <f t="shared" si="18"/>
        <v>166198.8508861204</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2646.5274722342174</v>
      </c>
      <c r="D252" s="43">
        <f t="shared" si="17"/>
        <v>2720.9351858584596</v>
      </c>
      <c r="E252" s="43">
        <f t="shared" si="17"/>
        <v>0</v>
      </c>
      <c r="F252" s="43">
        <f t="shared" si="17"/>
        <v>0</v>
      </c>
      <c r="G252" s="43">
        <f t="shared" si="17"/>
        <v>0</v>
      </c>
      <c r="H252" s="43">
        <f t="shared" si="18"/>
        <v>5367.462658092677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158029.76921325835</v>
      </c>
      <c r="D254" s="43">
        <f t="shared" si="17"/>
        <v>267357.07585490716</v>
      </c>
      <c r="E254" s="43">
        <f t="shared" si="17"/>
        <v>0</v>
      </c>
      <c r="F254" s="43">
        <f t="shared" si="17"/>
        <v>0</v>
      </c>
      <c r="G254" s="43">
        <f t="shared" si="17"/>
        <v>0</v>
      </c>
      <c r="H254" s="43">
        <f t="shared" si="18"/>
        <v>425386.84506816551</v>
      </c>
      <c r="I254" s="1"/>
    </row>
    <row r="255" spans="2:9" x14ac:dyDescent="0.2">
      <c r="B255" s="9" t="str">
        <f>$B$44</f>
        <v>Physical Training</v>
      </c>
      <c r="C255" s="43">
        <f t="shared" si="17"/>
        <v>7618.7912079469897</v>
      </c>
      <c r="D255" s="43">
        <f t="shared" si="17"/>
        <v>0</v>
      </c>
      <c r="E255" s="43">
        <f t="shared" si="17"/>
        <v>0</v>
      </c>
      <c r="F255" s="43">
        <f t="shared" si="17"/>
        <v>0</v>
      </c>
      <c r="G255" s="43">
        <f t="shared" si="17"/>
        <v>0</v>
      </c>
      <c r="H255" s="43">
        <f t="shared" si="18"/>
        <v>7618.7912079469897</v>
      </c>
      <c r="I255" s="1"/>
    </row>
    <row r="256" spans="2:9" x14ac:dyDescent="0.2">
      <c r="B256" s="9" t="str">
        <f>$B$45</f>
        <v>Health Services</v>
      </c>
      <c r="C256" s="43">
        <f t="shared" si="17"/>
        <v>10946.999998786991</v>
      </c>
      <c r="D256" s="43">
        <f t="shared" si="17"/>
        <v>0</v>
      </c>
      <c r="E256" s="43">
        <f t="shared" si="17"/>
        <v>0</v>
      </c>
      <c r="F256" s="43">
        <f t="shared" si="17"/>
        <v>0</v>
      </c>
      <c r="G256" s="43">
        <f t="shared" si="17"/>
        <v>0</v>
      </c>
      <c r="H256" s="43">
        <f t="shared" si="18"/>
        <v>10946.999998786991</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102773.48350509544</v>
      </c>
      <c r="D258" s="43">
        <f t="shared" si="17"/>
        <v>608582.5032370087</v>
      </c>
      <c r="E258" s="43">
        <f t="shared" si="17"/>
        <v>143157.09012178186</v>
      </c>
      <c r="F258" s="43">
        <f t="shared" si="17"/>
        <v>0</v>
      </c>
      <c r="G258" s="43">
        <f t="shared" si="17"/>
        <v>0</v>
      </c>
      <c r="H258" s="43">
        <f t="shared" si="18"/>
        <v>854513.07686388609</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24781.120876374946</v>
      </c>
      <c r="D261" s="43">
        <f t="shared" si="19"/>
        <v>95434.282259554122</v>
      </c>
      <c r="E261" s="43">
        <f t="shared" si="19"/>
        <v>0</v>
      </c>
      <c r="F261" s="43">
        <f t="shared" si="19"/>
        <v>0</v>
      </c>
      <c r="G261" s="43">
        <f t="shared" si="19"/>
        <v>0</v>
      </c>
      <c r="H261" s="43">
        <f t="shared" si="18"/>
        <v>120215.40313592907</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1537552.2635658914</v>
      </c>
      <c r="D263" s="42">
        <f>SUM(D243:D262)</f>
        <v>1869383.2480620155</v>
      </c>
      <c r="E263" s="42">
        <f>SUM(E243:E262)</f>
        <v>255571.68992248061</v>
      </c>
      <c r="F263" s="42">
        <f>SUM(F243:F262)</f>
        <v>59770.798449612397</v>
      </c>
      <c r="G263" s="42">
        <f>SUM(G243:G262)</f>
        <v>0</v>
      </c>
      <c r="H263" s="42">
        <f t="shared" si="18"/>
        <v>3722278</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6207065.8674526047</v>
      </c>
      <c r="D268" s="42">
        <f t="shared" si="20"/>
        <v>1114320.6515333867</v>
      </c>
      <c r="E268" s="42">
        <f t="shared" si="20"/>
        <v>169148.87756649486</v>
      </c>
      <c r="F268" s="42">
        <f t="shared" si="20"/>
        <v>0</v>
      </c>
      <c r="G268" s="42">
        <f t="shared" si="20"/>
        <v>0</v>
      </c>
      <c r="H268" s="42">
        <f>SUM(C268:G268)</f>
        <v>7490535.3965524863</v>
      </c>
      <c r="I268" s="1"/>
    </row>
    <row r="269" spans="2:9" x14ac:dyDescent="0.2">
      <c r="B269" s="9" t="str">
        <f>$B$33</f>
        <v>Science</v>
      </c>
      <c r="C269" s="43">
        <f t="shared" si="20"/>
        <v>6551975.5539139025</v>
      </c>
      <c r="D269" s="43">
        <f t="shared" si="20"/>
        <v>8412361.7950463723</v>
      </c>
      <c r="E269" s="43">
        <f t="shared" si="20"/>
        <v>1967510.6035284495</v>
      </c>
      <c r="F269" s="43">
        <f t="shared" si="20"/>
        <v>3397754.8892281014</v>
      </c>
      <c r="G269" s="43">
        <f t="shared" si="20"/>
        <v>0</v>
      </c>
      <c r="H269" s="43">
        <f t="shared" ref="H269:H288" si="21">SUM(C269:G269)</f>
        <v>20329602.841716826</v>
      </c>
      <c r="I269" s="1"/>
    </row>
    <row r="270" spans="2:9" x14ac:dyDescent="0.2">
      <c r="B270" s="9" t="str">
        <f>$B$34</f>
        <v>Fine Arts</v>
      </c>
      <c r="C270" s="43">
        <f t="shared" si="20"/>
        <v>340652.13845184917</v>
      </c>
      <c r="D270" s="43">
        <f t="shared" si="20"/>
        <v>0</v>
      </c>
      <c r="E270" s="43">
        <f t="shared" si="20"/>
        <v>0</v>
      </c>
      <c r="F270" s="43">
        <f t="shared" si="20"/>
        <v>0</v>
      </c>
      <c r="G270" s="43">
        <f t="shared" si="20"/>
        <v>0</v>
      </c>
      <c r="H270" s="43">
        <f t="shared" si="21"/>
        <v>340652.13845184917</v>
      </c>
      <c r="I270" s="1"/>
    </row>
    <row r="271" spans="2:9" x14ac:dyDescent="0.2">
      <c r="B271" s="9" t="str">
        <f>$B$35</f>
        <v>Teacher Education</v>
      </c>
      <c r="C271" s="43">
        <f t="shared" si="20"/>
        <v>0</v>
      </c>
      <c r="D271" s="43">
        <f t="shared" si="20"/>
        <v>0</v>
      </c>
      <c r="E271" s="43">
        <f t="shared" si="20"/>
        <v>0</v>
      </c>
      <c r="F271" s="43">
        <f t="shared" si="20"/>
        <v>0</v>
      </c>
      <c r="G271" s="43">
        <f t="shared" si="20"/>
        <v>0</v>
      </c>
      <c r="H271" s="43">
        <f t="shared" si="21"/>
        <v>0</v>
      </c>
      <c r="I271" s="1"/>
    </row>
    <row r="272" spans="2:9" x14ac:dyDescent="0.2">
      <c r="B272" s="9" t="str">
        <f>$B$36</f>
        <v>Agriculture</v>
      </c>
      <c r="C272" s="43">
        <f t="shared" si="20"/>
        <v>174012.14646537817</v>
      </c>
      <c r="D272" s="43">
        <f t="shared" si="20"/>
        <v>803656.2352015198</v>
      </c>
      <c r="E272" s="43">
        <f t="shared" si="20"/>
        <v>1062005.067356043</v>
      </c>
      <c r="F272" s="43">
        <f t="shared" si="20"/>
        <v>38041.326960652907</v>
      </c>
      <c r="G272" s="43">
        <f t="shared" si="20"/>
        <v>0</v>
      </c>
      <c r="H272" s="43">
        <f t="shared" si="21"/>
        <v>2077714.7759835939</v>
      </c>
      <c r="I272" s="1"/>
    </row>
    <row r="273" spans="2:9" x14ac:dyDescent="0.2">
      <c r="B273" s="9" t="str">
        <f>$B$37</f>
        <v>Engineering</v>
      </c>
      <c r="C273" s="43">
        <f t="shared" si="20"/>
        <v>523915.35466646962</v>
      </c>
      <c r="D273" s="43">
        <f t="shared" si="20"/>
        <v>1272900.8424592973</v>
      </c>
      <c r="E273" s="43">
        <f t="shared" si="20"/>
        <v>821144.96387605672</v>
      </c>
      <c r="F273" s="43">
        <f t="shared" si="20"/>
        <v>94780.94577681314</v>
      </c>
      <c r="G273" s="43">
        <f t="shared" si="20"/>
        <v>0</v>
      </c>
      <c r="H273" s="43">
        <f t="shared" si="21"/>
        <v>2712742.106778637</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22919.674750533784</v>
      </c>
      <c r="D277" s="43">
        <f t="shared" si="20"/>
        <v>20336.061925875394</v>
      </c>
      <c r="E277" s="43">
        <f t="shared" si="20"/>
        <v>0</v>
      </c>
      <c r="F277" s="43">
        <f t="shared" si="20"/>
        <v>0</v>
      </c>
      <c r="G277" s="43">
        <f t="shared" si="20"/>
        <v>0</v>
      </c>
      <c r="H277" s="43">
        <f t="shared" si="21"/>
        <v>43255.736676409178</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2393963.1936034886</v>
      </c>
      <c r="D279" s="43">
        <f t="shared" si="20"/>
        <v>2341434.2093599918</v>
      </c>
      <c r="E279" s="43">
        <f t="shared" si="20"/>
        <v>0</v>
      </c>
      <c r="F279" s="43">
        <f t="shared" si="20"/>
        <v>0</v>
      </c>
      <c r="G279" s="43">
        <f t="shared" si="20"/>
        <v>0</v>
      </c>
      <c r="H279" s="43">
        <f t="shared" si="21"/>
        <v>4735397.40296348</v>
      </c>
      <c r="I279" s="1"/>
    </row>
    <row r="280" spans="2:9" x14ac:dyDescent="0.2">
      <c r="B280" s="9" t="str">
        <f>$B$44</f>
        <v>Physical Training</v>
      </c>
      <c r="C280" s="43">
        <f t="shared" si="20"/>
        <v>278965.69939729851</v>
      </c>
      <c r="D280" s="43">
        <f t="shared" si="20"/>
        <v>0</v>
      </c>
      <c r="E280" s="43">
        <f t="shared" si="20"/>
        <v>0</v>
      </c>
      <c r="F280" s="43">
        <f t="shared" si="20"/>
        <v>0</v>
      </c>
      <c r="G280" s="43">
        <f t="shared" si="20"/>
        <v>0</v>
      </c>
      <c r="H280" s="43">
        <f t="shared" si="21"/>
        <v>278965.69939729851</v>
      </c>
      <c r="I280" s="1"/>
    </row>
    <row r="281" spans="2:9" x14ac:dyDescent="0.2">
      <c r="B281" s="9" t="str">
        <f>$B$45</f>
        <v>Health Services</v>
      </c>
      <c r="C281" s="43">
        <f t="shared" si="20"/>
        <v>214857.51697569463</v>
      </c>
      <c r="D281" s="43">
        <f t="shared" si="20"/>
        <v>0</v>
      </c>
      <c r="E281" s="43">
        <f t="shared" si="20"/>
        <v>0</v>
      </c>
      <c r="F281" s="43">
        <f t="shared" si="20"/>
        <v>0</v>
      </c>
      <c r="G281" s="43">
        <f t="shared" si="20"/>
        <v>0</v>
      </c>
      <c r="H281" s="43">
        <f t="shared" si="21"/>
        <v>214857.51697569463</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823218.78588074725</v>
      </c>
      <c r="D283" s="43">
        <f t="shared" si="20"/>
        <v>3722366.0446243375</v>
      </c>
      <c r="E283" s="43">
        <f t="shared" si="20"/>
        <v>1675152.1719079129</v>
      </c>
      <c r="F283" s="43">
        <f t="shared" si="20"/>
        <v>0</v>
      </c>
      <c r="G283" s="43">
        <f t="shared" si="20"/>
        <v>0</v>
      </c>
      <c r="H283" s="43">
        <f t="shared" si="21"/>
        <v>6220737.0024129972</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775362.4515867501</v>
      </c>
      <c r="D286" s="43">
        <f t="shared" si="22"/>
        <v>1119335.9305039784</v>
      </c>
      <c r="E286" s="43">
        <f t="shared" si="22"/>
        <v>0</v>
      </c>
      <c r="F286" s="43">
        <f t="shared" si="22"/>
        <v>0</v>
      </c>
      <c r="G286" s="43">
        <f t="shared" si="22"/>
        <v>0</v>
      </c>
      <c r="H286" s="43">
        <f t="shared" si="21"/>
        <v>1894698.3820907285</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18306908.383144718</v>
      </c>
      <c r="D288" s="42">
        <f>SUM(D268:D287)</f>
        <v>18806711.770654757</v>
      </c>
      <c r="E288" s="42">
        <f>SUM(E268:E287)</f>
        <v>5694961.6842349572</v>
      </c>
      <c r="F288" s="42">
        <f>SUM(F268:F287)</f>
        <v>3530577.1619655676</v>
      </c>
      <c r="G288" s="42">
        <f>SUM(G268:G287)</f>
        <v>0</v>
      </c>
      <c r="H288" s="42">
        <f t="shared" si="21"/>
        <v>46339159</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331.48549358892416</v>
      </c>
      <c r="D293" s="40">
        <f t="shared" si="23"/>
        <v>875.35007975914118</v>
      </c>
      <c r="E293" s="40">
        <f t="shared" si="23"/>
        <v>1483.7620839166216</v>
      </c>
      <c r="F293" s="40">
        <f t="shared" si="23"/>
        <v>0</v>
      </c>
      <c r="G293" s="41">
        <f t="shared" si="23"/>
        <v>0</v>
      </c>
      <c r="H293" s="42">
        <f t="shared" si="23"/>
        <v>372.44109966947525</v>
      </c>
      <c r="I293" s="1"/>
    </row>
    <row r="294" spans="2:9" x14ac:dyDescent="0.2">
      <c r="B294" s="9" t="str">
        <f>$B$33</f>
        <v>Science</v>
      </c>
      <c r="C294" s="75">
        <f t="shared" si="23"/>
        <v>626.56359892071362</v>
      </c>
      <c r="D294" s="75">
        <f t="shared" si="23"/>
        <v>1448.4093999735489</v>
      </c>
      <c r="E294" s="75">
        <f t="shared" si="23"/>
        <v>6167.7448386471769</v>
      </c>
      <c r="F294" s="75">
        <f t="shared" si="23"/>
        <v>7005.6801839754671</v>
      </c>
      <c r="G294" s="95">
        <f t="shared" si="23"/>
        <v>0</v>
      </c>
      <c r="H294" s="43">
        <f t="shared" si="23"/>
        <v>1191.024831080721</v>
      </c>
      <c r="I294" s="1"/>
    </row>
    <row r="295" spans="2:9" x14ac:dyDescent="0.2">
      <c r="B295" s="9" t="str">
        <f>$B$34</f>
        <v>Fine Arts</v>
      </c>
      <c r="C295" s="75">
        <f t="shared" si="23"/>
        <v>391.55418212856227</v>
      </c>
      <c r="D295" s="75">
        <f t="shared" si="23"/>
        <v>0</v>
      </c>
      <c r="E295" s="75">
        <f t="shared" si="23"/>
        <v>0</v>
      </c>
      <c r="F295" s="75">
        <f t="shared" si="23"/>
        <v>0</v>
      </c>
      <c r="G295" s="95">
        <f t="shared" si="23"/>
        <v>0</v>
      </c>
      <c r="H295" s="43">
        <f t="shared" si="23"/>
        <v>391.55418212856227</v>
      </c>
      <c r="I295" s="1"/>
    </row>
    <row r="296" spans="2:9" x14ac:dyDescent="0.2">
      <c r="B296" s="9" t="str">
        <f>$B$35</f>
        <v>Teacher Education</v>
      </c>
      <c r="C296" s="75">
        <f t="shared" si="23"/>
        <v>0</v>
      </c>
      <c r="D296" s="75">
        <f t="shared" si="23"/>
        <v>0</v>
      </c>
      <c r="E296" s="75">
        <f t="shared" si="23"/>
        <v>0</v>
      </c>
      <c r="F296" s="75">
        <f t="shared" si="23"/>
        <v>0</v>
      </c>
      <c r="G296" s="95">
        <f t="shared" si="23"/>
        <v>0</v>
      </c>
      <c r="H296" s="43">
        <f t="shared" si="23"/>
        <v>0</v>
      </c>
      <c r="I296" s="1"/>
    </row>
    <row r="297" spans="2:9" x14ac:dyDescent="0.2">
      <c r="B297" s="9" t="str">
        <f>$B$36</f>
        <v>Agriculture</v>
      </c>
      <c r="C297" s="75">
        <f t="shared" si="23"/>
        <v>1581.9286042307106</v>
      </c>
      <c r="D297" s="75">
        <f t="shared" si="23"/>
        <v>1376.1236904135612</v>
      </c>
      <c r="E297" s="75">
        <f t="shared" si="23"/>
        <v>4084.6348744463194</v>
      </c>
      <c r="F297" s="75">
        <f t="shared" si="23"/>
        <v>12680.442320217635</v>
      </c>
      <c r="G297" s="95">
        <f t="shared" si="23"/>
        <v>0</v>
      </c>
      <c r="H297" s="43">
        <f t="shared" si="23"/>
        <v>2171.0708212994709</v>
      </c>
      <c r="I297" s="1"/>
    </row>
    <row r="298" spans="2:9" x14ac:dyDescent="0.2">
      <c r="B298" s="9" t="str">
        <f>$B$37</f>
        <v>Engineering</v>
      </c>
      <c r="C298" s="75">
        <f t="shared" si="23"/>
        <v>986.65791839259816</v>
      </c>
      <c r="D298" s="75">
        <f t="shared" si="23"/>
        <v>1044.2172620666918</v>
      </c>
      <c r="E298" s="75">
        <f t="shared" si="23"/>
        <v>5164.4337350695387</v>
      </c>
      <c r="F298" s="75">
        <f t="shared" si="23"/>
        <v>10531.216197423682</v>
      </c>
      <c r="G298" s="95">
        <f t="shared" si="23"/>
        <v>0</v>
      </c>
      <c r="H298" s="43">
        <f t="shared" si="23"/>
        <v>1414.3598054111767</v>
      </c>
      <c r="I298" s="1"/>
    </row>
    <row r="299" spans="2:9" x14ac:dyDescent="0.2">
      <c r="B299" s="9" t="str">
        <f>$B$38</f>
        <v>Home Economics</v>
      </c>
      <c r="C299" s="75">
        <f t="shared" si="23"/>
        <v>0</v>
      </c>
      <c r="D299" s="75">
        <f t="shared" si="23"/>
        <v>0</v>
      </c>
      <c r="E299" s="75">
        <f t="shared" si="23"/>
        <v>0</v>
      </c>
      <c r="F299" s="75">
        <f t="shared" si="23"/>
        <v>0</v>
      </c>
      <c r="G299" s="95">
        <f t="shared" si="23"/>
        <v>0</v>
      </c>
      <c r="H299" s="43">
        <f t="shared" si="23"/>
        <v>0</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9" x14ac:dyDescent="0.2">
      <c r="B302" s="9" t="str">
        <f>$B$41</f>
        <v>Library Science</v>
      </c>
      <c r="C302" s="75">
        <f t="shared" si="23"/>
        <v>347.26779925051187</v>
      </c>
      <c r="D302" s="75">
        <f t="shared" si="23"/>
        <v>753.18747873612574</v>
      </c>
      <c r="E302" s="75">
        <f t="shared" si="23"/>
        <v>0</v>
      </c>
      <c r="F302" s="75">
        <f t="shared" si="23"/>
        <v>0</v>
      </c>
      <c r="G302" s="95">
        <f t="shared" si="23"/>
        <v>0</v>
      </c>
      <c r="H302" s="43">
        <f t="shared" si="23"/>
        <v>465.11544813343204</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607.45069616937042</v>
      </c>
      <c r="D304" s="75">
        <f t="shared" si="23"/>
        <v>882.56095339615217</v>
      </c>
      <c r="E304" s="75">
        <f t="shared" si="23"/>
        <v>0</v>
      </c>
      <c r="F304" s="75">
        <f t="shared" si="23"/>
        <v>0</v>
      </c>
      <c r="G304" s="95">
        <f t="shared" si="23"/>
        <v>0</v>
      </c>
      <c r="H304" s="43">
        <f t="shared" si="23"/>
        <v>718.13730709182289</v>
      </c>
      <c r="I304" s="1"/>
    </row>
    <row r="305" spans="2:9" x14ac:dyDescent="0.2">
      <c r="B305" s="9" t="str">
        <f>$B$44</f>
        <v>Physical Training</v>
      </c>
      <c r="C305" s="75">
        <f t="shared" si="23"/>
        <v>1468.2405231436765</v>
      </c>
      <c r="D305" s="75">
        <f t="shared" si="23"/>
        <v>0</v>
      </c>
      <c r="E305" s="75">
        <f t="shared" si="23"/>
        <v>0</v>
      </c>
      <c r="F305" s="75">
        <f t="shared" si="23"/>
        <v>0</v>
      </c>
      <c r="G305" s="95">
        <f t="shared" si="23"/>
        <v>0</v>
      </c>
      <c r="H305" s="43">
        <f t="shared" si="23"/>
        <v>1468.2405231436765</v>
      </c>
      <c r="I305" s="1"/>
    </row>
    <row r="306" spans="2:9" x14ac:dyDescent="0.2">
      <c r="B306" s="9" t="str">
        <f>$B$45</f>
        <v>Health Services</v>
      </c>
      <c r="C306" s="75">
        <f t="shared" si="23"/>
        <v>787.02387170584109</v>
      </c>
      <c r="D306" s="75">
        <f t="shared" si="23"/>
        <v>0</v>
      </c>
      <c r="E306" s="75">
        <f t="shared" si="23"/>
        <v>0</v>
      </c>
      <c r="F306" s="75">
        <f t="shared" si="23"/>
        <v>0</v>
      </c>
      <c r="G306" s="95">
        <f t="shared" si="23"/>
        <v>0</v>
      </c>
      <c r="H306" s="43">
        <f t="shared" si="23"/>
        <v>787.02387170584109</v>
      </c>
      <c r="I306" s="1"/>
    </row>
    <row r="307" spans="2:9"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9" x14ac:dyDescent="0.2">
      <c r="B308" s="9" t="str">
        <f>$B$47</f>
        <v>Business Administration</v>
      </c>
      <c r="C308" s="75">
        <f t="shared" si="23"/>
        <v>321.19343967255065</v>
      </c>
      <c r="D308" s="75">
        <f t="shared" si="23"/>
        <v>616.3878199411057</v>
      </c>
      <c r="E308" s="75">
        <f t="shared" si="23"/>
        <v>1543.9190524496894</v>
      </c>
      <c r="F308" s="75">
        <f t="shared" si="23"/>
        <v>0</v>
      </c>
      <c r="G308" s="95">
        <f t="shared" si="23"/>
        <v>0</v>
      </c>
      <c r="H308" s="43">
        <f t="shared" si="23"/>
        <v>642.17373824847709</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0</v>
      </c>
      <c r="D310" s="75">
        <f t="shared" si="24"/>
        <v>0</v>
      </c>
      <c r="E310" s="75">
        <f t="shared" si="24"/>
        <v>0</v>
      </c>
      <c r="F310" s="75">
        <f t="shared" si="24"/>
        <v>0</v>
      </c>
      <c r="G310" s="95">
        <f t="shared" si="24"/>
        <v>0</v>
      </c>
      <c r="H310" s="43">
        <f t="shared" si="24"/>
        <v>0</v>
      </c>
      <c r="I310" s="1"/>
    </row>
    <row r="311" spans="2:9" x14ac:dyDescent="0.2">
      <c r="B311" s="9" t="str">
        <f>$B$50</f>
        <v>Technology</v>
      </c>
      <c r="C311" s="75">
        <f t="shared" si="24"/>
        <v>1254.6317986840616</v>
      </c>
      <c r="D311" s="75">
        <f t="shared" si="24"/>
        <v>1181.980919222786</v>
      </c>
      <c r="E311" s="75">
        <f t="shared" si="24"/>
        <v>0</v>
      </c>
      <c r="F311" s="75">
        <f t="shared" si="24"/>
        <v>0</v>
      </c>
      <c r="G311" s="95">
        <f t="shared" si="24"/>
        <v>0</v>
      </c>
      <c r="H311" s="43">
        <f t="shared" si="24"/>
        <v>1210.6698927097307</v>
      </c>
      <c r="I311" s="1"/>
    </row>
    <row r="312" spans="2:9"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9" x14ac:dyDescent="0.2">
      <c r="B313" s="39" t="str">
        <f>$B$52</f>
        <v>Totals</v>
      </c>
      <c r="C313" s="42">
        <f t="shared" si="24"/>
        <v>477.43867053892961</v>
      </c>
      <c r="D313" s="42">
        <f t="shared" si="24"/>
        <v>1013.8389094692591</v>
      </c>
      <c r="E313" s="42">
        <f t="shared" si="24"/>
        <v>2940.0937967139685</v>
      </c>
      <c r="F313" s="42">
        <f t="shared" si="24"/>
        <v>7103.7769858462125</v>
      </c>
      <c r="G313" s="42">
        <f t="shared" si="24"/>
        <v>0</v>
      </c>
      <c r="H313" s="42">
        <f t="shared" si="24"/>
        <v>781.06727009169367</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2.640688949256599</v>
      </c>
      <c r="E318" s="59">
        <f t="shared" si="25"/>
        <v>4.4760995959498544</v>
      </c>
      <c r="F318" s="59">
        <f t="shared" si="25"/>
        <v>0</v>
      </c>
      <c r="G318" s="59">
        <f t="shared" si="25"/>
        <v>0</v>
      </c>
      <c r="H318" s="59">
        <f t="shared" si="25"/>
        <v>1.1235517296311621</v>
      </c>
      <c r="I318" s="1"/>
    </row>
    <row r="319" spans="2:9" x14ac:dyDescent="0.2">
      <c r="B319" s="9" t="str">
        <f>$B$33</f>
        <v>Science</v>
      </c>
      <c r="C319" s="59">
        <f t="shared" ref="C319:H334" si="26">IF($C$293=0,"",C294/$C$293)</f>
        <v>1.890168984883895</v>
      </c>
      <c r="D319" s="59">
        <f t="shared" si="26"/>
        <v>4.369450331874023</v>
      </c>
      <c r="E319" s="59">
        <f t="shared" si="26"/>
        <v>18.606379337660581</v>
      </c>
      <c r="F319" s="59">
        <f t="shared" si="26"/>
        <v>21.134198387164496</v>
      </c>
      <c r="G319" s="59">
        <f t="shared" si="26"/>
        <v>0</v>
      </c>
      <c r="H319" s="59">
        <f t="shared" si="26"/>
        <v>3.5929923152465713</v>
      </c>
      <c r="I319" s="1"/>
    </row>
    <row r="320" spans="2:9" x14ac:dyDescent="0.2">
      <c r="B320" s="9" t="str">
        <f>$B$34</f>
        <v>Fine Arts</v>
      </c>
      <c r="C320" s="59">
        <f t="shared" si="26"/>
        <v>1.1812106101213871</v>
      </c>
      <c r="D320" s="59">
        <f t="shared" si="26"/>
        <v>0</v>
      </c>
      <c r="E320" s="59">
        <f t="shared" si="26"/>
        <v>0</v>
      </c>
      <c r="F320" s="59">
        <f t="shared" si="26"/>
        <v>0</v>
      </c>
      <c r="G320" s="59">
        <f t="shared" si="26"/>
        <v>0</v>
      </c>
      <c r="H320" s="59">
        <f t="shared" si="26"/>
        <v>1.1812106101213871</v>
      </c>
      <c r="I320" s="1"/>
    </row>
    <row r="321" spans="2:9" x14ac:dyDescent="0.2">
      <c r="B321" s="9" t="str">
        <f>$B$35</f>
        <v>Teacher Education</v>
      </c>
      <c r="C321" s="59">
        <f t="shared" si="26"/>
        <v>0</v>
      </c>
      <c r="D321" s="59">
        <f t="shared" si="26"/>
        <v>0</v>
      </c>
      <c r="E321" s="59">
        <f t="shared" si="26"/>
        <v>0</v>
      </c>
      <c r="F321" s="59">
        <f t="shared" si="26"/>
        <v>0</v>
      </c>
      <c r="G321" s="59">
        <f t="shared" si="26"/>
        <v>0</v>
      </c>
      <c r="H321" s="59">
        <f t="shared" si="26"/>
        <v>0</v>
      </c>
      <c r="I321" s="1"/>
    </row>
    <row r="322" spans="2:9" x14ac:dyDescent="0.2">
      <c r="B322" s="9" t="str">
        <f>$B$36</f>
        <v>Agriculture</v>
      </c>
      <c r="C322" s="59">
        <f t="shared" si="26"/>
        <v>4.772240821471553</v>
      </c>
      <c r="D322" s="59">
        <f t="shared" si="26"/>
        <v>4.1513843502307077</v>
      </c>
      <c r="E322" s="59">
        <f t="shared" si="26"/>
        <v>12.322213048368516</v>
      </c>
      <c r="F322" s="59">
        <f t="shared" si="26"/>
        <v>38.253385338010226</v>
      </c>
      <c r="G322" s="59">
        <f t="shared" si="26"/>
        <v>0</v>
      </c>
      <c r="H322" s="59">
        <f t="shared" si="26"/>
        <v>6.5495198531728827</v>
      </c>
      <c r="I322" s="1"/>
    </row>
    <row r="323" spans="2:9" x14ac:dyDescent="0.2">
      <c r="B323" s="9" t="str">
        <f>$B$37</f>
        <v>Engineering</v>
      </c>
      <c r="C323" s="59">
        <f t="shared" si="26"/>
        <v>2.9764738954645016</v>
      </c>
      <c r="D323" s="59">
        <f t="shared" si="26"/>
        <v>3.1501145065540266</v>
      </c>
      <c r="E323" s="59">
        <f t="shared" si="26"/>
        <v>15.579667391038123</v>
      </c>
      <c r="F323" s="59">
        <f t="shared" si="26"/>
        <v>31.769764895001604</v>
      </c>
      <c r="G323" s="59">
        <f t="shared" si="26"/>
        <v>0</v>
      </c>
      <c r="H323" s="59">
        <f t="shared" si="26"/>
        <v>4.2667321278472814</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1.0476108486399087</v>
      </c>
      <c r="D327" s="59">
        <f t="shared" si="26"/>
        <v>2.2721581888290867</v>
      </c>
      <c r="E327" s="59">
        <f t="shared" si="26"/>
        <v>0</v>
      </c>
      <c r="F327" s="59">
        <f t="shared" si="26"/>
        <v>0</v>
      </c>
      <c r="G327" s="59">
        <f t="shared" si="26"/>
        <v>0</v>
      </c>
      <c r="H327" s="59">
        <f t="shared" si="26"/>
        <v>1.4031245925657991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1.8325106465222012</v>
      </c>
      <c r="D329" s="59">
        <f t="shared" si="26"/>
        <v>2.6624421595070396</v>
      </c>
      <c r="E329" s="59">
        <f t="shared" si="26"/>
        <v>0</v>
      </c>
      <c r="F329" s="59">
        <f t="shared" si="26"/>
        <v>0</v>
      </c>
      <c r="G329" s="59">
        <f t="shared" si="26"/>
        <v>0</v>
      </c>
      <c r="H329" s="59">
        <f t="shared" si="26"/>
        <v>2.166421520642428</v>
      </c>
      <c r="I329" s="1"/>
    </row>
    <row r="330" spans="2:9" x14ac:dyDescent="0.2">
      <c r="B330" s="9" t="str">
        <f>$B$44</f>
        <v>Physical Training</v>
      </c>
      <c r="C330" s="59">
        <f t="shared" si="26"/>
        <v>4.4292753424813354</v>
      </c>
      <c r="D330" s="59">
        <f t="shared" si="26"/>
        <v>0</v>
      </c>
      <c r="E330" s="59">
        <f t="shared" si="26"/>
        <v>0</v>
      </c>
      <c r="F330" s="59">
        <f t="shared" si="26"/>
        <v>0</v>
      </c>
      <c r="G330" s="59">
        <f t="shared" si="26"/>
        <v>0</v>
      </c>
      <c r="H330" s="59">
        <f t="shared" si="26"/>
        <v>4.4292753424813354</v>
      </c>
      <c r="I330" s="1"/>
    </row>
    <row r="331" spans="2:9" x14ac:dyDescent="0.2">
      <c r="B331" s="9" t="str">
        <f>$B$45</f>
        <v>Health Services</v>
      </c>
      <c r="C331" s="59">
        <f t="shared" si="26"/>
        <v>2.3742332226514593</v>
      </c>
      <c r="D331" s="59">
        <f t="shared" si="26"/>
        <v>0</v>
      </c>
      <c r="E331" s="59">
        <f t="shared" si="26"/>
        <v>0</v>
      </c>
      <c r="F331" s="59">
        <f t="shared" si="26"/>
        <v>0</v>
      </c>
      <c r="G331" s="59">
        <f t="shared" si="26"/>
        <v>0</v>
      </c>
      <c r="H331" s="59">
        <f t="shared" si="26"/>
        <v>2.3742332226514593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0.96895172152197795</v>
      </c>
      <c r="D333" s="59">
        <f t="shared" si="26"/>
        <v>1.8594714757125677</v>
      </c>
      <c r="E333" s="59">
        <f t="shared" si="26"/>
        <v>4.6575765223811167</v>
      </c>
      <c r="F333" s="59">
        <f t="shared" si="26"/>
        <v>0</v>
      </c>
      <c r="G333" s="59">
        <f t="shared" si="26"/>
        <v>0</v>
      </c>
      <c r="H333" s="59">
        <f t="shared" si="26"/>
        <v>1.9372604553393762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row>
    <row r="336" spans="2:9" x14ac:dyDescent="0.2">
      <c r="B336" s="9" t="str">
        <f>$B$50</f>
        <v>Technology</v>
      </c>
      <c r="C336" s="59">
        <f t="shared" si="27"/>
        <v>3.7848769341319444</v>
      </c>
      <c r="D336" s="59">
        <f t="shared" si="27"/>
        <v>3.5657093359523087</v>
      </c>
      <c r="E336" s="59">
        <f t="shared" si="27"/>
        <v>0</v>
      </c>
      <c r="F336" s="59">
        <f t="shared" si="27"/>
        <v>0</v>
      </c>
      <c r="G336" s="59">
        <f t="shared" si="27"/>
        <v>0</v>
      </c>
      <c r="H336" s="59">
        <f t="shared" si="27"/>
        <v>3.6522560296743629</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1.4403003442769122</v>
      </c>
      <c r="D338" s="59">
        <f t="shared" si="27"/>
        <v>3.0584714235686068</v>
      </c>
      <c r="E338" s="59">
        <f t="shared" si="27"/>
        <v>8.8694493532196166</v>
      </c>
      <c r="F338" s="59">
        <f t="shared" si="27"/>
        <v>21.430129291436266</v>
      </c>
      <c r="G338" s="59">
        <f t="shared" si="27"/>
        <v>0</v>
      </c>
      <c r="H338" s="59">
        <f t="shared" si="27"/>
        <v>2.3562638039910633</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9944.5648076677244</v>
      </c>
      <c r="D343" s="42">
        <f t="shared" si="28"/>
        <v>26260.502392774237</v>
      </c>
      <c r="E343" s="42">
        <f>E293*24</f>
        <v>35610.290013998921</v>
      </c>
      <c r="F343" s="42">
        <f>F293*18</f>
        <v>0</v>
      </c>
      <c r="G343" s="42">
        <f>G293*24</f>
        <v>0</v>
      </c>
      <c r="H343" s="42">
        <f>IF((C32/30+D32/30+E32/24+F32/18+G32/24)=0,0,H268/(C32/30+D32/30+E32/24+F32/18+G32/24))</f>
        <v>11157.422203846709</v>
      </c>
      <c r="I343" s="1"/>
    </row>
    <row r="344" spans="2:9" x14ac:dyDescent="0.2">
      <c r="B344" s="9" t="str">
        <f>$B$33</f>
        <v>Science</v>
      </c>
      <c r="C344" s="43">
        <f t="shared" si="28"/>
        <v>18796.90796762141</v>
      </c>
      <c r="D344" s="43">
        <f t="shared" si="28"/>
        <v>43452.281999206469</v>
      </c>
      <c r="E344" s="43">
        <f>E294*24</f>
        <v>148025.87612753225</v>
      </c>
      <c r="F344" s="43">
        <f>F294*18</f>
        <v>126102.24331155841</v>
      </c>
      <c r="G344" s="43">
        <f>G294*24</f>
        <v>0</v>
      </c>
      <c r="H344" s="43">
        <f t="shared" ref="H344:H363" si="29">IF((C33/30+D33/30+E33/24+F33/18+G33/24)=0,0,H269/(C33/30+D33/30+E33/24+F33/18+G33/24))</f>
        <v>34906.431798431106</v>
      </c>
      <c r="I344" s="1"/>
    </row>
    <row r="345" spans="2:9" x14ac:dyDescent="0.2">
      <c r="B345" s="9" t="str">
        <f>$B$34</f>
        <v>Fine Arts</v>
      </c>
      <c r="C345" s="43">
        <f t="shared" si="28"/>
        <v>11746.625463856868</v>
      </c>
      <c r="D345" s="43">
        <f t="shared" si="28"/>
        <v>0</v>
      </c>
      <c r="E345" s="43">
        <f t="shared" ref="E345:E363" si="30">E295*24</f>
        <v>0</v>
      </c>
      <c r="F345" s="43">
        <f t="shared" ref="F345:F363" si="31">F295*18</f>
        <v>0</v>
      </c>
      <c r="G345" s="43">
        <f t="shared" ref="G345:G363" si="32">G295*24</f>
        <v>0</v>
      </c>
      <c r="H345" s="43">
        <f t="shared" si="29"/>
        <v>11746.625463856868</v>
      </c>
      <c r="I345" s="1"/>
    </row>
    <row r="346" spans="2:9" x14ac:dyDescent="0.2">
      <c r="B346" s="9" t="str">
        <f>$B$35</f>
        <v>Teacher Education</v>
      </c>
      <c r="C346" s="43">
        <f t="shared" si="28"/>
        <v>0</v>
      </c>
      <c r="D346" s="43">
        <f t="shared" si="28"/>
        <v>0</v>
      </c>
      <c r="E346" s="43">
        <f t="shared" si="30"/>
        <v>0</v>
      </c>
      <c r="F346" s="43">
        <f t="shared" si="31"/>
        <v>0</v>
      </c>
      <c r="G346" s="43">
        <f t="shared" si="32"/>
        <v>0</v>
      </c>
      <c r="H346" s="43">
        <f t="shared" si="29"/>
        <v>0</v>
      </c>
      <c r="I346" s="1"/>
    </row>
    <row r="347" spans="2:9" x14ac:dyDescent="0.2">
      <c r="B347" s="9" t="str">
        <f>$B$36</f>
        <v>Agriculture</v>
      </c>
      <c r="C347" s="43">
        <f t="shared" si="28"/>
        <v>47457.858126921317</v>
      </c>
      <c r="D347" s="43">
        <f t="shared" si="28"/>
        <v>41283.710712406835</v>
      </c>
      <c r="E347" s="43">
        <f t="shared" si="30"/>
        <v>98031.236986711665</v>
      </c>
      <c r="F347" s="43">
        <f t="shared" si="31"/>
        <v>228247.96176391744</v>
      </c>
      <c r="G347" s="43">
        <f t="shared" si="32"/>
        <v>0</v>
      </c>
      <c r="H347" s="43">
        <f t="shared" si="29"/>
        <v>60870.550077644351</v>
      </c>
      <c r="I347" s="1"/>
    </row>
    <row r="348" spans="2:9" x14ac:dyDescent="0.2">
      <c r="B348" s="9" t="str">
        <f>$B$37</f>
        <v>Engineering</v>
      </c>
      <c r="C348" s="43">
        <f t="shared" si="28"/>
        <v>29599.737551777944</v>
      </c>
      <c r="D348" s="43">
        <f t="shared" si="28"/>
        <v>31326.517862000754</v>
      </c>
      <c r="E348" s="43">
        <f t="shared" si="30"/>
        <v>123946.40964166893</v>
      </c>
      <c r="F348" s="43">
        <f t="shared" si="31"/>
        <v>189561.89155362628</v>
      </c>
      <c r="G348" s="43">
        <f t="shared" si="32"/>
        <v>0</v>
      </c>
      <c r="H348" s="43">
        <f t="shared" si="29"/>
        <v>41442.272796109035</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10418.033977515355</v>
      </c>
      <c r="D352" s="43">
        <f t="shared" si="28"/>
        <v>22595.62436208377</v>
      </c>
      <c r="E352" s="43">
        <f t="shared" si="30"/>
        <v>0</v>
      </c>
      <c r="F352" s="43">
        <f t="shared" si="31"/>
        <v>0</v>
      </c>
      <c r="G352" s="43">
        <f t="shared" si="32"/>
        <v>0</v>
      </c>
      <c r="H352" s="43">
        <f t="shared" si="29"/>
        <v>13953.46344400296</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18223.520885081114</v>
      </c>
      <c r="D354" s="43">
        <f t="shared" si="28"/>
        <v>26476.828601884565</v>
      </c>
      <c r="E354" s="43">
        <f t="shared" si="30"/>
        <v>0</v>
      </c>
      <c r="F354" s="43">
        <f t="shared" si="31"/>
        <v>0</v>
      </c>
      <c r="G354" s="43">
        <f t="shared" si="32"/>
        <v>0</v>
      </c>
      <c r="H354" s="43">
        <f t="shared" si="29"/>
        <v>21544.119212754686</v>
      </c>
      <c r="I354" s="1"/>
    </row>
    <row r="355" spans="2:9" x14ac:dyDescent="0.2">
      <c r="B355" s="9" t="str">
        <f>$B$44</f>
        <v>Physical Training</v>
      </c>
      <c r="C355" s="43">
        <f t="shared" si="28"/>
        <v>44047.215694310296</v>
      </c>
      <c r="D355" s="43">
        <f t="shared" si="28"/>
        <v>0</v>
      </c>
      <c r="E355" s="43">
        <f t="shared" si="30"/>
        <v>0</v>
      </c>
      <c r="F355" s="43">
        <f t="shared" si="31"/>
        <v>0</v>
      </c>
      <c r="G355" s="43">
        <f t="shared" si="32"/>
        <v>0</v>
      </c>
      <c r="H355" s="43">
        <f t="shared" si="29"/>
        <v>44047.215694310289</v>
      </c>
      <c r="I355" s="1"/>
    </row>
    <row r="356" spans="2:9" x14ac:dyDescent="0.2">
      <c r="B356" s="9" t="str">
        <f>$B$45</f>
        <v>Health Services</v>
      </c>
      <c r="C356" s="43">
        <f t="shared" si="28"/>
        <v>23610.716151175231</v>
      </c>
      <c r="D356" s="43">
        <f t="shared" si="28"/>
        <v>0</v>
      </c>
      <c r="E356" s="43">
        <f t="shared" si="30"/>
        <v>0</v>
      </c>
      <c r="F356" s="43">
        <f t="shared" si="31"/>
        <v>0</v>
      </c>
      <c r="G356" s="43">
        <f t="shared" si="32"/>
        <v>0</v>
      </c>
      <c r="H356" s="43">
        <f t="shared" si="29"/>
        <v>23610.716151175235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9635.8031901765189</v>
      </c>
      <c r="D358" s="43">
        <f t="shared" si="28"/>
        <v>18491.63459823317</v>
      </c>
      <c r="E358" s="43">
        <f t="shared" si="30"/>
        <v>37054.057258792542</v>
      </c>
      <c r="F358" s="43">
        <f t="shared" si="31"/>
        <v>0</v>
      </c>
      <c r="G358" s="43">
        <f t="shared" si="32"/>
        <v>0</v>
      </c>
      <c r="H358" s="43">
        <f t="shared" si="29"/>
        <v>18740.452395992259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37638.953960521845</v>
      </c>
      <c r="D361" s="43">
        <f t="shared" si="33"/>
        <v>35459.427576683578</v>
      </c>
      <c r="E361" s="43">
        <f t="shared" si="30"/>
        <v>0</v>
      </c>
      <c r="F361" s="43">
        <f t="shared" si="31"/>
        <v>0</v>
      </c>
      <c r="G361" s="43">
        <f t="shared" si="32"/>
        <v>0</v>
      </c>
      <c r="H361" s="43">
        <f t="shared" si="29"/>
        <v>36320.096781291919</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14323.160116167888</v>
      </c>
      <c r="D363" s="42">
        <f t="shared" si="33"/>
        <v>30415.167284077772</v>
      </c>
      <c r="E363" s="42">
        <f t="shared" si="30"/>
        <v>70562.251121135239</v>
      </c>
      <c r="F363" s="42">
        <f t="shared" si="31"/>
        <v>127867.98574523182</v>
      </c>
      <c r="G363" s="42">
        <f t="shared" si="32"/>
        <v>0</v>
      </c>
      <c r="H363" s="42">
        <f t="shared" si="29"/>
        <v>23114.265777867688</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8" priority="6" stopIfTrue="1">
      <formula>C32=0</formula>
    </cfRule>
  </conditionalFormatting>
  <conditionalFormatting sqref="C91:G110">
    <cfRule type="expression" dxfId="217" priority="5" stopIfTrue="1">
      <formula>C32=0</formula>
    </cfRule>
  </conditionalFormatting>
  <conditionalFormatting sqref="C143:H162">
    <cfRule type="expression" dxfId="216" priority="3" stopIfTrue="1">
      <formula>C32=0</formula>
    </cfRule>
  </conditionalFormatting>
  <conditionalFormatting sqref="H143:H162">
    <cfRule type="expression" dxfId="215" priority="4" stopIfTrue="1">
      <formula>OR(AND(#REF!&gt;0,H143&gt;0,H61=0),AND(#REF!&gt;0,H143&gt;0,H32=0))</formula>
    </cfRule>
  </conditionalFormatting>
  <conditionalFormatting sqref="H143:H162">
    <cfRule type="expression" dxfId="214" priority="2" stopIfTrue="1">
      <formula>OR(AND(#REF!&gt;0,H143&gt;0,H61=0),AND(#REF!&gt;0,H143&gt;0,H32=0))</formula>
    </cfRule>
  </conditionalFormatting>
  <conditionalFormatting sqref="H143:H162">
    <cfRule type="expression" dxfId="21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topLeftCell="A43"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105</v>
      </c>
      <c r="C3" s="6"/>
      <c r="D3" s="6"/>
      <c r="E3" s="6"/>
      <c r="F3" s="6"/>
      <c r="G3" s="6"/>
      <c r="H3" s="6"/>
    </row>
    <row r="4" spans="2:8" x14ac:dyDescent="0.2">
      <c r="B4" s="90" t="s">
        <v>146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Data!G12</f>
        <v>49872821</v>
      </c>
      <c r="G13" s="33"/>
      <c r="H13" s="60">
        <f>F13</f>
        <v>49872821</v>
      </c>
    </row>
    <row r="14" spans="2:8" x14ac:dyDescent="0.2">
      <c r="B14" s="364" t="s">
        <v>14</v>
      </c>
      <c r="C14" s="364"/>
      <c r="D14" s="364"/>
      <c r="E14" s="364"/>
      <c r="F14" s="82">
        <f>Data!H12</f>
        <v>18833911</v>
      </c>
      <c r="G14" s="33"/>
      <c r="H14" s="30">
        <f>F14</f>
        <v>18833911</v>
      </c>
    </row>
    <row r="15" spans="2:8" x14ac:dyDescent="0.2">
      <c r="B15" s="364" t="s">
        <v>15</v>
      </c>
      <c r="C15" s="364"/>
      <c r="D15" s="364"/>
      <c r="E15" s="364"/>
      <c r="F15" s="82">
        <f>Data!I12</f>
        <v>26694056</v>
      </c>
      <c r="G15" s="33"/>
      <c r="H15" s="30">
        <f>F15</f>
        <v>26694056</v>
      </c>
    </row>
    <row r="16" spans="2:8" x14ac:dyDescent="0.2">
      <c r="B16" s="364" t="s">
        <v>19</v>
      </c>
      <c r="C16" s="364"/>
      <c r="D16" s="364"/>
      <c r="E16" s="364"/>
      <c r="F16" s="82">
        <f>Data!J12</f>
        <v>20316938</v>
      </c>
      <c r="G16" s="33"/>
      <c r="H16" s="30">
        <f>F16-G16</f>
        <v>20316938</v>
      </c>
    </row>
    <row r="17" spans="2:23" x14ac:dyDescent="0.2">
      <c r="B17" s="364" t="s">
        <v>16</v>
      </c>
      <c r="C17" s="364"/>
      <c r="D17" s="364"/>
      <c r="E17" s="364"/>
      <c r="F17" s="82">
        <f>Data!K12</f>
        <v>20635085</v>
      </c>
      <c r="G17" s="33"/>
      <c r="H17" s="30">
        <f>F17</f>
        <v>20635085</v>
      </c>
    </row>
    <row r="18" spans="2:23" x14ac:dyDescent="0.2">
      <c r="B18" s="364" t="s">
        <v>1</v>
      </c>
      <c r="C18" s="364"/>
      <c r="D18" s="364"/>
      <c r="E18" s="364"/>
      <c r="F18" s="83">
        <f>SUM(F13:F17)</f>
        <v>136352811</v>
      </c>
      <c r="G18" s="34"/>
      <c r="H18" s="29">
        <f>SUM(H13:H17)</f>
        <v>136352811</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Data!L12</f>
        <v>Monica Poehl</v>
      </c>
      <c r="E21" s="363"/>
      <c r="F21" s="363"/>
      <c r="G21" s="94" t="str">
        <f>Data!M12</f>
        <v>979-458-6090</v>
      </c>
      <c r="H21" s="84" t="str">
        <f>Data!N12</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Data!O12</f>
        <v>5045</v>
      </c>
      <c r="D25" s="86">
        <f>Data!P12</f>
        <v>3486</v>
      </c>
      <c r="E25" s="86">
        <f>Data!Q12</f>
        <v>853</v>
      </c>
      <c r="F25" s="86">
        <f>Data!R12</f>
        <v>132</v>
      </c>
      <c r="G25" s="86">
        <f>Data!S12</f>
        <v>0</v>
      </c>
      <c r="H25" s="74">
        <f>SUM(C25:G25)</f>
        <v>9516</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Data!T12</f>
        <v>Williamson, Dean</v>
      </c>
      <c r="E28" s="363"/>
      <c r="F28" s="363"/>
      <c r="G28" s="94" t="str">
        <f>Data!U12</f>
        <v>(936) 261-2187</v>
      </c>
      <c r="H28" s="84" t="str">
        <f>Data!V12</f>
        <v>CDwilliamson@pvamu.edu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Data!W12</f>
        <v>88212</v>
      </c>
      <c r="D32" s="87">
        <f>Data!AQ12</f>
        <v>9259</v>
      </c>
      <c r="E32" s="87">
        <f>Data!BK12</f>
        <v>1824</v>
      </c>
      <c r="F32" s="87">
        <f>Data!CE12</f>
        <v>509</v>
      </c>
      <c r="G32" s="87">
        <f>Data!CY12</f>
        <v>0</v>
      </c>
      <c r="H32" s="22">
        <f>SUM(C32:G32)</f>
        <v>99804</v>
      </c>
      <c r="I32" s="1"/>
      <c r="W32" s="18"/>
    </row>
    <row r="33" spans="2:23" x14ac:dyDescent="0.2">
      <c r="B33" s="7" t="s">
        <v>46</v>
      </c>
      <c r="C33" s="87">
        <f>Data!X12</f>
        <v>30415</v>
      </c>
      <c r="D33" s="87">
        <f>Data!AR12</f>
        <v>6885</v>
      </c>
      <c r="E33" s="87">
        <f>Data!BL12</f>
        <v>478</v>
      </c>
      <c r="F33" s="87">
        <f>Data!CF12</f>
        <v>0</v>
      </c>
      <c r="G33" s="87">
        <f>Data!CZ12</f>
        <v>0</v>
      </c>
      <c r="H33" s="22">
        <f t="shared" ref="H33:H52" si="0">SUM(C33:G33)</f>
        <v>37778</v>
      </c>
      <c r="I33" s="1"/>
      <c r="W33" s="18"/>
    </row>
    <row r="34" spans="2:23" x14ac:dyDescent="0.2">
      <c r="B34" s="7" t="s">
        <v>47</v>
      </c>
      <c r="C34" s="87">
        <f>Data!Y12</f>
        <v>10922</v>
      </c>
      <c r="D34" s="87">
        <f>Data!AS12</f>
        <v>846</v>
      </c>
      <c r="E34" s="87">
        <f>Data!BM12</f>
        <v>0</v>
      </c>
      <c r="F34" s="87">
        <f>Data!CG12</f>
        <v>0</v>
      </c>
      <c r="G34" s="87">
        <f>Data!DA12</f>
        <v>0</v>
      </c>
      <c r="H34" s="22">
        <f t="shared" si="0"/>
        <v>11768</v>
      </c>
      <c r="I34" s="1"/>
      <c r="W34" s="18"/>
    </row>
    <row r="35" spans="2:23" x14ac:dyDescent="0.2">
      <c r="B35" s="7" t="s">
        <v>48</v>
      </c>
      <c r="C35" s="87">
        <f>Data!Z12</f>
        <v>3348</v>
      </c>
      <c r="D35" s="87">
        <f>Data!AT12</f>
        <v>6501</v>
      </c>
      <c r="E35" s="87">
        <f>Data!BN12</f>
        <v>2829</v>
      </c>
      <c r="F35" s="87">
        <f>Data!CH12</f>
        <v>492</v>
      </c>
      <c r="G35" s="87">
        <f>Data!DB12</f>
        <v>0</v>
      </c>
      <c r="H35" s="22">
        <f t="shared" si="0"/>
        <v>13170</v>
      </c>
      <c r="I35" s="1"/>
      <c r="W35" s="18"/>
    </row>
    <row r="36" spans="2:23" x14ac:dyDescent="0.2">
      <c r="B36" s="7" t="s">
        <v>49</v>
      </c>
      <c r="C36" s="87">
        <f>Data!AA12</f>
        <v>2416</v>
      </c>
      <c r="D36" s="87">
        <f>Data!AU12</f>
        <v>819</v>
      </c>
      <c r="E36" s="87">
        <f>Data!BO12</f>
        <v>0</v>
      </c>
      <c r="F36" s="87">
        <f>Data!CI12</f>
        <v>0</v>
      </c>
      <c r="G36" s="87">
        <f>Data!DC12</f>
        <v>0</v>
      </c>
      <c r="H36" s="22">
        <f t="shared" si="0"/>
        <v>3235</v>
      </c>
      <c r="I36" s="1"/>
      <c r="W36" s="18"/>
    </row>
    <row r="37" spans="2:23" x14ac:dyDescent="0.2">
      <c r="B37" s="7" t="s">
        <v>50</v>
      </c>
      <c r="C37" s="87">
        <f>Data!AB12</f>
        <v>11378</v>
      </c>
      <c r="D37" s="87">
        <f>Data!AV12</f>
        <v>9941</v>
      </c>
      <c r="E37" s="87">
        <f>Data!BP12</f>
        <v>3591</v>
      </c>
      <c r="F37" s="87">
        <f>Data!CJ12</f>
        <v>337</v>
      </c>
      <c r="G37" s="87">
        <f>Data!DD12</f>
        <v>0</v>
      </c>
      <c r="H37" s="22">
        <f t="shared" si="0"/>
        <v>25247</v>
      </c>
      <c r="I37" s="1"/>
      <c r="W37" s="18"/>
    </row>
    <row r="38" spans="2:23" x14ac:dyDescent="0.2">
      <c r="B38" s="7" t="s">
        <v>51</v>
      </c>
      <c r="C38" s="87">
        <f>Data!AC12</f>
        <v>6924</v>
      </c>
      <c r="D38" s="87">
        <f>Data!AW12</f>
        <v>747</v>
      </c>
      <c r="E38" s="87">
        <f>Data!BQ12</f>
        <v>897</v>
      </c>
      <c r="F38" s="87">
        <f>Data!CK12</f>
        <v>0</v>
      </c>
      <c r="G38" s="87">
        <f>Data!DE12</f>
        <v>0</v>
      </c>
      <c r="H38" s="22">
        <f t="shared" si="0"/>
        <v>8568</v>
      </c>
      <c r="I38" s="1"/>
      <c r="W38" s="18"/>
    </row>
    <row r="39" spans="2:23" x14ac:dyDescent="0.2">
      <c r="B39" s="7" t="s">
        <v>52</v>
      </c>
      <c r="C39" s="87">
        <f>Data!AD12</f>
        <v>0</v>
      </c>
      <c r="D39" s="87">
        <f>Data!AX12</f>
        <v>0</v>
      </c>
      <c r="E39" s="87">
        <f>Data!BR12</f>
        <v>0</v>
      </c>
      <c r="F39" s="87">
        <f>Data!CL12</f>
        <v>0</v>
      </c>
      <c r="G39" s="87">
        <f>Data!DF12</f>
        <v>0</v>
      </c>
      <c r="H39" s="22">
        <f t="shared" si="0"/>
        <v>0</v>
      </c>
      <c r="I39" s="1"/>
      <c r="W39" s="18"/>
    </row>
    <row r="40" spans="2:23" x14ac:dyDescent="0.2">
      <c r="B40" s="7" t="s">
        <v>53</v>
      </c>
      <c r="C40" s="87">
        <f>Data!AE12</f>
        <v>1173</v>
      </c>
      <c r="D40" s="87">
        <f>Data!AY12</f>
        <v>1818</v>
      </c>
      <c r="E40" s="87">
        <f>Data!BS12</f>
        <v>0</v>
      </c>
      <c r="F40" s="87">
        <f>Data!CM12</f>
        <v>0</v>
      </c>
      <c r="G40" s="87">
        <f>Data!DG12</f>
        <v>0</v>
      </c>
      <c r="H40" s="22">
        <f t="shared" si="0"/>
        <v>2991</v>
      </c>
      <c r="I40" s="1"/>
      <c r="W40" s="18"/>
    </row>
    <row r="41" spans="2:23" x14ac:dyDescent="0.2">
      <c r="B41" s="7" t="s">
        <v>54</v>
      </c>
      <c r="C41" s="87">
        <f>Data!AF12</f>
        <v>0</v>
      </c>
      <c r="D41" s="87">
        <f>Data!AZ12</f>
        <v>0</v>
      </c>
      <c r="E41" s="87">
        <f>Data!BT12</f>
        <v>0</v>
      </c>
      <c r="F41" s="87">
        <f>Data!CN12</f>
        <v>0</v>
      </c>
      <c r="G41" s="87">
        <f>Data!DH12</f>
        <v>0</v>
      </c>
      <c r="H41" s="22">
        <f t="shared" si="0"/>
        <v>0</v>
      </c>
      <c r="I41" s="1"/>
      <c r="W41" s="18"/>
    </row>
    <row r="42" spans="2:23" x14ac:dyDescent="0.2">
      <c r="B42" s="7" t="s">
        <v>55</v>
      </c>
      <c r="C42" s="87">
        <f>Data!AG12</f>
        <v>0</v>
      </c>
      <c r="D42" s="87">
        <f>Data!BA12</f>
        <v>0</v>
      </c>
      <c r="E42" s="87">
        <f>Data!BU12</f>
        <v>0</v>
      </c>
      <c r="F42" s="87">
        <f>Data!CO12</f>
        <v>0</v>
      </c>
      <c r="G42" s="87">
        <f>Data!DI12</f>
        <v>0</v>
      </c>
      <c r="H42" s="22">
        <f t="shared" si="0"/>
        <v>0</v>
      </c>
      <c r="I42" s="1"/>
      <c r="W42" s="18"/>
    </row>
    <row r="43" spans="2:23" x14ac:dyDescent="0.2">
      <c r="B43" s="7" t="s">
        <v>56</v>
      </c>
      <c r="C43" s="87">
        <f>Data!AH12</f>
        <v>1905</v>
      </c>
      <c r="D43" s="87">
        <f>Data!BB12</f>
        <v>0</v>
      </c>
      <c r="E43" s="87">
        <f>Data!BV12</f>
        <v>0</v>
      </c>
      <c r="F43" s="87">
        <f>Data!CP12</f>
        <v>0</v>
      </c>
      <c r="G43" s="87">
        <f>Data!DJ12</f>
        <v>0</v>
      </c>
      <c r="H43" s="22">
        <f t="shared" si="0"/>
        <v>1905</v>
      </c>
      <c r="I43" s="1"/>
      <c r="W43" s="18"/>
    </row>
    <row r="44" spans="2:23" x14ac:dyDescent="0.2">
      <c r="B44" s="7" t="s">
        <v>57</v>
      </c>
      <c r="C44" s="87">
        <f>Data!AI12</f>
        <v>1612</v>
      </c>
      <c r="D44" s="87">
        <f>Data!BC12</f>
        <v>0</v>
      </c>
      <c r="E44" s="87">
        <f>Data!BW12</f>
        <v>0</v>
      </c>
      <c r="F44" s="87">
        <f>Data!CQ12</f>
        <v>0</v>
      </c>
      <c r="G44" s="87">
        <f>Data!DK12</f>
        <v>0</v>
      </c>
      <c r="H44" s="22">
        <f t="shared" si="0"/>
        <v>1612</v>
      </c>
      <c r="I44" s="1"/>
      <c r="W44" s="18"/>
    </row>
    <row r="45" spans="2:23" x14ac:dyDescent="0.2">
      <c r="B45" s="7" t="s">
        <v>58</v>
      </c>
      <c r="C45" s="87">
        <f>Data!AJ12</f>
        <v>3036</v>
      </c>
      <c r="D45" s="87">
        <f>Data!BD12</f>
        <v>1893</v>
      </c>
      <c r="E45" s="87">
        <f>Data!BX12</f>
        <v>375</v>
      </c>
      <c r="F45" s="87">
        <f>Data!CR12</f>
        <v>0</v>
      </c>
      <c r="G45" s="87">
        <f>Data!DL12</f>
        <v>0</v>
      </c>
      <c r="H45" s="22">
        <f t="shared" si="0"/>
        <v>5304</v>
      </c>
      <c r="I45" s="1"/>
      <c r="W45" s="18"/>
    </row>
    <row r="46" spans="2:23" x14ac:dyDescent="0.2">
      <c r="B46" s="7" t="s">
        <v>59</v>
      </c>
      <c r="C46" s="87">
        <f>Data!AK12</f>
        <v>0</v>
      </c>
      <c r="D46" s="87">
        <f>Data!BE12</f>
        <v>0</v>
      </c>
      <c r="E46" s="87">
        <f>Data!BY12</f>
        <v>0</v>
      </c>
      <c r="F46" s="87">
        <f>Data!CS12</f>
        <v>0</v>
      </c>
      <c r="G46" s="87">
        <f>Data!DM12</f>
        <v>0</v>
      </c>
      <c r="H46" s="22">
        <f t="shared" si="0"/>
        <v>0</v>
      </c>
      <c r="I46" s="1"/>
      <c r="W46" s="18"/>
    </row>
    <row r="47" spans="2:23" x14ac:dyDescent="0.2">
      <c r="B47" s="7" t="s">
        <v>60</v>
      </c>
      <c r="C47" s="87">
        <f>Data!AL12</f>
        <v>14562</v>
      </c>
      <c r="D47" s="87">
        <f>Data!BF12</f>
        <v>7662</v>
      </c>
      <c r="E47" s="87">
        <f>Data!BZ12</f>
        <v>2514</v>
      </c>
      <c r="F47" s="87">
        <f>Data!CT12</f>
        <v>0</v>
      </c>
      <c r="G47" s="87">
        <f>Data!DN12</f>
        <v>0</v>
      </c>
      <c r="H47" s="22">
        <f t="shared" si="0"/>
        <v>24738</v>
      </c>
      <c r="I47" s="1"/>
      <c r="W47" s="18"/>
    </row>
    <row r="48" spans="2:23" x14ac:dyDescent="0.2">
      <c r="B48" s="7" t="s">
        <v>61</v>
      </c>
      <c r="C48" s="87">
        <f>Data!AM12</f>
        <v>0</v>
      </c>
      <c r="D48" s="87">
        <f>Data!BG12</f>
        <v>0</v>
      </c>
      <c r="E48" s="87">
        <f>Data!CA12</f>
        <v>0</v>
      </c>
      <c r="F48" s="87">
        <f>Data!CU12</f>
        <v>0</v>
      </c>
      <c r="G48" s="87">
        <f>Data!DO12</f>
        <v>0</v>
      </c>
      <c r="H48" s="22">
        <f t="shared" si="0"/>
        <v>0</v>
      </c>
      <c r="I48" s="1"/>
      <c r="W48" s="18"/>
    </row>
    <row r="49" spans="2:23" x14ac:dyDescent="0.2">
      <c r="B49" s="7" t="s">
        <v>62</v>
      </c>
      <c r="C49" s="87">
        <f>Data!AN12</f>
        <v>0</v>
      </c>
      <c r="D49" s="87">
        <f>Data!BH12</f>
        <v>264</v>
      </c>
      <c r="E49" s="87">
        <f>Data!CB12</f>
        <v>0</v>
      </c>
      <c r="F49" s="87">
        <f>Data!CV12</f>
        <v>0</v>
      </c>
      <c r="G49" s="87">
        <f>Data!DP12</f>
        <v>0</v>
      </c>
      <c r="H49" s="22">
        <f t="shared" si="0"/>
        <v>264</v>
      </c>
      <c r="I49" s="1"/>
      <c r="W49" s="18"/>
    </row>
    <row r="50" spans="2:23" x14ac:dyDescent="0.2">
      <c r="B50" s="7" t="s">
        <v>63</v>
      </c>
      <c r="C50" s="87">
        <f>Data!AO12</f>
        <v>1743</v>
      </c>
      <c r="D50" s="87">
        <f>Data!BI12</f>
        <v>1297</v>
      </c>
      <c r="E50" s="87">
        <f>Data!CC12</f>
        <v>27</v>
      </c>
      <c r="F50" s="87">
        <f>Data!CW12</f>
        <v>0</v>
      </c>
      <c r="G50" s="87">
        <f>Data!DQ12</f>
        <v>0</v>
      </c>
      <c r="H50" s="22">
        <f t="shared" si="0"/>
        <v>3067</v>
      </c>
      <c r="I50" s="1"/>
      <c r="W50" s="18"/>
    </row>
    <row r="51" spans="2:23" x14ac:dyDescent="0.2">
      <c r="B51" s="7" t="s">
        <v>0</v>
      </c>
      <c r="C51" s="87">
        <f>Data!AP12</f>
        <v>763</v>
      </c>
      <c r="D51" s="87">
        <f>Data!BJ12</f>
        <v>8133</v>
      </c>
      <c r="E51" s="87">
        <f>Data!CD12</f>
        <v>1691</v>
      </c>
      <c r="F51" s="87">
        <f>Data!CX12</f>
        <v>387</v>
      </c>
      <c r="G51" s="87">
        <f>Data!DR12</f>
        <v>0</v>
      </c>
      <c r="H51" s="22">
        <f t="shared" si="0"/>
        <v>10974</v>
      </c>
      <c r="I51" s="1"/>
      <c r="W51" s="18"/>
    </row>
    <row r="52" spans="2:23" x14ac:dyDescent="0.2">
      <c r="B52" s="8" t="s">
        <v>34</v>
      </c>
      <c r="C52" s="22">
        <f>SUM(C32:C51)</f>
        <v>178409</v>
      </c>
      <c r="D52" s="22">
        <f>SUM(D32:D51)</f>
        <v>56065</v>
      </c>
      <c r="E52" s="22">
        <f>SUM(E32:E51)</f>
        <v>14226</v>
      </c>
      <c r="F52" s="22">
        <f>SUM(F32:F51)</f>
        <v>1725</v>
      </c>
      <c r="G52" s="22">
        <f>SUM(G32:G51)</f>
        <v>0</v>
      </c>
      <c r="H52" s="22">
        <f t="shared" si="0"/>
        <v>250425</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Data!T12</f>
        <v>Williamson, Dean</v>
      </c>
      <c r="E55" s="363"/>
      <c r="F55" s="363"/>
      <c r="G55" s="94" t="str">
        <f>Data!U12</f>
        <v>(936) 261-2187</v>
      </c>
      <c r="H55" s="84" t="str">
        <f>Data!V12</f>
        <v>CDwilliamson@pvamu.edu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Data!DS12</f>
        <v>5829624</v>
      </c>
      <c r="D61" s="88">
        <f>Data!EM12</f>
        <v>1063539</v>
      </c>
      <c r="E61" s="88">
        <f>Data!FG12</f>
        <v>534180</v>
      </c>
      <c r="F61" s="88">
        <f>Data!GA12</f>
        <v>373542</v>
      </c>
      <c r="G61" s="88">
        <f>Data!GU12</f>
        <v>0</v>
      </c>
      <c r="H61" s="21">
        <f>SUM(C61:G61)</f>
        <v>7800885</v>
      </c>
      <c r="I61" s="1"/>
    </row>
    <row r="62" spans="2:23" x14ac:dyDescent="0.2">
      <c r="B62" s="9" t="str">
        <f>$B$33</f>
        <v>Science</v>
      </c>
      <c r="C62" s="88">
        <f>Data!DT12</f>
        <v>2092793</v>
      </c>
      <c r="D62" s="88">
        <f>Data!EN12</f>
        <v>818394</v>
      </c>
      <c r="E62" s="88">
        <f>Data!FH12</f>
        <v>252121</v>
      </c>
      <c r="F62" s="88">
        <f>Data!GB12</f>
        <v>0</v>
      </c>
      <c r="G62" s="88">
        <f>Data!GV12</f>
        <v>0</v>
      </c>
      <c r="H62" s="22">
        <f t="shared" ref="H62:H81" si="1">SUM(C62:G62)</f>
        <v>3163308</v>
      </c>
      <c r="I62" s="1"/>
    </row>
    <row r="63" spans="2:23" x14ac:dyDescent="0.2">
      <c r="B63" s="9" t="str">
        <f>$B$34</f>
        <v>Fine Arts</v>
      </c>
      <c r="C63" s="88">
        <f>Data!DU12</f>
        <v>1052865</v>
      </c>
      <c r="D63" s="88">
        <f>Data!EO12</f>
        <v>302102</v>
      </c>
      <c r="E63" s="88">
        <f>Data!FI12</f>
        <v>0</v>
      </c>
      <c r="F63" s="88">
        <f>Data!GC12</f>
        <v>0</v>
      </c>
      <c r="G63" s="88">
        <f>Data!GW12</f>
        <v>0</v>
      </c>
      <c r="H63" s="22">
        <f t="shared" si="1"/>
        <v>1354967</v>
      </c>
      <c r="I63" s="1"/>
    </row>
    <row r="64" spans="2:23" x14ac:dyDescent="0.2">
      <c r="B64" s="9" t="str">
        <f>$B$35</f>
        <v>Teacher Education</v>
      </c>
      <c r="C64" s="88">
        <f>Data!DV12</f>
        <v>217239</v>
      </c>
      <c r="D64" s="88">
        <f>Data!EP12</f>
        <v>591288</v>
      </c>
      <c r="E64" s="88">
        <f>Data!FJ12</f>
        <v>715636</v>
      </c>
      <c r="F64" s="88">
        <f>Data!GD12</f>
        <v>636805</v>
      </c>
      <c r="G64" s="88">
        <f>Data!GX12</f>
        <v>0</v>
      </c>
      <c r="H64" s="22">
        <f t="shared" si="1"/>
        <v>2160968</v>
      </c>
      <c r="I64" s="1"/>
    </row>
    <row r="65" spans="2:9" x14ac:dyDescent="0.2">
      <c r="B65" s="9" t="str">
        <f>$B$36</f>
        <v>Agriculture</v>
      </c>
      <c r="C65" s="88">
        <f>Data!DW12</f>
        <v>305125</v>
      </c>
      <c r="D65" s="88">
        <f>Data!EQ12</f>
        <v>175646</v>
      </c>
      <c r="E65" s="88">
        <f>Data!FK12</f>
        <v>0</v>
      </c>
      <c r="F65" s="88">
        <f>Data!GE12</f>
        <v>0</v>
      </c>
      <c r="G65" s="88">
        <f>Data!GY12</f>
        <v>0</v>
      </c>
      <c r="H65" s="22">
        <f t="shared" si="1"/>
        <v>480771</v>
      </c>
      <c r="I65" s="1"/>
    </row>
    <row r="66" spans="2:9" x14ac:dyDescent="0.2">
      <c r="B66" s="9" t="str">
        <f>$B$37</f>
        <v>Engineering</v>
      </c>
      <c r="C66" s="88">
        <f>Data!DX12</f>
        <v>1932598</v>
      </c>
      <c r="D66" s="88">
        <f>Data!ER12</f>
        <v>2597215</v>
      </c>
      <c r="E66" s="88">
        <f>Data!FL12</f>
        <v>1558983</v>
      </c>
      <c r="F66" s="88">
        <f>Data!GF12</f>
        <v>345558</v>
      </c>
      <c r="G66" s="88">
        <f>Data!GZ12</f>
        <v>0</v>
      </c>
      <c r="H66" s="22">
        <f t="shared" si="1"/>
        <v>6434354</v>
      </c>
      <c r="I66" s="1"/>
    </row>
    <row r="67" spans="2:9" x14ac:dyDescent="0.2">
      <c r="B67" s="9" t="str">
        <f>$B$38</f>
        <v>Home Economics</v>
      </c>
      <c r="C67" s="88">
        <f>Data!DY12</f>
        <v>392733</v>
      </c>
      <c r="D67" s="88">
        <f>Data!ES12</f>
        <v>126618</v>
      </c>
      <c r="E67" s="88">
        <f>Data!FM12</f>
        <v>212937</v>
      </c>
      <c r="F67" s="88">
        <f>Data!GG12</f>
        <v>0</v>
      </c>
      <c r="G67" s="88">
        <f>Data!HA12</f>
        <v>0</v>
      </c>
      <c r="H67" s="22">
        <f t="shared" si="1"/>
        <v>732288</v>
      </c>
      <c r="I67" s="1"/>
    </row>
    <row r="68" spans="2:9" x14ac:dyDescent="0.2">
      <c r="B68" s="9" t="str">
        <f>$B$39</f>
        <v>Law</v>
      </c>
      <c r="C68" s="88">
        <f>Data!DZ12</f>
        <v>0</v>
      </c>
      <c r="D68" s="88">
        <f>Data!ET12</f>
        <v>0</v>
      </c>
      <c r="E68" s="88">
        <f>Data!FN12</f>
        <v>0</v>
      </c>
      <c r="F68" s="88">
        <f>Data!GH12</f>
        <v>0</v>
      </c>
      <c r="G68" s="88">
        <f>Data!HB12</f>
        <v>0</v>
      </c>
      <c r="H68" s="22">
        <f t="shared" si="1"/>
        <v>0</v>
      </c>
      <c r="I68" s="1"/>
    </row>
    <row r="69" spans="2:9" x14ac:dyDescent="0.2">
      <c r="B69" s="9" t="str">
        <f>$B$40</f>
        <v>Social Service</v>
      </c>
      <c r="C69" s="88">
        <f>Data!EA12</f>
        <v>106243</v>
      </c>
      <c r="D69" s="88">
        <f>Data!EU12</f>
        <v>198249</v>
      </c>
      <c r="E69" s="88">
        <f>Data!FO12</f>
        <v>0</v>
      </c>
      <c r="F69" s="88">
        <f>Data!GI12</f>
        <v>0</v>
      </c>
      <c r="G69" s="88">
        <f>Data!HC12</f>
        <v>0</v>
      </c>
      <c r="H69" s="22">
        <f t="shared" si="1"/>
        <v>304492</v>
      </c>
      <c r="I69" s="1"/>
    </row>
    <row r="70" spans="2:9" x14ac:dyDescent="0.2">
      <c r="B70" s="9" t="str">
        <f>$B$41</f>
        <v>Library Science</v>
      </c>
      <c r="C70" s="88">
        <f>Data!EB12</f>
        <v>0</v>
      </c>
      <c r="D70" s="88">
        <f>Data!EV12</f>
        <v>0</v>
      </c>
      <c r="E70" s="88">
        <f>Data!FP12</f>
        <v>0</v>
      </c>
      <c r="F70" s="88">
        <f>Data!GJ12</f>
        <v>0</v>
      </c>
      <c r="G70" s="88">
        <f>Data!HD12</f>
        <v>0</v>
      </c>
      <c r="H70" s="22">
        <f t="shared" si="1"/>
        <v>0</v>
      </c>
      <c r="I70" s="1"/>
    </row>
    <row r="71" spans="2:9" x14ac:dyDescent="0.2">
      <c r="B71" s="9" t="str">
        <f>$B$42</f>
        <v>Veterinary Science</v>
      </c>
      <c r="C71" s="88">
        <f>Data!EC12</f>
        <v>0</v>
      </c>
      <c r="D71" s="88">
        <f>Data!EW12</f>
        <v>0</v>
      </c>
      <c r="E71" s="88">
        <f>Data!FQ12</f>
        <v>0</v>
      </c>
      <c r="F71" s="88">
        <f>Data!GK12</f>
        <v>0</v>
      </c>
      <c r="G71" s="88">
        <f>Data!HE12</f>
        <v>0</v>
      </c>
      <c r="H71" s="22">
        <f t="shared" si="1"/>
        <v>0</v>
      </c>
      <c r="I71" s="1"/>
    </row>
    <row r="72" spans="2:9" x14ac:dyDescent="0.2">
      <c r="B72" s="9" t="str">
        <f>$B$43</f>
        <v>Vocational Training</v>
      </c>
      <c r="C72" s="88">
        <f>Data!ED12</f>
        <v>193897</v>
      </c>
      <c r="D72" s="88">
        <f>Data!EX12</f>
        <v>0</v>
      </c>
      <c r="E72" s="88">
        <f>Data!FR12</f>
        <v>0</v>
      </c>
      <c r="F72" s="88">
        <f>Data!GL12</f>
        <v>0</v>
      </c>
      <c r="G72" s="88">
        <f>Data!HF12</f>
        <v>0</v>
      </c>
      <c r="H72" s="22">
        <f t="shared" si="1"/>
        <v>193897</v>
      </c>
      <c r="I72" s="1"/>
    </row>
    <row r="73" spans="2:9" x14ac:dyDescent="0.2">
      <c r="B73" s="9" t="str">
        <f>$B$44</f>
        <v>Physical Training</v>
      </c>
      <c r="C73" s="88">
        <f>Data!EE12</f>
        <v>125552</v>
      </c>
      <c r="D73" s="88">
        <f>Data!EY12</f>
        <v>0</v>
      </c>
      <c r="E73" s="88">
        <f>Data!FS12</f>
        <v>0</v>
      </c>
      <c r="F73" s="88">
        <f>Data!GM12</f>
        <v>0</v>
      </c>
      <c r="G73" s="88">
        <f>Data!HG12</f>
        <v>0</v>
      </c>
      <c r="H73" s="22">
        <f t="shared" si="1"/>
        <v>125552</v>
      </c>
      <c r="I73" s="1"/>
    </row>
    <row r="74" spans="2:9" x14ac:dyDescent="0.2">
      <c r="B74" s="9" t="str">
        <f>$B$45</f>
        <v>Health Services</v>
      </c>
      <c r="C74" s="88">
        <f>Data!EF12</f>
        <v>110392</v>
      </c>
      <c r="D74" s="88">
        <f>Data!EZ12</f>
        <v>127607</v>
      </c>
      <c r="E74" s="88">
        <f>Data!FT12</f>
        <v>100758</v>
      </c>
      <c r="F74" s="88">
        <f>Data!GN12</f>
        <v>0</v>
      </c>
      <c r="G74" s="88">
        <f>Data!HH12</f>
        <v>0</v>
      </c>
      <c r="H74" s="22">
        <f t="shared" si="1"/>
        <v>338757</v>
      </c>
      <c r="I74" s="1"/>
    </row>
    <row r="75" spans="2:9" x14ac:dyDescent="0.2">
      <c r="B75" s="9" t="str">
        <f>$B$46</f>
        <v>Pharmacy</v>
      </c>
      <c r="C75" s="88">
        <f>Data!EG12</f>
        <v>0</v>
      </c>
      <c r="D75" s="88">
        <f>Data!FA12</f>
        <v>0</v>
      </c>
      <c r="E75" s="88">
        <f>Data!FU12</f>
        <v>0</v>
      </c>
      <c r="F75" s="88">
        <f>Data!GO12</f>
        <v>0</v>
      </c>
      <c r="G75" s="88">
        <f>Data!HI12</f>
        <v>0</v>
      </c>
      <c r="H75" s="22">
        <f t="shared" si="1"/>
        <v>0</v>
      </c>
      <c r="I75" s="1"/>
    </row>
    <row r="76" spans="2:9" x14ac:dyDescent="0.2">
      <c r="B76" s="9" t="str">
        <f>$B$47</f>
        <v>Business Administration</v>
      </c>
      <c r="C76" s="88">
        <f>Data!EH12</f>
        <v>894547</v>
      </c>
      <c r="D76" s="88">
        <f>Data!FB12</f>
        <v>1201079</v>
      </c>
      <c r="E76" s="88">
        <f>Data!FV12</f>
        <v>561334</v>
      </c>
      <c r="F76" s="88">
        <f>Data!GP12</f>
        <v>0</v>
      </c>
      <c r="G76" s="88">
        <f>Data!HJ12</f>
        <v>0</v>
      </c>
      <c r="H76" s="22">
        <f t="shared" si="1"/>
        <v>2656960</v>
      </c>
      <c r="I76" s="1"/>
    </row>
    <row r="77" spans="2:9" x14ac:dyDescent="0.2">
      <c r="B77" s="9" t="str">
        <f>$B$48</f>
        <v>Optometry</v>
      </c>
      <c r="C77" s="88">
        <f>Data!EI12</f>
        <v>0</v>
      </c>
      <c r="D77" s="88">
        <f>Data!FC12</f>
        <v>0</v>
      </c>
      <c r="E77" s="88">
        <f>Data!FW12</f>
        <v>0</v>
      </c>
      <c r="F77" s="88">
        <f>Data!GQ12</f>
        <v>0</v>
      </c>
      <c r="G77" s="88">
        <f>Data!HK12</f>
        <v>0</v>
      </c>
      <c r="H77" s="22">
        <f t="shared" si="1"/>
        <v>0</v>
      </c>
      <c r="I77" s="1"/>
    </row>
    <row r="78" spans="2:9" x14ac:dyDescent="0.2">
      <c r="B78" s="9" t="str">
        <f>$B$49</f>
        <v>Teacher Ed-Practice Teaching</v>
      </c>
      <c r="C78" s="88">
        <f>Data!EJ12</f>
        <v>0</v>
      </c>
      <c r="D78" s="88">
        <f>Data!FD12</f>
        <v>50739</v>
      </c>
      <c r="E78" s="88">
        <f>Data!FX12</f>
        <v>0</v>
      </c>
      <c r="F78" s="88">
        <f>Data!GR12</f>
        <v>0</v>
      </c>
      <c r="G78" s="88">
        <f>Data!HL12</f>
        <v>0</v>
      </c>
      <c r="H78" s="22">
        <f t="shared" si="1"/>
        <v>50739</v>
      </c>
      <c r="I78" s="1"/>
    </row>
    <row r="79" spans="2:9" x14ac:dyDescent="0.2">
      <c r="B79" s="9" t="str">
        <f>$B$50</f>
        <v>Technology</v>
      </c>
      <c r="C79" s="88">
        <f>Data!EK12</f>
        <v>182598</v>
      </c>
      <c r="D79" s="88">
        <f>Data!FE12</f>
        <v>277053</v>
      </c>
      <c r="E79" s="88">
        <f>Data!FY12</f>
        <v>7648</v>
      </c>
      <c r="F79" s="88">
        <f>Data!GS12</f>
        <v>0</v>
      </c>
      <c r="G79" s="88">
        <f>Data!HM12</f>
        <v>0</v>
      </c>
      <c r="H79" s="22">
        <f t="shared" si="1"/>
        <v>467299</v>
      </c>
      <c r="I79" s="1"/>
    </row>
    <row r="80" spans="2:9" x14ac:dyDescent="0.2">
      <c r="B80" s="9" t="str">
        <f>$B$51</f>
        <v>Nursing</v>
      </c>
      <c r="C80" s="88">
        <f>Data!EL12</f>
        <v>195598</v>
      </c>
      <c r="D80" s="88">
        <f>Data!FF12</f>
        <v>1917465</v>
      </c>
      <c r="E80" s="88">
        <f>Data!FZ12</f>
        <v>535207</v>
      </c>
      <c r="F80" s="88">
        <f>Data!GT12</f>
        <v>253783</v>
      </c>
      <c r="G80" s="88">
        <f>Data!HN12</f>
        <v>0</v>
      </c>
      <c r="H80" s="22">
        <f t="shared" si="1"/>
        <v>2902053</v>
      </c>
      <c r="I80" s="1"/>
    </row>
    <row r="81" spans="2:9" x14ac:dyDescent="0.2">
      <c r="B81" s="39" t="str">
        <f>$B$52</f>
        <v>Totals</v>
      </c>
      <c r="C81" s="21">
        <f>SUM(C61:C80)</f>
        <v>13631804</v>
      </c>
      <c r="D81" s="21">
        <f>SUM(D61:D80)</f>
        <v>9446994</v>
      </c>
      <c r="E81" s="21">
        <f>SUM(E61:E80)</f>
        <v>4478804</v>
      </c>
      <c r="F81" s="21">
        <f>SUM(F61:F80)</f>
        <v>1609688</v>
      </c>
      <c r="G81" s="21">
        <f>SUM(G61:G80)</f>
        <v>0</v>
      </c>
      <c r="H81" s="21">
        <f t="shared" si="1"/>
        <v>29167290</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Data!T12</f>
        <v>Williamson, Dean</v>
      </c>
      <c r="E84" s="363"/>
      <c r="F84" s="363"/>
      <c r="G84" s="94" t="str">
        <f>Data!U12</f>
        <v>(936) 261-2187</v>
      </c>
      <c r="H84" s="84" t="str">
        <f>Data!V12</f>
        <v>CDwilliamson@pvamu.edu</v>
      </c>
    </row>
    <row r="85" spans="2:9" ht="13.5" customHeight="1" x14ac:dyDescent="0.2">
      <c r="B85" s="27"/>
      <c r="C85" s="27"/>
      <c r="D85" s="27"/>
      <c r="E85" s="27"/>
      <c r="F85" s="27"/>
      <c r="G85" s="27"/>
      <c r="H85" s="5"/>
    </row>
    <row r="86" spans="2:9" x14ac:dyDescent="0.2">
      <c r="B86" s="28" t="s">
        <v>33</v>
      </c>
      <c r="C86" s="13"/>
      <c r="D86" s="13"/>
      <c r="E86" s="13"/>
      <c r="F86" s="13"/>
      <c r="G86" s="13"/>
      <c r="H86" s="17">
        <f>H13+H14</f>
        <v>68706732</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Data!HR12</f>
        <v>55365</v>
      </c>
      <c r="D91" s="171">
        <f>Data!IL12</f>
        <v>10101</v>
      </c>
      <c r="E91" s="171">
        <f>Data!JF12</f>
        <v>5073</v>
      </c>
      <c r="F91" s="171">
        <f>Data!JZ12</f>
        <v>3548</v>
      </c>
      <c r="G91" s="171">
        <f>Data!KT12</f>
        <v>0</v>
      </c>
      <c r="H91" s="40">
        <f t="shared" ref="H91:H111" si="2">SUM(C91:G91)</f>
        <v>74087</v>
      </c>
    </row>
    <row r="92" spans="2:9" x14ac:dyDescent="0.2">
      <c r="B92" s="9" t="str">
        <f>$B$33</f>
        <v>Science</v>
      </c>
      <c r="C92" s="171">
        <f>Data!HS12</f>
        <v>0</v>
      </c>
      <c r="D92" s="171">
        <f>Data!IM12</f>
        <v>0</v>
      </c>
      <c r="E92" s="171">
        <f>Data!JG12</f>
        <v>0</v>
      </c>
      <c r="F92" s="171">
        <f>Data!KA12</f>
        <v>0</v>
      </c>
      <c r="G92" s="171">
        <f>Data!KU12</f>
        <v>0</v>
      </c>
      <c r="H92" s="75">
        <f t="shared" si="2"/>
        <v>0</v>
      </c>
    </row>
    <row r="93" spans="2:9" x14ac:dyDescent="0.2">
      <c r="B93" s="9" t="str">
        <f>$B$34</f>
        <v>Fine Arts</v>
      </c>
      <c r="C93" s="171">
        <f>Data!HT12</f>
        <v>0</v>
      </c>
      <c r="D93" s="171">
        <f>Data!IN12</f>
        <v>0</v>
      </c>
      <c r="E93" s="171">
        <f>Data!JH12</f>
        <v>0</v>
      </c>
      <c r="F93" s="171">
        <f>Data!KB12</f>
        <v>0</v>
      </c>
      <c r="G93" s="171">
        <f>Data!KV12</f>
        <v>0</v>
      </c>
      <c r="H93" s="75">
        <f t="shared" si="2"/>
        <v>0</v>
      </c>
    </row>
    <row r="94" spans="2:9" x14ac:dyDescent="0.2">
      <c r="B94" s="9" t="str">
        <f>$B$35</f>
        <v>Teacher Education</v>
      </c>
      <c r="C94" s="171">
        <f>Data!HU12</f>
        <v>0</v>
      </c>
      <c r="D94" s="171">
        <f>Data!IO12</f>
        <v>0</v>
      </c>
      <c r="E94" s="171">
        <f>Data!JI12</f>
        <v>0</v>
      </c>
      <c r="F94" s="171">
        <f>Data!KC12</f>
        <v>0</v>
      </c>
      <c r="G94" s="171">
        <f>Data!KW12</f>
        <v>0</v>
      </c>
      <c r="H94" s="75">
        <f t="shared" si="2"/>
        <v>0</v>
      </c>
    </row>
    <row r="95" spans="2:9" x14ac:dyDescent="0.2">
      <c r="B95" s="9" t="str">
        <f>$B$36</f>
        <v>Agriculture</v>
      </c>
      <c r="C95" s="171">
        <f>Data!HV12</f>
        <v>15259</v>
      </c>
      <c r="D95" s="171">
        <f>Data!IP12</f>
        <v>8784</v>
      </c>
      <c r="E95" s="171">
        <f>Data!JJ12</f>
        <v>0</v>
      </c>
      <c r="F95" s="171">
        <f>Data!KD12</f>
        <v>0</v>
      </c>
      <c r="G95" s="171">
        <f>Data!KX12</f>
        <v>0</v>
      </c>
      <c r="H95" s="75">
        <f t="shared" si="2"/>
        <v>24043</v>
      </c>
    </row>
    <row r="96" spans="2:9" x14ac:dyDescent="0.2">
      <c r="B96" s="9" t="str">
        <f>$B$37</f>
        <v>Engineering</v>
      </c>
      <c r="C96" s="171">
        <f>Data!HW12</f>
        <v>25605</v>
      </c>
      <c r="D96" s="171">
        <f>Data!IQ12</f>
        <v>34410</v>
      </c>
      <c r="E96" s="171">
        <f>Data!JK12</f>
        <v>20655</v>
      </c>
      <c r="F96" s="171">
        <f>Data!KE12</f>
        <v>4578</v>
      </c>
      <c r="G96" s="171">
        <f>Data!KY12</f>
        <v>0</v>
      </c>
      <c r="H96" s="75">
        <f t="shared" si="2"/>
        <v>85248</v>
      </c>
    </row>
    <row r="97" spans="2:8" x14ac:dyDescent="0.2">
      <c r="B97" s="9" t="str">
        <f>$B$38</f>
        <v>Home Economics</v>
      </c>
      <c r="C97" s="171">
        <f>Data!HX12</f>
        <v>0</v>
      </c>
      <c r="D97" s="171">
        <f>Data!IR12</f>
        <v>0</v>
      </c>
      <c r="E97" s="171">
        <f>Data!JL12</f>
        <v>0</v>
      </c>
      <c r="F97" s="171">
        <f>Data!KF12</f>
        <v>0</v>
      </c>
      <c r="G97" s="171">
        <f>Data!KZ12</f>
        <v>0</v>
      </c>
      <c r="H97" s="75">
        <f t="shared" si="2"/>
        <v>0</v>
      </c>
    </row>
    <row r="98" spans="2:8" x14ac:dyDescent="0.2">
      <c r="B98" s="9" t="str">
        <f>$B$39</f>
        <v>Law</v>
      </c>
      <c r="C98" s="171">
        <f>Data!HY12</f>
        <v>0</v>
      </c>
      <c r="D98" s="171">
        <f>Data!IS12</f>
        <v>0</v>
      </c>
      <c r="E98" s="171">
        <f>Data!JM12</f>
        <v>0</v>
      </c>
      <c r="F98" s="171">
        <f>Data!KG12</f>
        <v>0</v>
      </c>
      <c r="G98" s="171">
        <f>Data!LA12</f>
        <v>0</v>
      </c>
      <c r="H98" s="75">
        <f t="shared" si="2"/>
        <v>0</v>
      </c>
    </row>
    <row r="99" spans="2:8" x14ac:dyDescent="0.2">
      <c r="B99" s="9" t="str">
        <f>$B$40</f>
        <v>Social Service</v>
      </c>
      <c r="C99" s="171">
        <f>Data!HZ12</f>
        <v>0</v>
      </c>
      <c r="D99" s="171">
        <f>Data!IT12</f>
        <v>0</v>
      </c>
      <c r="E99" s="171">
        <f>Data!JN12</f>
        <v>0</v>
      </c>
      <c r="F99" s="171">
        <f>Data!KH12</f>
        <v>0</v>
      </c>
      <c r="G99" s="171">
        <f>Data!LB12</f>
        <v>0</v>
      </c>
      <c r="H99" s="75">
        <f t="shared" si="2"/>
        <v>0</v>
      </c>
    </row>
    <row r="100" spans="2:8" x14ac:dyDescent="0.2">
      <c r="B100" s="9" t="str">
        <f>$B$41</f>
        <v>Library Science</v>
      </c>
      <c r="C100" s="171">
        <f>Data!IA12</f>
        <v>0</v>
      </c>
      <c r="D100" s="171">
        <f>Data!IU12</f>
        <v>0</v>
      </c>
      <c r="E100" s="171">
        <f>Data!JO12</f>
        <v>0</v>
      </c>
      <c r="F100" s="171">
        <f>Data!KI12</f>
        <v>0</v>
      </c>
      <c r="G100" s="171">
        <f>Data!LC12</f>
        <v>0</v>
      </c>
      <c r="H100" s="75">
        <f t="shared" si="2"/>
        <v>0</v>
      </c>
    </row>
    <row r="101" spans="2:8" x14ac:dyDescent="0.2">
      <c r="B101" s="9" t="str">
        <f>$B$42</f>
        <v>Veterinary Science</v>
      </c>
      <c r="C101" s="171">
        <f>Data!IB12</f>
        <v>0</v>
      </c>
      <c r="D101" s="171">
        <f>Data!IV12</f>
        <v>0</v>
      </c>
      <c r="E101" s="171">
        <f>Data!JP12</f>
        <v>0</v>
      </c>
      <c r="F101" s="171">
        <f>Data!KJ12</f>
        <v>0</v>
      </c>
      <c r="G101" s="171">
        <f>Data!LD12</f>
        <v>0</v>
      </c>
      <c r="H101" s="75">
        <f t="shared" si="2"/>
        <v>0</v>
      </c>
    </row>
    <row r="102" spans="2:8" x14ac:dyDescent="0.2">
      <c r="B102" s="9" t="str">
        <f>$B$43</f>
        <v>Vocational Training</v>
      </c>
      <c r="C102" s="171">
        <f>Data!IC12</f>
        <v>0</v>
      </c>
      <c r="D102" s="171">
        <f>Data!IW12</f>
        <v>0</v>
      </c>
      <c r="E102" s="171">
        <f>Data!JQ12</f>
        <v>0</v>
      </c>
      <c r="F102" s="171">
        <f>Data!KK12</f>
        <v>0</v>
      </c>
      <c r="G102" s="171">
        <f>Data!LE12</f>
        <v>0</v>
      </c>
      <c r="H102" s="75">
        <f t="shared" si="2"/>
        <v>0</v>
      </c>
    </row>
    <row r="103" spans="2:8" x14ac:dyDescent="0.2">
      <c r="B103" s="9" t="str">
        <f>$B$44</f>
        <v>Physical Training</v>
      </c>
      <c r="C103" s="171">
        <f>Data!ID12</f>
        <v>0</v>
      </c>
      <c r="D103" s="171">
        <f>Data!IX12</f>
        <v>0</v>
      </c>
      <c r="E103" s="171">
        <f>Data!JR12</f>
        <v>0</v>
      </c>
      <c r="F103" s="171">
        <f>Data!KL12</f>
        <v>0</v>
      </c>
      <c r="G103" s="171">
        <f>Data!LF12</f>
        <v>0</v>
      </c>
      <c r="H103" s="75">
        <f t="shared" si="2"/>
        <v>0</v>
      </c>
    </row>
    <row r="104" spans="2:8" x14ac:dyDescent="0.2">
      <c r="B104" s="9" t="str">
        <f>$B$45</f>
        <v>Health Services</v>
      </c>
      <c r="C104" s="171">
        <f>Data!IE12</f>
        <v>0</v>
      </c>
      <c r="D104" s="171">
        <f>Data!IY12</f>
        <v>0</v>
      </c>
      <c r="E104" s="171">
        <f>Data!JS12</f>
        <v>0</v>
      </c>
      <c r="F104" s="171">
        <f>Data!KM12</f>
        <v>0</v>
      </c>
      <c r="G104" s="171">
        <f>Data!LG12</f>
        <v>0</v>
      </c>
      <c r="H104" s="75">
        <f t="shared" si="2"/>
        <v>0</v>
      </c>
    </row>
    <row r="105" spans="2:8" x14ac:dyDescent="0.2">
      <c r="B105" s="9" t="str">
        <f>$B$46</f>
        <v>Pharmacy</v>
      </c>
      <c r="C105" s="171">
        <f>Data!IF12</f>
        <v>0</v>
      </c>
      <c r="D105" s="171">
        <f>Data!IZ12</f>
        <v>0</v>
      </c>
      <c r="E105" s="171">
        <f>Data!JT12</f>
        <v>0</v>
      </c>
      <c r="F105" s="171">
        <f>Data!KN12</f>
        <v>0</v>
      </c>
      <c r="G105" s="171">
        <f>Data!LH12</f>
        <v>0</v>
      </c>
      <c r="H105" s="75">
        <f t="shared" si="2"/>
        <v>0</v>
      </c>
    </row>
    <row r="106" spans="2:8" x14ac:dyDescent="0.2">
      <c r="B106" s="9" t="str">
        <f>$B$47</f>
        <v>Business Administration</v>
      </c>
      <c r="C106" s="171">
        <f>Data!IG12</f>
        <v>0</v>
      </c>
      <c r="D106" s="171">
        <f>Data!JA12</f>
        <v>0</v>
      </c>
      <c r="E106" s="171">
        <f>Data!JU12</f>
        <v>0</v>
      </c>
      <c r="F106" s="171">
        <f>Data!KO12</f>
        <v>0</v>
      </c>
      <c r="G106" s="171">
        <f>Data!LI12</f>
        <v>0</v>
      </c>
      <c r="H106" s="75">
        <f t="shared" si="2"/>
        <v>0</v>
      </c>
    </row>
    <row r="107" spans="2:8" x14ac:dyDescent="0.2">
      <c r="B107" s="9" t="str">
        <f>$B$48</f>
        <v>Optometry</v>
      </c>
      <c r="C107" s="171">
        <f>Data!IH12</f>
        <v>0</v>
      </c>
      <c r="D107" s="171">
        <f>Data!JB12</f>
        <v>0</v>
      </c>
      <c r="E107" s="171">
        <f>Data!JV12</f>
        <v>0</v>
      </c>
      <c r="F107" s="171">
        <f>Data!KP12</f>
        <v>0</v>
      </c>
      <c r="G107" s="171">
        <f>Data!LJ12</f>
        <v>0</v>
      </c>
      <c r="H107" s="75">
        <f t="shared" si="2"/>
        <v>0</v>
      </c>
    </row>
    <row r="108" spans="2:8" x14ac:dyDescent="0.2">
      <c r="B108" s="9" t="str">
        <f>$B$49</f>
        <v>Teacher Ed-Practice Teaching</v>
      </c>
      <c r="C108" s="171">
        <f>Data!II12</f>
        <v>0</v>
      </c>
      <c r="D108" s="171">
        <f>Data!JC12</f>
        <v>0</v>
      </c>
      <c r="E108" s="171">
        <f>Data!JW12</f>
        <v>0</v>
      </c>
      <c r="F108" s="171">
        <f>Data!KQ12</f>
        <v>0</v>
      </c>
      <c r="G108" s="171">
        <f>Data!LK12</f>
        <v>0</v>
      </c>
      <c r="H108" s="75">
        <f t="shared" si="2"/>
        <v>0</v>
      </c>
    </row>
    <row r="109" spans="2:8" x14ac:dyDescent="0.2">
      <c r="B109" s="9" t="str">
        <f>$B$50</f>
        <v>Technology</v>
      </c>
      <c r="C109" s="171">
        <f>Data!IJ12</f>
        <v>0</v>
      </c>
      <c r="D109" s="171">
        <f>Data!JD12</f>
        <v>0</v>
      </c>
      <c r="E109" s="171">
        <f>Data!JX12</f>
        <v>0</v>
      </c>
      <c r="F109" s="171">
        <f>Data!KR12</f>
        <v>0</v>
      </c>
      <c r="G109" s="171">
        <f>Data!LL12</f>
        <v>0</v>
      </c>
      <c r="H109" s="75">
        <f t="shared" si="2"/>
        <v>0</v>
      </c>
    </row>
    <row r="110" spans="2:8" x14ac:dyDescent="0.2">
      <c r="B110" s="9" t="str">
        <f>$B$51</f>
        <v>Nursing</v>
      </c>
      <c r="C110" s="171">
        <f>Data!IK12</f>
        <v>0</v>
      </c>
      <c r="D110" s="171">
        <f>Data!JE12</f>
        <v>0</v>
      </c>
      <c r="E110" s="171">
        <f>Data!JY12</f>
        <v>0</v>
      </c>
      <c r="F110" s="171">
        <f>Data!KS12</f>
        <v>0</v>
      </c>
      <c r="G110" s="171">
        <f>Data!HPM12</f>
        <v>0</v>
      </c>
      <c r="H110" s="75">
        <f t="shared" si="2"/>
        <v>0</v>
      </c>
    </row>
    <row r="111" spans="2:8" x14ac:dyDescent="0.2">
      <c r="B111" s="39" t="str">
        <f>$B$52</f>
        <v>Totals</v>
      </c>
      <c r="C111" s="40">
        <f>SUM(C91:C110)</f>
        <v>96229</v>
      </c>
      <c r="D111" s="40">
        <f>SUM(D91:D110)</f>
        <v>53295</v>
      </c>
      <c r="E111" s="40">
        <f>SUM(E91:E110)</f>
        <v>25728</v>
      </c>
      <c r="F111" s="40">
        <f>SUM(F91:F110)</f>
        <v>8126</v>
      </c>
      <c r="G111" s="40">
        <f>SUM(G91:G110)</f>
        <v>0</v>
      </c>
      <c r="H111" s="40">
        <f t="shared" si="2"/>
        <v>183378</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5884989</v>
      </c>
      <c r="D116" s="21">
        <f t="shared" si="3"/>
        <v>1073640</v>
      </c>
      <c r="E116" s="21">
        <f t="shared" si="3"/>
        <v>539253</v>
      </c>
      <c r="F116" s="21">
        <f t="shared" si="3"/>
        <v>377090</v>
      </c>
      <c r="G116" s="21">
        <f t="shared" si="3"/>
        <v>0</v>
      </c>
      <c r="H116" s="40">
        <f t="shared" ref="H116:H136" si="4">SUM(C116:G116)</f>
        <v>7874972</v>
      </c>
      <c r="I116" s="1"/>
    </row>
    <row r="117" spans="2:9" x14ac:dyDescent="0.2">
      <c r="B117" s="9" t="str">
        <f>$B$33</f>
        <v>Science</v>
      </c>
      <c r="C117" s="22">
        <f t="shared" si="3"/>
        <v>2092793</v>
      </c>
      <c r="D117" s="22">
        <f t="shared" si="3"/>
        <v>818394</v>
      </c>
      <c r="E117" s="22">
        <f t="shared" si="3"/>
        <v>252121</v>
      </c>
      <c r="F117" s="22">
        <f t="shared" si="3"/>
        <v>0</v>
      </c>
      <c r="G117" s="22">
        <f t="shared" si="3"/>
        <v>0</v>
      </c>
      <c r="H117" s="75">
        <f t="shared" si="4"/>
        <v>3163308</v>
      </c>
      <c r="I117" s="1"/>
    </row>
    <row r="118" spans="2:9" x14ac:dyDescent="0.2">
      <c r="B118" s="9" t="str">
        <f>$B$34</f>
        <v>Fine Arts</v>
      </c>
      <c r="C118" s="22">
        <f t="shared" si="3"/>
        <v>1052865</v>
      </c>
      <c r="D118" s="22">
        <f t="shared" si="3"/>
        <v>302102</v>
      </c>
      <c r="E118" s="22">
        <f t="shared" si="3"/>
        <v>0</v>
      </c>
      <c r="F118" s="22">
        <f t="shared" si="3"/>
        <v>0</v>
      </c>
      <c r="G118" s="22">
        <f t="shared" si="3"/>
        <v>0</v>
      </c>
      <c r="H118" s="75">
        <f t="shared" si="4"/>
        <v>1354967</v>
      </c>
      <c r="I118" s="1"/>
    </row>
    <row r="119" spans="2:9" x14ac:dyDescent="0.2">
      <c r="B119" s="9" t="str">
        <f>$B$35</f>
        <v>Teacher Education</v>
      </c>
      <c r="C119" s="22">
        <f t="shared" si="3"/>
        <v>217239</v>
      </c>
      <c r="D119" s="22">
        <f t="shared" si="3"/>
        <v>591288</v>
      </c>
      <c r="E119" s="22">
        <f t="shared" si="3"/>
        <v>715636</v>
      </c>
      <c r="F119" s="22">
        <f t="shared" si="3"/>
        <v>636805</v>
      </c>
      <c r="G119" s="22">
        <f t="shared" si="3"/>
        <v>0</v>
      </c>
      <c r="H119" s="75">
        <f t="shared" si="4"/>
        <v>2160968</v>
      </c>
      <c r="I119" s="1"/>
    </row>
    <row r="120" spans="2:9" x14ac:dyDescent="0.2">
      <c r="B120" s="9" t="str">
        <f>$B$36</f>
        <v>Agriculture</v>
      </c>
      <c r="C120" s="22">
        <f t="shared" si="3"/>
        <v>320384</v>
      </c>
      <c r="D120" s="22">
        <f t="shared" si="3"/>
        <v>184430</v>
      </c>
      <c r="E120" s="22">
        <f t="shared" si="3"/>
        <v>0</v>
      </c>
      <c r="F120" s="22">
        <f t="shared" si="3"/>
        <v>0</v>
      </c>
      <c r="G120" s="22">
        <f t="shared" si="3"/>
        <v>0</v>
      </c>
      <c r="H120" s="75">
        <f t="shared" si="4"/>
        <v>504814</v>
      </c>
      <c r="I120" s="1"/>
    </row>
    <row r="121" spans="2:9" x14ac:dyDescent="0.2">
      <c r="B121" s="9" t="str">
        <f>$B$37</f>
        <v>Engineering</v>
      </c>
      <c r="C121" s="22">
        <f t="shared" si="3"/>
        <v>1958203</v>
      </c>
      <c r="D121" s="22">
        <f t="shared" si="3"/>
        <v>2631625</v>
      </c>
      <c r="E121" s="22">
        <f t="shared" si="3"/>
        <v>1579638</v>
      </c>
      <c r="F121" s="22">
        <f t="shared" si="3"/>
        <v>350136</v>
      </c>
      <c r="G121" s="22">
        <f t="shared" si="3"/>
        <v>0</v>
      </c>
      <c r="H121" s="75">
        <f t="shared" si="4"/>
        <v>6519602</v>
      </c>
      <c r="I121" s="1"/>
    </row>
    <row r="122" spans="2:9" x14ac:dyDescent="0.2">
      <c r="B122" s="9" t="str">
        <f>$B$38</f>
        <v>Home Economics</v>
      </c>
      <c r="C122" s="22">
        <f t="shared" si="3"/>
        <v>392733</v>
      </c>
      <c r="D122" s="22">
        <f t="shared" si="3"/>
        <v>126618</v>
      </c>
      <c r="E122" s="22">
        <f t="shared" si="3"/>
        <v>212937</v>
      </c>
      <c r="F122" s="22">
        <f t="shared" si="3"/>
        <v>0</v>
      </c>
      <c r="G122" s="22">
        <f t="shared" si="3"/>
        <v>0</v>
      </c>
      <c r="H122" s="75">
        <f t="shared" si="4"/>
        <v>732288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106243</v>
      </c>
      <c r="D124" s="22">
        <f t="shared" si="3"/>
        <v>198249</v>
      </c>
      <c r="E124" s="22">
        <f t="shared" si="3"/>
        <v>0</v>
      </c>
      <c r="F124" s="22">
        <f t="shared" si="3"/>
        <v>0</v>
      </c>
      <c r="G124" s="22">
        <f t="shared" si="3"/>
        <v>0</v>
      </c>
      <c r="H124" s="75">
        <f t="shared" si="4"/>
        <v>304492</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193897</v>
      </c>
      <c r="D127" s="22">
        <f t="shared" si="3"/>
        <v>0</v>
      </c>
      <c r="E127" s="22">
        <f t="shared" si="3"/>
        <v>0</v>
      </c>
      <c r="F127" s="22">
        <f t="shared" si="3"/>
        <v>0</v>
      </c>
      <c r="G127" s="22">
        <f t="shared" si="3"/>
        <v>0</v>
      </c>
      <c r="H127" s="75">
        <f t="shared" si="4"/>
        <v>193897</v>
      </c>
      <c r="I127" s="1"/>
    </row>
    <row r="128" spans="2:9" x14ac:dyDescent="0.2">
      <c r="B128" s="9" t="str">
        <f>$B$44</f>
        <v>Physical Training</v>
      </c>
      <c r="C128" s="22">
        <f t="shared" si="3"/>
        <v>125552</v>
      </c>
      <c r="D128" s="22">
        <f t="shared" si="3"/>
        <v>0</v>
      </c>
      <c r="E128" s="22">
        <f t="shared" si="3"/>
        <v>0</v>
      </c>
      <c r="F128" s="22">
        <f t="shared" si="3"/>
        <v>0</v>
      </c>
      <c r="G128" s="22">
        <f t="shared" si="3"/>
        <v>0</v>
      </c>
      <c r="H128" s="75">
        <f t="shared" si="4"/>
        <v>125552</v>
      </c>
      <c r="I128" s="1"/>
    </row>
    <row r="129" spans="2:12" x14ac:dyDescent="0.2">
      <c r="B129" s="9" t="str">
        <f>$B$45</f>
        <v>Health Services</v>
      </c>
      <c r="C129" s="22">
        <f t="shared" si="3"/>
        <v>110392</v>
      </c>
      <c r="D129" s="22">
        <f t="shared" si="3"/>
        <v>127607</v>
      </c>
      <c r="E129" s="22">
        <f t="shared" si="3"/>
        <v>100758</v>
      </c>
      <c r="F129" s="22">
        <f t="shared" si="3"/>
        <v>0</v>
      </c>
      <c r="G129" s="22">
        <f t="shared" si="3"/>
        <v>0</v>
      </c>
      <c r="H129" s="75">
        <f t="shared" si="4"/>
        <v>338757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894547</v>
      </c>
      <c r="D131" s="22">
        <f t="shared" si="3"/>
        <v>1201079</v>
      </c>
      <c r="E131" s="22">
        <f t="shared" si="3"/>
        <v>561334</v>
      </c>
      <c r="F131" s="22">
        <f t="shared" si="3"/>
        <v>0</v>
      </c>
      <c r="G131" s="22">
        <f t="shared" si="3"/>
        <v>0</v>
      </c>
      <c r="H131" s="75">
        <f t="shared" si="4"/>
        <v>2656960</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50739</v>
      </c>
      <c r="E133" s="22">
        <f t="shared" si="5"/>
        <v>0</v>
      </c>
      <c r="F133" s="22">
        <f t="shared" si="5"/>
        <v>0</v>
      </c>
      <c r="G133" s="22">
        <f t="shared" si="5"/>
        <v>0</v>
      </c>
      <c r="H133" s="75">
        <f t="shared" si="4"/>
        <v>50739</v>
      </c>
      <c r="I133" s="1"/>
    </row>
    <row r="134" spans="2:12" x14ac:dyDescent="0.2">
      <c r="B134" s="9" t="str">
        <f>$B$50</f>
        <v>Technology</v>
      </c>
      <c r="C134" s="22">
        <f t="shared" si="5"/>
        <v>182598</v>
      </c>
      <c r="D134" s="22">
        <f t="shared" si="5"/>
        <v>277053</v>
      </c>
      <c r="E134" s="22">
        <f t="shared" si="5"/>
        <v>7648</v>
      </c>
      <c r="F134" s="22">
        <f t="shared" si="5"/>
        <v>0</v>
      </c>
      <c r="G134" s="22">
        <f t="shared" si="5"/>
        <v>0</v>
      </c>
      <c r="H134" s="75">
        <f t="shared" si="4"/>
        <v>467299</v>
      </c>
      <c r="I134" s="1"/>
    </row>
    <row r="135" spans="2:12" x14ac:dyDescent="0.2">
      <c r="B135" s="9" t="str">
        <f>$B$51</f>
        <v>Nursing</v>
      </c>
      <c r="C135" s="22">
        <f t="shared" si="5"/>
        <v>195598</v>
      </c>
      <c r="D135" s="22">
        <f t="shared" si="5"/>
        <v>1917465</v>
      </c>
      <c r="E135" s="22">
        <f t="shared" si="5"/>
        <v>535207</v>
      </c>
      <c r="F135" s="22">
        <f t="shared" si="5"/>
        <v>253783</v>
      </c>
      <c r="G135" s="22">
        <f t="shared" si="5"/>
        <v>0</v>
      </c>
      <c r="H135" s="75">
        <f t="shared" si="4"/>
        <v>2902053</v>
      </c>
      <c r="I135" s="1"/>
    </row>
    <row r="136" spans="2:12" x14ac:dyDescent="0.2">
      <c r="B136" s="39" t="str">
        <f>$B$52</f>
        <v>Totals</v>
      </c>
      <c r="C136" s="40">
        <f>SUM(C116:C135)</f>
        <v>13728033</v>
      </c>
      <c r="D136" s="40">
        <f>SUM(D116:D135)</f>
        <v>9500289</v>
      </c>
      <c r="E136" s="40">
        <f>SUM(E116:E135)</f>
        <v>4504532</v>
      </c>
      <c r="F136" s="40">
        <f>SUM(F116:F135)</f>
        <v>1617814</v>
      </c>
      <c r="G136" s="40">
        <f>SUM(G116:G135)</f>
        <v>0</v>
      </c>
      <c r="H136" s="40">
        <f t="shared" si="4"/>
        <v>29350668</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39356064</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Data!QD12</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Data!LN12</f>
        <v>1421919</v>
      </c>
      <c r="D143" s="171">
        <f>Data!MH12</f>
        <v>250927</v>
      </c>
      <c r="E143" s="171">
        <f>Data!NB12</f>
        <v>0</v>
      </c>
      <c r="F143" s="171">
        <f>Data!NV12</f>
        <v>0</v>
      </c>
      <c r="G143" s="171">
        <f>Data!OP12</f>
        <v>0</v>
      </c>
      <c r="H143" s="172">
        <f>Data!PJ12</f>
        <v>4511152</v>
      </c>
      <c r="I143" s="76">
        <f t="shared" ref="I143:I162" si="6">SUM(C143:H143)</f>
        <v>6183998</v>
      </c>
    </row>
    <row r="144" spans="2:12" x14ac:dyDescent="0.2">
      <c r="B144" s="9" t="str">
        <f>$B$33</f>
        <v>Science</v>
      </c>
      <c r="C144" s="171">
        <f>Data!LO12</f>
        <v>0</v>
      </c>
      <c r="D144" s="171">
        <f>Data!MI12</f>
        <v>0</v>
      </c>
      <c r="E144" s="171">
        <f>Data!NC12</f>
        <v>-367</v>
      </c>
      <c r="F144" s="171">
        <f>Data!NW12</f>
        <v>0</v>
      </c>
      <c r="G144" s="171">
        <f>Data!OQ12</f>
        <v>0</v>
      </c>
      <c r="H144" s="172">
        <f>Data!PK12</f>
        <v>2232830</v>
      </c>
      <c r="I144" s="76">
        <f t="shared" si="6"/>
        <v>2232463</v>
      </c>
    </row>
    <row r="145" spans="2:9" x14ac:dyDescent="0.2">
      <c r="B145" s="9" t="str">
        <f>$B$34</f>
        <v>Fine Arts</v>
      </c>
      <c r="C145" s="171">
        <f>Data!LP12</f>
        <v>0</v>
      </c>
      <c r="D145" s="171">
        <f>Data!MJ12</f>
        <v>0</v>
      </c>
      <c r="E145" s="171">
        <f>Data!ND12</f>
        <v>0</v>
      </c>
      <c r="F145" s="171">
        <f>Data!NX12</f>
        <v>0</v>
      </c>
      <c r="G145" s="171">
        <f>Data!OR12</f>
        <v>0</v>
      </c>
      <c r="H145" s="172">
        <f>Data!PL12</f>
        <v>1821020</v>
      </c>
      <c r="I145" s="76">
        <f t="shared" si="6"/>
        <v>1821020</v>
      </c>
    </row>
    <row r="146" spans="2:9" x14ac:dyDescent="0.2">
      <c r="B146" s="9" t="str">
        <f>$B$35</f>
        <v>Teacher Education</v>
      </c>
      <c r="C146" s="171">
        <f>Data!LQ12</f>
        <v>0</v>
      </c>
      <c r="D146" s="171">
        <f>Data!MK12</f>
        <v>0</v>
      </c>
      <c r="E146" s="171">
        <f>Data!NE12</f>
        <v>42120</v>
      </c>
      <c r="F146" s="171">
        <f>Data!NY12</f>
        <v>37352</v>
      </c>
      <c r="G146" s="171">
        <f>Data!OS12</f>
        <v>0</v>
      </c>
      <c r="H146" s="172">
        <f>Data!PN12</f>
        <v>1613965</v>
      </c>
      <c r="I146" s="76">
        <f t="shared" si="6"/>
        <v>1693437</v>
      </c>
    </row>
    <row r="147" spans="2:9" x14ac:dyDescent="0.2">
      <c r="B147" s="9" t="str">
        <f>$B$36</f>
        <v>Agriculture</v>
      </c>
      <c r="C147" s="171">
        <f>Data!LR12</f>
        <v>0</v>
      </c>
      <c r="D147" s="171">
        <f>Data!ML12</f>
        <v>0</v>
      </c>
      <c r="E147" s="171">
        <f>Data!NF12</f>
        <v>0</v>
      </c>
      <c r="F147" s="171">
        <f>Data!NZ12</f>
        <v>0</v>
      </c>
      <c r="G147" s="171">
        <f>Data!OT12</f>
        <v>0</v>
      </c>
      <c r="H147" s="172">
        <f>Data!PM12</f>
        <v>13127826</v>
      </c>
      <c r="I147" s="76">
        <f t="shared" si="6"/>
        <v>13127826</v>
      </c>
    </row>
    <row r="148" spans="2:9" x14ac:dyDescent="0.2">
      <c r="B148" s="9" t="str">
        <f>$B$37</f>
        <v>Engineering</v>
      </c>
      <c r="C148" s="171">
        <f>Data!LS12</f>
        <v>44903</v>
      </c>
      <c r="D148" s="171">
        <f>Data!MM12</f>
        <v>59522</v>
      </c>
      <c r="E148" s="171">
        <f>Data!NG12</f>
        <v>261038</v>
      </c>
      <c r="F148" s="171">
        <f>Data!OA12</f>
        <v>57301</v>
      </c>
      <c r="G148" s="171">
        <f>Data!OU12</f>
        <v>0</v>
      </c>
      <c r="H148" s="172">
        <f>Data!PO12</f>
        <v>8026087</v>
      </c>
      <c r="I148" s="76">
        <f t="shared" si="6"/>
        <v>8448851</v>
      </c>
    </row>
    <row r="149" spans="2:9" x14ac:dyDescent="0.2">
      <c r="B149" s="9" t="str">
        <f>$B$38</f>
        <v>Home Economics</v>
      </c>
      <c r="C149" s="171">
        <f>Data!LT12</f>
        <v>0</v>
      </c>
      <c r="D149" s="171">
        <f>Data!MN12</f>
        <v>0</v>
      </c>
      <c r="E149" s="171">
        <f>Data!NH12</f>
        <v>0</v>
      </c>
      <c r="F149" s="171">
        <f>Data!OB12</f>
        <v>0</v>
      </c>
      <c r="G149" s="171">
        <f>Data!OV12</f>
        <v>0</v>
      </c>
      <c r="H149" s="172">
        <f>Data!PP12</f>
        <v>0</v>
      </c>
      <c r="I149" s="76">
        <f t="shared" si="6"/>
        <v>0</v>
      </c>
    </row>
    <row r="150" spans="2:9" x14ac:dyDescent="0.2">
      <c r="B150" s="9" t="str">
        <f>$B$39</f>
        <v>Law</v>
      </c>
      <c r="C150" s="171">
        <f>Data!LU12</f>
        <v>0</v>
      </c>
      <c r="D150" s="171">
        <f>Data!MO12</f>
        <v>0</v>
      </c>
      <c r="E150" s="171">
        <f>Data!NI12</f>
        <v>0</v>
      </c>
      <c r="F150" s="171">
        <f>Data!OC12</f>
        <v>0</v>
      </c>
      <c r="G150" s="171">
        <f>Data!OW12</f>
        <v>0</v>
      </c>
      <c r="H150" s="172">
        <f>Data!PQ12</f>
        <v>0</v>
      </c>
      <c r="I150" s="76">
        <f t="shared" si="6"/>
        <v>0</v>
      </c>
    </row>
    <row r="151" spans="2:9" x14ac:dyDescent="0.2">
      <c r="B151" s="9" t="str">
        <f>$B$40</f>
        <v>Social Service</v>
      </c>
      <c r="C151" s="171">
        <f>Data!LV12</f>
        <v>0</v>
      </c>
      <c r="D151" s="171">
        <f>Data!MP12</f>
        <v>0</v>
      </c>
      <c r="E151" s="171">
        <f>Data!NJ12</f>
        <v>0</v>
      </c>
      <c r="F151" s="171">
        <f>Data!OD12</f>
        <v>0</v>
      </c>
      <c r="G151" s="171">
        <f>Data!OX12</f>
        <v>0</v>
      </c>
      <c r="H151" s="172">
        <f>Data!PR12</f>
        <v>155384</v>
      </c>
      <c r="I151" s="76">
        <f t="shared" si="6"/>
        <v>155384</v>
      </c>
    </row>
    <row r="152" spans="2:9" x14ac:dyDescent="0.2">
      <c r="B152" s="9" t="str">
        <f>$B$41</f>
        <v>Library Science</v>
      </c>
      <c r="C152" s="171">
        <f>Data!LW12</f>
        <v>0</v>
      </c>
      <c r="D152" s="171">
        <f>Data!MQ12</f>
        <v>0</v>
      </c>
      <c r="E152" s="171">
        <f>Data!NK12</f>
        <v>0</v>
      </c>
      <c r="F152" s="171">
        <f>Data!OE12</f>
        <v>0</v>
      </c>
      <c r="G152" s="171">
        <f>Data!OY12</f>
        <v>0</v>
      </c>
      <c r="H152" s="172">
        <f>Data!PS12</f>
        <v>0</v>
      </c>
      <c r="I152" s="76">
        <f t="shared" si="6"/>
        <v>0</v>
      </c>
    </row>
    <row r="153" spans="2:9" x14ac:dyDescent="0.2">
      <c r="B153" s="9" t="str">
        <f>$B$42</f>
        <v>Veterinary Science</v>
      </c>
      <c r="C153" s="171">
        <f>Data!LX12</f>
        <v>0</v>
      </c>
      <c r="D153" s="171">
        <f>Data!MR12</f>
        <v>0</v>
      </c>
      <c r="E153" s="171">
        <f>Data!NL12</f>
        <v>0</v>
      </c>
      <c r="F153" s="171">
        <f>Data!OF12</f>
        <v>0</v>
      </c>
      <c r="G153" s="171">
        <f>Data!OZ12</f>
        <v>0</v>
      </c>
      <c r="H153" s="172">
        <f>Data!PT12</f>
        <v>0</v>
      </c>
      <c r="I153" s="76">
        <f t="shared" si="6"/>
        <v>0</v>
      </c>
    </row>
    <row r="154" spans="2:9" x14ac:dyDescent="0.2">
      <c r="B154" s="9" t="str">
        <f>$B$43</f>
        <v>Vocational Training</v>
      </c>
      <c r="C154" s="171">
        <f>Data!LY12</f>
        <v>0</v>
      </c>
      <c r="D154" s="171">
        <f>Data!MS12</f>
        <v>0</v>
      </c>
      <c r="E154" s="171">
        <f>Data!NM12</f>
        <v>0</v>
      </c>
      <c r="F154" s="171">
        <f>Data!OG12</f>
        <v>0</v>
      </c>
      <c r="G154" s="171">
        <f>Data!PA12</f>
        <v>0</v>
      </c>
      <c r="H154" s="172">
        <f>Data!PU12</f>
        <v>0</v>
      </c>
      <c r="I154" s="76">
        <f t="shared" si="6"/>
        <v>0</v>
      </c>
    </row>
    <row r="155" spans="2:9" x14ac:dyDescent="0.2">
      <c r="B155" s="9" t="str">
        <f>$B$44</f>
        <v>Physical Training</v>
      </c>
      <c r="C155" s="171">
        <f>Data!LZ12</f>
        <v>0</v>
      </c>
      <c r="D155" s="171">
        <f>Data!MT12</f>
        <v>0</v>
      </c>
      <c r="E155" s="171">
        <f>Data!NN12</f>
        <v>0</v>
      </c>
      <c r="F155" s="171">
        <f>Data!OH12</f>
        <v>0</v>
      </c>
      <c r="G155" s="171">
        <f>Data!PB12</f>
        <v>0</v>
      </c>
      <c r="H155" s="172">
        <f>Data!PV12</f>
        <v>261868</v>
      </c>
      <c r="I155" s="76">
        <f t="shared" si="6"/>
        <v>261868</v>
      </c>
    </row>
    <row r="156" spans="2:9" x14ac:dyDescent="0.2">
      <c r="B156" s="9" t="str">
        <f>$B$45</f>
        <v>Health Services</v>
      </c>
      <c r="C156" s="171">
        <f>Data!MA12</f>
        <v>0</v>
      </c>
      <c r="D156" s="171">
        <f>Data!MU12</f>
        <v>0</v>
      </c>
      <c r="E156" s="171">
        <f>Data!NO12</f>
        <v>0</v>
      </c>
      <c r="F156" s="171">
        <f>Data!OI12</f>
        <v>0</v>
      </c>
      <c r="G156" s="171">
        <f>Data!PC12</f>
        <v>0</v>
      </c>
      <c r="H156" s="172">
        <f>Data!PW12</f>
        <v>0</v>
      </c>
      <c r="I156" s="76">
        <f t="shared" si="6"/>
        <v>0</v>
      </c>
    </row>
    <row r="157" spans="2:9" x14ac:dyDescent="0.2">
      <c r="B157" s="9" t="str">
        <f>$B$46</f>
        <v>Pharmacy</v>
      </c>
      <c r="C157" s="171">
        <f>Data!MB12</f>
        <v>0</v>
      </c>
      <c r="D157" s="171">
        <f>Data!MV12</f>
        <v>0</v>
      </c>
      <c r="E157" s="171">
        <f>Data!NP12</f>
        <v>0</v>
      </c>
      <c r="F157" s="171">
        <f>Data!OJ12</f>
        <v>0</v>
      </c>
      <c r="G157" s="171">
        <f>Data!PD12</f>
        <v>0</v>
      </c>
      <c r="H157" s="172">
        <f>Data!PX12</f>
        <v>0</v>
      </c>
      <c r="I157" s="76">
        <f t="shared" si="6"/>
        <v>0</v>
      </c>
    </row>
    <row r="158" spans="2:9" x14ac:dyDescent="0.2">
      <c r="B158" s="9" t="str">
        <f>$B$47</f>
        <v>Business Administration</v>
      </c>
      <c r="C158" s="171">
        <f>Data!MC12</f>
        <v>0</v>
      </c>
      <c r="D158" s="171">
        <f>Data!MW12</f>
        <v>0</v>
      </c>
      <c r="E158" s="171">
        <f>Data!NQ12</f>
        <v>776401</v>
      </c>
      <c r="F158" s="171">
        <f>Data!OK12</f>
        <v>0</v>
      </c>
      <c r="G158" s="171">
        <f>Data!PE12</f>
        <v>0</v>
      </c>
      <c r="H158" s="172">
        <f>Data!PY12</f>
        <v>1675356</v>
      </c>
      <c r="I158" s="76">
        <f t="shared" si="6"/>
        <v>2451757</v>
      </c>
    </row>
    <row r="159" spans="2:9" x14ac:dyDescent="0.2">
      <c r="B159" s="9" t="str">
        <f>$B$48</f>
        <v>Optometry</v>
      </c>
      <c r="C159" s="171">
        <f>Data!MD12</f>
        <v>0</v>
      </c>
      <c r="D159" s="171">
        <f>Data!MX12</f>
        <v>0</v>
      </c>
      <c r="E159" s="171">
        <f>Data!NR12</f>
        <v>0</v>
      </c>
      <c r="F159" s="171">
        <f>Data!OL12</f>
        <v>0</v>
      </c>
      <c r="G159" s="171">
        <f>Data!PF12</f>
        <v>0</v>
      </c>
      <c r="H159" s="172">
        <f>Data!PZ12</f>
        <v>0</v>
      </c>
      <c r="I159" s="76">
        <f t="shared" si="6"/>
        <v>0</v>
      </c>
    </row>
    <row r="160" spans="2:9" x14ac:dyDescent="0.2">
      <c r="B160" s="9" t="str">
        <f>$B$49</f>
        <v>Teacher Ed-Practice Teaching</v>
      </c>
      <c r="C160" s="171">
        <f>Data!ME12</f>
        <v>0</v>
      </c>
      <c r="D160" s="171">
        <f>Data!MY12</f>
        <v>0</v>
      </c>
      <c r="E160" s="171">
        <f>Data!NS12</f>
        <v>0</v>
      </c>
      <c r="F160" s="171">
        <f>Data!OM12</f>
        <v>0</v>
      </c>
      <c r="G160" s="171">
        <f>Data!PG12</f>
        <v>0</v>
      </c>
      <c r="H160" s="172">
        <f>Data!QA12</f>
        <v>194756</v>
      </c>
      <c r="I160" s="76">
        <f t="shared" si="6"/>
        <v>194756</v>
      </c>
    </row>
    <row r="161" spans="2:10" x14ac:dyDescent="0.2">
      <c r="B161" s="9" t="str">
        <f>$B$50</f>
        <v>Technology</v>
      </c>
      <c r="C161" s="171">
        <f>Data!MF12</f>
        <v>0</v>
      </c>
      <c r="D161" s="171">
        <f>Data!MZ12</f>
        <v>0</v>
      </c>
      <c r="E161" s="171">
        <f>Data!NT12</f>
        <v>0</v>
      </c>
      <c r="F161" s="171">
        <f>Data!ON12</f>
        <v>0</v>
      </c>
      <c r="G161" s="171">
        <f>Data!PH12</f>
        <v>0</v>
      </c>
      <c r="H161" s="172">
        <f>Data!QB12</f>
        <v>318333</v>
      </c>
      <c r="I161" s="76">
        <f t="shared" si="6"/>
        <v>318333</v>
      </c>
    </row>
    <row r="162" spans="2:10" x14ac:dyDescent="0.2">
      <c r="B162" s="9" t="str">
        <f>$B$51</f>
        <v>Nursing</v>
      </c>
      <c r="C162" s="171">
        <f>Data!MG12</f>
        <v>0</v>
      </c>
      <c r="D162" s="171">
        <f>Data!NA12</f>
        <v>0</v>
      </c>
      <c r="E162" s="171">
        <f>Data!NU12</f>
        <v>136855</v>
      </c>
      <c r="F162" s="171">
        <f>Data!OO12</f>
        <v>64402</v>
      </c>
      <c r="G162" s="171">
        <f>Data!PI12</f>
        <v>0</v>
      </c>
      <c r="H162" s="172">
        <f>Data!QC12</f>
        <v>2265114</v>
      </c>
      <c r="I162" s="76">
        <f t="shared" si="6"/>
        <v>2466371</v>
      </c>
    </row>
    <row r="163" spans="2:10" ht="15" thickBot="1" x14ac:dyDescent="0.25">
      <c r="B163" s="39" t="str">
        <f>$B$52</f>
        <v>Totals</v>
      </c>
      <c r="C163" s="40">
        <f t="shared" ref="C163:H163" si="7">SUM(C143:C162)</f>
        <v>1466822</v>
      </c>
      <c r="D163" s="40">
        <f t="shared" si="7"/>
        <v>310449</v>
      </c>
      <c r="E163" s="40">
        <f t="shared" si="7"/>
        <v>1216047</v>
      </c>
      <c r="F163" s="40">
        <f t="shared" si="7"/>
        <v>159055</v>
      </c>
      <c r="G163" s="41">
        <f t="shared" si="7"/>
        <v>0</v>
      </c>
      <c r="H163" s="77">
        <f t="shared" si="7"/>
        <v>36203691</v>
      </c>
      <c r="I163" s="76">
        <f>SUM(I143:I162)</f>
        <v>39356064</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4793115.7353443289</v>
      </c>
      <c r="D168" s="21">
        <f t="shared" si="8"/>
        <v>865958.16878129856</v>
      </c>
      <c r="E168" s="21">
        <f t="shared" si="8"/>
        <v>308909.32049739349</v>
      </c>
      <c r="F168" s="21">
        <f t="shared" si="8"/>
        <v>216014.77537697912</v>
      </c>
      <c r="G168" s="21">
        <f t="shared" si="8"/>
        <v>0</v>
      </c>
      <c r="H168" s="40">
        <f t="shared" ref="H168:H188" si="9">SUM(C168:G168)</f>
        <v>6183998</v>
      </c>
      <c r="I168" s="56"/>
      <c r="J168" s="57"/>
    </row>
    <row r="169" spans="2:10" x14ac:dyDescent="0.2">
      <c r="B169" s="9" t="str">
        <f>$B$33</f>
        <v>Science</v>
      </c>
      <c r="C169" s="22">
        <f t="shared" si="8"/>
        <v>1477203.9251916031</v>
      </c>
      <c r="D169" s="22">
        <f t="shared" si="8"/>
        <v>577665.74580154696</v>
      </c>
      <c r="E169" s="22">
        <f t="shared" si="8"/>
        <v>177593.32900684979</v>
      </c>
      <c r="F169" s="22">
        <f t="shared" si="8"/>
        <v>0</v>
      </c>
      <c r="G169" s="22">
        <f t="shared" si="8"/>
        <v>0</v>
      </c>
      <c r="H169" s="75">
        <f t="shared" si="9"/>
        <v>2232463</v>
      </c>
      <c r="I169" s="56"/>
      <c r="J169" s="57"/>
    </row>
    <row r="170" spans="2:10" x14ac:dyDescent="0.2">
      <c r="B170" s="9" t="str">
        <f>$B$34</f>
        <v>Fine Arts</v>
      </c>
      <c r="C170" s="22">
        <f t="shared" si="8"/>
        <v>1415007.3192188444</v>
      </c>
      <c r="D170" s="22">
        <f t="shared" si="8"/>
        <v>406012.68078115553</v>
      </c>
      <c r="E170" s="22">
        <f t="shared" si="8"/>
        <v>0</v>
      </c>
      <c r="F170" s="22">
        <f t="shared" si="8"/>
        <v>0</v>
      </c>
      <c r="G170" s="22">
        <f t="shared" si="8"/>
        <v>0</v>
      </c>
      <c r="H170" s="75">
        <f t="shared" si="9"/>
        <v>1821020</v>
      </c>
      <c r="I170" s="56"/>
      <c r="J170" s="57"/>
    </row>
    <row r="171" spans="2:10" x14ac:dyDescent="0.2">
      <c r="B171" s="9" t="str">
        <f>$B$35</f>
        <v>Teacher Education</v>
      </c>
      <c r="C171" s="22">
        <f t="shared" si="8"/>
        <v>162249.5764097386</v>
      </c>
      <c r="D171" s="22">
        <f t="shared" si="8"/>
        <v>441616.04286597489</v>
      </c>
      <c r="E171" s="22">
        <f t="shared" si="8"/>
        <v>576607.99646269635</v>
      </c>
      <c r="F171" s="22">
        <f t="shared" si="8"/>
        <v>512963.3842615902</v>
      </c>
      <c r="G171" s="22">
        <f t="shared" si="8"/>
        <v>0</v>
      </c>
      <c r="H171" s="75">
        <f t="shared" si="9"/>
        <v>1693437</v>
      </c>
      <c r="I171" s="56"/>
      <c r="J171" s="57"/>
    </row>
    <row r="172" spans="2:10" x14ac:dyDescent="0.2">
      <c r="B172" s="9" t="str">
        <f>$B$36</f>
        <v>Agriculture</v>
      </c>
      <c r="C172" s="22">
        <f t="shared" si="8"/>
        <v>8331673.458311378</v>
      </c>
      <c r="D172" s="22">
        <f t="shared" si="8"/>
        <v>4796152.541688622</v>
      </c>
      <c r="E172" s="22">
        <f t="shared" si="8"/>
        <v>0</v>
      </c>
      <c r="F172" s="22">
        <f t="shared" si="8"/>
        <v>0</v>
      </c>
      <c r="G172" s="22">
        <f t="shared" si="8"/>
        <v>0</v>
      </c>
      <c r="H172" s="75">
        <f t="shared" si="9"/>
        <v>13127826</v>
      </c>
      <c r="I172" s="56"/>
      <c r="J172" s="57"/>
    </row>
    <row r="173" spans="2:10" x14ac:dyDescent="0.2">
      <c r="B173" s="9" t="str">
        <f>$B$37</f>
        <v>Engineering</v>
      </c>
      <c r="C173" s="22">
        <f t="shared" si="8"/>
        <v>2455588.1371695697</v>
      </c>
      <c r="D173" s="22">
        <f t="shared" si="8"/>
        <v>3299236.8171583172</v>
      </c>
      <c r="E173" s="22">
        <f t="shared" si="8"/>
        <v>2205683.0897625345</v>
      </c>
      <c r="F173" s="22">
        <f t="shared" si="8"/>
        <v>488342.95590957854</v>
      </c>
      <c r="G173" s="22">
        <f t="shared" si="8"/>
        <v>0</v>
      </c>
      <c r="H173" s="75">
        <f t="shared" si="9"/>
        <v>8448851</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54216.407367024418</v>
      </c>
      <c r="D176" s="22">
        <f t="shared" si="8"/>
        <v>101167.59263297557</v>
      </c>
      <c r="E176" s="22">
        <f t="shared" si="8"/>
        <v>0</v>
      </c>
      <c r="F176" s="22">
        <f t="shared" si="8"/>
        <v>0</v>
      </c>
      <c r="G176" s="22">
        <f t="shared" si="8"/>
        <v>0</v>
      </c>
      <c r="H176" s="75">
        <f t="shared" si="9"/>
        <v>155384</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261868</v>
      </c>
      <c r="D180" s="22">
        <f t="shared" si="8"/>
        <v>0</v>
      </c>
      <c r="E180" s="22">
        <f t="shared" si="8"/>
        <v>0</v>
      </c>
      <c r="F180" s="22">
        <f t="shared" si="8"/>
        <v>0</v>
      </c>
      <c r="G180" s="22">
        <f t="shared" si="8"/>
        <v>0</v>
      </c>
      <c r="H180" s="75">
        <f t="shared" si="9"/>
        <v>261868</v>
      </c>
      <c r="I180" s="56"/>
      <c r="J180" s="57"/>
    </row>
    <row r="181" spans="2:10" x14ac:dyDescent="0.2">
      <c r="B181" s="9" t="str">
        <f>$B$45</f>
        <v>Health Services</v>
      </c>
      <c r="C181" s="22">
        <f t="shared" si="8"/>
        <v>0</v>
      </c>
      <c r="D181" s="22">
        <f t="shared" si="8"/>
        <v>0</v>
      </c>
      <c r="E181" s="22">
        <f t="shared" si="8"/>
        <v>0</v>
      </c>
      <c r="F181" s="22">
        <f t="shared" si="8"/>
        <v>0</v>
      </c>
      <c r="G181" s="22">
        <f t="shared" si="8"/>
        <v>0</v>
      </c>
      <c r="H181" s="75">
        <f t="shared" si="9"/>
        <v>0</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564059.93456130312</v>
      </c>
      <c r="D183" s="22">
        <f t="shared" si="8"/>
        <v>757344.82608846202</v>
      </c>
      <c r="E183" s="22">
        <f t="shared" si="8"/>
        <v>1130352.2393502349</v>
      </c>
      <c r="F183" s="22">
        <f t="shared" si="8"/>
        <v>0</v>
      </c>
      <c r="G183" s="22">
        <f t="shared" si="8"/>
        <v>0</v>
      </c>
      <c r="H183" s="75">
        <f t="shared" si="9"/>
        <v>2451757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194756</v>
      </c>
      <c r="E185" s="22">
        <f t="shared" si="10"/>
        <v>0</v>
      </c>
      <c r="F185" s="22">
        <f t="shared" si="10"/>
        <v>0</v>
      </c>
      <c r="G185" s="22">
        <f t="shared" si="10"/>
        <v>0</v>
      </c>
      <c r="H185" s="75">
        <f t="shared" si="9"/>
        <v>194756</v>
      </c>
      <c r="I185" s="56"/>
      <c r="J185" s="57"/>
    </row>
    <row r="186" spans="2:10" x14ac:dyDescent="0.2">
      <c r="B186" s="9" t="str">
        <f>$B$50</f>
        <v>Technology</v>
      </c>
      <c r="C186" s="22">
        <f t="shared" si="10"/>
        <v>124389.24357638258</v>
      </c>
      <c r="D186" s="22">
        <f t="shared" si="10"/>
        <v>188733.79281573469</v>
      </c>
      <c r="E186" s="22">
        <f t="shared" si="10"/>
        <v>5209.9636078827471</v>
      </c>
      <c r="F186" s="22">
        <f t="shared" si="10"/>
        <v>0</v>
      </c>
      <c r="G186" s="22">
        <f t="shared" si="10"/>
        <v>0</v>
      </c>
      <c r="H186" s="75">
        <f t="shared" si="9"/>
        <v>318333</v>
      </c>
      <c r="I186" s="56"/>
      <c r="J186" s="57"/>
    </row>
    <row r="187" spans="2:10" x14ac:dyDescent="0.2">
      <c r="B187" s="9" t="str">
        <f>$B$51</f>
        <v>Nursing</v>
      </c>
      <c r="C187" s="22">
        <f t="shared" si="10"/>
        <v>152668.39308999525</v>
      </c>
      <c r="D187" s="22">
        <f t="shared" si="10"/>
        <v>1496622.1554223855</v>
      </c>
      <c r="E187" s="22">
        <f t="shared" si="10"/>
        <v>554595.43017064128</v>
      </c>
      <c r="F187" s="22">
        <f t="shared" si="10"/>
        <v>262485.02131697803</v>
      </c>
      <c r="G187" s="22">
        <f t="shared" si="10"/>
        <v>0</v>
      </c>
      <c r="H187" s="75">
        <f t="shared" si="9"/>
        <v>2466371</v>
      </c>
      <c r="I187" s="56"/>
      <c r="J187" s="57"/>
    </row>
    <row r="188" spans="2:10" x14ac:dyDescent="0.2">
      <c r="B188" s="39" t="str">
        <f>$B$52</f>
        <v>Totals</v>
      </c>
      <c r="C188" s="40">
        <f>SUM(C168:C187)</f>
        <v>19792040.130240168</v>
      </c>
      <c r="D188" s="40">
        <f>SUM(D168:D187)</f>
        <v>13125266.364036474</v>
      </c>
      <c r="E188" s="40">
        <f>SUM(E168:E187)</f>
        <v>4958951.3688582331</v>
      </c>
      <c r="F188" s="40">
        <f>SUM(F168:F187)</f>
        <v>1479806.136865126</v>
      </c>
      <c r="G188" s="40">
        <f>SUM(G168:G187)</f>
        <v>0</v>
      </c>
      <c r="H188" s="40">
        <f t="shared" si="9"/>
        <v>39356064</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26694056</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5352321.995716895</v>
      </c>
      <c r="D193" s="42">
        <f t="shared" si="11"/>
        <v>976461.80604271078</v>
      </c>
      <c r="E193" s="42">
        <f t="shared" si="11"/>
        <v>490443.68530787784</v>
      </c>
      <c r="F193" s="42">
        <f t="shared" si="11"/>
        <v>342958.51723170321</v>
      </c>
      <c r="G193" s="42">
        <f t="shared" si="11"/>
        <v>0</v>
      </c>
      <c r="H193" s="42">
        <f>SUM(C193:G193)</f>
        <v>7162186.0042991871</v>
      </c>
      <c r="I193" s="1"/>
    </row>
    <row r="194" spans="2:9" x14ac:dyDescent="0.2">
      <c r="B194" s="9" t="str">
        <f>$B$33</f>
        <v>Science</v>
      </c>
      <c r="C194" s="43">
        <f t="shared" si="11"/>
        <v>1903368.3846108033</v>
      </c>
      <c r="D194" s="43">
        <f t="shared" si="11"/>
        <v>744318.84364826034</v>
      </c>
      <c r="E194" s="43">
        <f t="shared" si="11"/>
        <v>229300.81498574407</v>
      </c>
      <c r="F194" s="43">
        <f t="shared" si="11"/>
        <v>0</v>
      </c>
      <c r="G194" s="43">
        <f t="shared" si="11"/>
        <v>0</v>
      </c>
      <c r="H194" s="43">
        <f t="shared" ref="H194:H213" si="12">SUM(C194:G194)</f>
        <v>2876988.043244808</v>
      </c>
      <c r="I194" s="1"/>
    </row>
    <row r="195" spans="2:9" x14ac:dyDescent="0.2">
      <c r="B195" s="9" t="str">
        <f>$B$34</f>
        <v>Fine Arts</v>
      </c>
      <c r="C195" s="43">
        <f t="shared" si="11"/>
        <v>957567.21006963111</v>
      </c>
      <c r="D195" s="43">
        <f t="shared" si="11"/>
        <v>274757.89326880057</v>
      </c>
      <c r="E195" s="43">
        <f t="shared" si="11"/>
        <v>0</v>
      </c>
      <c r="F195" s="43">
        <f t="shared" si="11"/>
        <v>0</v>
      </c>
      <c r="G195" s="43">
        <f t="shared" si="11"/>
        <v>0</v>
      </c>
      <c r="H195" s="43">
        <f t="shared" si="12"/>
        <v>1232325.1033384316</v>
      </c>
      <c r="I195" s="1"/>
    </row>
    <row r="196" spans="2:9" x14ac:dyDescent="0.2">
      <c r="B196" s="9" t="str">
        <f>$B$35</f>
        <v>Teacher Education</v>
      </c>
      <c r="C196" s="43">
        <f t="shared" si="11"/>
        <v>197576.08349438588</v>
      </c>
      <c r="D196" s="43">
        <f t="shared" si="11"/>
        <v>537768.85023972881</v>
      </c>
      <c r="E196" s="43">
        <f t="shared" si="11"/>
        <v>650861.76095262973</v>
      </c>
      <c r="F196" s="43">
        <f t="shared" si="11"/>
        <v>579165.97779239644</v>
      </c>
      <c r="G196" s="43">
        <f t="shared" si="11"/>
        <v>0</v>
      </c>
      <c r="H196" s="43">
        <f t="shared" si="12"/>
        <v>1965372.6724791408</v>
      </c>
      <c r="I196" s="1"/>
    </row>
    <row r="197" spans="2:9" x14ac:dyDescent="0.2">
      <c r="B197" s="9" t="str">
        <f>$B$36</f>
        <v>Agriculture</v>
      </c>
      <c r="C197" s="43">
        <f t="shared" si="11"/>
        <v>291385.13772511075</v>
      </c>
      <c r="D197" s="43">
        <f t="shared" si="11"/>
        <v>167736.71890806712</v>
      </c>
      <c r="E197" s="43">
        <f t="shared" si="11"/>
        <v>0</v>
      </c>
      <c r="F197" s="43">
        <f t="shared" si="11"/>
        <v>0</v>
      </c>
      <c r="G197" s="43">
        <f t="shared" si="11"/>
        <v>0</v>
      </c>
      <c r="H197" s="43">
        <f t="shared" si="12"/>
        <v>459121.85663317784</v>
      </c>
      <c r="I197" s="1"/>
    </row>
    <row r="198" spans="2:9" x14ac:dyDescent="0.2">
      <c r="B198" s="9" t="str">
        <f>$B$37</f>
        <v>Engineering</v>
      </c>
      <c r="C198" s="43">
        <f t="shared" si="11"/>
        <v>1780960.506294712</v>
      </c>
      <c r="D198" s="43">
        <f t="shared" si="11"/>
        <v>2393429.1758197802</v>
      </c>
      <c r="E198" s="43">
        <f t="shared" si="11"/>
        <v>1436660.4954860995</v>
      </c>
      <c r="F198" s="43">
        <f t="shared" si="11"/>
        <v>318444.20003033662</v>
      </c>
      <c r="G198" s="43">
        <f t="shared" si="11"/>
        <v>0</v>
      </c>
      <c r="H198" s="43">
        <f t="shared" si="12"/>
        <v>5929494.3776309285</v>
      </c>
      <c r="I198" s="1"/>
    </row>
    <row r="199" spans="2:9" x14ac:dyDescent="0.2">
      <c r="B199" s="9" t="str">
        <f>$B$38</f>
        <v>Home Economics</v>
      </c>
      <c r="C199" s="43">
        <f t="shared" si="11"/>
        <v>357185.62504430907</v>
      </c>
      <c r="D199" s="43">
        <f t="shared" si="11"/>
        <v>115157.44659058526</v>
      </c>
      <c r="E199" s="43">
        <f t="shared" si="11"/>
        <v>193663.4696856644</v>
      </c>
      <c r="F199" s="43">
        <f t="shared" si="11"/>
        <v>0</v>
      </c>
      <c r="G199" s="43">
        <f t="shared" si="11"/>
        <v>0</v>
      </c>
      <c r="H199" s="43">
        <f t="shared" si="12"/>
        <v>666006.54132055875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96626.645485819943</v>
      </c>
      <c r="D201" s="43">
        <f t="shared" si="11"/>
        <v>180304.92212115921</v>
      </c>
      <c r="E201" s="43">
        <f t="shared" si="11"/>
        <v>0</v>
      </c>
      <c r="F201" s="43">
        <f t="shared" si="11"/>
        <v>0</v>
      </c>
      <c r="G201" s="43">
        <f t="shared" si="11"/>
        <v>0</v>
      </c>
      <c r="H201" s="43">
        <f t="shared" si="12"/>
        <v>276931.56760697917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176346.83395389843</v>
      </c>
      <c r="D204" s="43">
        <f t="shared" si="11"/>
        <v>0</v>
      </c>
      <c r="E204" s="43">
        <f t="shared" si="11"/>
        <v>0</v>
      </c>
      <c r="F204" s="43">
        <f t="shared" si="11"/>
        <v>0</v>
      </c>
      <c r="G204" s="43">
        <f t="shared" si="11"/>
        <v>0</v>
      </c>
      <c r="H204" s="43">
        <f t="shared" si="12"/>
        <v>176346.83395389843</v>
      </c>
      <c r="I204" s="1"/>
    </row>
    <row r="205" spans="2:9" x14ac:dyDescent="0.2">
      <c r="B205" s="9" t="str">
        <f>$B$44</f>
        <v>Physical Training</v>
      </c>
      <c r="C205" s="43">
        <f t="shared" si="11"/>
        <v>114187.93326652735</v>
      </c>
      <c r="D205" s="43">
        <f t="shared" si="11"/>
        <v>0</v>
      </c>
      <c r="E205" s="43">
        <f t="shared" si="11"/>
        <v>0</v>
      </c>
      <c r="F205" s="43">
        <f t="shared" si="11"/>
        <v>0</v>
      </c>
      <c r="G205" s="43">
        <f t="shared" si="11"/>
        <v>0</v>
      </c>
      <c r="H205" s="43">
        <f t="shared" si="12"/>
        <v>114187.93326652735</v>
      </c>
      <c r="I205" s="1"/>
    </row>
    <row r="206" spans="2:9" x14ac:dyDescent="0.2">
      <c r="B206" s="9" t="str">
        <f>$B$45</f>
        <v>Health Services</v>
      </c>
      <c r="C206" s="43">
        <f t="shared" si="11"/>
        <v>100400.10775741118</v>
      </c>
      <c r="D206" s="43">
        <f t="shared" si="11"/>
        <v>116056.92940249265</v>
      </c>
      <c r="E206" s="43">
        <f t="shared" si="11"/>
        <v>91638.108354058582</v>
      </c>
      <c r="F206" s="43">
        <f t="shared" si="11"/>
        <v>0</v>
      </c>
      <c r="G206" s="43">
        <f t="shared" si="11"/>
        <v>0</v>
      </c>
      <c r="H206" s="43">
        <f t="shared" si="12"/>
        <v>308095.14551396243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813579.02016512875</v>
      </c>
      <c r="D208" s="43">
        <f t="shared" si="11"/>
        <v>1092365.9416005115</v>
      </c>
      <c r="E208" s="43">
        <f t="shared" si="11"/>
        <v>510526.07152600406</v>
      </c>
      <c r="F208" s="43">
        <f t="shared" si="11"/>
        <v>0</v>
      </c>
      <c r="G208" s="43">
        <f t="shared" si="11"/>
        <v>0</v>
      </c>
      <c r="H208" s="43">
        <f t="shared" si="12"/>
        <v>2416471.0332916444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46146.469558512261</v>
      </c>
      <c r="E210" s="43">
        <f t="shared" si="13"/>
        <v>0</v>
      </c>
      <c r="F210" s="43">
        <f t="shared" si="13"/>
        <v>0</v>
      </c>
      <c r="G210" s="43">
        <f t="shared" si="13"/>
        <v>0</v>
      </c>
      <c r="H210" s="43">
        <f t="shared" si="12"/>
        <v>46146.469558512261</v>
      </c>
      <c r="I210" s="1"/>
    </row>
    <row r="211" spans="2:9" x14ac:dyDescent="0.2">
      <c r="B211" s="9" t="str">
        <f>$B$50</f>
        <v>Technology</v>
      </c>
      <c r="C211" s="43">
        <f t="shared" si="13"/>
        <v>166070.5384111871</v>
      </c>
      <c r="D211" s="43">
        <f t="shared" si="13"/>
        <v>251976.14912778136</v>
      </c>
      <c r="E211" s="43">
        <f t="shared" si="13"/>
        <v>6955.7578821715406</v>
      </c>
      <c r="F211" s="43">
        <f t="shared" si="13"/>
        <v>0</v>
      </c>
      <c r="G211" s="43">
        <f t="shared" si="13"/>
        <v>0</v>
      </c>
      <c r="H211" s="43">
        <f t="shared" si="12"/>
        <v>425002.44542114</v>
      </c>
      <c r="I211" s="1"/>
    </row>
    <row r="212" spans="2:9" x14ac:dyDescent="0.2">
      <c r="B212" s="9" t="str">
        <f>$B$51</f>
        <v>Nursing</v>
      </c>
      <c r="C212" s="43">
        <f t="shared" si="13"/>
        <v>177893.87163140546</v>
      </c>
      <c r="D212" s="43">
        <f t="shared" si="13"/>
        <v>1743909.8179312306</v>
      </c>
      <c r="E212" s="43">
        <f t="shared" si="13"/>
        <v>486763.9002148775</v>
      </c>
      <c r="F212" s="43">
        <f t="shared" si="13"/>
        <v>230812.38266359051</v>
      </c>
      <c r="G212" s="43">
        <f t="shared" si="13"/>
        <v>0</v>
      </c>
      <c r="H212" s="43">
        <f t="shared" si="12"/>
        <v>2639379.9724411042</v>
      </c>
      <c r="I212" s="1"/>
    </row>
    <row r="213" spans="2:9" x14ac:dyDescent="0.2">
      <c r="B213" s="39" t="str">
        <f>$B$52</f>
        <v>Totals</v>
      </c>
      <c r="C213" s="42">
        <f>SUM(C193:C212)</f>
        <v>12485469.893627228</v>
      </c>
      <c r="D213" s="42">
        <f>SUM(D193:D212)</f>
        <v>8640390.9642596208</v>
      </c>
      <c r="E213" s="42">
        <f>SUM(E193:E212)</f>
        <v>4096814.0643951269</v>
      </c>
      <c r="F213" s="42">
        <f>SUM(F193:F212)</f>
        <v>1471381.0777180269</v>
      </c>
      <c r="G213" s="42">
        <f>SUM(G193:G212)</f>
        <v>0</v>
      </c>
      <c r="H213" s="42">
        <f t="shared" si="12"/>
        <v>26694056.000000004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20635085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5409086.2837720169</v>
      </c>
      <c r="D218" s="42">
        <f t="shared" si="14"/>
        <v>1248393.4149653916</v>
      </c>
      <c r="E218" s="42">
        <f t="shared" si="14"/>
        <v>237160.79068412652</v>
      </c>
      <c r="F218" s="42">
        <f t="shared" si="14"/>
        <v>84460.654579015667</v>
      </c>
      <c r="G218" s="42">
        <f t="shared" si="14"/>
        <v>0</v>
      </c>
      <c r="H218" s="42">
        <f>SUM(C218:G218)</f>
        <v>6979101.1440005507</v>
      </c>
      <c r="I218" s="1"/>
    </row>
    <row r="219" spans="2:9" x14ac:dyDescent="0.2">
      <c r="B219" s="9" t="str">
        <f>$B$33</f>
        <v>Science</v>
      </c>
      <c r="C219" s="43">
        <f t="shared" si="14"/>
        <v>1865022.4382275189</v>
      </c>
      <c r="D219" s="43">
        <f t="shared" si="14"/>
        <v>928306.36807827209</v>
      </c>
      <c r="E219" s="43">
        <f t="shared" si="14"/>
        <v>62150.689663932266</v>
      </c>
      <c r="F219" s="43">
        <f t="shared" si="14"/>
        <v>0</v>
      </c>
      <c r="G219" s="43">
        <f t="shared" si="14"/>
        <v>0</v>
      </c>
      <c r="H219" s="43">
        <f t="shared" ref="H219:H238" si="15">SUM(C219:G219)</f>
        <v>2855479.4959697234</v>
      </c>
      <c r="I219" s="1"/>
    </row>
    <row r="220" spans="2:9" x14ac:dyDescent="0.2">
      <c r="B220" s="9" t="str">
        <f>$B$34</f>
        <v>Fine Arts</v>
      </c>
      <c r="C220" s="43">
        <f t="shared" si="14"/>
        <v>669727.93260959932</v>
      </c>
      <c r="D220" s="43">
        <f t="shared" si="14"/>
        <v>114066.40339785304</v>
      </c>
      <c r="E220" s="43">
        <f t="shared" si="14"/>
        <v>0</v>
      </c>
      <c r="F220" s="43">
        <f t="shared" si="14"/>
        <v>0</v>
      </c>
      <c r="G220" s="43">
        <f t="shared" si="14"/>
        <v>0</v>
      </c>
      <c r="H220" s="43">
        <f t="shared" si="15"/>
        <v>783794.33600745234</v>
      </c>
      <c r="I220" s="1"/>
    </row>
    <row r="221" spans="2:9" x14ac:dyDescent="0.2">
      <c r="B221" s="9" t="str">
        <f>$B$35</f>
        <v>Teacher Education</v>
      </c>
      <c r="C221" s="43">
        <f t="shared" si="14"/>
        <v>205296.5682454622</v>
      </c>
      <c r="D221" s="43">
        <f t="shared" si="14"/>
        <v>876531.54667782818</v>
      </c>
      <c r="E221" s="43">
        <f t="shared" si="14"/>
        <v>367833.2658143607</v>
      </c>
      <c r="F221" s="43">
        <f t="shared" si="14"/>
        <v>81639.768276769551</v>
      </c>
      <c r="G221" s="43">
        <f t="shared" si="14"/>
        <v>0</v>
      </c>
      <c r="H221" s="43">
        <f t="shared" si="15"/>
        <v>1531301.1490144208</v>
      </c>
      <c r="I221" s="1"/>
    </row>
    <row r="222" spans="2:9" x14ac:dyDescent="0.2">
      <c r="B222" s="9" t="str">
        <f>$B$36</f>
        <v>Agriculture</v>
      </c>
      <c r="C222" s="43">
        <f t="shared" si="14"/>
        <v>148147.10540054861</v>
      </c>
      <c r="D222" s="43">
        <f t="shared" si="14"/>
        <v>110425.98626813434</v>
      </c>
      <c r="E222" s="43">
        <f t="shared" si="14"/>
        <v>0</v>
      </c>
      <c r="F222" s="43">
        <f t="shared" si="14"/>
        <v>0</v>
      </c>
      <c r="G222" s="43">
        <f t="shared" si="14"/>
        <v>0</v>
      </c>
      <c r="H222" s="43">
        <f t="shared" si="15"/>
        <v>258573.09166868293</v>
      </c>
      <c r="I222" s="1"/>
    </row>
    <row r="223" spans="2:9" x14ac:dyDescent="0.2">
      <c r="B223" s="9" t="str">
        <f>$B$37</f>
        <v>Engineering</v>
      </c>
      <c r="C223" s="43">
        <f t="shared" si="14"/>
        <v>697689.47237063001</v>
      </c>
      <c r="D223" s="43">
        <f t="shared" si="14"/>
        <v>1340347.6550568051</v>
      </c>
      <c r="E223" s="43">
        <f t="shared" si="14"/>
        <v>466910.30665937404</v>
      </c>
      <c r="F223" s="43">
        <f t="shared" si="14"/>
        <v>55919.922579819802</v>
      </c>
      <c r="G223" s="43">
        <f t="shared" si="14"/>
        <v>0</v>
      </c>
      <c r="H223" s="43">
        <f t="shared" si="15"/>
        <v>2560867.3566666287</v>
      </c>
      <c r="I223" s="1"/>
    </row>
    <row r="224" spans="2:9" x14ac:dyDescent="0.2">
      <c r="B224" s="9" t="str">
        <f>$B$38</f>
        <v>Home Economics</v>
      </c>
      <c r="C224" s="43">
        <f t="shared" si="14"/>
        <v>424573.90637143981</v>
      </c>
      <c r="D224" s="43">
        <f t="shared" si="14"/>
        <v>100718.2072555511</v>
      </c>
      <c r="E224" s="43">
        <f t="shared" si="14"/>
        <v>116630.05989235827</v>
      </c>
      <c r="F224" s="43">
        <f t="shared" si="14"/>
        <v>0</v>
      </c>
      <c r="G224" s="43">
        <f t="shared" si="14"/>
        <v>0</v>
      </c>
      <c r="H224" s="43">
        <f t="shared" si="15"/>
        <v>641922.17351934919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71927.381885282914</v>
      </c>
      <c r="D226" s="43">
        <f t="shared" si="14"/>
        <v>245121.42006772675</v>
      </c>
      <c r="E226" s="43">
        <f t="shared" si="14"/>
        <v>0</v>
      </c>
      <c r="F226" s="43">
        <f t="shared" si="14"/>
        <v>0</v>
      </c>
      <c r="G226" s="43">
        <f t="shared" si="14"/>
        <v>0</v>
      </c>
      <c r="H226" s="43">
        <f t="shared" si="15"/>
        <v>317048.80195300968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116813.01150167429</v>
      </c>
      <c r="D229" s="43">
        <f t="shared" si="14"/>
        <v>0</v>
      </c>
      <c r="E229" s="43">
        <f t="shared" si="14"/>
        <v>0</v>
      </c>
      <c r="F229" s="43">
        <f t="shared" si="14"/>
        <v>0</v>
      </c>
      <c r="G229" s="43">
        <f t="shared" si="14"/>
        <v>0</v>
      </c>
      <c r="H229" s="43">
        <f t="shared" si="15"/>
        <v>116813.01150167429</v>
      </c>
      <c r="I229" s="1"/>
    </row>
    <row r="230" spans="2:10" x14ac:dyDescent="0.2">
      <c r="B230" s="9" t="str">
        <f>$B$44</f>
        <v>Physical Training</v>
      </c>
      <c r="C230" s="43">
        <f t="shared" si="14"/>
        <v>98846.495821889228</v>
      </c>
      <c r="D230" s="43">
        <f t="shared" si="14"/>
        <v>0</v>
      </c>
      <c r="E230" s="43">
        <f t="shared" si="14"/>
        <v>0</v>
      </c>
      <c r="F230" s="43">
        <f t="shared" si="14"/>
        <v>0</v>
      </c>
      <c r="G230" s="43">
        <f t="shared" si="14"/>
        <v>0</v>
      </c>
      <c r="H230" s="43">
        <f t="shared" si="15"/>
        <v>98846.495821889228</v>
      </c>
      <c r="I230" s="1"/>
    </row>
    <row r="231" spans="2:10" x14ac:dyDescent="0.2">
      <c r="B231" s="9" t="str">
        <f>$B$45</f>
        <v>Health Services</v>
      </c>
      <c r="C231" s="43">
        <f t="shared" si="14"/>
        <v>186164.98840896756</v>
      </c>
      <c r="D231" s="43">
        <f t="shared" si="14"/>
        <v>255233.68987250095</v>
      </c>
      <c r="E231" s="43">
        <f t="shared" si="14"/>
        <v>48758.386242624692</v>
      </c>
      <c r="F231" s="43">
        <f t="shared" si="14"/>
        <v>0</v>
      </c>
      <c r="G231" s="43">
        <f t="shared" si="14"/>
        <v>0</v>
      </c>
      <c r="H231" s="43">
        <f t="shared" si="15"/>
        <v>490157.06452409318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892929.69736870402</v>
      </c>
      <c r="D233" s="43">
        <f t="shared" si="14"/>
        <v>1033069.4832557329</v>
      </c>
      <c r="E233" s="43">
        <f t="shared" si="14"/>
        <v>326876.22137055593</v>
      </c>
      <c r="F233" s="43">
        <f t="shared" si="14"/>
        <v>0</v>
      </c>
      <c r="G233" s="43">
        <f t="shared" si="14"/>
        <v>0</v>
      </c>
      <c r="H233" s="43">
        <f t="shared" si="15"/>
        <v>2252875.401994993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35595.189712805201</v>
      </c>
      <c r="E235" s="43">
        <f t="shared" si="16"/>
        <v>0</v>
      </c>
      <c r="F235" s="43">
        <f t="shared" si="16"/>
        <v>0</v>
      </c>
      <c r="G235" s="43">
        <f t="shared" si="16"/>
        <v>0</v>
      </c>
      <c r="H235" s="43">
        <f t="shared" si="15"/>
        <v>35595.189712805201</v>
      </c>
      <c r="I235" s="1"/>
    </row>
    <row r="236" spans="2:10" x14ac:dyDescent="0.2">
      <c r="B236" s="9" t="str">
        <f>$B$50</f>
        <v>Technology</v>
      </c>
      <c r="C236" s="43">
        <f t="shared" si="16"/>
        <v>106879.3065865713</v>
      </c>
      <c r="D236" s="43">
        <f t="shared" si="16"/>
        <v>174874.85249056193</v>
      </c>
      <c r="E236" s="43">
        <f t="shared" si="16"/>
        <v>3510.6038094689775</v>
      </c>
      <c r="F236" s="43">
        <f t="shared" si="16"/>
        <v>0</v>
      </c>
      <c r="G236" s="43">
        <f t="shared" si="16"/>
        <v>0</v>
      </c>
      <c r="H236" s="43">
        <f t="shared" si="15"/>
        <v>285264.7628866022</v>
      </c>
      <c r="I236" s="1"/>
    </row>
    <row r="237" spans="2:10" x14ac:dyDescent="0.2">
      <c r="B237" s="9" t="str">
        <f>$B$51</f>
        <v>Nursing</v>
      </c>
      <c r="C237" s="43">
        <f t="shared" si="16"/>
        <v>46786.52376681233</v>
      </c>
      <c r="D237" s="43">
        <f t="shared" si="16"/>
        <v>1096574.5376297149</v>
      </c>
      <c r="E237" s="43">
        <f t="shared" si="16"/>
        <v>219867.81636340893</v>
      </c>
      <c r="F237" s="43">
        <f t="shared" si="16"/>
        <v>64216.646998190692</v>
      </c>
      <c r="G237" s="43">
        <f t="shared" si="16"/>
        <v>0</v>
      </c>
      <c r="H237" s="43">
        <f t="shared" si="15"/>
        <v>1427445.5247581271</v>
      </c>
      <c r="I237" s="1"/>
    </row>
    <row r="238" spans="2:10" x14ac:dyDescent="0.2">
      <c r="B238" s="39" t="str">
        <f>$B$52</f>
        <v>Totals</v>
      </c>
      <c r="C238" s="42">
        <f>SUM(C218:C237)</f>
        <v>10939891.112337116</v>
      </c>
      <c r="D238" s="42">
        <f>SUM(D218:D237)</f>
        <v>7559258.754728877</v>
      </c>
      <c r="E238" s="42">
        <f>SUM(E218:E237)</f>
        <v>1849698.1405002102</v>
      </c>
      <c r="F238" s="42">
        <f>SUM(F218:F237)</f>
        <v>286236.99243379571</v>
      </c>
      <c r="G238" s="42">
        <f>SUM(G218:G237)</f>
        <v>0</v>
      </c>
      <c r="H238" s="42">
        <f t="shared" si="15"/>
        <v>20635085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20316938</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5325690.2340865796</v>
      </c>
      <c r="D243" s="42">
        <f t="shared" si="17"/>
        <v>1229145.9720888056</v>
      </c>
      <c r="E243" s="42">
        <f t="shared" si="17"/>
        <v>233504.30009667398</v>
      </c>
      <c r="F243" s="42">
        <f t="shared" si="17"/>
        <v>83158.459609993253</v>
      </c>
      <c r="G243" s="42">
        <f t="shared" si="17"/>
        <v>0</v>
      </c>
      <c r="H243" s="42">
        <f>SUM(C243:G243)</f>
        <v>6871498.9658820517</v>
      </c>
      <c r="I243" s="1"/>
    </row>
    <row r="244" spans="2:9" x14ac:dyDescent="0.2">
      <c r="B244" s="9" t="str">
        <f>$B$33</f>
        <v>Science</v>
      </c>
      <c r="C244" s="43">
        <f t="shared" si="17"/>
        <v>1836267.9507294169</v>
      </c>
      <c r="D244" s="43">
        <f t="shared" si="17"/>
        <v>913993.95375649922</v>
      </c>
      <c r="E244" s="43">
        <f t="shared" si="17"/>
        <v>61192.464608667848</v>
      </c>
      <c r="F244" s="43">
        <f t="shared" si="17"/>
        <v>0</v>
      </c>
      <c r="G244" s="43">
        <f t="shared" si="17"/>
        <v>0</v>
      </c>
      <c r="H244" s="43">
        <f t="shared" ref="H244:H263" si="18">SUM(C244:G244)</f>
        <v>2811454.3690945841</v>
      </c>
      <c r="I244" s="1"/>
    </row>
    <row r="245" spans="2:9" x14ac:dyDescent="0.2">
      <c r="B245" s="9" t="str">
        <f>$B$34</f>
        <v>Fine Arts</v>
      </c>
      <c r="C245" s="43">
        <f t="shared" si="17"/>
        <v>659402.22120225849</v>
      </c>
      <c r="D245" s="43">
        <f t="shared" si="17"/>
        <v>112307.75379491625</v>
      </c>
      <c r="E245" s="43">
        <f t="shared" si="17"/>
        <v>0</v>
      </c>
      <c r="F245" s="43">
        <f t="shared" si="17"/>
        <v>0</v>
      </c>
      <c r="G245" s="43">
        <f t="shared" si="17"/>
        <v>0</v>
      </c>
      <c r="H245" s="43">
        <f t="shared" si="18"/>
        <v>771709.97499717469</v>
      </c>
      <c r="I245" s="1"/>
    </row>
    <row r="246" spans="2:9" x14ac:dyDescent="0.2">
      <c r="B246" s="9" t="str">
        <f>$B$35</f>
        <v>Teacher Education</v>
      </c>
      <c r="C246" s="43">
        <f t="shared" si="17"/>
        <v>202131.35291935186</v>
      </c>
      <c r="D246" s="43">
        <f t="shared" si="17"/>
        <v>863017.38465809764</v>
      </c>
      <c r="E246" s="43">
        <f t="shared" si="17"/>
        <v>362162.09702494007</v>
      </c>
      <c r="F246" s="43">
        <f t="shared" si="17"/>
        <v>80381.065084708593</v>
      </c>
      <c r="G246" s="43">
        <f t="shared" si="17"/>
        <v>0</v>
      </c>
      <c r="H246" s="43">
        <f t="shared" si="18"/>
        <v>1507691.8996870981</v>
      </c>
      <c r="I246" s="1"/>
    </row>
    <row r="247" spans="2:9" x14ac:dyDescent="0.2">
      <c r="B247" s="9" t="str">
        <f>$B$36</f>
        <v>Agriculture</v>
      </c>
      <c r="C247" s="43">
        <f t="shared" si="17"/>
        <v>145863.00736354664</v>
      </c>
      <c r="D247" s="43">
        <f t="shared" si="17"/>
        <v>108723.46378018489</v>
      </c>
      <c r="E247" s="43">
        <f t="shared" si="17"/>
        <v>0</v>
      </c>
      <c r="F247" s="43">
        <f t="shared" si="17"/>
        <v>0</v>
      </c>
      <c r="G247" s="43">
        <f t="shared" si="17"/>
        <v>0</v>
      </c>
      <c r="H247" s="43">
        <f t="shared" si="18"/>
        <v>254586.47114373153</v>
      </c>
      <c r="I247" s="1"/>
    </row>
    <row r="248" spans="2:9" x14ac:dyDescent="0.2">
      <c r="B248" s="9" t="str">
        <f>$B$37</f>
        <v>Engineering</v>
      </c>
      <c r="C248" s="43">
        <f t="shared" si="17"/>
        <v>686932.65636690136</v>
      </c>
      <c r="D248" s="43">
        <f t="shared" si="17"/>
        <v>1319682.4828312795</v>
      </c>
      <c r="E248" s="43">
        <f t="shared" si="17"/>
        <v>459711.59081532684</v>
      </c>
      <c r="F248" s="43">
        <f t="shared" si="17"/>
        <v>55057.762060054476</v>
      </c>
      <c r="G248" s="43">
        <f t="shared" si="17"/>
        <v>0</v>
      </c>
      <c r="H248" s="43">
        <f t="shared" si="18"/>
        <v>2521384.492073562</v>
      </c>
      <c r="I248" s="1"/>
    </row>
    <row r="249" spans="2:9" x14ac:dyDescent="0.2">
      <c r="B249" s="9" t="str">
        <f>$B$38</f>
        <v>Home Economics</v>
      </c>
      <c r="C249" s="43">
        <f t="shared" si="17"/>
        <v>418027.92342102522</v>
      </c>
      <c r="D249" s="43">
        <f t="shared" si="17"/>
        <v>99165.357074234562</v>
      </c>
      <c r="E249" s="43">
        <f t="shared" si="17"/>
        <v>114831.88442254197</v>
      </c>
      <c r="F249" s="43">
        <f t="shared" si="17"/>
        <v>0</v>
      </c>
      <c r="G249" s="43">
        <f t="shared" si="17"/>
        <v>0</v>
      </c>
      <c r="H249" s="43">
        <f t="shared" si="18"/>
        <v>632025.16491780174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70818.422035364318</v>
      </c>
      <c r="D251" s="43">
        <f t="shared" si="17"/>
        <v>241342.19432524557</v>
      </c>
      <c r="E251" s="43">
        <f t="shared" si="17"/>
        <v>0</v>
      </c>
      <c r="F251" s="43">
        <f t="shared" si="17"/>
        <v>0</v>
      </c>
      <c r="G251" s="43">
        <f t="shared" si="17"/>
        <v>0</v>
      </c>
      <c r="H251" s="43">
        <f t="shared" si="18"/>
        <v>312160.61636060989</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115012.01532597531</v>
      </c>
      <c r="D254" s="43">
        <f t="shared" si="17"/>
        <v>0</v>
      </c>
      <c r="E254" s="43">
        <f t="shared" si="17"/>
        <v>0</v>
      </c>
      <c r="F254" s="43">
        <f t="shared" si="17"/>
        <v>0</v>
      </c>
      <c r="G254" s="43">
        <f t="shared" si="17"/>
        <v>0</v>
      </c>
      <c r="H254" s="43">
        <f t="shared" si="18"/>
        <v>115012.01532597531</v>
      </c>
      <c r="I254" s="1"/>
    </row>
    <row r="255" spans="2:9" x14ac:dyDescent="0.2">
      <c r="B255" s="9" t="str">
        <f>$B$44</f>
        <v>Physical Training</v>
      </c>
      <c r="C255" s="43">
        <f t="shared" si="17"/>
        <v>97322.503257465723</v>
      </c>
      <c r="D255" s="43">
        <f t="shared" si="17"/>
        <v>0</v>
      </c>
      <c r="E255" s="43">
        <f t="shared" si="17"/>
        <v>0</v>
      </c>
      <c r="F255" s="43">
        <f t="shared" si="17"/>
        <v>0</v>
      </c>
      <c r="G255" s="43">
        <f t="shared" si="17"/>
        <v>0</v>
      </c>
      <c r="H255" s="43">
        <f t="shared" si="18"/>
        <v>97322.503257465723</v>
      </c>
      <c r="I255" s="1"/>
    </row>
    <row r="256" spans="2:9" x14ac:dyDescent="0.2">
      <c r="B256" s="9" t="str">
        <f>$B$45</f>
        <v>Health Services</v>
      </c>
      <c r="C256" s="43">
        <f t="shared" si="17"/>
        <v>183294.73938564886</v>
      </c>
      <c r="D256" s="43">
        <f t="shared" si="17"/>
        <v>251298.55547727714</v>
      </c>
      <c r="E256" s="43">
        <f t="shared" si="17"/>
        <v>48006.640644875406</v>
      </c>
      <c r="F256" s="43">
        <f t="shared" si="17"/>
        <v>0</v>
      </c>
      <c r="G256" s="43">
        <f t="shared" si="17"/>
        <v>0</v>
      </c>
      <c r="H256" s="43">
        <f t="shared" si="18"/>
        <v>482599.93550780142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879162.71242879401</v>
      </c>
      <c r="D258" s="43">
        <f t="shared" si="17"/>
        <v>1017141.8552915466</v>
      </c>
      <c r="E258" s="43">
        <f t="shared" si="17"/>
        <v>321836.51888324472</v>
      </c>
      <c r="F258" s="43">
        <f t="shared" si="17"/>
        <v>0</v>
      </c>
      <c r="G258" s="43">
        <f t="shared" si="17"/>
        <v>0</v>
      </c>
      <c r="H258" s="43">
        <f t="shared" si="18"/>
        <v>2218141.0866035852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35046.391255151168</v>
      </c>
      <c r="E260" s="43">
        <f t="shared" si="19"/>
        <v>0</v>
      </c>
      <c r="F260" s="43">
        <f t="shared" si="19"/>
        <v>0</v>
      </c>
      <c r="G260" s="43">
        <f t="shared" si="19"/>
        <v>0</v>
      </c>
      <c r="H260" s="43">
        <f t="shared" si="18"/>
        <v>35046.391255151168</v>
      </c>
      <c r="I260" s="1"/>
    </row>
    <row r="261" spans="2:10" x14ac:dyDescent="0.2">
      <c r="B261" s="9" t="str">
        <f>$B$50</f>
        <v>Technology</v>
      </c>
      <c r="C261" s="43">
        <f t="shared" si="19"/>
        <v>105231.46599116798</v>
      </c>
      <c r="D261" s="43">
        <f t="shared" si="19"/>
        <v>172178.67218913283</v>
      </c>
      <c r="E261" s="43">
        <f t="shared" si="19"/>
        <v>3456.4781264310291</v>
      </c>
      <c r="F261" s="43">
        <f t="shared" si="19"/>
        <v>0</v>
      </c>
      <c r="G261" s="43">
        <f t="shared" si="19"/>
        <v>0</v>
      </c>
      <c r="H261" s="43">
        <f t="shared" si="18"/>
        <v>280866.61630673183</v>
      </c>
      <c r="I261" s="1"/>
    </row>
    <row r="262" spans="2:10" x14ac:dyDescent="0.2">
      <c r="B262" s="9" t="str">
        <f>$B$51</f>
        <v>Nursing</v>
      </c>
      <c r="C262" s="43">
        <f t="shared" si="19"/>
        <v>46065.1798917161</v>
      </c>
      <c r="D262" s="43">
        <f t="shared" si="19"/>
        <v>1079667.803326305</v>
      </c>
      <c r="E262" s="43">
        <f t="shared" si="19"/>
        <v>216477.94488129151</v>
      </c>
      <c r="F262" s="43">
        <f t="shared" si="19"/>
        <v>63226.569487362256</v>
      </c>
      <c r="G262" s="43">
        <f t="shared" si="19"/>
        <v>0</v>
      </c>
      <c r="H262" s="43">
        <f t="shared" si="18"/>
        <v>1405437.4975866748</v>
      </c>
      <c r="I262" s="1"/>
    </row>
    <row r="263" spans="2:10" x14ac:dyDescent="0.2">
      <c r="B263" s="39" t="str">
        <f>$B$52</f>
        <v>Totals</v>
      </c>
      <c r="C263" s="42">
        <f>SUM(C243:C262)</f>
        <v>10771222.384405212</v>
      </c>
      <c r="D263" s="42">
        <f>SUM(D243:D262)</f>
        <v>7442711.8398486776</v>
      </c>
      <c r="E263" s="42">
        <f>SUM(E243:E262)</f>
        <v>1821179.9195039936</v>
      </c>
      <c r="F263" s="42">
        <f>SUM(F243:F262)</f>
        <v>281823.85624211852</v>
      </c>
      <c r="G263" s="42">
        <f>SUM(G243:G262)</f>
        <v>0</v>
      </c>
      <c r="H263" s="42">
        <f t="shared" si="18"/>
        <v>20316938.000000004</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26765203.248919819</v>
      </c>
      <c r="D268" s="42">
        <f t="shared" si="20"/>
        <v>5393599.361878207</v>
      </c>
      <c r="E268" s="42">
        <f t="shared" si="20"/>
        <v>1809271.0965860719</v>
      </c>
      <c r="F268" s="42">
        <f t="shared" si="20"/>
        <v>1103682.4067976912</v>
      </c>
      <c r="G268" s="42">
        <f t="shared" si="20"/>
        <v>0</v>
      </c>
      <c r="H268" s="42">
        <f>SUM(C268:G268)</f>
        <v>35071756.114181787</v>
      </c>
      <c r="I268" s="1"/>
    </row>
    <row r="269" spans="2:10" x14ac:dyDescent="0.2">
      <c r="B269" s="9" t="str">
        <f>$B$33</f>
        <v>Science</v>
      </c>
      <c r="C269" s="43">
        <f t="shared" si="20"/>
        <v>9174655.6987593435</v>
      </c>
      <c r="D269" s="43">
        <f t="shared" si="20"/>
        <v>3982678.911284579</v>
      </c>
      <c r="E269" s="43">
        <f t="shared" si="20"/>
        <v>782358.29826519394</v>
      </c>
      <c r="F269" s="43">
        <f t="shared" si="20"/>
        <v>0</v>
      </c>
      <c r="G269" s="43">
        <f t="shared" si="20"/>
        <v>0</v>
      </c>
      <c r="H269" s="43">
        <f t="shared" ref="H269:H288" si="21">SUM(C269:G269)</f>
        <v>13939692.908309117</v>
      </c>
      <c r="I269" s="1"/>
    </row>
    <row r="270" spans="2:10" x14ac:dyDescent="0.2">
      <c r="B270" s="9" t="str">
        <f>$B$34</f>
        <v>Fine Arts</v>
      </c>
      <c r="C270" s="43">
        <f t="shared" si="20"/>
        <v>4754569.6831003334</v>
      </c>
      <c r="D270" s="43">
        <f t="shared" si="20"/>
        <v>1209246.7312427254</v>
      </c>
      <c r="E270" s="43">
        <f t="shared" si="20"/>
        <v>0</v>
      </c>
      <c r="F270" s="43">
        <f t="shared" si="20"/>
        <v>0</v>
      </c>
      <c r="G270" s="43">
        <f t="shared" si="20"/>
        <v>0</v>
      </c>
      <c r="H270" s="43">
        <f t="shared" si="21"/>
        <v>5963816.4143430591</v>
      </c>
      <c r="I270" s="1"/>
    </row>
    <row r="271" spans="2:10" x14ac:dyDescent="0.2">
      <c r="B271" s="9" t="str">
        <f>$B$35</f>
        <v>Teacher Education</v>
      </c>
      <c r="C271" s="43">
        <f t="shared" si="20"/>
        <v>984492.58106893848</v>
      </c>
      <c r="D271" s="43">
        <f t="shared" si="20"/>
        <v>3310221.8244416295</v>
      </c>
      <c r="E271" s="43">
        <f t="shared" si="20"/>
        <v>2673101.120254627</v>
      </c>
      <c r="F271" s="43">
        <f t="shared" si="20"/>
        <v>1890955.1954154647</v>
      </c>
      <c r="G271" s="43">
        <f t="shared" si="20"/>
        <v>0</v>
      </c>
      <c r="H271" s="43">
        <f t="shared" si="21"/>
        <v>8858770.7211806607</v>
      </c>
      <c r="I271" s="1"/>
    </row>
    <row r="272" spans="2:10" x14ac:dyDescent="0.2">
      <c r="B272" s="9" t="str">
        <f>$B$36</f>
        <v>Agriculture</v>
      </c>
      <c r="C272" s="43">
        <f t="shared" si="20"/>
        <v>9237452.7088005841</v>
      </c>
      <c r="D272" s="43">
        <f t="shared" si="20"/>
        <v>5367468.7106450088</v>
      </c>
      <c r="E272" s="43">
        <f t="shared" si="20"/>
        <v>0</v>
      </c>
      <c r="F272" s="43">
        <f t="shared" si="20"/>
        <v>0</v>
      </c>
      <c r="G272" s="43">
        <f t="shared" si="20"/>
        <v>0</v>
      </c>
      <c r="H272" s="43">
        <f t="shared" si="21"/>
        <v>14604921.419445593</v>
      </c>
      <c r="I272" s="1"/>
    </row>
    <row r="273" spans="2:10" x14ac:dyDescent="0.2">
      <c r="B273" s="9" t="str">
        <f>$B$37</f>
        <v>Engineering</v>
      </c>
      <c r="C273" s="43">
        <f t="shared" si="20"/>
        <v>7579373.7722018128</v>
      </c>
      <c r="D273" s="43">
        <f t="shared" si="20"/>
        <v>10984321.130866181</v>
      </c>
      <c r="E273" s="43">
        <f t="shared" si="20"/>
        <v>6148603.4827233348</v>
      </c>
      <c r="F273" s="43">
        <f t="shared" si="20"/>
        <v>1267900.8405797894</v>
      </c>
      <c r="G273" s="43">
        <f t="shared" si="20"/>
        <v>0</v>
      </c>
      <c r="H273" s="43">
        <f t="shared" si="21"/>
        <v>25980199.226371121</v>
      </c>
      <c r="I273" s="1"/>
    </row>
    <row r="274" spans="2:10" x14ac:dyDescent="0.2">
      <c r="B274" s="9" t="str">
        <f>$B$38</f>
        <v>Home Economics</v>
      </c>
      <c r="C274" s="43">
        <f t="shared" si="20"/>
        <v>1592520.4548367742</v>
      </c>
      <c r="D274" s="43">
        <f t="shared" si="20"/>
        <v>441659.01092037093</v>
      </c>
      <c r="E274" s="43">
        <f t="shared" si="20"/>
        <v>638062.41400056472</v>
      </c>
      <c r="F274" s="43">
        <f t="shared" si="20"/>
        <v>0</v>
      </c>
      <c r="G274" s="43">
        <f t="shared" si="20"/>
        <v>0</v>
      </c>
      <c r="H274" s="43">
        <f t="shared" si="21"/>
        <v>2672241.8797577098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399831.8567734916</v>
      </c>
      <c r="D276" s="43">
        <f t="shared" si="20"/>
        <v>966185.12914710713</v>
      </c>
      <c r="E276" s="43">
        <f t="shared" si="20"/>
        <v>0</v>
      </c>
      <c r="F276" s="43">
        <f t="shared" si="20"/>
        <v>0</v>
      </c>
      <c r="G276" s="43">
        <f t="shared" si="20"/>
        <v>0</v>
      </c>
      <c r="H276" s="43">
        <f t="shared" si="21"/>
        <v>1366016.9859205987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602068.86078154808</v>
      </c>
      <c r="D279" s="43">
        <f t="shared" si="20"/>
        <v>0</v>
      </c>
      <c r="E279" s="43">
        <f t="shared" si="20"/>
        <v>0</v>
      </c>
      <c r="F279" s="43">
        <f t="shared" si="20"/>
        <v>0</v>
      </c>
      <c r="G279" s="43">
        <f t="shared" si="20"/>
        <v>0</v>
      </c>
      <c r="H279" s="43">
        <f t="shared" si="21"/>
        <v>602068.86078154808</v>
      </c>
      <c r="I279" s="1"/>
    </row>
    <row r="280" spans="2:10" x14ac:dyDescent="0.2">
      <c r="B280" s="9" t="str">
        <f>$B$44</f>
        <v>Physical Training</v>
      </c>
      <c r="C280" s="43">
        <f t="shared" si="20"/>
        <v>697776.93234588229</v>
      </c>
      <c r="D280" s="43">
        <f t="shared" si="20"/>
        <v>0</v>
      </c>
      <c r="E280" s="43">
        <f t="shared" si="20"/>
        <v>0</v>
      </c>
      <c r="F280" s="43">
        <f t="shared" si="20"/>
        <v>0</v>
      </c>
      <c r="G280" s="43">
        <f t="shared" si="20"/>
        <v>0</v>
      </c>
      <c r="H280" s="43">
        <f t="shared" si="21"/>
        <v>697776.93234588229</v>
      </c>
      <c r="I280" s="1"/>
    </row>
    <row r="281" spans="2:10" x14ac:dyDescent="0.2">
      <c r="B281" s="9" t="str">
        <f>$B$45</f>
        <v>Health Services</v>
      </c>
      <c r="C281" s="43">
        <f t="shared" si="20"/>
        <v>580251.83555202768</v>
      </c>
      <c r="D281" s="43">
        <f t="shared" si="20"/>
        <v>750196.1747522708</v>
      </c>
      <c r="E281" s="43">
        <f t="shared" si="20"/>
        <v>289161.13524155866</v>
      </c>
      <c r="F281" s="43">
        <f t="shared" si="20"/>
        <v>0</v>
      </c>
      <c r="G281" s="43">
        <f t="shared" si="20"/>
        <v>0</v>
      </c>
      <c r="H281" s="43">
        <f t="shared" si="21"/>
        <v>1619609.145545857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4044278.3645239295</v>
      </c>
      <c r="D283" s="43">
        <f t="shared" si="20"/>
        <v>5101001.1062362529</v>
      </c>
      <c r="E283" s="43">
        <f t="shared" si="20"/>
        <v>2850925.0511300396</v>
      </c>
      <c r="F283" s="43">
        <f t="shared" si="20"/>
        <v>0</v>
      </c>
      <c r="G283" s="43">
        <f t="shared" si="20"/>
        <v>0</v>
      </c>
      <c r="H283" s="43">
        <f t="shared" si="21"/>
        <v>11996204.521890221</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362283.05052646867</v>
      </c>
      <c r="E285" s="43">
        <f t="shared" si="22"/>
        <v>0</v>
      </c>
      <c r="F285" s="43">
        <f t="shared" si="22"/>
        <v>0</v>
      </c>
      <c r="G285" s="43">
        <f t="shared" si="22"/>
        <v>0</v>
      </c>
      <c r="H285" s="43">
        <f t="shared" si="21"/>
        <v>362283.05052646867</v>
      </c>
      <c r="I285" s="1"/>
    </row>
    <row r="286" spans="2:10" x14ac:dyDescent="0.2">
      <c r="B286" s="9" t="str">
        <f>$B$50</f>
        <v>Technology</v>
      </c>
      <c r="C286" s="43">
        <f t="shared" si="22"/>
        <v>685168.55456530885</v>
      </c>
      <c r="D286" s="43">
        <f t="shared" si="22"/>
        <v>1064816.4666232108</v>
      </c>
      <c r="E286" s="43">
        <f t="shared" si="22"/>
        <v>26780.803425954295</v>
      </c>
      <c r="F286" s="43">
        <f t="shared" si="22"/>
        <v>0</v>
      </c>
      <c r="G286" s="43">
        <f t="shared" si="22"/>
        <v>0</v>
      </c>
      <c r="H286" s="43">
        <f t="shared" si="21"/>
        <v>1776765.8246144739</v>
      </c>
      <c r="I286" s="1"/>
    </row>
    <row r="287" spans="2:10" x14ac:dyDescent="0.2">
      <c r="B287" s="9" t="str">
        <f>$B$51</f>
        <v>Nursing</v>
      </c>
      <c r="C287" s="43">
        <f t="shared" si="22"/>
        <v>619011.9683799292</v>
      </c>
      <c r="D287" s="43">
        <f t="shared" si="22"/>
        <v>7334239.3143096361</v>
      </c>
      <c r="E287" s="43">
        <f t="shared" si="22"/>
        <v>2012912.0916302192</v>
      </c>
      <c r="F287" s="43">
        <f t="shared" si="22"/>
        <v>874523.62046612147</v>
      </c>
      <c r="G287" s="43">
        <f t="shared" si="22"/>
        <v>0</v>
      </c>
      <c r="H287" s="43">
        <f t="shared" si="21"/>
        <v>10840686.994785905</v>
      </c>
      <c r="I287" s="1"/>
    </row>
    <row r="288" spans="2:10" x14ac:dyDescent="0.2">
      <c r="B288" s="39" t="str">
        <f>$B$52</f>
        <v>Totals</v>
      </c>
      <c r="C288" s="42">
        <f>SUM(C268:C287)</f>
        <v>67716656.520609722</v>
      </c>
      <c r="D288" s="42">
        <f>SUM(D268:D287)</f>
        <v>46267916.922873646</v>
      </c>
      <c r="E288" s="42">
        <f>SUM(E268:E287)</f>
        <v>17231175.493257567</v>
      </c>
      <c r="F288" s="42">
        <f>SUM(F268:F287)</f>
        <v>5137062.063259067</v>
      </c>
      <c r="G288" s="42">
        <f>SUM(G268:G287)</f>
        <v>0</v>
      </c>
      <c r="H288" s="42">
        <f t="shared" si="21"/>
        <v>136352811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303.41907278964106</v>
      </c>
      <c r="D293" s="40">
        <f t="shared" si="23"/>
        <v>582.52504178401625</v>
      </c>
      <c r="E293" s="40">
        <f t="shared" si="23"/>
        <v>991.92494330376746</v>
      </c>
      <c r="F293" s="40">
        <f t="shared" si="23"/>
        <v>2168.3347874217902</v>
      </c>
      <c r="G293" s="41">
        <f t="shared" si="23"/>
        <v>0</v>
      </c>
      <c r="H293" s="42">
        <f t="shared" si="23"/>
        <v>351.40631752416522</v>
      </c>
      <c r="I293" s="1"/>
    </row>
    <row r="294" spans="2:10" x14ac:dyDescent="0.2">
      <c r="B294" s="9" t="str">
        <f>$B$33</f>
        <v>Science</v>
      </c>
      <c r="C294" s="75">
        <f t="shared" si="23"/>
        <v>301.64904483838052</v>
      </c>
      <c r="D294" s="75">
        <f t="shared" si="23"/>
        <v>578.45735821126777</v>
      </c>
      <c r="E294" s="75">
        <f t="shared" si="23"/>
        <v>1636.7328415589832</v>
      </c>
      <c r="F294" s="75">
        <f t="shared" si="23"/>
        <v>0</v>
      </c>
      <c r="G294" s="95">
        <f t="shared" si="23"/>
        <v>0</v>
      </c>
      <c r="H294" s="43">
        <f t="shared" si="23"/>
        <v>368.9897005746497</v>
      </c>
      <c r="I294" s="1"/>
    </row>
    <row r="295" spans="2:10" x14ac:dyDescent="0.2">
      <c r="B295" s="9" t="str">
        <f>$B$34</f>
        <v>Fine Arts</v>
      </c>
      <c r="C295" s="75">
        <f t="shared" si="23"/>
        <v>435.32042511447844</v>
      </c>
      <c r="D295" s="75">
        <f t="shared" si="23"/>
        <v>1429.3696586793444</v>
      </c>
      <c r="E295" s="75">
        <f t="shared" si="23"/>
        <v>0</v>
      </c>
      <c r="F295" s="75">
        <f t="shared" si="23"/>
        <v>0</v>
      </c>
      <c r="G295" s="95">
        <f t="shared" si="23"/>
        <v>0</v>
      </c>
      <c r="H295" s="43">
        <f t="shared" si="23"/>
        <v>506.78249612024638</v>
      </c>
      <c r="I295" s="1"/>
    </row>
    <row r="296" spans="2:10" x14ac:dyDescent="0.2">
      <c r="B296" s="9" t="str">
        <f>$B$35</f>
        <v>Teacher Education</v>
      </c>
      <c r="C296" s="75">
        <f t="shared" si="23"/>
        <v>294.05393699789084</v>
      </c>
      <c r="D296" s="75">
        <f t="shared" si="23"/>
        <v>509.18655967414696</v>
      </c>
      <c r="E296" s="75">
        <f t="shared" si="23"/>
        <v>944.89258404193242</v>
      </c>
      <c r="F296" s="75">
        <f t="shared" si="23"/>
        <v>3843.4048687306195</v>
      </c>
      <c r="G296" s="95">
        <f t="shared" si="23"/>
        <v>0</v>
      </c>
      <c r="H296" s="43">
        <f t="shared" si="23"/>
        <v>672.64773888995148</v>
      </c>
      <c r="I296" s="1"/>
    </row>
    <row r="297" spans="2:10" x14ac:dyDescent="0.2">
      <c r="B297" s="9" t="str">
        <f>$B$36</f>
        <v>Agriculture</v>
      </c>
      <c r="C297" s="75">
        <f t="shared" si="23"/>
        <v>3823.4489688744138</v>
      </c>
      <c r="D297" s="75">
        <f t="shared" si="23"/>
        <v>6553.6858493834052</v>
      </c>
      <c r="E297" s="75">
        <f t="shared" si="23"/>
        <v>0</v>
      </c>
      <c r="F297" s="75">
        <f t="shared" si="23"/>
        <v>0</v>
      </c>
      <c r="G297" s="95">
        <f t="shared" si="23"/>
        <v>0</v>
      </c>
      <c r="H297" s="43">
        <f t="shared" si="23"/>
        <v>4514.6588622706622</v>
      </c>
      <c r="I297" s="1"/>
    </row>
    <row r="298" spans="2:10" x14ac:dyDescent="0.2">
      <c r="B298" s="9" t="str">
        <f>$B$37</f>
        <v>Engineering</v>
      </c>
      <c r="C298" s="75">
        <f t="shared" si="23"/>
        <v>666.14288734415652</v>
      </c>
      <c r="D298" s="75">
        <f t="shared" si="23"/>
        <v>1104.951325909484</v>
      </c>
      <c r="E298" s="75">
        <f t="shared" si="23"/>
        <v>1712.2259768096171</v>
      </c>
      <c r="F298" s="75">
        <f t="shared" si="23"/>
        <v>3762.3170343613929</v>
      </c>
      <c r="G298" s="95">
        <f t="shared" si="23"/>
        <v>0</v>
      </c>
      <c r="H298" s="43">
        <f t="shared" si="23"/>
        <v>1029.041043544624</v>
      </c>
      <c r="I298" s="1"/>
    </row>
    <row r="299" spans="2:10" x14ac:dyDescent="0.2">
      <c r="B299" s="9" t="str">
        <f>$B$38</f>
        <v>Home Economics</v>
      </c>
      <c r="C299" s="75">
        <f t="shared" si="23"/>
        <v>230.0000656898865</v>
      </c>
      <c r="D299" s="75">
        <f t="shared" si="23"/>
        <v>591.24365585056353</v>
      </c>
      <c r="E299" s="75">
        <f t="shared" si="23"/>
        <v>711.32933556361729</v>
      </c>
      <c r="F299" s="75">
        <f t="shared" si="23"/>
        <v>0</v>
      </c>
      <c r="G299" s="95">
        <f t="shared" si="23"/>
        <v>0</v>
      </c>
      <c r="H299" s="43">
        <f t="shared" si="23"/>
        <v>311.88630716126397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340.86262299530398</v>
      </c>
      <c r="D301" s="75">
        <f t="shared" si="23"/>
        <v>531.45496652756162</v>
      </c>
      <c r="E301" s="75">
        <f t="shared" si="23"/>
        <v>0</v>
      </c>
      <c r="F301" s="75">
        <f t="shared" si="23"/>
        <v>0</v>
      </c>
      <c r="G301" s="95">
        <f t="shared" si="23"/>
        <v>0</v>
      </c>
      <c r="H301" s="43">
        <f t="shared" si="23"/>
        <v>456.70912267489092</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316.04664607955277</v>
      </c>
      <c r="D304" s="75">
        <f t="shared" si="23"/>
        <v>0</v>
      </c>
      <c r="E304" s="75">
        <f t="shared" si="23"/>
        <v>0</v>
      </c>
      <c r="F304" s="75">
        <f t="shared" si="23"/>
        <v>0</v>
      </c>
      <c r="G304" s="95">
        <f t="shared" si="23"/>
        <v>0</v>
      </c>
      <c r="H304" s="43">
        <f t="shared" si="23"/>
        <v>316.04664607955277</v>
      </c>
      <c r="I304" s="1"/>
    </row>
    <row r="305" spans="2:10" x14ac:dyDescent="0.2">
      <c r="B305" s="9" t="str">
        <f>$B$44</f>
        <v>Physical Training</v>
      </c>
      <c r="C305" s="75">
        <f t="shared" si="23"/>
        <v>432.86410195153991</v>
      </c>
      <c r="D305" s="75">
        <f t="shared" si="23"/>
        <v>0</v>
      </c>
      <c r="E305" s="75">
        <f t="shared" si="23"/>
        <v>0</v>
      </c>
      <c r="F305" s="75">
        <f t="shared" si="23"/>
        <v>0</v>
      </c>
      <c r="G305" s="95">
        <f t="shared" si="23"/>
        <v>0</v>
      </c>
      <c r="H305" s="43">
        <f t="shared" si="23"/>
        <v>432.86410195153991</v>
      </c>
      <c r="I305" s="1"/>
    </row>
    <row r="306" spans="2:10" x14ac:dyDescent="0.2">
      <c r="B306" s="9" t="str">
        <f>$B$45</f>
        <v>Health Services</v>
      </c>
      <c r="C306" s="75">
        <f t="shared" si="23"/>
        <v>191.12379300132665</v>
      </c>
      <c r="D306" s="75">
        <f t="shared" si="23"/>
        <v>396.30014514118903</v>
      </c>
      <c r="E306" s="75">
        <f t="shared" si="23"/>
        <v>771.09636064415645</v>
      </c>
      <c r="F306" s="75">
        <f t="shared" si="23"/>
        <v>0</v>
      </c>
      <c r="G306" s="95">
        <f t="shared" si="23"/>
        <v>0</v>
      </c>
      <c r="H306" s="43">
        <f t="shared" si="23"/>
        <v>305.35617374544813</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277.72822170882637</v>
      </c>
      <c r="D308" s="75">
        <f t="shared" si="23"/>
        <v>665.75321146388058</v>
      </c>
      <c r="E308" s="75">
        <f t="shared" si="23"/>
        <v>1134.0195111893554</v>
      </c>
      <c r="F308" s="75">
        <f t="shared" si="23"/>
        <v>0</v>
      </c>
      <c r="G308" s="95">
        <f t="shared" si="23"/>
        <v>0</v>
      </c>
      <c r="H308" s="43">
        <f t="shared" si="23"/>
        <v>484.93024989450322</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1372.2842822972298</v>
      </c>
      <c r="E310" s="75">
        <f t="shared" si="24"/>
        <v>0</v>
      </c>
      <c r="F310" s="75">
        <f t="shared" si="24"/>
        <v>0</v>
      </c>
      <c r="G310" s="95">
        <f t="shared" si="24"/>
        <v>0</v>
      </c>
      <c r="H310" s="43">
        <f t="shared" si="24"/>
        <v>1372.2842822972298</v>
      </c>
      <c r="I310" s="1"/>
    </row>
    <row r="311" spans="2:10" x14ac:dyDescent="0.2">
      <c r="B311" s="9" t="str">
        <f>$B$50</f>
        <v>Technology</v>
      </c>
      <c r="C311" s="75">
        <f t="shared" si="24"/>
        <v>393.09727743276471</v>
      </c>
      <c r="D311" s="75">
        <f t="shared" si="24"/>
        <v>820.98416856068684</v>
      </c>
      <c r="E311" s="75">
        <f t="shared" si="24"/>
        <v>991.88160836867758</v>
      </c>
      <c r="F311" s="75">
        <f t="shared" si="24"/>
        <v>0</v>
      </c>
      <c r="G311" s="95">
        <f t="shared" si="24"/>
        <v>0</v>
      </c>
      <c r="H311" s="43">
        <f t="shared" si="24"/>
        <v>579.31719094048708</v>
      </c>
      <c r="I311" s="1"/>
    </row>
    <row r="312" spans="2:10" x14ac:dyDescent="0.2">
      <c r="B312" s="9" t="str">
        <f>$B$51</f>
        <v>Nursing</v>
      </c>
      <c r="C312" s="75">
        <f t="shared" si="24"/>
        <v>811.28698345993337</v>
      </c>
      <c r="D312" s="75">
        <f t="shared" si="24"/>
        <v>901.78769387798309</v>
      </c>
      <c r="E312" s="75">
        <f t="shared" si="24"/>
        <v>1190.3678838735773</v>
      </c>
      <c r="F312" s="75">
        <f t="shared" si="24"/>
        <v>2259.7509572767995</v>
      </c>
      <c r="G312" s="95">
        <f t="shared" si="24"/>
        <v>0</v>
      </c>
      <c r="H312" s="43">
        <f t="shared" si="24"/>
        <v>987.85192225131266</v>
      </c>
      <c r="I312" s="1"/>
    </row>
    <row r="313" spans="2:10" x14ac:dyDescent="0.2">
      <c r="B313" s="39" t="str">
        <f>$B$52</f>
        <v>Totals</v>
      </c>
      <c r="C313" s="42">
        <f t="shared" si="24"/>
        <v>379.55852294788787</v>
      </c>
      <c r="D313" s="42">
        <f t="shared" si="24"/>
        <v>825.25491702262809</v>
      </c>
      <c r="E313" s="42">
        <f t="shared" si="24"/>
        <v>1211.2452898395591</v>
      </c>
      <c r="F313" s="42">
        <f t="shared" si="24"/>
        <v>2978.0069931936619</v>
      </c>
      <c r="G313" s="42">
        <f t="shared" si="24"/>
        <v>0</v>
      </c>
      <c r="H313" s="42">
        <f t="shared" si="24"/>
        <v>544.4856184486373</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1.9198695600387585</v>
      </c>
      <c r="E318" s="59">
        <f t="shared" si="25"/>
        <v>3.2691581784361463</v>
      </c>
      <c r="F318" s="59">
        <f t="shared" si="25"/>
        <v>7.1463364761024302</v>
      </c>
      <c r="G318" s="59">
        <f t="shared" si="25"/>
        <v>0</v>
      </c>
      <c r="H318" s="59">
        <f t="shared" si="25"/>
        <v>1.1581550042102775</v>
      </c>
      <c r="I318" s="1"/>
    </row>
    <row r="319" spans="2:10" x14ac:dyDescent="0.2">
      <c r="B319" s="9" t="str">
        <f>$B$33</f>
        <v>Science</v>
      </c>
      <c r="C319" s="59">
        <f t="shared" ref="C319:H334" si="26">IF($C$293=0,"",C294/$C$293)</f>
        <v>0.99416639193117662</v>
      </c>
      <c r="D319" s="59">
        <f t="shared" si="26"/>
        <v>1.9064634035458587</v>
      </c>
      <c r="E319" s="59">
        <f t="shared" si="26"/>
        <v>5.3942978155948751</v>
      </c>
      <c r="F319" s="59">
        <f t="shared" si="26"/>
        <v>0</v>
      </c>
      <c r="G319" s="59">
        <f t="shared" si="26"/>
        <v>0</v>
      </c>
      <c r="H319" s="59">
        <f t="shared" si="26"/>
        <v>1.2161058208442566</v>
      </c>
      <c r="I319" s="1"/>
    </row>
    <row r="320" spans="2:10" x14ac:dyDescent="0.2">
      <c r="B320" s="9" t="str">
        <f>$B$34</f>
        <v>Fine Arts</v>
      </c>
      <c r="C320" s="59">
        <f t="shared" si="26"/>
        <v>1.4347167470789943</v>
      </c>
      <c r="D320" s="59">
        <f t="shared" si="26"/>
        <v>4.7108761012868801</v>
      </c>
      <c r="E320" s="59">
        <f t="shared" si="26"/>
        <v>0</v>
      </c>
      <c r="F320" s="59">
        <f t="shared" si="26"/>
        <v>0</v>
      </c>
      <c r="G320" s="59">
        <f t="shared" si="26"/>
        <v>0</v>
      </c>
      <c r="H320" s="59">
        <f t="shared" si="26"/>
        <v>1.6702394198916961</v>
      </c>
      <c r="I320" s="1"/>
    </row>
    <row r="321" spans="2:9" x14ac:dyDescent="0.2">
      <c r="B321" s="9" t="str">
        <f>$B$35</f>
        <v>Teacher Education</v>
      </c>
      <c r="C321" s="59">
        <f t="shared" si="26"/>
        <v>0.96913465028533974</v>
      </c>
      <c r="D321" s="59">
        <f t="shared" si="26"/>
        <v>1.6781626645704091</v>
      </c>
      <c r="E321" s="59">
        <f t="shared" si="26"/>
        <v>3.1141502587644574</v>
      </c>
      <c r="F321" s="59">
        <f t="shared" si="26"/>
        <v>12.666985082362416</v>
      </c>
      <c r="G321" s="59">
        <f t="shared" si="26"/>
        <v>0</v>
      </c>
      <c r="H321" s="59">
        <f t="shared" si="26"/>
        <v>2.2168933966662498</v>
      </c>
      <c r="I321" s="1"/>
    </row>
    <row r="322" spans="2:9" x14ac:dyDescent="0.2">
      <c r="B322" s="9" t="str">
        <f>$B$36</f>
        <v>Agriculture</v>
      </c>
      <c r="C322" s="59">
        <f t="shared" si="26"/>
        <v>12.601214991930293</v>
      </c>
      <c r="D322" s="59">
        <f t="shared" si="26"/>
        <v>21.599452496933321</v>
      </c>
      <c r="E322" s="59">
        <f t="shared" si="26"/>
        <v>0</v>
      </c>
      <c r="F322" s="59">
        <f t="shared" si="26"/>
        <v>0</v>
      </c>
      <c r="G322" s="59">
        <f t="shared" si="26"/>
        <v>0</v>
      </c>
      <c r="H322" s="59">
        <f t="shared" si="26"/>
        <v>14.879285012516839</v>
      </c>
      <c r="I322" s="1"/>
    </row>
    <row r="323" spans="2:9" x14ac:dyDescent="0.2">
      <c r="B323" s="9" t="str">
        <f>$B$37</f>
        <v>Engineering</v>
      </c>
      <c r="C323" s="59">
        <f t="shared" si="26"/>
        <v>2.1954548908861442</v>
      </c>
      <c r="D323" s="59">
        <f t="shared" si="26"/>
        <v>3.6416673340622236</v>
      </c>
      <c r="E323" s="59">
        <f t="shared" si="26"/>
        <v>5.6431059559551651</v>
      </c>
      <c r="F323" s="59">
        <f t="shared" si="26"/>
        <v>12.399738090854257</v>
      </c>
      <c r="G323" s="59">
        <f t="shared" si="26"/>
        <v>0</v>
      </c>
      <c r="H323" s="59">
        <f t="shared" si="26"/>
        <v>3.3914843720389753</v>
      </c>
      <c r="I323" s="1"/>
    </row>
    <row r="324" spans="2:9" x14ac:dyDescent="0.2">
      <c r="B324" s="9" t="str">
        <f>$B$38</f>
        <v>Home Economics</v>
      </c>
      <c r="C324" s="59">
        <f t="shared" si="26"/>
        <v>0.75802771254707646</v>
      </c>
      <c r="D324" s="59">
        <f t="shared" si="26"/>
        <v>1.9486041217338694</v>
      </c>
      <c r="E324" s="59">
        <f t="shared" si="26"/>
        <v>2.3443791091431434</v>
      </c>
      <c r="F324" s="59">
        <f t="shared" si="26"/>
        <v>0</v>
      </c>
      <c r="G324" s="59">
        <f t="shared" si="26"/>
        <v>0</v>
      </c>
      <c r="H324" s="59">
        <f t="shared" si="26"/>
        <v>1.0279060716051069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1.1234053939371911</v>
      </c>
      <c r="D326" s="59">
        <f t="shared" si="26"/>
        <v>1.7515542501707422</v>
      </c>
      <c r="E326" s="59">
        <f t="shared" si="26"/>
        <v>0</v>
      </c>
      <c r="F326" s="59">
        <f t="shared" si="26"/>
        <v>0</v>
      </c>
      <c r="G326" s="59">
        <f t="shared" si="26"/>
        <v>0</v>
      </c>
      <c r="H326" s="59">
        <f t="shared" si="26"/>
        <v>1.5052090116679155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1.0416175989657259</v>
      </c>
      <c r="D329" s="59">
        <f t="shared" si="26"/>
        <v>0</v>
      </c>
      <c r="E329" s="59">
        <f t="shared" si="26"/>
        <v>0</v>
      </c>
      <c r="F329" s="59">
        <f t="shared" si="26"/>
        <v>0</v>
      </c>
      <c r="G329" s="59">
        <f t="shared" si="26"/>
        <v>0</v>
      </c>
      <c r="H329" s="59">
        <f t="shared" si="26"/>
        <v>1.0416175989657259</v>
      </c>
      <c r="I329" s="1"/>
    </row>
    <row r="330" spans="2:9" x14ac:dyDescent="0.2">
      <c r="B330" s="9" t="str">
        <f>$B$44</f>
        <v>Physical Training</v>
      </c>
      <c r="C330" s="59">
        <f t="shared" si="26"/>
        <v>1.426621266658614</v>
      </c>
      <c r="D330" s="59">
        <f t="shared" si="26"/>
        <v>0</v>
      </c>
      <c r="E330" s="59">
        <f t="shared" si="26"/>
        <v>0</v>
      </c>
      <c r="F330" s="59">
        <f t="shared" si="26"/>
        <v>0</v>
      </c>
      <c r="G330" s="59">
        <f t="shared" si="26"/>
        <v>0</v>
      </c>
      <c r="H330" s="59">
        <f t="shared" si="26"/>
        <v>1.426621266658614</v>
      </c>
      <c r="I330" s="1"/>
    </row>
    <row r="331" spans="2:9" x14ac:dyDescent="0.2">
      <c r="B331" s="9" t="str">
        <f>$B$45</f>
        <v>Health Services</v>
      </c>
      <c r="C331" s="59">
        <f t="shared" si="26"/>
        <v>0.62990039236535345</v>
      </c>
      <c r="D331" s="59">
        <f t="shared" si="26"/>
        <v>1.306114811760505</v>
      </c>
      <c r="E331" s="59">
        <f t="shared" si="26"/>
        <v>2.5413575803085844</v>
      </c>
      <c r="F331" s="59">
        <f t="shared" si="26"/>
        <v>0</v>
      </c>
      <c r="G331" s="59">
        <f t="shared" si="26"/>
        <v>0</v>
      </c>
      <c r="H331" s="59">
        <f t="shared" si="26"/>
        <v>1.0063842425527088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0.91532881949505518</v>
      </c>
      <c r="D333" s="59">
        <f t="shared" si="26"/>
        <v>2.1941706081392054</v>
      </c>
      <c r="E333" s="59">
        <f t="shared" si="26"/>
        <v>3.73746943711599</v>
      </c>
      <c r="F333" s="59">
        <f t="shared" si="26"/>
        <v>0</v>
      </c>
      <c r="G333" s="59">
        <f t="shared" si="26"/>
        <v>0</v>
      </c>
      <c r="H333" s="59">
        <f t="shared" si="26"/>
        <v>1.598219404719831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4.5227357320699069</v>
      </c>
      <c r="E335" s="59">
        <f t="shared" si="27"/>
        <v>0</v>
      </c>
      <c r="F335" s="59">
        <f t="shared" si="27"/>
        <v>0</v>
      </c>
      <c r="G335" s="59">
        <f t="shared" si="27"/>
        <v>0</v>
      </c>
      <c r="H335" s="59">
        <f t="shared" si="27"/>
        <v>4.5227357320699069</v>
      </c>
      <c r="I335" s="1"/>
    </row>
    <row r="336" spans="2:9" x14ac:dyDescent="0.2">
      <c r="B336" s="9" t="str">
        <f>$B$50</f>
        <v>Technology</v>
      </c>
      <c r="C336" s="59">
        <f t="shared" si="27"/>
        <v>1.2955588909379374</v>
      </c>
      <c r="D336" s="59">
        <f t="shared" si="27"/>
        <v>2.7057764069098948</v>
      </c>
      <c r="E336" s="59">
        <f t="shared" si="27"/>
        <v>3.2690153563825044</v>
      </c>
      <c r="F336" s="59">
        <f t="shared" si="27"/>
        <v>0</v>
      </c>
      <c r="G336" s="59">
        <f t="shared" si="27"/>
        <v>0</v>
      </c>
      <c r="H336" s="59">
        <f t="shared" si="27"/>
        <v>1.9092972159404258</v>
      </c>
      <c r="I336" s="1"/>
    </row>
    <row r="337" spans="2:10" x14ac:dyDescent="0.2">
      <c r="B337" s="9" t="str">
        <f>$B$51</f>
        <v>Nursing</v>
      </c>
      <c r="C337" s="59">
        <f t="shared" si="27"/>
        <v>2.6738166984723293</v>
      </c>
      <c r="D337" s="59">
        <f t="shared" si="27"/>
        <v>2.9720863806844076</v>
      </c>
      <c r="E337" s="59">
        <f t="shared" si="27"/>
        <v>3.9231808103864765</v>
      </c>
      <c r="F337" s="59">
        <f t="shared" si="27"/>
        <v>7.447623303639431</v>
      </c>
      <c r="G337" s="59">
        <f t="shared" si="27"/>
        <v>0</v>
      </c>
      <c r="H337" s="59">
        <f t="shared" si="27"/>
        <v>3.2557344308285638</v>
      </c>
      <c r="I337" s="1"/>
    </row>
    <row r="338" spans="2:10" x14ac:dyDescent="0.2">
      <c r="B338" s="39" t="str">
        <f>$B$52</f>
        <v>Totals</v>
      </c>
      <c r="C338" s="59">
        <f t="shared" si="27"/>
        <v>1.250938246756274</v>
      </c>
      <c r="D338" s="59">
        <f t="shared" si="27"/>
        <v>2.7198518189223169</v>
      </c>
      <c r="E338" s="59">
        <f t="shared" si="27"/>
        <v>3.9919879745968028</v>
      </c>
      <c r="F338" s="59">
        <f t="shared" si="27"/>
        <v>9.8148312359332106</v>
      </c>
      <c r="G338" s="59">
        <f t="shared" si="27"/>
        <v>0</v>
      </c>
      <c r="H338" s="59">
        <f t="shared" si="27"/>
        <v>1.7945003042907803</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9102.5721836892317</v>
      </c>
      <c r="D343" s="42">
        <f t="shared" si="28"/>
        <v>17475.751253520488</v>
      </c>
      <c r="E343" s="42">
        <f>E293*24</f>
        <v>23806.198639290418</v>
      </c>
      <c r="F343" s="42">
        <f>F293*18</f>
        <v>39030.026173592225</v>
      </c>
      <c r="G343" s="42">
        <f>G293*24</f>
        <v>0</v>
      </c>
      <c r="H343" s="42">
        <f>IF((C32/30+D32/30+E32/24+F32/18+G32/24)=0,0,H268/(C32/30+D32/30+E32/24+F32/18+G32/24))</f>
        <v>10458.843498884555</v>
      </c>
      <c r="I343" s="1"/>
    </row>
    <row r="344" spans="2:10" x14ac:dyDescent="0.2">
      <c r="B344" s="9" t="str">
        <f>$B$33</f>
        <v>Science</v>
      </c>
      <c r="C344" s="43">
        <f t="shared" si="28"/>
        <v>9049.4713451514162</v>
      </c>
      <c r="D344" s="43">
        <f t="shared" si="28"/>
        <v>17353.720746338033</v>
      </c>
      <c r="E344" s="43">
        <f>E294*24</f>
        <v>39281.588197415593</v>
      </c>
      <c r="F344" s="43">
        <f>F294*18</f>
        <v>0</v>
      </c>
      <c r="G344" s="43">
        <f>G294*24</f>
        <v>0</v>
      </c>
      <c r="H344" s="43">
        <f t="shared" ref="H344:H363" si="29">IF((C33/30+D33/30+E33/24+F33/18+G33/24)=0,0,H269/(C33/30+D33/30+E33/24+F33/18+G33/24))</f>
        <v>11034.785599294766</v>
      </c>
      <c r="I344" s="1"/>
    </row>
    <row r="345" spans="2:10" x14ac:dyDescent="0.2">
      <c r="B345" s="9" t="str">
        <f>$B$34</f>
        <v>Fine Arts</v>
      </c>
      <c r="C345" s="43">
        <f t="shared" si="28"/>
        <v>13059.612753434354</v>
      </c>
      <c r="D345" s="43">
        <f t="shared" si="28"/>
        <v>42881.089760380331</v>
      </c>
      <c r="E345" s="43">
        <f t="shared" ref="E345:E363" si="30">E295*24</f>
        <v>0</v>
      </c>
      <c r="F345" s="43">
        <f t="shared" ref="F345:F363" si="31">F295*18</f>
        <v>0</v>
      </c>
      <c r="G345" s="43">
        <f t="shared" ref="G345:G363" si="32">G295*24</f>
        <v>0</v>
      </c>
      <c r="H345" s="43">
        <f t="shared" si="29"/>
        <v>15203.47488360739</v>
      </c>
      <c r="I345" s="1"/>
    </row>
    <row r="346" spans="2:10" x14ac:dyDescent="0.2">
      <c r="B346" s="9" t="str">
        <f>$B$35</f>
        <v>Teacher Education</v>
      </c>
      <c r="C346" s="43">
        <f t="shared" si="28"/>
        <v>8821.6181099367259</v>
      </c>
      <c r="D346" s="43">
        <f t="shared" si="28"/>
        <v>15275.596790224408</v>
      </c>
      <c r="E346" s="43">
        <f t="shared" si="30"/>
        <v>22677.422017006378</v>
      </c>
      <c r="F346" s="43">
        <f t="shared" si="31"/>
        <v>69181.287637151152</v>
      </c>
      <c r="G346" s="43">
        <f t="shared" si="32"/>
        <v>0</v>
      </c>
      <c r="H346" s="43">
        <f t="shared" si="29"/>
        <v>18708.795806861537</v>
      </c>
      <c r="I346" s="1"/>
    </row>
    <row r="347" spans="2:10" x14ac:dyDescent="0.2">
      <c r="B347" s="9" t="str">
        <f>$B$36</f>
        <v>Agriculture</v>
      </c>
      <c r="C347" s="43">
        <f t="shared" si="28"/>
        <v>114703.46906623241</v>
      </c>
      <c r="D347" s="43">
        <f t="shared" si="28"/>
        <v>196610.57548150216</v>
      </c>
      <c r="E347" s="43">
        <f t="shared" si="30"/>
        <v>0</v>
      </c>
      <c r="F347" s="43">
        <f t="shared" si="31"/>
        <v>0</v>
      </c>
      <c r="G347" s="43">
        <f t="shared" si="32"/>
        <v>0</v>
      </c>
      <c r="H347" s="43">
        <f t="shared" si="29"/>
        <v>135439.76586811987</v>
      </c>
      <c r="I347" s="1"/>
    </row>
    <row r="348" spans="2:10" x14ac:dyDescent="0.2">
      <c r="B348" s="9" t="str">
        <f>$B$37</f>
        <v>Engineering</v>
      </c>
      <c r="C348" s="43">
        <f t="shared" si="28"/>
        <v>19984.286620324696</v>
      </c>
      <c r="D348" s="43">
        <f t="shared" si="28"/>
        <v>33148.539777284517</v>
      </c>
      <c r="E348" s="43">
        <f t="shared" si="30"/>
        <v>41093.423443430809</v>
      </c>
      <c r="F348" s="43">
        <f t="shared" si="31"/>
        <v>67721.706618505064</v>
      </c>
      <c r="G348" s="43">
        <f t="shared" si="32"/>
        <v>0</v>
      </c>
      <c r="H348" s="43">
        <f t="shared" si="29"/>
        <v>29557.194481908031</v>
      </c>
      <c r="I348" s="1"/>
    </row>
    <row r="349" spans="2:10" x14ac:dyDescent="0.2">
      <c r="B349" s="9" t="str">
        <f>$B$38</f>
        <v>Home Economics</v>
      </c>
      <c r="C349" s="43">
        <f t="shared" si="28"/>
        <v>6900.001970696595</v>
      </c>
      <c r="D349" s="43">
        <f t="shared" si="28"/>
        <v>17737.309675516906</v>
      </c>
      <c r="E349" s="43">
        <f t="shared" si="30"/>
        <v>17071.904053526814</v>
      </c>
      <c r="F349" s="43">
        <f t="shared" si="31"/>
        <v>0</v>
      </c>
      <c r="G349" s="43">
        <f t="shared" si="32"/>
        <v>0</v>
      </c>
      <c r="H349" s="43">
        <f t="shared" si="29"/>
        <v>9117.9455080020798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10225.878689859119</v>
      </c>
      <c r="D351" s="43">
        <f t="shared" si="28"/>
        <v>15943.648995826848</v>
      </c>
      <c r="E351" s="43">
        <f t="shared" si="30"/>
        <v>0</v>
      </c>
      <c r="F351" s="43">
        <f t="shared" si="31"/>
        <v>0</v>
      </c>
      <c r="G351" s="43">
        <f t="shared" si="32"/>
        <v>0</v>
      </c>
      <c r="H351" s="43">
        <f t="shared" si="29"/>
        <v>13701.273680246728</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9481.399382386584</v>
      </c>
      <c r="D354" s="43">
        <f t="shared" si="28"/>
        <v>0</v>
      </c>
      <c r="E354" s="43">
        <f t="shared" si="30"/>
        <v>0</v>
      </c>
      <c r="F354" s="43">
        <f t="shared" si="31"/>
        <v>0</v>
      </c>
      <c r="G354" s="43">
        <f t="shared" si="32"/>
        <v>0</v>
      </c>
      <c r="H354" s="43">
        <f t="shared" si="29"/>
        <v>9481.399382386584</v>
      </c>
      <c r="I354" s="1"/>
    </row>
    <row r="355" spans="2:9" x14ac:dyDescent="0.2">
      <c r="B355" s="9" t="str">
        <f>$B$44</f>
        <v>Physical Training</v>
      </c>
      <c r="C355" s="43">
        <f t="shared" si="28"/>
        <v>12985.923058546197</v>
      </c>
      <c r="D355" s="43">
        <f t="shared" si="28"/>
        <v>0</v>
      </c>
      <c r="E355" s="43">
        <f t="shared" si="30"/>
        <v>0</v>
      </c>
      <c r="F355" s="43">
        <f t="shared" si="31"/>
        <v>0</v>
      </c>
      <c r="G355" s="43">
        <f t="shared" si="32"/>
        <v>0</v>
      </c>
      <c r="H355" s="43">
        <f t="shared" si="29"/>
        <v>12985.923058546196</v>
      </c>
      <c r="I355" s="1"/>
    </row>
    <row r="356" spans="2:9" x14ac:dyDescent="0.2">
      <c r="B356" s="9" t="str">
        <f>$B$45</f>
        <v>Health Services</v>
      </c>
      <c r="C356" s="43">
        <f t="shared" si="28"/>
        <v>5733.7137900397993</v>
      </c>
      <c r="D356" s="43">
        <f t="shared" si="28"/>
        <v>11889.004354235671</v>
      </c>
      <c r="E356" s="43">
        <f t="shared" si="30"/>
        <v>18506.312655459755</v>
      </c>
      <c r="F356" s="43">
        <f t="shared" si="31"/>
        <v>0</v>
      </c>
      <c r="G356" s="43">
        <f t="shared" si="32"/>
        <v>0</v>
      </c>
      <c r="H356" s="43">
        <f t="shared" si="29"/>
        <v>9001.5792443843657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8331.8466512647901</v>
      </c>
      <c r="D358" s="43">
        <f t="shared" si="28"/>
        <v>19972.596343916419</v>
      </c>
      <c r="E358" s="43">
        <f t="shared" si="30"/>
        <v>27216.46826854453</v>
      </c>
      <c r="F358" s="43">
        <f t="shared" si="31"/>
        <v>0</v>
      </c>
      <c r="G358" s="43">
        <f t="shared" si="32"/>
        <v>0</v>
      </c>
      <c r="H358" s="43">
        <f t="shared" si="29"/>
        <v>14187.457302217754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41168.528468916891</v>
      </c>
      <c r="E360" s="43">
        <f t="shared" si="30"/>
        <v>0</v>
      </c>
      <c r="F360" s="43">
        <f t="shared" si="31"/>
        <v>0</v>
      </c>
      <c r="G360" s="43">
        <f t="shared" si="32"/>
        <v>0</v>
      </c>
      <c r="H360" s="43">
        <f t="shared" si="29"/>
        <v>41168.528468916891</v>
      </c>
      <c r="I360" s="1"/>
    </row>
    <row r="361" spans="2:9" x14ac:dyDescent="0.2">
      <c r="B361" s="9" t="str">
        <f>$B$50</f>
        <v>Technology</v>
      </c>
      <c r="C361" s="43">
        <f t="shared" si="33"/>
        <v>11792.918322982941</v>
      </c>
      <c r="D361" s="43">
        <f t="shared" si="33"/>
        <v>24629.525056820607</v>
      </c>
      <c r="E361" s="43">
        <f t="shared" si="30"/>
        <v>23805.158600848263</v>
      </c>
      <c r="F361" s="43">
        <f t="shared" si="31"/>
        <v>0</v>
      </c>
      <c r="G361" s="43">
        <f t="shared" si="32"/>
        <v>0</v>
      </c>
      <c r="H361" s="43">
        <f t="shared" si="29"/>
        <v>17341.350057237643</v>
      </c>
      <c r="I361" s="1"/>
    </row>
    <row r="362" spans="2:9" x14ac:dyDescent="0.2">
      <c r="B362" s="9" t="str">
        <f>$B$51</f>
        <v>Nursing</v>
      </c>
      <c r="C362" s="43">
        <f t="shared" si="33"/>
        <v>24338.609503798001</v>
      </c>
      <c r="D362" s="43">
        <f t="shared" si="33"/>
        <v>27053.630816339493</v>
      </c>
      <c r="E362" s="43">
        <f t="shared" si="30"/>
        <v>28568.829212965855</v>
      </c>
      <c r="F362" s="43">
        <f t="shared" si="31"/>
        <v>40675.51723098239</v>
      </c>
      <c r="G362" s="43">
        <f t="shared" si="32"/>
        <v>0</v>
      </c>
      <c r="H362" s="43">
        <f t="shared" si="29"/>
        <v>27904.554781833769</v>
      </c>
      <c r="I362" s="1"/>
    </row>
    <row r="363" spans="2:9" x14ac:dyDescent="0.2">
      <c r="B363" s="39" t="str">
        <f>$B$52</f>
        <v>Totals</v>
      </c>
      <c r="C363" s="42">
        <f t="shared" si="33"/>
        <v>11386.755688436637</v>
      </c>
      <c r="D363" s="42">
        <f t="shared" si="33"/>
        <v>24757.647510678842</v>
      </c>
      <c r="E363" s="42">
        <f t="shared" si="30"/>
        <v>29069.886956149418</v>
      </c>
      <c r="F363" s="42">
        <f t="shared" si="31"/>
        <v>53604.125877485916</v>
      </c>
      <c r="G363" s="42">
        <f t="shared" si="32"/>
        <v>0</v>
      </c>
      <c r="H363" s="42">
        <f t="shared" si="29"/>
        <v>16033.23905515391</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2" priority="6" stopIfTrue="1">
      <formula>C32=0</formula>
    </cfRule>
  </conditionalFormatting>
  <conditionalFormatting sqref="C91:G110">
    <cfRule type="expression" dxfId="211" priority="5" stopIfTrue="1">
      <formula>C32=0</formula>
    </cfRule>
  </conditionalFormatting>
  <conditionalFormatting sqref="C143:H162">
    <cfRule type="expression" dxfId="210" priority="3" stopIfTrue="1">
      <formula>C32=0</formula>
    </cfRule>
  </conditionalFormatting>
  <conditionalFormatting sqref="H143:H162">
    <cfRule type="expression" dxfId="209" priority="4" stopIfTrue="1">
      <formula>OR(AND(#REF!&gt;0,H143&gt;0,H61=0),AND(#REF!&gt;0,H143&gt;0,H32=0))</formula>
    </cfRule>
  </conditionalFormatting>
  <conditionalFormatting sqref="H143:H162">
    <cfRule type="expression" dxfId="208" priority="2" stopIfTrue="1">
      <formula>OR(AND(#REF!&gt;0,H143&gt;0,H61=0),AND(#REF!&gt;0,H143&gt;0,H32=0))</formula>
    </cfRule>
  </conditionalFormatting>
  <conditionalFormatting sqref="H143:H162">
    <cfRule type="expression" dxfId="20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topLeftCell="A31" zoomScale="70" zoomScaleNormal="70" workbookViewId="0">
      <selection activeCell="O151" sqref="O151"/>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107</v>
      </c>
      <c r="C3" s="6"/>
      <c r="D3" s="6"/>
      <c r="E3" s="6"/>
      <c r="F3" s="6"/>
      <c r="G3" s="6"/>
      <c r="H3" s="6"/>
    </row>
    <row r="4" spans="2:8" x14ac:dyDescent="0.2">
      <c r="B4" s="90" t="s">
        <v>147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Data!G13</f>
        <v>62749754</v>
      </c>
      <c r="G13" s="33"/>
      <c r="H13" s="60">
        <f>F13</f>
        <v>62749754</v>
      </c>
    </row>
    <row r="14" spans="2:8" x14ac:dyDescent="0.2">
      <c r="B14" s="364" t="s">
        <v>14</v>
      </c>
      <c r="C14" s="364"/>
      <c r="D14" s="364"/>
      <c r="E14" s="364"/>
      <c r="F14" s="82">
        <f>Data!H13</f>
        <v>11365255</v>
      </c>
      <c r="G14" s="33"/>
      <c r="H14" s="30">
        <f>F14</f>
        <v>11365255</v>
      </c>
    </row>
    <row r="15" spans="2:8" x14ac:dyDescent="0.2">
      <c r="B15" s="364" t="s">
        <v>15</v>
      </c>
      <c r="C15" s="364"/>
      <c r="D15" s="364"/>
      <c r="E15" s="364"/>
      <c r="F15" s="82">
        <f>Data!I13</f>
        <v>17765656</v>
      </c>
      <c r="G15" s="33"/>
      <c r="H15" s="30">
        <f>F15</f>
        <v>17765656</v>
      </c>
    </row>
    <row r="16" spans="2:8" x14ac:dyDescent="0.2">
      <c r="B16" s="364" t="s">
        <v>19</v>
      </c>
      <c r="C16" s="364"/>
      <c r="D16" s="364"/>
      <c r="E16" s="364"/>
      <c r="F16" s="82">
        <f>Data!J13</f>
        <v>12520201</v>
      </c>
      <c r="G16" s="33"/>
      <c r="H16" s="30">
        <f>F16-G16</f>
        <v>12520201</v>
      </c>
    </row>
    <row r="17" spans="2:23" x14ac:dyDescent="0.2">
      <c r="B17" s="364" t="s">
        <v>16</v>
      </c>
      <c r="C17" s="364"/>
      <c r="D17" s="364"/>
      <c r="E17" s="364"/>
      <c r="F17" s="82">
        <f>Data!K13</f>
        <v>15281909</v>
      </c>
      <c r="G17" s="33"/>
      <c r="H17" s="30">
        <f>F17</f>
        <v>15281909</v>
      </c>
    </row>
    <row r="18" spans="2:23" x14ac:dyDescent="0.2">
      <c r="B18" s="364" t="s">
        <v>1</v>
      </c>
      <c r="C18" s="364"/>
      <c r="D18" s="364"/>
      <c r="E18" s="364"/>
      <c r="F18" s="83">
        <f>SUM(F13:F17)</f>
        <v>119682775</v>
      </c>
      <c r="G18" s="34"/>
      <c r="H18" s="29">
        <f>SUM(H13:H17)</f>
        <v>119682775</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Data!L13</f>
        <v>Monica Poehl</v>
      </c>
      <c r="E21" s="363"/>
      <c r="F21" s="363"/>
      <c r="G21" s="94"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Data!O13</f>
        <v>4640</v>
      </c>
      <c r="D25" s="86">
        <f>Data!P13</f>
        <v>6678</v>
      </c>
      <c r="E25" s="86">
        <f>Data!Q13</f>
        <v>1670</v>
      </c>
      <c r="F25" s="86">
        <f>Data!R13</f>
        <v>130</v>
      </c>
      <c r="G25" s="86">
        <f>Data!S13</f>
        <v>0</v>
      </c>
      <c r="H25" s="74">
        <f>SUM(C25:G25)</f>
        <v>13118</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Data!T13</f>
        <v>Luna, Linda</v>
      </c>
      <c r="E28" s="363"/>
      <c r="F28" s="363"/>
      <c r="G28" s="94" t="str">
        <f>Data!U13</f>
        <v>(254) 968-9598</v>
      </c>
      <c r="H28" s="84" t="str">
        <f>Data!V13</f>
        <v>luna@tarleton.edu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Data!W13</f>
        <v>66379</v>
      </c>
      <c r="D32" s="87">
        <f>Data!AQ13</f>
        <v>32209</v>
      </c>
      <c r="E32" s="87">
        <f>Data!BK13</f>
        <v>5730</v>
      </c>
      <c r="F32" s="87">
        <f>Data!CE13</f>
        <v>0</v>
      </c>
      <c r="G32" s="87">
        <f>Data!CY13</f>
        <v>0</v>
      </c>
      <c r="H32" s="22">
        <f>SUM(C32:G32)</f>
        <v>104318</v>
      </c>
      <c r="I32" s="1"/>
      <c r="W32" s="18"/>
    </row>
    <row r="33" spans="2:23" x14ac:dyDescent="0.2">
      <c r="B33" s="7" t="s">
        <v>46</v>
      </c>
      <c r="C33" s="87">
        <f>Data!X13</f>
        <v>32592</v>
      </c>
      <c r="D33" s="87">
        <f>Data!AR13</f>
        <v>13046</v>
      </c>
      <c r="E33" s="87">
        <f>Data!BL13</f>
        <v>1611</v>
      </c>
      <c r="F33" s="87">
        <f>Data!CF13</f>
        <v>0</v>
      </c>
      <c r="G33" s="87">
        <f>Data!CZ13</f>
        <v>0</v>
      </c>
      <c r="H33" s="22">
        <f t="shared" ref="H33:H52" si="0">SUM(C33:G33)</f>
        <v>47249</v>
      </c>
      <c r="I33" s="1"/>
      <c r="W33" s="18"/>
    </row>
    <row r="34" spans="2:23" x14ac:dyDescent="0.2">
      <c r="B34" s="7" t="s">
        <v>47</v>
      </c>
      <c r="C34" s="87">
        <f>Data!Y13</f>
        <v>7799</v>
      </c>
      <c r="D34" s="87">
        <f>Data!AS13</f>
        <v>2113</v>
      </c>
      <c r="E34" s="87">
        <f>Data!BM13</f>
        <v>467</v>
      </c>
      <c r="F34" s="87">
        <f>Data!CG13</f>
        <v>0</v>
      </c>
      <c r="G34" s="87">
        <f>Data!DA13</f>
        <v>0</v>
      </c>
      <c r="H34" s="22">
        <f t="shared" si="0"/>
        <v>10379</v>
      </c>
      <c r="I34" s="1"/>
      <c r="W34" s="18"/>
    </row>
    <row r="35" spans="2:23" x14ac:dyDescent="0.2">
      <c r="B35" s="7" t="s">
        <v>48</v>
      </c>
      <c r="C35" s="87">
        <f>Data!Z13</f>
        <v>5476</v>
      </c>
      <c r="D35" s="87">
        <f>Data!AT13</f>
        <v>14802</v>
      </c>
      <c r="E35" s="87">
        <f>Data!BN13</f>
        <v>5187</v>
      </c>
      <c r="F35" s="87">
        <f>Data!CH13</f>
        <v>2013</v>
      </c>
      <c r="G35" s="87">
        <f>Data!DB13</f>
        <v>0</v>
      </c>
      <c r="H35" s="22">
        <f t="shared" si="0"/>
        <v>27478</v>
      </c>
      <c r="I35" s="1"/>
      <c r="W35" s="18"/>
    </row>
    <row r="36" spans="2:23" x14ac:dyDescent="0.2">
      <c r="B36" s="7" t="s">
        <v>49</v>
      </c>
      <c r="C36" s="87">
        <f>Data!AA13</f>
        <v>9952</v>
      </c>
      <c r="D36" s="87">
        <f>Data!AU13</f>
        <v>12321</v>
      </c>
      <c r="E36" s="87">
        <f>Data!BO13</f>
        <v>1929</v>
      </c>
      <c r="F36" s="87">
        <f>Data!CI13</f>
        <v>0</v>
      </c>
      <c r="G36" s="87">
        <f>Data!DC13</f>
        <v>0</v>
      </c>
      <c r="H36" s="22">
        <f t="shared" si="0"/>
        <v>24202</v>
      </c>
      <c r="I36" s="1"/>
      <c r="W36" s="18"/>
    </row>
    <row r="37" spans="2:23" x14ac:dyDescent="0.2">
      <c r="B37" s="7" t="s">
        <v>50</v>
      </c>
      <c r="C37" s="87">
        <f>Data!AB13</f>
        <v>4429</v>
      </c>
      <c r="D37" s="87">
        <f>Data!AV13</f>
        <v>6488</v>
      </c>
      <c r="E37" s="87">
        <f>Data!BP13</f>
        <v>1221</v>
      </c>
      <c r="F37" s="87">
        <f>Data!CJ13</f>
        <v>0</v>
      </c>
      <c r="G37" s="87">
        <f>Data!DD13</f>
        <v>0</v>
      </c>
      <c r="H37" s="22">
        <f t="shared" si="0"/>
        <v>12138</v>
      </c>
      <c r="I37" s="1"/>
      <c r="W37" s="18"/>
    </row>
    <row r="38" spans="2:23" x14ac:dyDescent="0.2">
      <c r="B38" s="7" t="s">
        <v>51</v>
      </c>
      <c r="C38" s="87">
        <f>Data!AC13</f>
        <v>1734</v>
      </c>
      <c r="D38" s="87">
        <f>Data!AW13</f>
        <v>1947</v>
      </c>
      <c r="E38" s="87">
        <f>Data!BQ13</f>
        <v>61</v>
      </c>
      <c r="F38" s="87">
        <f>Data!CK13</f>
        <v>0</v>
      </c>
      <c r="G38" s="87">
        <f>Data!DE13</f>
        <v>0</v>
      </c>
      <c r="H38" s="22">
        <f t="shared" si="0"/>
        <v>3742</v>
      </c>
      <c r="I38" s="1"/>
      <c r="W38" s="18"/>
    </row>
    <row r="39" spans="2:23" x14ac:dyDescent="0.2">
      <c r="B39" s="7" t="s">
        <v>52</v>
      </c>
      <c r="C39" s="87">
        <f>Data!AD13</f>
        <v>0</v>
      </c>
      <c r="D39" s="87">
        <f>Data!AX13</f>
        <v>0</v>
      </c>
      <c r="E39" s="87">
        <f>Data!BR13</f>
        <v>0</v>
      </c>
      <c r="F39" s="87">
        <f>Data!CL13</f>
        <v>0</v>
      </c>
      <c r="G39" s="87">
        <f>Data!DF13</f>
        <v>0</v>
      </c>
      <c r="H39" s="22">
        <f t="shared" si="0"/>
        <v>0</v>
      </c>
      <c r="I39" s="1"/>
      <c r="W39" s="18"/>
    </row>
    <row r="40" spans="2:23" x14ac:dyDescent="0.2">
      <c r="B40" s="7" t="s">
        <v>53</v>
      </c>
      <c r="C40" s="87">
        <f>Data!AE13</f>
        <v>891</v>
      </c>
      <c r="D40" s="87">
        <f>Data!AY13</f>
        <v>3606</v>
      </c>
      <c r="E40" s="87">
        <f>Data!BS13</f>
        <v>2192</v>
      </c>
      <c r="F40" s="87">
        <f>Data!CM13</f>
        <v>0</v>
      </c>
      <c r="G40" s="87">
        <f>Data!DG13</f>
        <v>0</v>
      </c>
      <c r="H40" s="22">
        <f t="shared" si="0"/>
        <v>6689</v>
      </c>
      <c r="I40" s="1"/>
      <c r="W40" s="18"/>
    </row>
    <row r="41" spans="2:23" x14ac:dyDescent="0.2">
      <c r="B41" s="7" t="s">
        <v>54</v>
      </c>
      <c r="C41" s="87">
        <f>Data!AF13</f>
        <v>0</v>
      </c>
      <c r="D41" s="87">
        <f>Data!AZ13</f>
        <v>0</v>
      </c>
      <c r="E41" s="87">
        <f>Data!BT13</f>
        <v>0</v>
      </c>
      <c r="F41" s="87">
        <f>Data!CN13</f>
        <v>0</v>
      </c>
      <c r="G41" s="87">
        <f>Data!DH13</f>
        <v>0</v>
      </c>
      <c r="H41" s="22">
        <f t="shared" si="0"/>
        <v>0</v>
      </c>
      <c r="I41" s="1"/>
      <c r="W41" s="18"/>
    </row>
    <row r="42" spans="2:23" x14ac:dyDescent="0.2">
      <c r="B42" s="7" t="s">
        <v>55</v>
      </c>
      <c r="C42" s="87">
        <f>Data!AG13</f>
        <v>0</v>
      </c>
      <c r="D42" s="87">
        <f>Data!BA13</f>
        <v>0</v>
      </c>
      <c r="E42" s="87">
        <f>Data!BU13</f>
        <v>0</v>
      </c>
      <c r="F42" s="87">
        <f>Data!CO13</f>
        <v>0</v>
      </c>
      <c r="G42" s="87">
        <f>Data!DI13</f>
        <v>0</v>
      </c>
      <c r="H42" s="22">
        <f t="shared" si="0"/>
        <v>0</v>
      </c>
      <c r="I42" s="1"/>
      <c r="W42" s="18"/>
    </row>
    <row r="43" spans="2:23" x14ac:dyDescent="0.2">
      <c r="B43" s="7" t="s">
        <v>56</v>
      </c>
      <c r="C43" s="87">
        <f>Data!AH13</f>
        <v>0</v>
      </c>
      <c r="D43" s="87">
        <f>Data!BB13</f>
        <v>0</v>
      </c>
      <c r="E43" s="87">
        <f>Data!BV13</f>
        <v>0</v>
      </c>
      <c r="F43" s="87">
        <f>Data!CP13</f>
        <v>0</v>
      </c>
      <c r="G43" s="87">
        <f>Data!DJ13</f>
        <v>0</v>
      </c>
      <c r="H43" s="22">
        <f t="shared" si="0"/>
        <v>0</v>
      </c>
      <c r="I43" s="1"/>
      <c r="W43" s="18"/>
    </row>
    <row r="44" spans="2:23" x14ac:dyDescent="0.2">
      <c r="B44" s="7" t="s">
        <v>57</v>
      </c>
      <c r="C44" s="87">
        <f>Data!AI13</f>
        <v>2638</v>
      </c>
      <c r="D44" s="87">
        <f>Data!BC13</f>
        <v>0</v>
      </c>
      <c r="E44" s="87">
        <f>Data!BW13</f>
        <v>0</v>
      </c>
      <c r="F44" s="87">
        <f>Data!CQ13</f>
        <v>0</v>
      </c>
      <c r="G44" s="87">
        <f>Data!DK13</f>
        <v>0</v>
      </c>
      <c r="H44" s="22">
        <f t="shared" si="0"/>
        <v>2638</v>
      </c>
      <c r="I44" s="1"/>
      <c r="W44" s="18"/>
    </row>
    <row r="45" spans="2:23" x14ac:dyDescent="0.2">
      <c r="B45" s="7" t="s">
        <v>58</v>
      </c>
      <c r="C45" s="87">
        <f>Data!AJ13</f>
        <v>1805</v>
      </c>
      <c r="D45" s="87">
        <f>Data!BD13</f>
        <v>1839</v>
      </c>
      <c r="E45" s="87">
        <f>Data!BX13</f>
        <v>475</v>
      </c>
      <c r="F45" s="87">
        <f>Data!CR13</f>
        <v>0</v>
      </c>
      <c r="G45" s="87">
        <f>Data!DL13</f>
        <v>0</v>
      </c>
      <c r="H45" s="22">
        <f t="shared" si="0"/>
        <v>4119</v>
      </c>
      <c r="I45" s="1"/>
      <c r="W45" s="18"/>
    </row>
    <row r="46" spans="2:23" x14ac:dyDescent="0.2">
      <c r="B46" s="7" t="s">
        <v>59</v>
      </c>
      <c r="C46" s="87">
        <f>Data!AK13</f>
        <v>0</v>
      </c>
      <c r="D46" s="87">
        <f>Data!BE13</f>
        <v>0</v>
      </c>
      <c r="E46" s="87">
        <f>Data!BY13</f>
        <v>0</v>
      </c>
      <c r="F46" s="87">
        <f>Data!CS13</f>
        <v>0</v>
      </c>
      <c r="G46" s="87">
        <f>Data!DM13</f>
        <v>0</v>
      </c>
      <c r="H46" s="22">
        <f t="shared" si="0"/>
        <v>0</v>
      </c>
      <c r="I46" s="1"/>
      <c r="W46" s="18"/>
    </row>
    <row r="47" spans="2:23" x14ac:dyDescent="0.2">
      <c r="B47" s="7" t="s">
        <v>60</v>
      </c>
      <c r="C47" s="87">
        <f>Data!AL13</f>
        <v>14065</v>
      </c>
      <c r="D47" s="87">
        <f>Data!BF13</f>
        <v>25872</v>
      </c>
      <c r="E47" s="87">
        <f>Data!BZ13</f>
        <v>7408</v>
      </c>
      <c r="F47" s="87">
        <f>Data!CT13</f>
        <v>0</v>
      </c>
      <c r="G47" s="87">
        <f>Data!DN13</f>
        <v>0</v>
      </c>
      <c r="H47" s="22">
        <f t="shared" si="0"/>
        <v>47345</v>
      </c>
      <c r="I47" s="1"/>
      <c r="W47" s="18"/>
    </row>
    <row r="48" spans="2:23" x14ac:dyDescent="0.2">
      <c r="B48" s="7" t="s">
        <v>61</v>
      </c>
      <c r="C48" s="87">
        <f>Data!AM13</f>
        <v>0</v>
      </c>
      <c r="D48" s="87">
        <f>Data!BG13</f>
        <v>0</v>
      </c>
      <c r="E48" s="87">
        <f>Data!CA13</f>
        <v>0</v>
      </c>
      <c r="F48" s="87">
        <f>Data!CU13</f>
        <v>0</v>
      </c>
      <c r="G48" s="87">
        <f>Data!DO13</f>
        <v>0</v>
      </c>
      <c r="H48" s="22">
        <f t="shared" si="0"/>
        <v>0</v>
      </c>
      <c r="I48" s="1"/>
      <c r="W48" s="18"/>
    </row>
    <row r="49" spans="2:23" x14ac:dyDescent="0.2">
      <c r="B49" s="7" t="s">
        <v>62</v>
      </c>
      <c r="C49" s="87">
        <f>Data!AN13</f>
        <v>0</v>
      </c>
      <c r="D49" s="87">
        <f>Data!BH13</f>
        <v>492</v>
      </c>
      <c r="E49" s="87">
        <f>Data!CB13</f>
        <v>0</v>
      </c>
      <c r="F49" s="87">
        <f>Data!CV13</f>
        <v>0</v>
      </c>
      <c r="G49" s="87">
        <f>Data!DP13</f>
        <v>0</v>
      </c>
      <c r="H49" s="22">
        <f t="shared" si="0"/>
        <v>492</v>
      </c>
      <c r="I49" s="1"/>
      <c r="W49" s="18"/>
    </row>
    <row r="50" spans="2:23" x14ac:dyDescent="0.2">
      <c r="B50" s="7" t="s">
        <v>63</v>
      </c>
      <c r="C50" s="87">
        <f>Data!AO13</f>
        <v>2384</v>
      </c>
      <c r="D50" s="87">
        <f>Data!BI13</f>
        <v>5748</v>
      </c>
      <c r="E50" s="87">
        <f>Data!CC13</f>
        <v>519</v>
      </c>
      <c r="F50" s="87">
        <f>Data!CW13</f>
        <v>0</v>
      </c>
      <c r="G50" s="87">
        <f>Data!DQ13</f>
        <v>0</v>
      </c>
      <c r="H50" s="22">
        <f t="shared" si="0"/>
        <v>8651</v>
      </c>
      <c r="I50" s="1"/>
      <c r="W50" s="18"/>
    </row>
    <row r="51" spans="2:23" x14ac:dyDescent="0.2">
      <c r="B51" s="7" t="s">
        <v>0</v>
      </c>
      <c r="C51" s="87">
        <f>Data!AP13</f>
        <v>2245</v>
      </c>
      <c r="D51" s="87">
        <f>Data!BJ13</f>
        <v>10369</v>
      </c>
      <c r="E51" s="87">
        <f>Data!CD13</f>
        <v>166</v>
      </c>
      <c r="F51" s="87">
        <f>Data!CX13</f>
        <v>0</v>
      </c>
      <c r="G51" s="87">
        <f>Data!DR13</f>
        <v>0</v>
      </c>
      <c r="H51" s="22">
        <f t="shared" si="0"/>
        <v>12780</v>
      </c>
      <c r="I51" s="1"/>
      <c r="W51" s="18"/>
    </row>
    <row r="52" spans="2:23" x14ac:dyDescent="0.2">
      <c r="B52" s="8" t="s">
        <v>34</v>
      </c>
      <c r="C52" s="22">
        <f>SUM(C32:C51)</f>
        <v>152389</v>
      </c>
      <c r="D52" s="22">
        <f>SUM(D32:D51)</f>
        <v>130852</v>
      </c>
      <c r="E52" s="22">
        <f>SUM(E32:E51)</f>
        <v>26966</v>
      </c>
      <c r="F52" s="22">
        <f>SUM(F32:F51)</f>
        <v>2013</v>
      </c>
      <c r="G52" s="22">
        <f>SUM(G32:G51)</f>
        <v>0</v>
      </c>
      <c r="H52" s="22">
        <f t="shared" si="0"/>
        <v>312220</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Data!T13</f>
        <v>Luna, Linda</v>
      </c>
      <c r="E55" s="363"/>
      <c r="F55" s="363"/>
      <c r="G55" s="94" t="str">
        <f>Data!U13</f>
        <v>(254) 968-9598</v>
      </c>
      <c r="H55" s="84" t="str">
        <f>Data!V13</f>
        <v>luna@tarleton.edu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Data!DS13</f>
        <v>4295952</v>
      </c>
      <c r="D61" s="88">
        <f>Data!EM13</f>
        <v>2989860</v>
      </c>
      <c r="E61" s="88">
        <f>Data!FG13</f>
        <v>1512179</v>
      </c>
      <c r="F61" s="88">
        <f>Data!GA13</f>
        <v>0</v>
      </c>
      <c r="G61" s="88">
        <f>Data!GU13</f>
        <v>0</v>
      </c>
      <c r="H61" s="21">
        <f>SUM(C61:G61)</f>
        <v>8797991</v>
      </c>
      <c r="I61" s="1"/>
    </row>
    <row r="62" spans="2:23" x14ac:dyDescent="0.2">
      <c r="B62" s="9" t="str">
        <f>$B$33</f>
        <v>Science</v>
      </c>
      <c r="C62" s="88">
        <f>Data!DT13</f>
        <v>1460982</v>
      </c>
      <c r="D62" s="88">
        <f>Data!EN13</f>
        <v>1999185</v>
      </c>
      <c r="E62" s="88">
        <f>Data!FH13</f>
        <v>648103</v>
      </c>
      <c r="F62" s="88">
        <f>Data!GB13</f>
        <v>0</v>
      </c>
      <c r="G62" s="88">
        <f>Data!GV13</f>
        <v>0</v>
      </c>
      <c r="H62" s="22">
        <f t="shared" ref="H62:H81" si="1">SUM(C62:G62)</f>
        <v>4108270</v>
      </c>
      <c r="I62" s="1"/>
    </row>
    <row r="63" spans="2:23" x14ac:dyDescent="0.2">
      <c r="B63" s="9" t="str">
        <f>$B$34</f>
        <v>Fine Arts</v>
      </c>
      <c r="C63" s="88">
        <f>Data!DU13</f>
        <v>773114</v>
      </c>
      <c r="D63" s="88">
        <f>Data!EO13</f>
        <v>560454</v>
      </c>
      <c r="E63" s="88">
        <f>Data!FI13</f>
        <v>108051</v>
      </c>
      <c r="F63" s="88">
        <f>Data!GC13</f>
        <v>0</v>
      </c>
      <c r="G63" s="88">
        <f>Data!GW13</f>
        <v>0</v>
      </c>
      <c r="H63" s="22">
        <f t="shared" si="1"/>
        <v>1441619</v>
      </c>
      <c r="I63" s="1"/>
    </row>
    <row r="64" spans="2:23" x14ac:dyDescent="0.2">
      <c r="B64" s="9" t="str">
        <f>$B$35</f>
        <v>Teacher Education</v>
      </c>
      <c r="C64" s="88">
        <f>Data!DV13</f>
        <v>429564</v>
      </c>
      <c r="D64" s="88">
        <f>Data!EP13</f>
        <v>1565773</v>
      </c>
      <c r="E64" s="88">
        <f>Data!FJ13</f>
        <v>1033165</v>
      </c>
      <c r="F64" s="88">
        <f>Data!GD13</f>
        <v>683648</v>
      </c>
      <c r="G64" s="88">
        <f>Data!GX13</f>
        <v>0</v>
      </c>
      <c r="H64" s="22">
        <f t="shared" si="1"/>
        <v>3712150</v>
      </c>
      <c r="I64" s="1"/>
    </row>
    <row r="65" spans="2:9" x14ac:dyDescent="0.2">
      <c r="B65" s="9" t="str">
        <f>$B$36</f>
        <v>Agriculture</v>
      </c>
      <c r="C65" s="88">
        <f>Data!DW13</f>
        <v>509445</v>
      </c>
      <c r="D65" s="88">
        <f>Data!EQ13</f>
        <v>1249427</v>
      </c>
      <c r="E65" s="88">
        <f>Data!FK13</f>
        <v>570633</v>
      </c>
      <c r="F65" s="88">
        <f>Data!GE13</f>
        <v>0</v>
      </c>
      <c r="G65" s="88">
        <f>Data!GY13</f>
        <v>0</v>
      </c>
      <c r="H65" s="22">
        <f t="shared" si="1"/>
        <v>2329505</v>
      </c>
      <c r="I65" s="1"/>
    </row>
    <row r="66" spans="2:9" x14ac:dyDescent="0.2">
      <c r="B66" s="9" t="str">
        <f>$B$37</f>
        <v>Engineering</v>
      </c>
      <c r="C66" s="88">
        <f>Data!DX13</f>
        <v>546490</v>
      </c>
      <c r="D66" s="88">
        <f>Data!ER13</f>
        <v>946792</v>
      </c>
      <c r="E66" s="88">
        <f>Data!FL13</f>
        <v>289702</v>
      </c>
      <c r="F66" s="88">
        <f>Data!GF13</f>
        <v>0</v>
      </c>
      <c r="G66" s="88">
        <f>Data!GZ13</f>
        <v>0</v>
      </c>
      <c r="H66" s="22">
        <f t="shared" si="1"/>
        <v>1782984</v>
      </c>
      <c r="I66" s="1"/>
    </row>
    <row r="67" spans="2:9" x14ac:dyDescent="0.2">
      <c r="B67" s="9" t="str">
        <f>$B$38</f>
        <v>Home Economics</v>
      </c>
      <c r="C67" s="88">
        <f>Data!DY13</f>
        <v>72426</v>
      </c>
      <c r="D67" s="88">
        <f>Data!ES13</f>
        <v>194317</v>
      </c>
      <c r="E67" s="88">
        <f>Data!FM13</f>
        <v>28195</v>
      </c>
      <c r="F67" s="88">
        <f>Data!GG13</f>
        <v>0</v>
      </c>
      <c r="G67" s="88">
        <f>Data!HA13</f>
        <v>0</v>
      </c>
      <c r="H67" s="22">
        <f t="shared" si="1"/>
        <v>294938</v>
      </c>
      <c r="I67" s="1"/>
    </row>
    <row r="68" spans="2:9" x14ac:dyDescent="0.2">
      <c r="B68" s="9" t="str">
        <f>$B$39</f>
        <v>Law</v>
      </c>
      <c r="C68" s="88">
        <f>Data!DZ13</f>
        <v>0</v>
      </c>
      <c r="D68" s="88">
        <f>Data!ET13</f>
        <v>0</v>
      </c>
      <c r="E68" s="88">
        <f>Data!FN13</f>
        <v>0</v>
      </c>
      <c r="F68" s="88">
        <f>Data!GH13</f>
        <v>0</v>
      </c>
      <c r="G68" s="88">
        <f>Data!HB13</f>
        <v>0</v>
      </c>
      <c r="H68" s="22">
        <f t="shared" si="1"/>
        <v>0</v>
      </c>
      <c r="I68" s="1"/>
    </row>
    <row r="69" spans="2:9" x14ac:dyDescent="0.2">
      <c r="B69" s="9" t="str">
        <f>$B$40</f>
        <v>Social Service</v>
      </c>
      <c r="C69" s="88">
        <f>Data!EA13</f>
        <v>88629</v>
      </c>
      <c r="D69" s="88">
        <f>Data!EU13</f>
        <v>462168</v>
      </c>
      <c r="E69" s="88">
        <f>Data!FO13</f>
        <v>460162</v>
      </c>
      <c r="F69" s="88">
        <f>Data!GI13</f>
        <v>0</v>
      </c>
      <c r="G69" s="88">
        <f>Data!HC13</f>
        <v>0</v>
      </c>
      <c r="H69" s="22">
        <f t="shared" si="1"/>
        <v>1010959</v>
      </c>
      <c r="I69" s="1"/>
    </row>
    <row r="70" spans="2:9" x14ac:dyDescent="0.2">
      <c r="B70" s="9" t="str">
        <f>$B$41</f>
        <v>Library Science</v>
      </c>
      <c r="C70" s="88">
        <f>Data!EB13</f>
        <v>0</v>
      </c>
      <c r="D70" s="88">
        <f>Data!EV13</f>
        <v>0</v>
      </c>
      <c r="E70" s="88">
        <f>Data!FP13</f>
        <v>0</v>
      </c>
      <c r="F70" s="88">
        <f>Data!GJ13</f>
        <v>0</v>
      </c>
      <c r="G70" s="88">
        <f>Data!HD13</f>
        <v>0</v>
      </c>
      <c r="H70" s="22">
        <f t="shared" si="1"/>
        <v>0</v>
      </c>
      <c r="I70" s="1"/>
    </row>
    <row r="71" spans="2:9" x14ac:dyDescent="0.2">
      <c r="B71" s="9" t="str">
        <f>$B$42</f>
        <v>Veterinary Science</v>
      </c>
      <c r="C71" s="88">
        <f>Data!EC13</f>
        <v>0</v>
      </c>
      <c r="D71" s="88">
        <f>Data!EW13</f>
        <v>0</v>
      </c>
      <c r="E71" s="88">
        <f>Data!FQ13</f>
        <v>0</v>
      </c>
      <c r="F71" s="88">
        <f>Data!GK13</f>
        <v>0</v>
      </c>
      <c r="G71" s="88">
        <f>Data!HE13</f>
        <v>0</v>
      </c>
      <c r="H71" s="22">
        <f t="shared" si="1"/>
        <v>0</v>
      </c>
      <c r="I71" s="1"/>
    </row>
    <row r="72" spans="2:9" x14ac:dyDescent="0.2">
      <c r="B72" s="9" t="str">
        <f>$B$43</f>
        <v>Vocational Training</v>
      </c>
      <c r="C72" s="88">
        <f>Data!ED13</f>
        <v>0</v>
      </c>
      <c r="D72" s="88">
        <f>Data!EX13</f>
        <v>0</v>
      </c>
      <c r="E72" s="88">
        <f>Data!FR13</f>
        <v>0</v>
      </c>
      <c r="F72" s="88">
        <f>Data!GL13</f>
        <v>0</v>
      </c>
      <c r="G72" s="88">
        <f>Data!HF13</f>
        <v>0</v>
      </c>
      <c r="H72" s="22">
        <f t="shared" si="1"/>
        <v>0</v>
      </c>
      <c r="I72" s="1"/>
    </row>
    <row r="73" spans="2:9" x14ac:dyDescent="0.2">
      <c r="B73" s="9" t="str">
        <f>$B$44</f>
        <v>Physical Training</v>
      </c>
      <c r="C73" s="88">
        <f>Data!EE13</f>
        <v>173488</v>
      </c>
      <c r="D73" s="88">
        <f>Data!EY13</f>
        <v>0</v>
      </c>
      <c r="E73" s="88">
        <f>Data!FS13</f>
        <v>0</v>
      </c>
      <c r="F73" s="88">
        <f>Data!GM13</f>
        <v>0</v>
      </c>
      <c r="G73" s="88">
        <f>Data!HG13</f>
        <v>0</v>
      </c>
      <c r="H73" s="22">
        <f t="shared" si="1"/>
        <v>173488</v>
      </c>
      <c r="I73" s="1"/>
    </row>
    <row r="74" spans="2:9" x14ac:dyDescent="0.2">
      <c r="B74" s="9" t="str">
        <f>$B$45</f>
        <v>Health Services</v>
      </c>
      <c r="C74" s="88">
        <f>Data!EF13</f>
        <v>178134</v>
      </c>
      <c r="D74" s="88">
        <f>Data!EZ13</f>
        <v>193279</v>
      </c>
      <c r="E74" s="88">
        <f>Data!FT13</f>
        <v>64253</v>
      </c>
      <c r="F74" s="88">
        <f>Data!GN13</f>
        <v>0</v>
      </c>
      <c r="G74" s="88">
        <f>Data!HH13</f>
        <v>0</v>
      </c>
      <c r="H74" s="22">
        <f t="shared" si="1"/>
        <v>435666</v>
      </c>
      <c r="I74" s="1"/>
    </row>
    <row r="75" spans="2:9" x14ac:dyDescent="0.2">
      <c r="B75" s="9" t="str">
        <f>$B$46</f>
        <v>Pharmacy</v>
      </c>
      <c r="C75" s="88">
        <f>Data!EG13</f>
        <v>0</v>
      </c>
      <c r="D75" s="88">
        <f>Data!FA13</f>
        <v>0</v>
      </c>
      <c r="E75" s="88">
        <f>Data!FU13</f>
        <v>0</v>
      </c>
      <c r="F75" s="88">
        <f>Data!GO13</f>
        <v>0</v>
      </c>
      <c r="G75" s="88">
        <f>Data!HI13</f>
        <v>0</v>
      </c>
      <c r="H75" s="22">
        <f t="shared" si="1"/>
        <v>0</v>
      </c>
      <c r="I75" s="1"/>
    </row>
    <row r="76" spans="2:9" x14ac:dyDescent="0.2">
      <c r="B76" s="9" t="str">
        <f>$B$47</f>
        <v>Business Administration</v>
      </c>
      <c r="C76" s="88">
        <f>Data!EH13</f>
        <v>1086532</v>
      </c>
      <c r="D76" s="88">
        <f>Data!FB13</f>
        <v>2840253</v>
      </c>
      <c r="E76" s="88">
        <f>Data!FV13</f>
        <v>1501772</v>
      </c>
      <c r="F76" s="88">
        <f>Data!GP13</f>
        <v>0</v>
      </c>
      <c r="G76" s="88">
        <f>Data!HJ13</f>
        <v>0</v>
      </c>
      <c r="H76" s="22">
        <f t="shared" si="1"/>
        <v>5428557</v>
      </c>
      <c r="I76" s="1"/>
    </row>
    <row r="77" spans="2:9" x14ac:dyDescent="0.2">
      <c r="B77" s="9" t="str">
        <f>$B$48</f>
        <v>Optometry</v>
      </c>
      <c r="C77" s="88">
        <f>Data!EI13</f>
        <v>0</v>
      </c>
      <c r="D77" s="88">
        <f>Data!FC13</f>
        <v>0</v>
      </c>
      <c r="E77" s="88">
        <f>Data!FW13</f>
        <v>0</v>
      </c>
      <c r="F77" s="88">
        <f>Data!GQ13</f>
        <v>0</v>
      </c>
      <c r="G77" s="88">
        <f>Data!HK13</f>
        <v>0</v>
      </c>
      <c r="H77" s="22">
        <f t="shared" si="1"/>
        <v>0</v>
      </c>
      <c r="I77" s="1"/>
    </row>
    <row r="78" spans="2:9" x14ac:dyDescent="0.2">
      <c r="B78" s="9" t="str">
        <f>$B$49</f>
        <v>Teacher Ed-Practice Teaching</v>
      </c>
      <c r="C78" s="88">
        <f>Data!EJ13</f>
        <v>0</v>
      </c>
      <c r="D78" s="88">
        <f>Data!FD13</f>
        <v>32523</v>
      </c>
      <c r="E78" s="88">
        <f>Data!FX13</f>
        <v>0</v>
      </c>
      <c r="F78" s="88">
        <f>Data!GR13</f>
        <v>0</v>
      </c>
      <c r="G78" s="88">
        <f>Data!HL13</f>
        <v>0</v>
      </c>
      <c r="H78" s="22">
        <f t="shared" si="1"/>
        <v>32523</v>
      </c>
      <c r="I78" s="1"/>
    </row>
    <row r="79" spans="2:9" x14ac:dyDescent="0.2">
      <c r="B79" s="9" t="str">
        <f>$B$50</f>
        <v>Technology</v>
      </c>
      <c r="C79" s="88">
        <f>Data!EK13</f>
        <v>265611</v>
      </c>
      <c r="D79" s="88">
        <f>Data!FE13</f>
        <v>752432</v>
      </c>
      <c r="E79" s="88">
        <f>Data!FY13</f>
        <v>113893</v>
      </c>
      <c r="F79" s="88">
        <f>Data!GS13</f>
        <v>0</v>
      </c>
      <c r="G79" s="88">
        <f>Data!HM13</f>
        <v>0</v>
      </c>
      <c r="H79" s="22">
        <f t="shared" si="1"/>
        <v>1131936</v>
      </c>
      <c r="I79" s="1"/>
    </row>
    <row r="80" spans="2:9" x14ac:dyDescent="0.2">
      <c r="B80" s="9" t="str">
        <f>$B$51</f>
        <v>Nursing</v>
      </c>
      <c r="C80" s="88">
        <f>Data!EL13</f>
        <v>134858</v>
      </c>
      <c r="D80" s="88">
        <f>Data!FF13</f>
        <v>1099893</v>
      </c>
      <c r="E80" s="88">
        <f>Data!FZ13</f>
        <v>264670</v>
      </c>
      <c r="F80" s="88">
        <f>Data!GT13</f>
        <v>0</v>
      </c>
      <c r="G80" s="88">
        <f>Data!HN13</f>
        <v>0</v>
      </c>
      <c r="H80" s="22">
        <f t="shared" si="1"/>
        <v>1499421</v>
      </c>
      <c r="I80" s="1"/>
    </row>
    <row r="81" spans="2:9" x14ac:dyDescent="0.2">
      <c r="B81" s="39" t="str">
        <f>$B$52</f>
        <v>Totals</v>
      </c>
      <c r="C81" s="21">
        <f>SUM(C61:C80)</f>
        <v>10015225</v>
      </c>
      <c r="D81" s="21">
        <f>SUM(D61:D80)</f>
        <v>14886356</v>
      </c>
      <c r="E81" s="21">
        <f>SUM(E61:E80)</f>
        <v>6594778</v>
      </c>
      <c r="F81" s="21">
        <f>SUM(F61:F80)</f>
        <v>683648</v>
      </c>
      <c r="G81" s="21">
        <f>SUM(G61:G80)</f>
        <v>0</v>
      </c>
      <c r="H81" s="21">
        <f t="shared" si="1"/>
        <v>32180007</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Data!T13</f>
        <v>Luna, Linda</v>
      </c>
      <c r="E84" s="363"/>
      <c r="F84" s="363"/>
      <c r="G84" s="94" t="str">
        <f>Data!U13</f>
        <v>(254) 968-9598</v>
      </c>
      <c r="H84" s="84" t="str">
        <f>Data!V13</f>
        <v>luna@tarleton.edu</v>
      </c>
    </row>
    <row r="85" spans="2:9" ht="13.5" customHeight="1" x14ac:dyDescent="0.2">
      <c r="B85" s="27"/>
      <c r="C85" s="27"/>
      <c r="D85" s="27"/>
      <c r="E85" s="27"/>
      <c r="F85" s="27"/>
      <c r="G85" s="27"/>
      <c r="H85" s="5"/>
    </row>
    <row r="86" spans="2:9" x14ac:dyDescent="0.2">
      <c r="B86" s="28" t="s">
        <v>33</v>
      </c>
      <c r="C86" s="13"/>
      <c r="D86" s="13"/>
      <c r="E86" s="13"/>
      <c r="F86" s="13"/>
      <c r="G86" s="13"/>
      <c r="H86" s="17">
        <f>H13+H14</f>
        <v>74115009</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Data!HR13</f>
        <v>0</v>
      </c>
      <c r="D91" s="171">
        <f>Data!IL13</f>
        <v>0</v>
      </c>
      <c r="E91" s="171">
        <f>Data!JF13</f>
        <v>0</v>
      </c>
      <c r="F91" s="171">
        <f>Data!JZ13</f>
        <v>0</v>
      </c>
      <c r="G91" s="171">
        <f>Data!KT13</f>
        <v>0</v>
      </c>
      <c r="H91" s="40">
        <f t="shared" ref="H91:H111" si="2">SUM(C91:G91)</f>
        <v>0</v>
      </c>
    </row>
    <row r="92" spans="2:9" x14ac:dyDescent="0.2">
      <c r="B92" s="9" t="str">
        <f>$B$33</f>
        <v>Science</v>
      </c>
      <c r="C92" s="171">
        <f>Data!HS13</f>
        <v>0</v>
      </c>
      <c r="D92" s="171">
        <f>Data!IM13</f>
        <v>0</v>
      </c>
      <c r="E92" s="171">
        <f>Data!JG13</f>
        <v>0</v>
      </c>
      <c r="F92" s="171">
        <f>Data!KA13</f>
        <v>0</v>
      </c>
      <c r="G92" s="171">
        <f>Data!KU13</f>
        <v>0</v>
      </c>
      <c r="H92" s="75">
        <f t="shared" si="2"/>
        <v>0</v>
      </c>
    </row>
    <row r="93" spans="2:9" x14ac:dyDescent="0.2">
      <c r="B93" s="9" t="str">
        <f>$B$34</f>
        <v>Fine Arts</v>
      </c>
      <c r="C93" s="171">
        <f>Data!HT13</f>
        <v>0</v>
      </c>
      <c r="D93" s="171">
        <f>Data!IN13</f>
        <v>0</v>
      </c>
      <c r="E93" s="171">
        <f>Data!JH13</f>
        <v>0</v>
      </c>
      <c r="F93" s="171">
        <f>Data!KB13</f>
        <v>0</v>
      </c>
      <c r="G93" s="171">
        <f>Data!KV13</f>
        <v>0</v>
      </c>
      <c r="H93" s="75">
        <f t="shared" si="2"/>
        <v>0</v>
      </c>
    </row>
    <row r="94" spans="2:9" x14ac:dyDescent="0.2">
      <c r="B94" s="9" t="str">
        <f>$B$35</f>
        <v>Teacher Education</v>
      </c>
      <c r="C94" s="171">
        <f>Data!HU13</f>
        <v>0</v>
      </c>
      <c r="D94" s="171">
        <f>Data!IO13</f>
        <v>0</v>
      </c>
      <c r="E94" s="171">
        <f>Data!JI13</f>
        <v>0</v>
      </c>
      <c r="F94" s="171">
        <f>Data!KC13</f>
        <v>0</v>
      </c>
      <c r="G94" s="171">
        <f>Data!KW13</f>
        <v>0</v>
      </c>
      <c r="H94" s="75">
        <f t="shared" si="2"/>
        <v>0</v>
      </c>
    </row>
    <row r="95" spans="2:9" x14ac:dyDescent="0.2">
      <c r="B95" s="9" t="str">
        <f>$B$36</f>
        <v>Agriculture</v>
      </c>
      <c r="C95" s="171">
        <f>Data!HV13</f>
        <v>0</v>
      </c>
      <c r="D95" s="171">
        <f>Data!IP13</f>
        <v>0</v>
      </c>
      <c r="E95" s="171">
        <f>Data!JJ13</f>
        <v>0</v>
      </c>
      <c r="F95" s="171">
        <f>Data!KD13</f>
        <v>0</v>
      </c>
      <c r="G95" s="171">
        <f>Data!KX13</f>
        <v>0</v>
      </c>
      <c r="H95" s="75">
        <f t="shared" si="2"/>
        <v>0</v>
      </c>
    </row>
    <row r="96" spans="2:9" x14ac:dyDescent="0.2">
      <c r="B96" s="9" t="str">
        <f>$B$37</f>
        <v>Engineering</v>
      </c>
      <c r="C96" s="171">
        <f>Data!HW13</f>
        <v>0</v>
      </c>
      <c r="D96" s="171">
        <f>Data!IQ13</f>
        <v>0</v>
      </c>
      <c r="E96" s="171">
        <f>Data!JK13</f>
        <v>0</v>
      </c>
      <c r="F96" s="171">
        <f>Data!KE13</f>
        <v>0</v>
      </c>
      <c r="G96" s="171">
        <f>Data!KY13</f>
        <v>0</v>
      </c>
      <c r="H96" s="75">
        <f t="shared" si="2"/>
        <v>0</v>
      </c>
    </row>
    <row r="97" spans="2:8" x14ac:dyDescent="0.2">
      <c r="B97" s="9" t="str">
        <f>$B$38</f>
        <v>Home Economics</v>
      </c>
      <c r="C97" s="171">
        <f>Data!HX13</f>
        <v>0</v>
      </c>
      <c r="D97" s="171">
        <f>Data!IR13</f>
        <v>0</v>
      </c>
      <c r="E97" s="171">
        <f>Data!JL13</f>
        <v>0</v>
      </c>
      <c r="F97" s="171">
        <f>Data!KF13</f>
        <v>0</v>
      </c>
      <c r="G97" s="171">
        <f>Data!KZ13</f>
        <v>0</v>
      </c>
      <c r="H97" s="75">
        <f t="shared" si="2"/>
        <v>0</v>
      </c>
    </row>
    <row r="98" spans="2:8" x14ac:dyDescent="0.2">
      <c r="B98" s="9" t="str">
        <f>$B$39</f>
        <v>Law</v>
      </c>
      <c r="C98" s="171">
        <f>Data!HY13</f>
        <v>0</v>
      </c>
      <c r="D98" s="171">
        <f>Data!IS13</f>
        <v>0</v>
      </c>
      <c r="E98" s="171">
        <f>Data!JM13</f>
        <v>0</v>
      </c>
      <c r="F98" s="171">
        <f>Data!KG13</f>
        <v>0</v>
      </c>
      <c r="G98" s="171">
        <f>Data!LA13</f>
        <v>0</v>
      </c>
      <c r="H98" s="75">
        <f t="shared" si="2"/>
        <v>0</v>
      </c>
    </row>
    <row r="99" spans="2:8" x14ac:dyDescent="0.2">
      <c r="B99" s="9" t="str">
        <f>$B$40</f>
        <v>Social Service</v>
      </c>
      <c r="C99" s="171">
        <f>Data!HZ13</f>
        <v>0</v>
      </c>
      <c r="D99" s="171">
        <f>Data!IT13</f>
        <v>0</v>
      </c>
      <c r="E99" s="171">
        <f>Data!JN13</f>
        <v>0</v>
      </c>
      <c r="F99" s="171">
        <f>Data!KH13</f>
        <v>0</v>
      </c>
      <c r="G99" s="171">
        <f>Data!LB13</f>
        <v>0</v>
      </c>
      <c r="H99" s="75">
        <f t="shared" si="2"/>
        <v>0</v>
      </c>
    </row>
    <row r="100" spans="2:8" x14ac:dyDescent="0.2">
      <c r="B100" s="9" t="str">
        <f>$B$41</f>
        <v>Library Science</v>
      </c>
      <c r="C100" s="171">
        <f>Data!IA13</f>
        <v>0</v>
      </c>
      <c r="D100" s="171">
        <f>Data!IU13</f>
        <v>0</v>
      </c>
      <c r="E100" s="171">
        <f>Data!JO13</f>
        <v>0</v>
      </c>
      <c r="F100" s="171">
        <f>Data!KI13</f>
        <v>0</v>
      </c>
      <c r="G100" s="171">
        <f>Data!LC13</f>
        <v>0</v>
      </c>
      <c r="H100" s="75">
        <f t="shared" si="2"/>
        <v>0</v>
      </c>
    </row>
    <row r="101" spans="2:8" x14ac:dyDescent="0.2">
      <c r="B101" s="9" t="str">
        <f>$B$42</f>
        <v>Veterinary Science</v>
      </c>
      <c r="C101" s="171">
        <f>Data!IB13</f>
        <v>0</v>
      </c>
      <c r="D101" s="171">
        <f>Data!IV13</f>
        <v>0</v>
      </c>
      <c r="E101" s="171">
        <f>Data!JP13</f>
        <v>0</v>
      </c>
      <c r="F101" s="171">
        <f>Data!KJ13</f>
        <v>0</v>
      </c>
      <c r="G101" s="171">
        <f>Data!LD13</f>
        <v>0</v>
      </c>
      <c r="H101" s="75">
        <f t="shared" si="2"/>
        <v>0</v>
      </c>
    </row>
    <row r="102" spans="2:8" x14ac:dyDescent="0.2">
      <c r="B102" s="9" t="str">
        <f>$B$43</f>
        <v>Vocational Training</v>
      </c>
      <c r="C102" s="171">
        <f>Data!IC13</f>
        <v>0</v>
      </c>
      <c r="D102" s="171">
        <f>Data!IW13</f>
        <v>0</v>
      </c>
      <c r="E102" s="171">
        <f>Data!JQ13</f>
        <v>0</v>
      </c>
      <c r="F102" s="171">
        <f>Data!KK13</f>
        <v>0</v>
      </c>
      <c r="G102" s="171">
        <f>Data!LE13</f>
        <v>0</v>
      </c>
      <c r="H102" s="75">
        <f t="shared" si="2"/>
        <v>0</v>
      </c>
    </row>
    <row r="103" spans="2:8" x14ac:dyDescent="0.2">
      <c r="B103" s="9" t="str">
        <f>$B$44</f>
        <v>Physical Training</v>
      </c>
      <c r="C103" s="171">
        <f>Data!ID13</f>
        <v>0</v>
      </c>
      <c r="D103" s="171">
        <f>Data!IX13</f>
        <v>0</v>
      </c>
      <c r="E103" s="171">
        <f>Data!JR13</f>
        <v>0</v>
      </c>
      <c r="F103" s="171">
        <f>Data!KL13</f>
        <v>0</v>
      </c>
      <c r="G103" s="171">
        <f>Data!LF13</f>
        <v>0</v>
      </c>
      <c r="H103" s="75">
        <f t="shared" si="2"/>
        <v>0</v>
      </c>
    </row>
    <row r="104" spans="2:8" x14ac:dyDescent="0.2">
      <c r="B104" s="9" t="str">
        <f>$B$45</f>
        <v>Health Services</v>
      </c>
      <c r="C104" s="171">
        <f>Data!IE13</f>
        <v>0</v>
      </c>
      <c r="D104" s="171">
        <f>Data!IY13</f>
        <v>0</v>
      </c>
      <c r="E104" s="171">
        <f>Data!JS13</f>
        <v>0</v>
      </c>
      <c r="F104" s="171">
        <f>Data!KM13</f>
        <v>0</v>
      </c>
      <c r="G104" s="171">
        <f>Data!LG13</f>
        <v>0</v>
      </c>
      <c r="H104" s="75">
        <f t="shared" si="2"/>
        <v>0</v>
      </c>
    </row>
    <row r="105" spans="2:8" x14ac:dyDescent="0.2">
      <c r="B105" s="9" t="str">
        <f>$B$46</f>
        <v>Pharmacy</v>
      </c>
      <c r="C105" s="171">
        <f>Data!IF13</f>
        <v>0</v>
      </c>
      <c r="D105" s="171">
        <f>Data!IZ13</f>
        <v>0</v>
      </c>
      <c r="E105" s="171">
        <f>Data!JT13</f>
        <v>0</v>
      </c>
      <c r="F105" s="171">
        <f>Data!KN13</f>
        <v>0</v>
      </c>
      <c r="G105" s="171">
        <f>Data!LH13</f>
        <v>0</v>
      </c>
      <c r="H105" s="75">
        <f t="shared" si="2"/>
        <v>0</v>
      </c>
    </row>
    <row r="106" spans="2:8" x14ac:dyDescent="0.2">
      <c r="B106" s="9" t="str">
        <f>$B$47</f>
        <v>Business Administration</v>
      </c>
      <c r="C106" s="171">
        <f>Data!IG13</f>
        <v>0</v>
      </c>
      <c r="D106" s="171">
        <f>Data!JA13</f>
        <v>0</v>
      </c>
      <c r="E106" s="171">
        <f>Data!JU13</f>
        <v>0</v>
      </c>
      <c r="F106" s="171">
        <f>Data!KO13</f>
        <v>0</v>
      </c>
      <c r="G106" s="171">
        <f>Data!LI13</f>
        <v>0</v>
      </c>
      <c r="H106" s="75">
        <f t="shared" si="2"/>
        <v>0</v>
      </c>
    </row>
    <row r="107" spans="2:8" x14ac:dyDescent="0.2">
      <c r="B107" s="9" t="str">
        <f>$B$48</f>
        <v>Optometry</v>
      </c>
      <c r="C107" s="171">
        <f>Data!IH13</f>
        <v>0</v>
      </c>
      <c r="D107" s="171">
        <f>Data!JB13</f>
        <v>0</v>
      </c>
      <c r="E107" s="171">
        <f>Data!JV13</f>
        <v>0</v>
      </c>
      <c r="F107" s="171">
        <f>Data!KP13</f>
        <v>0</v>
      </c>
      <c r="G107" s="171">
        <f>Data!LJ13</f>
        <v>0</v>
      </c>
      <c r="H107" s="75">
        <f t="shared" si="2"/>
        <v>0</v>
      </c>
    </row>
    <row r="108" spans="2:8" x14ac:dyDescent="0.2">
      <c r="B108" s="9" t="str">
        <f>$B$49</f>
        <v>Teacher Ed-Practice Teaching</v>
      </c>
      <c r="C108" s="171">
        <f>Data!II13</f>
        <v>0</v>
      </c>
      <c r="D108" s="171">
        <f>Data!JC13</f>
        <v>0</v>
      </c>
      <c r="E108" s="171">
        <f>Data!JW13</f>
        <v>0</v>
      </c>
      <c r="F108" s="171">
        <f>Data!KQ13</f>
        <v>0</v>
      </c>
      <c r="G108" s="171">
        <f>Data!LK13</f>
        <v>0</v>
      </c>
      <c r="H108" s="75">
        <f t="shared" si="2"/>
        <v>0</v>
      </c>
    </row>
    <row r="109" spans="2:8" x14ac:dyDescent="0.2">
      <c r="B109" s="9" t="str">
        <f>$B$50</f>
        <v>Technology</v>
      </c>
      <c r="C109" s="171">
        <f>Data!IJ13</f>
        <v>0</v>
      </c>
      <c r="D109" s="171">
        <f>Data!JD13</f>
        <v>0</v>
      </c>
      <c r="E109" s="171">
        <f>Data!JX13</f>
        <v>0</v>
      </c>
      <c r="F109" s="171">
        <f>Data!KR13</f>
        <v>0</v>
      </c>
      <c r="G109" s="171">
        <f>Data!LL13</f>
        <v>0</v>
      </c>
      <c r="H109" s="75">
        <f t="shared" si="2"/>
        <v>0</v>
      </c>
    </row>
    <row r="110" spans="2:8" x14ac:dyDescent="0.2">
      <c r="B110" s="9" t="str">
        <f>$B$51</f>
        <v>Nursing</v>
      </c>
      <c r="C110" s="171">
        <f>Data!IK13</f>
        <v>0</v>
      </c>
      <c r="D110" s="171">
        <f>Data!JE13</f>
        <v>0</v>
      </c>
      <c r="E110" s="171">
        <f>Data!JY13</f>
        <v>0</v>
      </c>
      <c r="F110" s="171">
        <f>Data!KS13</f>
        <v>0</v>
      </c>
      <c r="G110" s="171">
        <f>Data!HPM13</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4295952</v>
      </c>
      <c r="D116" s="21">
        <f t="shared" si="3"/>
        <v>2989860</v>
      </c>
      <c r="E116" s="21">
        <f t="shared" si="3"/>
        <v>1512179</v>
      </c>
      <c r="F116" s="21">
        <f t="shared" si="3"/>
        <v>0</v>
      </c>
      <c r="G116" s="21">
        <f t="shared" si="3"/>
        <v>0</v>
      </c>
      <c r="H116" s="40">
        <f t="shared" ref="H116:H136" si="4">SUM(C116:G116)</f>
        <v>8797991</v>
      </c>
      <c r="I116" s="1"/>
    </row>
    <row r="117" spans="2:9" x14ac:dyDescent="0.2">
      <c r="B117" s="9" t="str">
        <f>$B$33</f>
        <v>Science</v>
      </c>
      <c r="C117" s="22">
        <f t="shared" si="3"/>
        <v>1460982</v>
      </c>
      <c r="D117" s="22">
        <f t="shared" si="3"/>
        <v>1999185</v>
      </c>
      <c r="E117" s="22">
        <f t="shared" si="3"/>
        <v>648103</v>
      </c>
      <c r="F117" s="22">
        <f t="shared" si="3"/>
        <v>0</v>
      </c>
      <c r="G117" s="22">
        <f t="shared" si="3"/>
        <v>0</v>
      </c>
      <c r="H117" s="75">
        <f t="shared" si="4"/>
        <v>4108270</v>
      </c>
      <c r="I117" s="1"/>
    </row>
    <row r="118" spans="2:9" x14ac:dyDescent="0.2">
      <c r="B118" s="9" t="str">
        <f>$B$34</f>
        <v>Fine Arts</v>
      </c>
      <c r="C118" s="22">
        <f t="shared" si="3"/>
        <v>773114</v>
      </c>
      <c r="D118" s="22">
        <f t="shared" si="3"/>
        <v>560454</v>
      </c>
      <c r="E118" s="22">
        <f t="shared" si="3"/>
        <v>108051</v>
      </c>
      <c r="F118" s="22">
        <f t="shared" si="3"/>
        <v>0</v>
      </c>
      <c r="G118" s="22">
        <f t="shared" si="3"/>
        <v>0</v>
      </c>
      <c r="H118" s="75">
        <f t="shared" si="4"/>
        <v>1441619</v>
      </c>
      <c r="I118" s="1"/>
    </row>
    <row r="119" spans="2:9" x14ac:dyDescent="0.2">
      <c r="B119" s="9" t="str">
        <f>$B$35</f>
        <v>Teacher Education</v>
      </c>
      <c r="C119" s="22">
        <f t="shared" si="3"/>
        <v>429564</v>
      </c>
      <c r="D119" s="22">
        <f t="shared" si="3"/>
        <v>1565773</v>
      </c>
      <c r="E119" s="22">
        <f t="shared" si="3"/>
        <v>1033165</v>
      </c>
      <c r="F119" s="22">
        <f t="shared" si="3"/>
        <v>683648</v>
      </c>
      <c r="G119" s="22">
        <f t="shared" si="3"/>
        <v>0</v>
      </c>
      <c r="H119" s="75">
        <f t="shared" si="4"/>
        <v>3712150</v>
      </c>
      <c r="I119" s="1"/>
    </row>
    <row r="120" spans="2:9" x14ac:dyDescent="0.2">
      <c r="B120" s="9" t="str">
        <f>$B$36</f>
        <v>Agriculture</v>
      </c>
      <c r="C120" s="22">
        <f t="shared" si="3"/>
        <v>509445</v>
      </c>
      <c r="D120" s="22">
        <f t="shared" si="3"/>
        <v>1249427</v>
      </c>
      <c r="E120" s="22">
        <f t="shared" si="3"/>
        <v>570633</v>
      </c>
      <c r="F120" s="22">
        <f t="shared" si="3"/>
        <v>0</v>
      </c>
      <c r="G120" s="22">
        <f t="shared" si="3"/>
        <v>0</v>
      </c>
      <c r="H120" s="75">
        <f t="shared" si="4"/>
        <v>2329505</v>
      </c>
      <c r="I120" s="1"/>
    </row>
    <row r="121" spans="2:9" x14ac:dyDescent="0.2">
      <c r="B121" s="9" t="str">
        <f>$B$37</f>
        <v>Engineering</v>
      </c>
      <c r="C121" s="22">
        <f t="shared" si="3"/>
        <v>546490</v>
      </c>
      <c r="D121" s="22">
        <f t="shared" si="3"/>
        <v>946792</v>
      </c>
      <c r="E121" s="22">
        <f t="shared" si="3"/>
        <v>289702</v>
      </c>
      <c r="F121" s="22">
        <f t="shared" si="3"/>
        <v>0</v>
      </c>
      <c r="G121" s="22">
        <f t="shared" si="3"/>
        <v>0</v>
      </c>
      <c r="H121" s="75">
        <f t="shared" si="4"/>
        <v>1782984</v>
      </c>
      <c r="I121" s="1"/>
    </row>
    <row r="122" spans="2:9" x14ac:dyDescent="0.2">
      <c r="B122" s="9" t="str">
        <f>$B$38</f>
        <v>Home Economics</v>
      </c>
      <c r="C122" s="22">
        <f t="shared" si="3"/>
        <v>72426</v>
      </c>
      <c r="D122" s="22">
        <f t="shared" si="3"/>
        <v>194317</v>
      </c>
      <c r="E122" s="22">
        <f t="shared" si="3"/>
        <v>28195</v>
      </c>
      <c r="F122" s="22">
        <f t="shared" si="3"/>
        <v>0</v>
      </c>
      <c r="G122" s="22">
        <f t="shared" si="3"/>
        <v>0</v>
      </c>
      <c r="H122" s="75">
        <f t="shared" si="4"/>
        <v>294938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88629</v>
      </c>
      <c r="D124" s="22">
        <f t="shared" si="3"/>
        <v>462168</v>
      </c>
      <c r="E124" s="22">
        <f t="shared" si="3"/>
        <v>460162</v>
      </c>
      <c r="F124" s="22">
        <f t="shared" si="3"/>
        <v>0</v>
      </c>
      <c r="G124" s="22">
        <f t="shared" si="3"/>
        <v>0</v>
      </c>
      <c r="H124" s="75">
        <f t="shared" si="4"/>
        <v>1010959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173488</v>
      </c>
      <c r="D128" s="22">
        <f t="shared" si="3"/>
        <v>0</v>
      </c>
      <c r="E128" s="22">
        <f t="shared" si="3"/>
        <v>0</v>
      </c>
      <c r="F128" s="22">
        <f t="shared" si="3"/>
        <v>0</v>
      </c>
      <c r="G128" s="22">
        <f t="shared" si="3"/>
        <v>0</v>
      </c>
      <c r="H128" s="75">
        <f t="shared" si="4"/>
        <v>173488</v>
      </c>
      <c r="I128" s="1"/>
    </row>
    <row r="129" spans="2:12" x14ac:dyDescent="0.2">
      <c r="B129" s="9" t="str">
        <f>$B$45</f>
        <v>Health Services</v>
      </c>
      <c r="C129" s="22">
        <f t="shared" si="3"/>
        <v>178134</v>
      </c>
      <c r="D129" s="22">
        <f t="shared" si="3"/>
        <v>193279</v>
      </c>
      <c r="E129" s="22">
        <f t="shared" si="3"/>
        <v>64253</v>
      </c>
      <c r="F129" s="22">
        <f t="shared" si="3"/>
        <v>0</v>
      </c>
      <c r="G129" s="22">
        <f t="shared" si="3"/>
        <v>0</v>
      </c>
      <c r="H129" s="75">
        <f t="shared" si="4"/>
        <v>435666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1086532</v>
      </c>
      <c r="D131" s="22">
        <f t="shared" si="3"/>
        <v>2840253</v>
      </c>
      <c r="E131" s="22">
        <f t="shared" si="3"/>
        <v>1501772</v>
      </c>
      <c r="F131" s="22">
        <f t="shared" si="3"/>
        <v>0</v>
      </c>
      <c r="G131" s="22">
        <f t="shared" si="3"/>
        <v>0</v>
      </c>
      <c r="H131" s="75">
        <f t="shared" si="4"/>
        <v>5428557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32523</v>
      </c>
      <c r="E133" s="22">
        <f t="shared" si="5"/>
        <v>0</v>
      </c>
      <c r="F133" s="22">
        <f t="shared" si="5"/>
        <v>0</v>
      </c>
      <c r="G133" s="22">
        <f t="shared" si="5"/>
        <v>0</v>
      </c>
      <c r="H133" s="75">
        <f t="shared" si="4"/>
        <v>32523</v>
      </c>
      <c r="I133" s="1"/>
    </row>
    <row r="134" spans="2:12" x14ac:dyDescent="0.2">
      <c r="B134" s="9" t="str">
        <f>$B$50</f>
        <v>Technology</v>
      </c>
      <c r="C134" s="22">
        <f t="shared" si="5"/>
        <v>265611</v>
      </c>
      <c r="D134" s="22">
        <f t="shared" si="5"/>
        <v>752432</v>
      </c>
      <c r="E134" s="22">
        <f t="shared" si="5"/>
        <v>113893</v>
      </c>
      <c r="F134" s="22">
        <f t="shared" si="5"/>
        <v>0</v>
      </c>
      <c r="G134" s="22">
        <f t="shared" si="5"/>
        <v>0</v>
      </c>
      <c r="H134" s="75">
        <f t="shared" si="4"/>
        <v>1131936</v>
      </c>
      <c r="I134" s="1"/>
    </row>
    <row r="135" spans="2:12" x14ac:dyDescent="0.2">
      <c r="B135" s="9" t="str">
        <f>$B$51</f>
        <v>Nursing</v>
      </c>
      <c r="C135" s="22">
        <f t="shared" si="5"/>
        <v>134858</v>
      </c>
      <c r="D135" s="22">
        <f t="shared" si="5"/>
        <v>1099893</v>
      </c>
      <c r="E135" s="22">
        <f t="shared" si="5"/>
        <v>264670</v>
      </c>
      <c r="F135" s="22">
        <f t="shared" si="5"/>
        <v>0</v>
      </c>
      <c r="G135" s="22">
        <f t="shared" si="5"/>
        <v>0</v>
      </c>
      <c r="H135" s="75">
        <f t="shared" si="4"/>
        <v>1499421</v>
      </c>
      <c r="I135" s="1"/>
    </row>
    <row r="136" spans="2:12" x14ac:dyDescent="0.2">
      <c r="B136" s="39" t="str">
        <f>$B$52</f>
        <v>Totals</v>
      </c>
      <c r="C136" s="40">
        <f>SUM(C116:C135)</f>
        <v>10015225</v>
      </c>
      <c r="D136" s="40">
        <f>SUM(D116:D135)</f>
        <v>14886356</v>
      </c>
      <c r="E136" s="40">
        <f>SUM(E116:E135)</f>
        <v>6594778</v>
      </c>
      <c r="F136" s="40">
        <f>SUM(F116:F135)</f>
        <v>683648</v>
      </c>
      <c r="G136" s="40">
        <f>SUM(G116:G135)</f>
        <v>0</v>
      </c>
      <c r="H136" s="40">
        <f t="shared" si="4"/>
        <v>32180007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41935002</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Data!QD13</f>
        <v>0.76737821545829421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0.23262178454170579</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Data!LN13</f>
        <v>4295952</v>
      </c>
      <c r="D143" s="171">
        <f>Data!MH13</f>
        <v>2989860</v>
      </c>
      <c r="E143" s="171">
        <f>Data!NB13</f>
        <v>1512179</v>
      </c>
      <c r="F143" s="171">
        <f>Data!NV13</f>
        <v>0</v>
      </c>
      <c r="G143" s="171">
        <f>Data!OP13</f>
        <v>0</v>
      </c>
      <c r="H143" s="172">
        <f>Data!PJ13</f>
        <v>2667008.6869479236</v>
      </c>
      <c r="I143" s="76">
        <f t="shared" ref="I143:I162" si="6">SUM(C143:H143)</f>
        <v>11464999.686947923</v>
      </c>
    </row>
    <row r="144" spans="2:12" x14ac:dyDescent="0.2">
      <c r="B144" s="9" t="str">
        <f>$B$33</f>
        <v>Science</v>
      </c>
      <c r="C144" s="171">
        <f>Data!LO13</f>
        <v>1460982</v>
      </c>
      <c r="D144" s="171">
        <f>Data!MI13</f>
        <v>1999185</v>
      </c>
      <c r="E144" s="171">
        <f>Data!NC13</f>
        <v>648103</v>
      </c>
      <c r="F144" s="171">
        <f>Data!NW13</f>
        <v>0</v>
      </c>
      <c r="G144" s="171">
        <f>Data!OQ13</f>
        <v>0</v>
      </c>
      <c r="H144" s="172">
        <f>Data!PK13</f>
        <v>1245374.2880991295</v>
      </c>
      <c r="I144" s="76">
        <f t="shared" si="6"/>
        <v>5353644.2880991297</v>
      </c>
    </row>
    <row r="145" spans="2:9" x14ac:dyDescent="0.2">
      <c r="B145" s="9" t="str">
        <f>$B$34</f>
        <v>Fine Arts</v>
      </c>
      <c r="C145" s="171">
        <f>Data!LP13</f>
        <v>773114</v>
      </c>
      <c r="D145" s="171">
        <f>Data!MJ13</f>
        <v>560454</v>
      </c>
      <c r="E145" s="171">
        <f>Data!ND13</f>
        <v>108051</v>
      </c>
      <c r="F145" s="171">
        <f>Data!NX13</f>
        <v>0</v>
      </c>
      <c r="G145" s="171">
        <f>Data!OR13</f>
        <v>0</v>
      </c>
      <c r="H145" s="172">
        <f>Data!PL13</f>
        <v>437010.03970897209</v>
      </c>
      <c r="I145" s="76">
        <f t="shared" si="6"/>
        <v>1878629.039708972</v>
      </c>
    </row>
    <row r="146" spans="2:9" x14ac:dyDescent="0.2">
      <c r="B146" s="9" t="str">
        <f>$B$35</f>
        <v>Teacher Education</v>
      </c>
      <c r="C146" s="171">
        <f>Data!LQ13</f>
        <v>429564</v>
      </c>
      <c r="D146" s="171">
        <f>Data!MK13</f>
        <v>1565773</v>
      </c>
      <c r="E146" s="171">
        <f>Data!NE13</f>
        <v>1033165</v>
      </c>
      <c r="F146" s="171">
        <f>Data!NY13</f>
        <v>683648</v>
      </c>
      <c r="G146" s="171">
        <f>Data!OS13</f>
        <v>0</v>
      </c>
      <c r="H146" s="172">
        <f>Data!PN13</f>
        <v>706162.35812114656</v>
      </c>
      <c r="I146" s="76">
        <f t="shared" si="6"/>
        <v>4418312.3581211464</v>
      </c>
    </row>
    <row r="147" spans="2:9" x14ac:dyDescent="0.2">
      <c r="B147" s="9" t="str">
        <f>$B$36</f>
        <v>Agriculture</v>
      </c>
      <c r="C147" s="171">
        <f>Data!LR13</f>
        <v>509445</v>
      </c>
      <c r="D147" s="171">
        <f>Data!ML13</f>
        <v>1249427</v>
      </c>
      <c r="E147" s="171">
        <f>Data!NF13</f>
        <v>570633</v>
      </c>
      <c r="F147" s="171">
        <f>Data!NZ13</f>
        <v>0</v>
      </c>
      <c r="G147" s="171">
        <f>Data!OT13</f>
        <v>0</v>
      </c>
      <c r="H147" s="172">
        <f>Data!PM13</f>
        <v>1125295.1153568735</v>
      </c>
      <c r="I147" s="76">
        <f t="shared" si="6"/>
        <v>3454800.1153568737</v>
      </c>
    </row>
    <row r="148" spans="2:9" x14ac:dyDescent="0.2">
      <c r="B148" s="9" t="str">
        <f>$B$37</f>
        <v>Engineering</v>
      </c>
      <c r="C148" s="171">
        <f>Data!LS13</f>
        <v>546490</v>
      </c>
      <c r="D148" s="171">
        <f>Data!MM13</f>
        <v>946792</v>
      </c>
      <c r="E148" s="171">
        <f>Data!NG13</f>
        <v>289702</v>
      </c>
      <c r="F148" s="171">
        <f>Data!OA13</f>
        <v>0</v>
      </c>
      <c r="G148" s="171">
        <f>Data!OU13</f>
        <v>0</v>
      </c>
      <c r="H148" s="172">
        <f>Data!PO13</f>
        <v>540490.87077824445</v>
      </c>
      <c r="I148" s="76">
        <f t="shared" si="6"/>
        <v>2323474.8707782445</v>
      </c>
    </row>
    <row r="149" spans="2:9" x14ac:dyDescent="0.2">
      <c r="B149" s="9" t="str">
        <f>$B$38</f>
        <v>Home Economics</v>
      </c>
      <c r="C149" s="171">
        <f>Data!LT13</f>
        <v>72426</v>
      </c>
      <c r="D149" s="171">
        <f>Data!MN13</f>
        <v>194317</v>
      </c>
      <c r="E149" s="171">
        <f>Data!NH13</f>
        <v>28195</v>
      </c>
      <c r="F149" s="171">
        <f>Data!OB13</f>
        <v>0</v>
      </c>
      <c r="G149" s="171">
        <f>Data!OV13</f>
        <v>0</v>
      </c>
      <c r="H149" s="172">
        <f>Data!PP13</f>
        <v>89407.025775662521</v>
      </c>
      <c r="I149" s="76">
        <f t="shared" si="6"/>
        <v>384345.02577566251</v>
      </c>
    </row>
    <row r="150" spans="2:9" x14ac:dyDescent="0.2">
      <c r="B150" s="9" t="str">
        <f>$B$39</f>
        <v>Law</v>
      </c>
      <c r="C150" s="171">
        <f>Data!LU13</f>
        <v>0</v>
      </c>
      <c r="D150" s="171">
        <f>Data!MO13</f>
        <v>0</v>
      </c>
      <c r="E150" s="171">
        <f>Data!NI13</f>
        <v>0</v>
      </c>
      <c r="F150" s="171">
        <f>Data!OC13</f>
        <v>0</v>
      </c>
      <c r="G150" s="171">
        <f>Data!OW13</f>
        <v>0</v>
      </c>
      <c r="H150" s="172">
        <f>Data!PQ13</f>
        <v>0</v>
      </c>
      <c r="I150" s="76">
        <f t="shared" si="6"/>
        <v>0</v>
      </c>
    </row>
    <row r="151" spans="2:9" x14ac:dyDescent="0.2">
      <c r="B151" s="9" t="str">
        <f>$B$40</f>
        <v>Social Service</v>
      </c>
      <c r="C151" s="171">
        <f>Data!LV13</f>
        <v>88629</v>
      </c>
      <c r="D151" s="171">
        <f>Data!MP13</f>
        <v>462168</v>
      </c>
      <c r="E151" s="171">
        <f>Data!NJ13</f>
        <v>460162</v>
      </c>
      <c r="F151" s="171">
        <f>Data!OD13</f>
        <v>0</v>
      </c>
      <c r="G151" s="171">
        <f>Data!OX13</f>
        <v>0</v>
      </c>
      <c r="H151" s="172">
        <f>Data!PR13</f>
        <v>306460.46752584609</v>
      </c>
      <c r="I151" s="76">
        <f t="shared" si="6"/>
        <v>1317419.4675258461</v>
      </c>
    </row>
    <row r="152" spans="2:9" x14ac:dyDescent="0.2">
      <c r="B152" s="9" t="str">
        <f>$B$41</f>
        <v>Library Science</v>
      </c>
      <c r="C152" s="171">
        <f>Data!LW13</f>
        <v>0</v>
      </c>
      <c r="D152" s="171">
        <f>Data!MQ13</f>
        <v>0</v>
      </c>
      <c r="E152" s="171">
        <f>Data!NK13</f>
        <v>0</v>
      </c>
      <c r="F152" s="171">
        <f>Data!OE13</f>
        <v>0</v>
      </c>
      <c r="G152" s="171">
        <f>Data!OY13</f>
        <v>0</v>
      </c>
      <c r="H152" s="172">
        <f>Data!PS13</f>
        <v>0</v>
      </c>
      <c r="I152" s="76">
        <f t="shared" si="6"/>
        <v>0</v>
      </c>
    </row>
    <row r="153" spans="2:9" x14ac:dyDescent="0.2">
      <c r="B153" s="9" t="str">
        <f>$B$42</f>
        <v>Veterinary Science</v>
      </c>
      <c r="C153" s="171">
        <f>Data!LX13</f>
        <v>0</v>
      </c>
      <c r="D153" s="171">
        <f>Data!MR13</f>
        <v>0</v>
      </c>
      <c r="E153" s="171">
        <f>Data!NL13</f>
        <v>0</v>
      </c>
      <c r="F153" s="171">
        <f>Data!OF13</f>
        <v>0</v>
      </c>
      <c r="G153" s="171">
        <f>Data!OZ13</f>
        <v>0</v>
      </c>
      <c r="H153" s="172">
        <f>Data!PT13</f>
        <v>0</v>
      </c>
      <c r="I153" s="76">
        <f t="shared" si="6"/>
        <v>0</v>
      </c>
    </row>
    <row r="154" spans="2:9" x14ac:dyDescent="0.2">
      <c r="B154" s="9" t="str">
        <f>$B$43</f>
        <v>Vocational Training</v>
      </c>
      <c r="C154" s="171">
        <f>Data!LY13</f>
        <v>0</v>
      </c>
      <c r="D154" s="171">
        <f>Data!MS13</f>
        <v>0</v>
      </c>
      <c r="E154" s="171">
        <f>Data!NM13</f>
        <v>0</v>
      </c>
      <c r="F154" s="171">
        <f>Data!OG13</f>
        <v>0</v>
      </c>
      <c r="G154" s="171">
        <f>Data!PA13</f>
        <v>0</v>
      </c>
      <c r="H154" s="172">
        <f>Data!PU13</f>
        <v>0</v>
      </c>
      <c r="I154" s="76">
        <f t="shared" si="6"/>
        <v>0</v>
      </c>
    </row>
    <row r="155" spans="2:9" x14ac:dyDescent="0.2">
      <c r="B155" s="9" t="str">
        <f>$B$44</f>
        <v>Physical Training</v>
      </c>
      <c r="C155" s="171">
        <f>Data!LZ13</f>
        <v>173488</v>
      </c>
      <c r="D155" s="171">
        <f>Data!MT13</f>
        <v>0</v>
      </c>
      <c r="E155" s="171">
        <f>Data!NN13</f>
        <v>0</v>
      </c>
      <c r="F155" s="171">
        <f>Data!OH13</f>
        <v>0</v>
      </c>
      <c r="G155" s="171">
        <f>Data!PB13</f>
        <v>0</v>
      </c>
      <c r="H155" s="172">
        <f>Data!PV13</f>
        <v>52590.870243129531</v>
      </c>
      <c r="I155" s="76">
        <f t="shared" si="6"/>
        <v>226078.87024312952</v>
      </c>
    </row>
    <row r="156" spans="2:9" x14ac:dyDescent="0.2">
      <c r="B156" s="9" t="str">
        <f>$B$45</f>
        <v>Health Services</v>
      </c>
      <c r="C156" s="171">
        <f>Data!MA13</f>
        <v>178134</v>
      </c>
      <c r="D156" s="171">
        <f>Data!MU13</f>
        <v>193279</v>
      </c>
      <c r="E156" s="171">
        <f>Data!NO13</f>
        <v>64253</v>
      </c>
      <c r="F156" s="171">
        <f>Data!OI13</f>
        <v>0</v>
      </c>
      <c r="G156" s="171">
        <f>Data!PC13</f>
        <v>0</v>
      </c>
      <c r="H156" s="172">
        <f>Data!PW13</f>
        <v>132067.08288379179</v>
      </c>
      <c r="I156" s="76">
        <f t="shared" si="6"/>
        <v>567733.08288379177</v>
      </c>
    </row>
    <row r="157" spans="2:9" x14ac:dyDescent="0.2">
      <c r="B157" s="9" t="str">
        <f>$B$46</f>
        <v>Pharmacy</v>
      </c>
      <c r="C157" s="171">
        <f>Data!MB13</f>
        <v>0</v>
      </c>
      <c r="D157" s="171">
        <f>Data!MV13</f>
        <v>0</v>
      </c>
      <c r="E157" s="171">
        <f>Data!NP13</f>
        <v>0</v>
      </c>
      <c r="F157" s="171">
        <f>Data!OJ13</f>
        <v>0</v>
      </c>
      <c r="G157" s="171">
        <f>Data!PD13</f>
        <v>0</v>
      </c>
      <c r="H157" s="172">
        <f>Data!PX13</f>
        <v>0</v>
      </c>
      <c r="I157" s="76">
        <f t="shared" si="6"/>
        <v>0</v>
      </c>
    </row>
    <row r="158" spans="2:9" x14ac:dyDescent="0.2">
      <c r="B158" s="9" t="str">
        <f>$B$47</f>
        <v>Business Administration</v>
      </c>
      <c r="C158" s="171">
        <f>Data!MC13</f>
        <v>1086532</v>
      </c>
      <c r="D158" s="171">
        <f>Data!MW13</f>
        <v>2840253</v>
      </c>
      <c r="E158" s="171">
        <f>Data!NQ13</f>
        <v>1501772</v>
      </c>
      <c r="F158" s="171">
        <f>Data!OK13</f>
        <v>0</v>
      </c>
      <c r="G158" s="171">
        <f>Data!PE13</f>
        <v>0</v>
      </c>
      <c r="H158" s="172">
        <f>Data!PY13</f>
        <v>1645603.9426037103</v>
      </c>
      <c r="I158" s="76">
        <f t="shared" si="6"/>
        <v>7074160.9426037101</v>
      </c>
    </row>
    <row r="159" spans="2:9" x14ac:dyDescent="0.2">
      <c r="B159" s="9" t="str">
        <f>$B$48</f>
        <v>Optometry</v>
      </c>
      <c r="C159" s="171">
        <f>Data!MD13</f>
        <v>0</v>
      </c>
      <c r="D159" s="171">
        <f>Data!MX13</f>
        <v>0</v>
      </c>
      <c r="E159" s="171">
        <f>Data!NR13</f>
        <v>0</v>
      </c>
      <c r="F159" s="171">
        <f>Data!OL13</f>
        <v>0</v>
      </c>
      <c r="G159" s="171">
        <f>Data!PF13</f>
        <v>0</v>
      </c>
      <c r="H159" s="172">
        <f>Data!PZ13</f>
        <v>0</v>
      </c>
      <c r="I159" s="76">
        <f t="shared" si="6"/>
        <v>0</v>
      </c>
    </row>
    <row r="160" spans="2:9" x14ac:dyDescent="0.2">
      <c r="B160" s="9" t="str">
        <f>$B$49</f>
        <v>Teacher Ed-Practice Teaching</v>
      </c>
      <c r="C160" s="171">
        <f>Data!ME13</f>
        <v>0</v>
      </c>
      <c r="D160" s="171">
        <f>Data!MY13</f>
        <v>32523</v>
      </c>
      <c r="E160" s="171">
        <f>Data!NS13</f>
        <v>0</v>
      </c>
      <c r="F160" s="171">
        <f>Data!OM13</f>
        <v>0</v>
      </c>
      <c r="G160" s="171">
        <f>Data!PG13</f>
        <v>0</v>
      </c>
      <c r="H160" s="172">
        <f>Data!QA13</f>
        <v>9858.9693403422807</v>
      </c>
      <c r="I160" s="76">
        <f t="shared" si="6"/>
        <v>42381.969340342279</v>
      </c>
    </row>
    <row r="161" spans="2:10" x14ac:dyDescent="0.2">
      <c r="B161" s="9" t="str">
        <f>$B$50</f>
        <v>Technology</v>
      </c>
      <c r="C161" s="171">
        <f>Data!MF13</f>
        <v>265611</v>
      </c>
      <c r="D161" s="171">
        <f>Data!MZ13</f>
        <v>752432</v>
      </c>
      <c r="E161" s="171">
        <f>Data!NT13</f>
        <v>113893</v>
      </c>
      <c r="F161" s="171">
        <f>Data!ON13</f>
        <v>0</v>
      </c>
      <c r="G161" s="171">
        <f>Data!PH13</f>
        <v>0</v>
      </c>
      <c r="H161" s="172">
        <f>Data!QB13</f>
        <v>343133.23860743723</v>
      </c>
      <c r="I161" s="76">
        <f t="shared" si="6"/>
        <v>1475069.2386074373</v>
      </c>
    </row>
    <row r="162" spans="2:10" x14ac:dyDescent="0.2">
      <c r="B162" s="9" t="str">
        <f>$B$51</f>
        <v>Nursing</v>
      </c>
      <c r="C162" s="171">
        <f>Data!MG13</f>
        <v>134858</v>
      </c>
      <c r="D162" s="171">
        <f>Data!NA13</f>
        <v>1099893</v>
      </c>
      <c r="E162" s="171">
        <f>Data!NU13</f>
        <v>264670</v>
      </c>
      <c r="F162" s="171">
        <f>Data!OO13</f>
        <v>0</v>
      </c>
      <c r="G162" s="171">
        <f>Data!PI13</f>
        <v>0</v>
      </c>
      <c r="H162" s="172">
        <f>Data!QC13</f>
        <v>454532.04400779033</v>
      </c>
      <c r="I162" s="76">
        <f t="shared" si="6"/>
        <v>1953953.0440077903</v>
      </c>
    </row>
    <row r="163" spans="2:10" ht="15" thickBot="1" x14ac:dyDescent="0.25">
      <c r="B163" s="39" t="str">
        <f>$B$52</f>
        <v>Totals</v>
      </c>
      <c r="C163" s="40">
        <f t="shared" ref="C163:H163" si="7">SUM(C143:C162)</f>
        <v>10015225</v>
      </c>
      <c r="D163" s="40">
        <f t="shared" si="7"/>
        <v>14886356</v>
      </c>
      <c r="E163" s="40">
        <f t="shared" si="7"/>
        <v>6594778</v>
      </c>
      <c r="F163" s="40">
        <f t="shared" si="7"/>
        <v>683648</v>
      </c>
      <c r="G163" s="41">
        <f t="shared" si="7"/>
        <v>0</v>
      </c>
      <c r="H163" s="77">
        <f t="shared" si="7"/>
        <v>9754995</v>
      </c>
      <c r="I163" s="76">
        <f>SUM(I143:I162)</f>
        <v>41935001.999999993</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5690055.9522061544</v>
      </c>
      <c r="D168" s="21">
        <f t="shared" si="8"/>
        <v>3876921.2644447396</v>
      </c>
      <c r="E168" s="21">
        <f t="shared" si="8"/>
        <v>1898022.4702970292</v>
      </c>
      <c r="F168" s="21">
        <f t="shared" si="8"/>
        <v>0</v>
      </c>
      <c r="G168" s="21">
        <f t="shared" si="8"/>
        <v>0</v>
      </c>
      <c r="H168" s="40">
        <f t="shared" ref="H168:H188" si="9">SUM(C168:G168)</f>
        <v>11464999.686947923</v>
      </c>
      <c r="I168" s="56"/>
      <c r="J168" s="57"/>
    </row>
    <row r="169" spans="2:10" x14ac:dyDescent="0.2">
      <c r="B169" s="9" t="str">
        <f>$B$33</f>
        <v>Science</v>
      </c>
      <c r="C169" s="22">
        <f t="shared" si="8"/>
        <v>2000671.9118960833</v>
      </c>
      <c r="D169" s="22">
        <f t="shared" si="8"/>
        <v>2544228.8596992912</v>
      </c>
      <c r="E169" s="22">
        <f t="shared" si="8"/>
        <v>808743.516503755</v>
      </c>
      <c r="F169" s="22">
        <f t="shared" si="8"/>
        <v>0</v>
      </c>
      <c r="G169" s="22">
        <f t="shared" si="8"/>
        <v>0</v>
      </c>
      <c r="H169" s="75">
        <f t="shared" si="9"/>
        <v>5353644.2880991297</v>
      </c>
      <c r="I169" s="56"/>
      <c r="J169" s="57"/>
    </row>
    <row r="170" spans="2:10" x14ac:dyDescent="0.2">
      <c r="B170" s="9" t="str">
        <f>$B$34</f>
        <v>Fine Arts</v>
      </c>
      <c r="C170" s="22">
        <f t="shared" si="8"/>
        <v>1029345.1700195693</v>
      </c>
      <c r="D170" s="22">
        <f t="shared" si="8"/>
        <v>711523.7794618787</v>
      </c>
      <c r="E170" s="22">
        <f t="shared" si="8"/>
        <v>137760.09022752414</v>
      </c>
      <c r="F170" s="22">
        <f t="shared" si="8"/>
        <v>0</v>
      </c>
      <c r="G170" s="22">
        <f t="shared" si="8"/>
        <v>0</v>
      </c>
      <c r="H170" s="75">
        <f t="shared" si="9"/>
        <v>1878629.0397089722</v>
      </c>
      <c r="I170" s="56"/>
      <c r="J170" s="57"/>
    </row>
    <row r="171" spans="2:10" x14ac:dyDescent="0.2">
      <c r="B171" s="9" t="str">
        <f>$B$35</f>
        <v>Teacher Education</v>
      </c>
      <c r="C171" s="22">
        <f t="shared" si="8"/>
        <v>525007.63002365769</v>
      </c>
      <c r="D171" s="22">
        <f t="shared" si="8"/>
        <v>1882831.1836171949</v>
      </c>
      <c r="E171" s="22">
        <f t="shared" si="8"/>
        <v>1214993.6234216455</v>
      </c>
      <c r="F171" s="22">
        <f t="shared" si="8"/>
        <v>795479.92105864838</v>
      </c>
      <c r="G171" s="22">
        <f t="shared" si="8"/>
        <v>0</v>
      </c>
      <c r="H171" s="75">
        <f t="shared" si="9"/>
        <v>4418312.3581211464</v>
      </c>
      <c r="I171" s="56"/>
      <c r="J171" s="57"/>
    </row>
    <row r="172" spans="2:10" x14ac:dyDescent="0.2">
      <c r="B172" s="9" t="str">
        <f>$B$36</f>
        <v>Agriculture</v>
      </c>
      <c r="C172" s="22">
        <f t="shared" si="8"/>
        <v>805932.32303740969</v>
      </c>
      <c r="D172" s="22">
        <f t="shared" si="8"/>
        <v>1845842.1618794205</v>
      </c>
      <c r="E172" s="22">
        <f t="shared" si="8"/>
        <v>803025.6304400434</v>
      </c>
      <c r="F172" s="22">
        <f t="shared" si="8"/>
        <v>0</v>
      </c>
      <c r="G172" s="22">
        <f t="shared" si="8"/>
        <v>0</v>
      </c>
      <c r="H172" s="75">
        <f t="shared" si="9"/>
        <v>3454800.1153568737</v>
      </c>
      <c r="I172" s="56"/>
      <c r="J172" s="57"/>
    </row>
    <row r="173" spans="2:10" x14ac:dyDescent="0.2">
      <c r="B173" s="9" t="str">
        <f>$B$37</f>
        <v>Engineering</v>
      </c>
      <c r="C173" s="22">
        <f t="shared" si="8"/>
        <v>719492.720135457</v>
      </c>
      <c r="D173" s="22">
        <f t="shared" si="8"/>
        <v>1234241.5790314763</v>
      </c>
      <c r="E173" s="22">
        <f t="shared" si="8"/>
        <v>369740.57161131134</v>
      </c>
      <c r="F173" s="22">
        <f t="shared" si="8"/>
        <v>0</v>
      </c>
      <c r="G173" s="22">
        <f t="shared" si="8"/>
        <v>0</v>
      </c>
      <c r="H173" s="75">
        <f t="shared" si="9"/>
        <v>2323474.8707782445</v>
      </c>
      <c r="I173" s="56"/>
      <c r="J173" s="57"/>
    </row>
    <row r="174" spans="2:10" x14ac:dyDescent="0.2">
      <c r="B174" s="9" t="str">
        <f>$B$38</f>
        <v>Home Economics</v>
      </c>
      <c r="C174" s="22">
        <f t="shared" si="8"/>
        <v>98911.430827183533</v>
      </c>
      <c r="D174" s="22">
        <f t="shared" si="8"/>
        <v>250340.78596339599</v>
      </c>
      <c r="E174" s="22">
        <f t="shared" si="8"/>
        <v>35092.808985082993</v>
      </c>
      <c r="F174" s="22">
        <f t="shared" si="8"/>
        <v>0</v>
      </c>
      <c r="G174" s="22">
        <f t="shared" si="8"/>
        <v>0</v>
      </c>
      <c r="H174" s="75">
        <f t="shared" si="9"/>
        <v>384345.02577566251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118742.05024514982</v>
      </c>
      <c r="D176" s="22">
        <f t="shared" si="8"/>
        <v>608110.02489049383</v>
      </c>
      <c r="E176" s="22">
        <f t="shared" si="8"/>
        <v>590567.3923902025</v>
      </c>
      <c r="F176" s="22">
        <f t="shared" si="8"/>
        <v>0</v>
      </c>
      <c r="G176" s="22">
        <f t="shared" si="8"/>
        <v>0</v>
      </c>
      <c r="H176" s="75">
        <f t="shared" si="9"/>
        <v>1317419.4675258461</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226078.87024312952</v>
      </c>
      <c r="D180" s="22">
        <f t="shared" si="8"/>
        <v>0</v>
      </c>
      <c r="E180" s="22">
        <f t="shared" si="8"/>
        <v>0</v>
      </c>
      <c r="F180" s="22">
        <f t="shared" si="8"/>
        <v>0</v>
      </c>
      <c r="G180" s="22">
        <f t="shared" si="8"/>
        <v>0</v>
      </c>
      <c r="H180" s="75">
        <f t="shared" si="9"/>
        <v>226078.87024312952</v>
      </c>
      <c r="I180" s="56"/>
      <c r="J180" s="57"/>
    </row>
    <row r="181" spans="2:10" x14ac:dyDescent="0.2">
      <c r="B181" s="9" t="str">
        <f>$B$45</f>
        <v>Health Services</v>
      </c>
      <c r="C181" s="22">
        <f t="shared" si="8"/>
        <v>233034.49361476253</v>
      </c>
      <c r="D181" s="22">
        <f t="shared" si="8"/>
        <v>251956.14052392097</v>
      </c>
      <c r="E181" s="22">
        <f t="shared" si="8"/>
        <v>82742.448745108297</v>
      </c>
      <c r="F181" s="22">
        <f t="shared" si="8"/>
        <v>0</v>
      </c>
      <c r="G181" s="22">
        <f t="shared" si="8"/>
        <v>0</v>
      </c>
      <c r="H181" s="75">
        <f t="shared" si="9"/>
        <v>567733.08288379177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1453004.1824512265</v>
      </c>
      <c r="D183" s="22">
        <f t="shared" si="8"/>
        <v>3710143.2245150423</v>
      </c>
      <c r="E183" s="22">
        <f t="shared" si="8"/>
        <v>1911013.5356374416</v>
      </c>
      <c r="F183" s="22">
        <f t="shared" si="8"/>
        <v>0</v>
      </c>
      <c r="G183" s="22">
        <f t="shared" si="8"/>
        <v>0</v>
      </c>
      <c r="H183" s="75">
        <f t="shared" si="9"/>
        <v>7074160.942603711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42381.969340342279</v>
      </c>
      <c r="E185" s="22">
        <f t="shared" si="10"/>
        <v>0</v>
      </c>
      <c r="F185" s="22">
        <f t="shared" si="10"/>
        <v>0</v>
      </c>
      <c r="G185" s="22">
        <f t="shared" si="10"/>
        <v>0</v>
      </c>
      <c r="H185" s="75">
        <f t="shared" si="9"/>
        <v>42381.969340342279</v>
      </c>
      <c r="I185" s="56"/>
      <c r="J185" s="57"/>
    </row>
    <row r="186" spans="2:10" x14ac:dyDescent="0.2">
      <c r="B186" s="9" t="str">
        <f>$B$50</f>
        <v>Technology</v>
      </c>
      <c r="C186" s="22">
        <f t="shared" si="10"/>
        <v>349394.38092767901</v>
      </c>
      <c r="D186" s="22">
        <f t="shared" si="10"/>
        <v>980499.20239751029</v>
      </c>
      <c r="E186" s="22">
        <f t="shared" si="10"/>
        <v>145175.65528224796</v>
      </c>
      <c r="F186" s="22">
        <f t="shared" si="10"/>
        <v>0</v>
      </c>
      <c r="G186" s="22">
        <f t="shared" si="10"/>
        <v>0</v>
      </c>
      <c r="H186" s="75">
        <f t="shared" si="9"/>
        <v>1475069.2386074373</v>
      </c>
      <c r="I186" s="56"/>
      <c r="J186" s="57"/>
    </row>
    <row r="187" spans="2:10" x14ac:dyDescent="0.2">
      <c r="B187" s="9" t="str">
        <f>$B$51</f>
        <v>Nursing</v>
      </c>
      <c r="C187" s="22">
        <f t="shared" si="10"/>
        <v>184802.69218334355</v>
      </c>
      <c r="D187" s="22">
        <f t="shared" si="10"/>
        <v>1441538.9596681185</v>
      </c>
      <c r="E187" s="22">
        <f t="shared" si="10"/>
        <v>327611.39215632837</v>
      </c>
      <c r="F187" s="22">
        <f t="shared" si="10"/>
        <v>0</v>
      </c>
      <c r="G187" s="22">
        <f t="shared" si="10"/>
        <v>0</v>
      </c>
      <c r="H187" s="75">
        <f t="shared" si="9"/>
        <v>1953953.0440077903</v>
      </c>
      <c r="I187" s="56"/>
      <c r="J187" s="57"/>
    </row>
    <row r="188" spans="2:10" x14ac:dyDescent="0.2">
      <c r="B188" s="39" t="str">
        <f>$B$52</f>
        <v>Totals</v>
      </c>
      <c r="C188" s="40">
        <f>SUM(C168:C187)</f>
        <v>13434473.807810808</v>
      </c>
      <c r="D188" s="40">
        <f>SUM(D168:D187)</f>
        <v>19380559.135432824</v>
      </c>
      <c r="E188" s="40">
        <f>SUM(E168:E187)</f>
        <v>8324489.1356977196</v>
      </c>
      <c r="F188" s="40">
        <f>SUM(F168:F187)</f>
        <v>795479.92105864838</v>
      </c>
      <c r="G188" s="40">
        <f>SUM(G168:G187)</f>
        <v>0</v>
      </c>
      <c r="H188" s="40">
        <f t="shared" si="9"/>
        <v>41935002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17765656</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2371671.4985336084</v>
      </c>
      <c r="D193" s="42">
        <f t="shared" si="11"/>
        <v>1650615.6834633381</v>
      </c>
      <c r="E193" s="42">
        <f t="shared" si="11"/>
        <v>834830.51835333661</v>
      </c>
      <c r="F193" s="42">
        <f t="shared" si="11"/>
        <v>0</v>
      </c>
      <c r="G193" s="42">
        <f t="shared" si="11"/>
        <v>0</v>
      </c>
      <c r="H193" s="42">
        <f>SUM(C193:G193)</f>
        <v>4857117.7003502827</v>
      </c>
      <c r="I193" s="1"/>
    </row>
    <row r="194" spans="2:9" x14ac:dyDescent="0.2">
      <c r="B194" s="9" t="str">
        <f>$B$33</f>
        <v>Science</v>
      </c>
      <c r="C194" s="43">
        <f t="shared" si="11"/>
        <v>806566.12766404927</v>
      </c>
      <c r="D194" s="43">
        <f t="shared" si="11"/>
        <v>1103692.5190960958</v>
      </c>
      <c r="E194" s="43">
        <f t="shared" si="11"/>
        <v>357799.01945229532</v>
      </c>
      <c r="F194" s="43">
        <f t="shared" si="11"/>
        <v>0</v>
      </c>
      <c r="G194" s="43">
        <f t="shared" si="11"/>
        <v>0</v>
      </c>
      <c r="H194" s="43">
        <f t="shared" ref="H194:H213" si="12">SUM(C194:G194)</f>
        <v>2268057.6662124405</v>
      </c>
      <c r="I194" s="1"/>
    </row>
    <row r="195" spans="2:9" x14ac:dyDescent="0.2">
      <c r="B195" s="9" t="str">
        <f>$B$34</f>
        <v>Fine Arts</v>
      </c>
      <c r="C195" s="43">
        <f t="shared" si="11"/>
        <v>426813.9958075211</v>
      </c>
      <c r="D195" s="43">
        <f t="shared" si="11"/>
        <v>309410.52833903983</v>
      </c>
      <c r="E195" s="43">
        <f t="shared" si="11"/>
        <v>59651.848318615965</v>
      </c>
      <c r="F195" s="43">
        <f t="shared" si="11"/>
        <v>0</v>
      </c>
      <c r="G195" s="43">
        <f t="shared" si="11"/>
        <v>0</v>
      </c>
      <c r="H195" s="43">
        <f t="shared" si="12"/>
        <v>795876.37246517686</v>
      </c>
      <c r="I195" s="1"/>
    </row>
    <row r="196" spans="2:9" x14ac:dyDescent="0.2">
      <c r="B196" s="9" t="str">
        <f>$B$35</f>
        <v>Teacher Education</v>
      </c>
      <c r="C196" s="43">
        <f t="shared" si="11"/>
        <v>237149.92523102931</v>
      </c>
      <c r="D196" s="43">
        <f t="shared" si="11"/>
        <v>864418.22377751512</v>
      </c>
      <c r="E196" s="43">
        <f t="shared" si="11"/>
        <v>570380.67086933821</v>
      </c>
      <c r="F196" s="43">
        <f t="shared" si="11"/>
        <v>377422.39127194718</v>
      </c>
      <c r="G196" s="43">
        <f t="shared" si="11"/>
        <v>0</v>
      </c>
      <c r="H196" s="43">
        <f t="shared" si="12"/>
        <v>2049371.2111498297</v>
      </c>
      <c r="I196" s="1"/>
    </row>
    <row r="197" spans="2:9" x14ac:dyDescent="0.2">
      <c r="B197" s="9" t="str">
        <f>$B$36</f>
        <v>Agriculture</v>
      </c>
      <c r="C197" s="43">
        <f t="shared" si="11"/>
        <v>281249.92704072437</v>
      </c>
      <c r="D197" s="43">
        <f t="shared" si="11"/>
        <v>689772.69890314201</v>
      </c>
      <c r="E197" s="43">
        <f t="shared" si="11"/>
        <v>315030.06137469143</v>
      </c>
      <c r="F197" s="43">
        <f t="shared" si="11"/>
        <v>0</v>
      </c>
      <c r="G197" s="43">
        <f t="shared" si="11"/>
        <v>0</v>
      </c>
      <c r="H197" s="43">
        <f t="shared" si="12"/>
        <v>1286052.6873185579</v>
      </c>
      <c r="I197" s="1"/>
    </row>
    <row r="198" spans="2:9" x14ac:dyDescent="0.2">
      <c r="B198" s="9" t="str">
        <f>$B$37</f>
        <v>Engineering</v>
      </c>
      <c r="C198" s="43">
        <f t="shared" si="11"/>
        <v>301701.40570323681</v>
      </c>
      <c r="D198" s="43">
        <f t="shared" si="11"/>
        <v>522696.62264374277</v>
      </c>
      <c r="E198" s="43">
        <f t="shared" si="11"/>
        <v>159936.13906025566</v>
      </c>
      <c r="F198" s="43">
        <f t="shared" si="11"/>
        <v>0</v>
      </c>
      <c r="G198" s="43">
        <f t="shared" si="11"/>
        <v>0</v>
      </c>
      <c r="H198" s="43">
        <f t="shared" si="12"/>
        <v>984334.16740723513</v>
      </c>
      <c r="I198" s="1"/>
    </row>
    <row r="199" spans="2:9" x14ac:dyDescent="0.2">
      <c r="B199" s="9" t="str">
        <f>$B$38</f>
        <v>Home Economics</v>
      </c>
      <c r="C199" s="43">
        <f t="shared" si="11"/>
        <v>39984.310800678199</v>
      </c>
      <c r="D199" s="43">
        <f t="shared" si="11"/>
        <v>107276.82492275405</v>
      </c>
      <c r="E199" s="43">
        <f t="shared" si="11"/>
        <v>15565.648289635237</v>
      </c>
      <c r="F199" s="43">
        <f t="shared" si="11"/>
        <v>0</v>
      </c>
      <c r="G199" s="43">
        <f t="shared" si="11"/>
        <v>0</v>
      </c>
      <c r="H199" s="43">
        <f t="shared" si="12"/>
        <v>162826.78401306746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48929.520917257731</v>
      </c>
      <c r="D201" s="43">
        <f t="shared" si="11"/>
        <v>255149.65556744597</v>
      </c>
      <c r="E201" s="43">
        <f t="shared" si="11"/>
        <v>254042.20068292716</v>
      </c>
      <c r="F201" s="43">
        <f t="shared" si="11"/>
        <v>0</v>
      </c>
      <c r="G201" s="43">
        <f t="shared" si="11"/>
        <v>0</v>
      </c>
      <c r="H201" s="43">
        <f t="shared" si="12"/>
        <v>558121.37716763082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95777.733302792636</v>
      </c>
      <c r="D205" s="43">
        <f t="shared" si="11"/>
        <v>0</v>
      </c>
      <c r="E205" s="43">
        <f t="shared" si="11"/>
        <v>0</v>
      </c>
      <c r="F205" s="43">
        <f t="shared" si="11"/>
        <v>0</v>
      </c>
      <c r="G205" s="43">
        <f t="shared" si="11"/>
        <v>0</v>
      </c>
      <c r="H205" s="43">
        <f t="shared" si="12"/>
        <v>95777.733302792636</v>
      </c>
      <c r="I205" s="1"/>
    </row>
    <row r="206" spans="2:9" x14ac:dyDescent="0.2">
      <c r="B206" s="9" t="str">
        <f>$B$45</f>
        <v>Health Services</v>
      </c>
      <c r="C206" s="43">
        <f t="shared" si="11"/>
        <v>98342.656230745997</v>
      </c>
      <c r="D206" s="43">
        <f t="shared" si="11"/>
        <v>106703.77498749457</v>
      </c>
      <c r="E206" s="43">
        <f t="shared" si="11"/>
        <v>35472.232649545411</v>
      </c>
      <c r="F206" s="43">
        <f t="shared" si="11"/>
        <v>0</v>
      </c>
      <c r="G206" s="43">
        <f t="shared" si="11"/>
        <v>0</v>
      </c>
      <c r="H206" s="43">
        <f t="shared" si="12"/>
        <v>240518.663867786</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599843.05612463038</v>
      </c>
      <c r="D208" s="43">
        <f t="shared" si="11"/>
        <v>1568021.9631701137</v>
      </c>
      <c r="E208" s="43">
        <f t="shared" si="11"/>
        <v>829085.11307757022</v>
      </c>
      <c r="F208" s="43">
        <f t="shared" si="11"/>
        <v>0</v>
      </c>
      <c r="G208" s="43">
        <f t="shared" si="11"/>
        <v>0</v>
      </c>
      <c r="H208" s="43">
        <f t="shared" si="12"/>
        <v>2996950.1323723146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17955.012566902176</v>
      </c>
      <c r="E210" s="43">
        <f t="shared" si="13"/>
        <v>0</v>
      </c>
      <c r="F210" s="43">
        <f t="shared" si="13"/>
        <v>0</v>
      </c>
      <c r="G210" s="43">
        <f t="shared" si="13"/>
        <v>0</v>
      </c>
      <c r="H210" s="43">
        <f t="shared" si="12"/>
        <v>17955.012566902176</v>
      </c>
      <c r="I210" s="1"/>
    </row>
    <row r="211" spans="2:9" x14ac:dyDescent="0.2">
      <c r="B211" s="9" t="str">
        <f>$B$50</f>
        <v>Technology</v>
      </c>
      <c r="C211" s="43">
        <f t="shared" si="13"/>
        <v>146636.19109268681</v>
      </c>
      <c r="D211" s="43">
        <f t="shared" si="13"/>
        <v>415396.05865816004</v>
      </c>
      <c r="E211" s="43">
        <f t="shared" si="13"/>
        <v>62877.04843594347</v>
      </c>
      <c r="F211" s="43">
        <f t="shared" si="13"/>
        <v>0</v>
      </c>
      <c r="G211" s="43">
        <f t="shared" si="13"/>
        <v>0</v>
      </c>
      <c r="H211" s="43">
        <f t="shared" si="12"/>
        <v>624909.29818679031</v>
      </c>
      <c r="I211" s="1"/>
    </row>
    <row r="212" spans="2:9" x14ac:dyDescent="0.2">
      <c r="B212" s="9" t="str">
        <f>$B$51</f>
        <v>Nursing</v>
      </c>
      <c r="C212" s="43">
        <f t="shared" si="13"/>
        <v>74451.221742990921</v>
      </c>
      <c r="D212" s="43">
        <f t="shared" si="13"/>
        <v>607219.27980960347</v>
      </c>
      <c r="E212" s="43">
        <f t="shared" si="13"/>
        <v>146116.69206659897</v>
      </c>
      <c r="F212" s="43">
        <f t="shared" si="13"/>
        <v>0</v>
      </c>
      <c r="G212" s="43">
        <f t="shared" si="13"/>
        <v>0</v>
      </c>
      <c r="H212" s="43">
        <f t="shared" si="12"/>
        <v>827787.19361919328</v>
      </c>
      <c r="I212" s="1"/>
    </row>
    <row r="213" spans="2:9" x14ac:dyDescent="0.2">
      <c r="B213" s="39" t="str">
        <f>$B$52</f>
        <v>Totals</v>
      </c>
      <c r="C213" s="42">
        <f>SUM(C193:C212)</f>
        <v>5529117.5701919515</v>
      </c>
      <c r="D213" s="42">
        <f>SUM(D193:D212)</f>
        <v>8218328.8459053477</v>
      </c>
      <c r="E213" s="42">
        <f>SUM(E193:E212)</f>
        <v>3640787.1926307534</v>
      </c>
      <c r="F213" s="42">
        <f>SUM(F193:F212)</f>
        <v>377422.39127194718</v>
      </c>
      <c r="G213" s="42">
        <f>SUM(G193:G212)</f>
        <v>0</v>
      </c>
      <c r="H213" s="42">
        <f t="shared" si="12"/>
        <v>17765656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15281909</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2354534.4522019909</v>
      </c>
      <c r="D218" s="42">
        <f t="shared" si="14"/>
        <v>1914931.6349021865</v>
      </c>
      <c r="E218" s="42">
        <f t="shared" si="14"/>
        <v>413394.35849107342</v>
      </c>
      <c r="F218" s="42">
        <f t="shared" si="14"/>
        <v>0</v>
      </c>
      <c r="G218" s="42">
        <f t="shared" si="14"/>
        <v>0</v>
      </c>
      <c r="H218" s="42">
        <f>SUM(C218:G218)</f>
        <v>4682860.4455952505</v>
      </c>
      <c r="I218" s="1"/>
    </row>
    <row r="219" spans="2:9" x14ac:dyDescent="0.2">
      <c r="B219" s="9" t="str">
        <f>$B$33</f>
        <v>Science</v>
      </c>
      <c r="C219" s="43">
        <f t="shared" si="14"/>
        <v>1156073.2591055497</v>
      </c>
      <c r="D219" s="43">
        <f t="shared" si="14"/>
        <v>775627.87136930437</v>
      </c>
      <c r="E219" s="43">
        <f t="shared" si="14"/>
        <v>116226.58141869445</v>
      </c>
      <c r="F219" s="43">
        <f t="shared" si="14"/>
        <v>0</v>
      </c>
      <c r="G219" s="43">
        <f t="shared" si="14"/>
        <v>0</v>
      </c>
      <c r="H219" s="43">
        <f t="shared" ref="H219:H238" si="15">SUM(C219:G219)</f>
        <v>2047927.7118935485</v>
      </c>
      <c r="I219" s="1"/>
    </row>
    <row r="220" spans="2:9" x14ac:dyDescent="0.2">
      <c r="B220" s="9" t="str">
        <f>$B$34</f>
        <v>Fine Arts</v>
      </c>
      <c r="C220" s="43">
        <f t="shared" si="14"/>
        <v>276638.90978657902</v>
      </c>
      <c r="D220" s="43">
        <f t="shared" si="14"/>
        <v>125624.84226608464</v>
      </c>
      <c r="E220" s="43">
        <f t="shared" si="14"/>
        <v>33692.000945083986</v>
      </c>
      <c r="F220" s="43">
        <f t="shared" si="14"/>
        <v>0</v>
      </c>
      <c r="G220" s="43">
        <f t="shared" si="14"/>
        <v>0</v>
      </c>
      <c r="H220" s="43">
        <f t="shared" si="15"/>
        <v>435955.75299774762</v>
      </c>
      <c r="I220" s="1"/>
    </row>
    <row r="221" spans="2:9" x14ac:dyDescent="0.2">
      <c r="B221" s="9" t="str">
        <f>$B$35</f>
        <v>Teacher Education</v>
      </c>
      <c r="C221" s="43">
        <f t="shared" si="14"/>
        <v>194239.60379424371</v>
      </c>
      <c r="D221" s="43">
        <f t="shared" si="14"/>
        <v>880027.88226340967</v>
      </c>
      <c r="E221" s="43">
        <f t="shared" si="14"/>
        <v>374219.29101102927</v>
      </c>
      <c r="F221" s="43">
        <f t="shared" si="14"/>
        <v>151444.44046348528</v>
      </c>
      <c r="G221" s="43">
        <f t="shared" si="14"/>
        <v>0</v>
      </c>
      <c r="H221" s="43">
        <f t="shared" si="15"/>
        <v>1599931.2175321677</v>
      </c>
      <c r="I221" s="1"/>
    </row>
    <row r="222" spans="2:9" x14ac:dyDescent="0.2">
      <c r="B222" s="9" t="str">
        <f>$B$36</f>
        <v>Agriculture</v>
      </c>
      <c r="C222" s="43">
        <f t="shared" si="14"/>
        <v>353008.13311912224</v>
      </c>
      <c r="D222" s="43">
        <f t="shared" si="14"/>
        <v>732524.22222452844</v>
      </c>
      <c r="E222" s="43">
        <f t="shared" si="14"/>
        <v>139168.88613076447</v>
      </c>
      <c r="F222" s="43">
        <f t="shared" si="14"/>
        <v>0</v>
      </c>
      <c r="G222" s="43">
        <f t="shared" si="14"/>
        <v>0</v>
      </c>
      <c r="H222" s="43">
        <f t="shared" si="15"/>
        <v>1224701.2414744149</v>
      </c>
      <c r="I222" s="1"/>
    </row>
    <row r="223" spans="2:9" x14ac:dyDescent="0.2">
      <c r="B223" s="9" t="str">
        <f>$B$37</f>
        <v>Engineering</v>
      </c>
      <c r="C223" s="43">
        <f t="shared" si="14"/>
        <v>157101.38882481836</v>
      </c>
      <c r="D223" s="43">
        <f t="shared" si="14"/>
        <v>385733.06986386987</v>
      </c>
      <c r="E223" s="43">
        <f t="shared" si="14"/>
        <v>88089.7926208727</v>
      </c>
      <c r="F223" s="43">
        <f t="shared" si="14"/>
        <v>0</v>
      </c>
      <c r="G223" s="43">
        <f t="shared" si="14"/>
        <v>0</v>
      </c>
      <c r="H223" s="43">
        <f t="shared" si="15"/>
        <v>630924.25130956096</v>
      </c>
      <c r="I223" s="1"/>
    </row>
    <row r="224" spans="2:9" x14ac:dyDescent="0.2">
      <c r="B224" s="9" t="str">
        <f>$B$38</f>
        <v>Home Economics</v>
      </c>
      <c r="C224" s="43">
        <f t="shared" si="14"/>
        <v>61506.84312987922</v>
      </c>
      <c r="D224" s="43">
        <f t="shared" si="14"/>
        <v>115755.59294466011</v>
      </c>
      <c r="E224" s="43">
        <f t="shared" si="14"/>
        <v>4400.8823504285301</v>
      </c>
      <c r="F224" s="43">
        <f t="shared" si="14"/>
        <v>0</v>
      </c>
      <c r="G224" s="43">
        <f t="shared" si="14"/>
        <v>0</v>
      </c>
      <c r="H224" s="43">
        <f t="shared" si="15"/>
        <v>181663.31842496785</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31604.727352204372</v>
      </c>
      <c r="D226" s="43">
        <f t="shared" si="14"/>
        <v>214388.63284974027</v>
      </c>
      <c r="E226" s="43">
        <f t="shared" si="14"/>
        <v>158143.18216621864</v>
      </c>
      <c r="F226" s="43">
        <f t="shared" si="14"/>
        <v>0</v>
      </c>
      <c r="G226" s="43">
        <f t="shared" si="14"/>
        <v>0</v>
      </c>
      <c r="H226" s="43">
        <f t="shared" si="15"/>
        <v>404136.5423681633</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93572.694450185329</v>
      </c>
      <c r="D230" s="43">
        <f t="shared" si="14"/>
        <v>0</v>
      </c>
      <c r="E230" s="43">
        <f t="shared" si="14"/>
        <v>0</v>
      </c>
      <c r="F230" s="43">
        <f t="shared" si="14"/>
        <v>0</v>
      </c>
      <c r="G230" s="43">
        <f t="shared" si="14"/>
        <v>0</v>
      </c>
      <c r="H230" s="43">
        <f t="shared" si="15"/>
        <v>93572.694450185329</v>
      </c>
      <c r="I230" s="1"/>
    </row>
    <row r="231" spans="2:10" x14ac:dyDescent="0.2">
      <c r="B231" s="9" t="str">
        <f>$B$45</f>
        <v>Health Services</v>
      </c>
      <c r="C231" s="43">
        <f t="shared" si="14"/>
        <v>64025.289417204142</v>
      </c>
      <c r="D231" s="43">
        <f t="shared" si="14"/>
        <v>109334.63555481762</v>
      </c>
      <c r="E231" s="43">
        <f t="shared" si="14"/>
        <v>34269.16584350085</v>
      </c>
      <c r="F231" s="43">
        <f t="shared" si="14"/>
        <v>0</v>
      </c>
      <c r="G231" s="43">
        <f t="shared" si="14"/>
        <v>0</v>
      </c>
      <c r="H231" s="43">
        <f t="shared" si="15"/>
        <v>207629.09081552262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498900.66241162125</v>
      </c>
      <c r="D233" s="43">
        <f t="shared" si="14"/>
        <v>1538176.014722263</v>
      </c>
      <c r="E233" s="43">
        <f t="shared" si="14"/>
        <v>534454.69593400904</v>
      </c>
      <c r="F233" s="43">
        <f t="shared" si="14"/>
        <v>0</v>
      </c>
      <c r="G233" s="43">
        <f t="shared" si="14"/>
        <v>0</v>
      </c>
      <c r="H233" s="43">
        <f t="shared" si="15"/>
        <v>2571531.3730678931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29251.028109282364</v>
      </c>
      <c r="E235" s="43">
        <f t="shared" si="16"/>
        <v>0</v>
      </c>
      <c r="F235" s="43">
        <f t="shared" si="16"/>
        <v>0</v>
      </c>
      <c r="G235" s="43">
        <f t="shared" si="16"/>
        <v>0</v>
      </c>
      <c r="H235" s="43">
        <f t="shared" si="15"/>
        <v>29251.028109282364</v>
      </c>
      <c r="I235" s="1"/>
    </row>
    <row r="236" spans="2:10" x14ac:dyDescent="0.2">
      <c r="B236" s="9" t="str">
        <f>$B$50</f>
        <v>Technology</v>
      </c>
      <c r="C236" s="43">
        <f t="shared" si="16"/>
        <v>84563.041534966585</v>
      </c>
      <c r="D236" s="43">
        <f t="shared" si="16"/>
        <v>341737.62108161597</v>
      </c>
      <c r="E236" s="43">
        <f t="shared" si="16"/>
        <v>37443.572784793556</v>
      </c>
      <c r="F236" s="43">
        <f t="shared" si="16"/>
        <v>0</v>
      </c>
      <c r="G236" s="43">
        <f t="shared" si="16"/>
        <v>0</v>
      </c>
      <c r="H236" s="43">
        <f t="shared" si="15"/>
        <v>463744.23540137615</v>
      </c>
      <c r="I236" s="1"/>
    </row>
    <row r="237" spans="2:10" x14ac:dyDescent="0.2">
      <c r="B237" s="9" t="str">
        <f>$B$51</f>
        <v>Nursing</v>
      </c>
      <c r="C237" s="43">
        <f t="shared" si="16"/>
        <v>79632.562183724818</v>
      </c>
      <c r="D237" s="43">
        <f t="shared" si="16"/>
        <v>616471.36273404234</v>
      </c>
      <c r="E237" s="43">
        <f t="shared" si="16"/>
        <v>11976.171642149771</v>
      </c>
      <c r="F237" s="43">
        <f t="shared" si="16"/>
        <v>0</v>
      </c>
      <c r="G237" s="43">
        <f t="shared" si="16"/>
        <v>0</v>
      </c>
      <c r="H237" s="43">
        <f t="shared" si="15"/>
        <v>708080.09655991697</v>
      </c>
      <c r="I237" s="1"/>
    </row>
    <row r="238" spans="2:10" x14ac:dyDescent="0.2">
      <c r="B238" s="39" t="str">
        <f>$B$52</f>
        <v>Totals</v>
      </c>
      <c r="C238" s="42">
        <f>SUM(C218:C237)</f>
        <v>5405401.5673120907</v>
      </c>
      <c r="D238" s="42">
        <f>SUM(D218:D237)</f>
        <v>7779584.4108858043</v>
      </c>
      <c r="E238" s="42">
        <f>SUM(E218:E237)</f>
        <v>1945478.5813386186</v>
      </c>
      <c r="F238" s="42">
        <f>SUM(F218:F237)</f>
        <v>151444.44046348528</v>
      </c>
      <c r="G238" s="42">
        <f>SUM(G218:G237)</f>
        <v>0</v>
      </c>
      <c r="H238" s="42">
        <f t="shared" si="15"/>
        <v>15281908.999999998</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12520201</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1929028.9323797058</v>
      </c>
      <c r="D243" s="42">
        <f t="shared" si="17"/>
        <v>1568870.0260048658</v>
      </c>
      <c r="E243" s="42">
        <f t="shared" si="17"/>
        <v>338686.77405252814</v>
      </c>
      <c r="F243" s="42">
        <f t="shared" si="17"/>
        <v>0</v>
      </c>
      <c r="G243" s="42">
        <f t="shared" si="17"/>
        <v>0</v>
      </c>
      <c r="H243" s="42">
        <f>SUM(C243:G243)</f>
        <v>3836585.7324370998</v>
      </c>
      <c r="I243" s="1"/>
    </row>
    <row r="244" spans="2:9" x14ac:dyDescent="0.2">
      <c r="B244" s="9" t="str">
        <f>$B$33</f>
        <v>Science</v>
      </c>
      <c r="C244" s="43">
        <f t="shared" si="17"/>
        <v>947150.61938443442</v>
      </c>
      <c r="D244" s="43">
        <f t="shared" si="17"/>
        <v>635458.36130458815</v>
      </c>
      <c r="E244" s="43">
        <f t="shared" si="17"/>
        <v>95222.407155082517</v>
      </c>
      <c r="F244" s="43">
        <f t="shared" si="17"/>
        <v>0</v>
      </c>
      <c r="G244" s="43">
        <f t="shared" si="17"/>
        <v>0</v>
      </c>
      <c r="H244" s="43">
        <f t="shared" ref="H244:H263" si="18">SUM(C244:G244)</f>
        <v>1677831.3878441053</v>
      </c>
      <c r="I244" s="1"/>
    </row>
    <row r="245" spans="2:9" x14ac:dyDescent="0.2">
      <c r="B245" s="9" t="str">
        <f>$B$34</f>
        <v>Fine Arts</v>
      </c>
      <c r="C245" s="43">
        <f t="shared" si="17"/>
        <v>226645.4246618558</v>
      </c>
      <c r="D245" s="43">
        <f t="shared" si="17"/>
        <v>102922.23803745169</v>
      </c>
      <c r="E245" s="43">
        <f t="shared" si="17"/>
        <v>27603.267623478296</v>
      </c>
      <c r="F245" s="43">
        <f t="shared" si="17"/>
        <v>0</v>
      </c>
      <c r="G245" s="43">
        <f t="shared" si="17"/>
        <v>0</v>
      </c>
      <c r="H245" s="43">
        <f t="shared" si="18"/>
        <v>357170.9303227858</v>
      </c>
      <c r="I245" s="1"/>
    </row>
    <row r="246" spans="2:9" x14ac:dyDescent="0.2">
      <c r="B246" s="9" t="str">
        <f>$B$35</f>
        <v>Teacher Education</v>
      </c>
      <c r="C246" s="43">
        <f t="shared" si="17"/>
        <v>159137.11314890659</v>
      </c>
      <c r="D246" s="43">
        <f t="shared" si="17"/>
        <v>720991.46589226683</v>
      </c>
      <c r="E246" s="43">
        <f t="shared" si="17"/>
        <v>306591.32583079638</v>
      </c>
      <c r="F246" s="43">
        <f t="shared" si="17"/>
        <v>124075.78365604514</v>
      </c>
      <c r="G246" s="43">
        <f t="shared" si="17"/>
        <v>0</v>
      </c>
      <c r="H246" s="43">
        <f t="shared" si="18"/>
        <v>1310795.688528015</v>
      </c>
      <c r="I246" s="1"/>
    </row>
    <row r="247" spans="2:9" x14ac:dyDescent="0.2">
      <c r="B247" s="9" t="str">
        <f>$B$36</f>
        <v>Agriculture</v>
      </c>
      <c r="C247" s="43">
        <f t="shared" si="17"/>
        <v>289213.39482430945</v>
      </c>
      <c r="D247" s="43">
        <f t="shared" si="17"/>
        <v>600144.29477493709</v>
      </c>
      <c r="E247" s="43">
        <f t="shared" si="17"/>
        <v>114018.63650040605</v>
      </c>
      <c r="F247" s="43">
        <f t="shared" si="17"/>
        <v>0</v>
      </c>
      <c r="G247" s="43">
        <f t="shared" si="17"/>
        <v>0</v>
      </c>
      <c r="H247" s="43">
        <f t="shared" si="18"/>
        <v>1003376.3260996526</v>
      </c>
      <c r="I247" s="1"/>
    </row>
    <row r="248" spans="2:9" x14ac:dyDescent="0.2">
      <c r="B248" s="9" t="str">
        <f>$B$37</f>
        <v>Engineering</v>
      </c>
      <c r="C248" s="43">
        <f t="shared" si="17"/>
        <v>128710.42259614814</v>
      </c>
      <c r="D248" s="43">
        <f t="shared" si="17"/>
        <v>316024.36364741431</v>
      </c>
      <c r="E248" s="43">
        <f t="shared" si="17"/>
        <v>72170.427769308342</v>
      </c>
      <c r="F248" s="43">
        <f t="shared" si="17"/>
        <v>0</v>
      </c>
      <c r="G248" s="43">
        <f t="shared" si="17"/>
        <v>0</v>
      </c>
      <c r="H248" s="43">
        <f t="shared" si="18"/>
        <v>516905.2140128708</v>
      </c>
      <c r="I248" s="1"/>
    </row>
    <row r="249" spans="2:9" x14ac:dyDescent="0.2">
      <c r="B249" s="9" t="str">
        <f>$B$38</f>
        <v>Home Economics</v>
      </c>
      <c r="C249" s="43">
        <f t="shared" si="17"/>
        <v>50391.481775055516</v>
      </c>
      <c r="D249" s="43">
        <f t="shared" si="17"/>
        <v>94836.534528593678</v>
      </c>
      <c r="E249" s="43">
        <f t="shared" si="17"/>
        <v>3605.5660064928825</v>
      </c>
      <c r="F249" s="43">
        <f t="shared" si="17"/>
        <v>0</v>
      </c>
      <c r="G249" s="43">
        <f t="shared" si="17"/>
        <v>0</v>
      </c>
      <c r="H249" s="43">
        <f t="shared" si="18"/>
        <v>148833.58231014208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25893.200842891849</v>
      </c>
      <c r="D251" s="43">
        <f t="shared" si="17"/>
        <v>175644.86055989153</v>
      </c>
      <c r="E251" s="43">
        <f t="shared" si="17"/>
        <v>129563.94567594094</v>
      </c>
      <c r="F251" s="43">
        <f t="shared" si="17"/>
        <v>0</v>
      </c>
      <c r="G251" s="43">
        <f t="shared" si="17"/>
        <v>0</v>
      </c>
      <c r="H251" s="43">
        <f t="shared" si="18"/>
        <v>331102.00707872433</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76662.473427102916</v>
      </c>
      <c r="D255" s="43">
        <f t="shared" si="17"/>
        <v>0</v>
      </c>
      <c r="E255" s="43">
        <f t="shared" si="17"/>
        <v>0</v>
      </c>
      <c r="F255" s="43">
        <f t="shared" si="17"/>
        <v>0</v>
      </c>
      <c r="G255" s="43">
        <f t="shared" si="17"/>
        <v>0</v>
      </c>
      <c r="H255" s="43">
        <f t="shared" si="18"/>
        <v>76662.473427102916</v>
      </c>
      <c r="I255" s="1"/>
    </row>
    <row r="256" spans="2:9" x14ac:dyDescent="0.2">
      <c r="B256" s="9" t="str">
        <f>$B$45</f>
        <v>Health Services</v>
      </c>
      <c r="C256" s="43">
        <f t="shared" si="17"/>
        <v>52454.800809674285</v>
      </c>
      <c r="D256" s="43">
        <f t="shared" si="17"/>
        <v>89575.956342107747</v>
      </c>
      <c r="E256" s="43">
        <f t="shared" si="17"/>
        <v>28076.128739083921</v>
      </c>
      <c r="F256" s="43">
        <f t="shared" si="17"/>
        <v>0</v>
      </c>
      <c r="G256" s="43">
        <f t="shared" si="17"/>
        <v>0</v>
      </c>
      <c r="H256" s="43">
        <f t="shared" si="18"/>
        <v>170106.88589086596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408740.59467483038</v>
      </c>
      <c r="D258" s="43">
        <f t="shared" si="17"/>
        <v>1260200.7300070752</v>
      </c>
      <c r="E258" s="43">
        <f t="shared" si="17"/>
        <v>437869.39305080776</v>
      </c>
      <c r="F258" s="43">
        <f t="shared" si="17"/>
        <v>0</v>
      </c>
      <c r="G258" s="43">
        <f t="shared" si="17"/>
        <v>0</v>
      </c>
      <c r="H258" s="43">
        <f t="shared" si="18"/>
        <v>2106810.7177327136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23964.856182880372</v>
      </c>
      <c r="E260" s="43">
        <f t="shared" si="19"/>
        <v>0</v>
      </c>
      <c r="F260" s="43">
        <f t="shared" si="19"/>
        <v>0</v>
      </c>
      <c r="G260" s="43">
        <f t="shared" si="19"/>
        <v>0</v>
      </c>
      <c r="H260" s="43">
        <f t="shared" si="18"/>
        <v>23964.856182880372</v>
      </c>
      <c r="I260" s="1"/>
    </row>
    <row r="261" spans="2:10" x14ac:dyDescent="0.2">
      <c r="B261" s="9" t="str">
        <f>$B$50</f>
        <v>Technology</v>
      </c>
      <c r="C261" s="43">
        <f t="shared" si="19"/>
        <v>69281.022232832955</v>
      </c>
      <c r="D261" s="43">
        <f t="shared" si="19"/>
        <v>279979.66125852923</v>
      </c>
      <c r="E261" s="43">
        <f t="shared" si="19"/>
        <v>30676.864874914849</v>
      </c>
      <c r="F261" s="43">
        <f t="shared" si="19"/>
        <v>0</v>
      </c>
      <c r="G261" s="43">
        <f t="shared" si="19"/>
        <v>0</v>
      </c>
      <c r="H261" s="43">
        <f t="shared" si="18"/>
        <v>379937.54836627707</v>
      </c>
      <c r="I261" s="1"/>
    </row>
    <row r="262" spans="2:10" x14ac:dyDescent="0.2">
      <c r="B262" s="9" t="str">
        <f>$B$51</f>
        <v>Nursing</v>
      </c>
      <c r="C262" s="43">
        <f t="shared" si="19"/>
        <v>65241.56665801593</v>
      </c>
      <c r="D262" s="43">
        <f t="shared" si="19"/>
        <v>505064.21495993208</v>
      </c>
      <c r="E262" s="43">
        <f t="shared" si="19"/>
        <v>9811.8681488166967</v>
      </c>
      <c r="F262" s="43">
        <f t="shared" si="19"/>
        <v>0</v>
      </c>
      <c r="G262" s="43">
        <f t="shared" si="19"/>
        <v>0</v>
      </c>
      <c r="H262" s="43">
        <f t="shared" si="18"/>
        <v>580117.64976676472</v>
      </c>
      <c r="I262" s="1"/>
    </row>
    <row r="263" spans="2:10" x14ac:dyDescent="0.2">
      <c r="B263" s="39" t="str">
        <f>$B$52</f>
        <v>Totals</v>
      </c>
      <c r="C263" s="42">
        <f>SUM(C243:C262)</f>
        <v>4428551.047415765</v>
      </c>
      <c r="D263" s="42">
        <f>SUM(D243:D262)</f>
        <v>6373677.5635005338</v>
      </c>
      <c r="E263" s="42">
        <f>SUM(E243:E262)</f>
        <v>1593896.6054276568</v>
      </c>
      <c r="F263" s="42">
        <f>SUM(F243:F262)</f>
        <v>124075.78365604514</v>
      </c>
      <c r="G263" s="42">
        <f>SUM(G243:G262)</f>
        <v>0</v>
      </c>
      <c r="H263" s="42">
        <f t="shared" si="18"/>
        <v>12520201</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16641242.83532146</v>
      </c>
      <c r="D268" s="42">
        <f t="shared" si="20"/>
        <v>12001198.60881513</v>
      </c>
      <c r="E268" s="42">
        <f t="shared" si="20"/>
        <v>4997113.1211939678</v>
      </c>
      <c r="F268" s="42">
        <f t="shared" si="20"/>
        <v>0</v>
      </c>
      <c r="G268" s="42">
        <f t="shared" si="20"/>
        <v>0</v>
      </c>
      <c r="H268" s="42">
        <f>SUM(C268:G268)</f>
        <v>33639554.565330558</v>
      </c>
      <c r="I268" s="1"/>
    </row>
    <row r="269" spans="2:10" x14ac:dyDescent="0.2">
      <c r="B269" s="9" t="str">
        <f>$B$33</f>
        <v>Science</v>
      </c>
      <c r="C269" s="43">
        <f t="shared" si="20"/>
        <v>6371443.9180501169</v>
      </c>
      <c r="D269" s="43">
        <f t="shared" si="20"/>
        <v>7058192.61146928</v>
      </c>
      <c r="E269" s="43">
        <f t="shared" si="20"/>
        <v>2026094.5245298273</v>
      </c>
      <c r="F269" s="43">
        <f t="shared" si="20"/>
        <v>0</v>
      </c>
      <c r="G269" s="43">
        <f t="shared" si="20"/>
        <v>0</v>
      </c>
      <c r="H269" s="43">
        <f t="shared" ref="H269:H288" si="21">SUM(C269:G269)</f>
        <v>15455731.054049226</v>
      </c>
      <c r="I269" s="1"/>
    </row>
    <row r="270" spans="2:10" x14ac:dyDescent="0.2">
      <c r="B270" s="9" t="str">
        <f>$B$34</f>
        <v>Fine Arts</v>
      </c>
      <c r="C270" s="43">
        <f t="shared" si="20"/>
        <v>2732557.5002755253</v>
      </c>
      <c r="D270" s="43">
        <f t="shared" si="20"/>
        <v>1809935.3881044548</v>
      </c>
      <c r="E270" s="43">
        <f t="shared" si="20"/>
        <v>366758.20711470238</v>
      </c>
      <c r="F270" s="43">
        <f t="shared" si="20"/>
        <v>0</v>
      </c>
      <c r="G270" s="43">
        <f t="shared" si="20"/>
        <v>0</v>
      </c>
      <c r="H270" s="43">
        <f t="shared" si="21"/>
        <v>4909251.095494682</v>
      </c>
      <c r="I270" s="1"/>
    </row>
    <row r="271" spans="2:10" x14ac:dyDescent="0.2">
      <c r="B271" s="9" t="str">
        <f>$B$35</f>
        <v>Teacher Education</v>
      </c>
      <c r="C271" s="43">
        <f t="shared" si="20"/>
        <v>1545098.2721978372</v>
      </c>
      <c r="D271" s="43">
        <f t="shared" si="20"/>
        <v>5914041.7555503864</v>
      </c>
      <c r="E271" s="43">
        <f t="shared" si="20"/>
        <v>3499349.9111328097</v>
      </c>
      <c r="F271" s="43">
        <f t="shared" si="20"/>
        <v>2132070.5364501262</v>
      </c>
      <c r="G271" s="43">
        <f t="shared" si="20"/>
        <v>0</v>
      </c>
      <c r="H271" s="43">
        <f t="shared" si="21"/>
        <v>13090560.475331157</v>
      </c>
      <c r="I271" s="1"/>
    </row>
    <row r="272" spans="2:10" x14ac:dyDescent="0.2">
      <c r="B272" s="9" t="str">
        <f>$B$36</f>
        <v>Agriculture</v>
      </c>
      <c r="C272" s="43">
        <f t="shared" si="20"/>
        <v>2238848.7780215656</v>
      </c>
      <c r="D272" s="43">
        <f t="shared" si="20"/>
        <v>5117710.3777820282</v>
      </c>
      <c r="E272" s="43">
        <f t="shared" si="20"/>
        <v>1941876.2144459053</v>
      </c>
      <c r="F272" s="43">
        <f t="shared" si="20"/>
        <v>0</v>
      </c>
      <c r="G272" s="43">
        <f t="shared" si="20"/>
        <v>0</v>
      </c>
      <c r="H272" s="43">
        <f t="shared" si="21"/>
        <v>9298435.3702494986</v>
      </c>
      <c r="I272" s="1"/>
    </row>
    <row r="273" spans="2:10" x14ac:dyDescent="0.2">
      <c r="B273" s="9" t="str">
        <f>$B$37</f>
        <v>Engineering</v>
      </c>
      <c r="C273" s="43">
        <f t="shared" si="20"/>
        <v>1853495.9372596603</v>
      </c>
      <c r="D273" s="43">
        <f t="shared" si="20"/>
        <v>3405487.6351865032</v>
      </c>
      <c r="E273" s="43">
        <f t="shared" si="20"/>
        <v>979638.93106174807</v>
      </c>
      <c r="F273" s="43">
        <f t="shared" si="20"/>
        <v>0</v>
      </c>
      <c r="G273" s="43">
        <f t="shared" si="20"/>
        <v>0</v>
      </c>
      <c r="H273" s="43">
        <f t="shared" si="21"/>
        <v>6238622.5035079122</v>
      </c>
      <c r="I273" s="1"/>
    </row>
    <row r="274" spans="2:10" x14ac:dyDescent="0.2">
      <c r="B274" s="9" t="str">
        <f>$B$38</f>
        <v>Home Economics</v>
      </c>
      <c r="C274" s="43">
        <f t="shared" si="20"/>
        <v>323220.06653279648</v>
      </c>
      <c r="D274" s="43">
        <f t="shared" si="20"/>
        <v>762526.7383594038</v>
      </c>
      <c r="E274" s="43">
        <f t="shared" si="20"/>
        <v>86859.905631639645</v>
      </c>
      <c r="F274" s="43">
        <f t="shared" si="20"/>
        <v>0</v>
      </c>
      <c r="G274" s="43">
        <f t="shared" si="20"/>
        <v>0</v>
      </c>
      <c r="H274" s="43">
        <f t="shared" si="21"/>
        <v>1172606.71052384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313798.49935750378</v>
      </c>
      <c r="D276" s="43">
        <f t="shared" si="20"/>
        <v>1715461.1738675716</v>
      </c>
      <c r="E276" s="43">
        <f t="shared" si="20"/>
        <v>1592478.7209152891</v>
      </c>
      <c r="F276" s="43">
        <f t="shared" si="20"/>
        <v>0</v>
      </c>
      <c r="G276" s="43">
        <f t="shared" si="20"/>
        <v>0</v>
      </c>
      <c r="H276" s="43">
        <f t="shared" si="21"/>
        <v>3621738.3941403646</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665579.77142321039</v>
      </c>
      <c r="D280" s="43">
        <f t="shared" si="20"/>
        <v>0</v>
      </c>
      <c r="E280" s="43">
        <f t="shared" si="20"/>
        <v>0</v>
      </c>
      <c r="F280" s="43">
        <f t="shared" si="20"/>
        <v>0</v>
      </c>
      <c r="G280" s="43">
        <f t="shared" si="20"/>
        <v>0</v>
      </c>
      <c r="H280" s="43">
        <f t="shared" si="21"/>
        <v>665579.77142321039</v>
      </c>
      <c r="I280" s="1"/>
    </row>
    <row r="281" spans="2:10" x14ac:dyDescent="0.2">
      <c r="B281" s="9" t="str">
        <f>$B$45</f>
        <v>Health Services</v>
      </c>
      <c r="C281" s="43">
        <f t="shared" si="20"/>
        <v>625991.24007238692</v>
      </c>
      <c r="D281" s="43">
        <f t="shared" si="20"/>
        <v>750849.50740834093</v>
      </c>
      <c r="E281" s="43">
        <f t="shared" si="20"/>
        <v>244812.97597723847</v>
      </c>
      <c r="F281" s="43">
        <f t="shared" si="20"/>
        <v>0</v>
      </c>
      <c r="G281" s="43">
        <f t="shared" si="20"/>
        <v>0</v>
      </c>
      <c r="H281" s="43">
        <f t="shared" si="21"/>
        <v>1621653.7234579662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4047020.4956623083</v>
      </c>
      <c r="D283" s="43">
        <f t="shared" si="20"/>
        <v>10916794.932414494</v>
      </c>
      <c r="E283" s="43">
        <f t="shared" si="20"/>
        <v>5214194.737699829</v>
      </c>
      <c r="F283" s="43">
        <f t="shared" si="20"/>
        <v>0</v>
      </c>
      <c r="G283" s="43">
        <f t="shared" si="20"/>
        <v>0</v>
      </c>
      <c r="H283" s="43">
        <f t="shared" si="21"/>
        <v>20178010.165776633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146075.8661994072</v>
      </c>
      <c r="E285" s="43">
        <f t="shared" si="22"/>
        <v>0</v>
      </c>
      <c r="F285" s="43">
        <f t="shared" si="22"/>
        <v>0</v>
      </c>
      <c r="G285" s="43">
        <f t="shared" si="22"/>
        <v>0</v>
      </c>
      <c r="H285" s="43">
        <f t="shared" si="21"/>
        <v>146075.8661994072</v>
      </c>
      <c r="I285" s="1"/>
    </row>
    <row r="286" spans="2:10" x14ac:dyDescent="0.2">
      <c r="B286" s="9" t="str">
        <f>$B$50</f>
        <v>Technology</v>
      </c>
      <c r="C286" s="43">
        <f t="shared" si="22"/>
        <v>915485.63578816538</v>
      </c>
      <c r="D286" s="43">
        <f t="shared" si="22"/>
        <v>2770044.5433958154</v>
      </c>
      <c r="E286" s="43">
        <f t="shared" si="22"/>
        <v>390066.1413778998</v>
      </c>
      <c r="F286" s="43">
        <f t="shared" si="22"/>
        <v>0</v>
      </c>
      <c r="G286" s="43">
        <f t="shared" si="22"/>
        <v>0</v>
      </c>
      <c r="H286" s="43">
        <f t="shared" si="21"/>
        <v>4075596.3205618807</v>
      </c>
      <c r="I286" s="1"/>
    </row>
    <row r="287" spans="2:10" x14ac:dyDescent="0.2">
      <c r="B287" s="9" t="str">
        <f>$B$51</f>
        <v>Nursing</v>
      </c>
      <c r="C287" s="43">
        <f t="shared" si="22"/>
        <v>538986.04276807525</v>
      </c>
      <c r="D287" s="43">
        <f t="shared" si="22"/>
        <v>4270186.8171716966</v>
      </c>
      <c r="E287" s="43">
        <f t="shared" si="22"/>
        <v>760186.12401389377</v>
      </c>
      <c r="F287" s="43">
        <f t="shared" si="22"/>
        <v>0</v>
      </c>
      <c r="G287" s="43">
        <f t="shared" si="22"/>
        <v>0</v>
      </c>
      <c r="H287" s="43">
        <f t="shared" si="21"/>
        <v>5569358.9839536659</v>
      </c>
      <c r="I287" s="1"/>
    </row>
    <row r="288" spans="2:10" x14ac:dyDescent="0.2">
      <c r="B288" s="39" t="str">
        <f>$B$52</f>
        <v>Totals</v>
      </c>
      <c r="C288" s="42">
        <f>SUM(C268:C287)</f>
        <v>38812768.992730618</v>
      </c>
      <c r="D288" s="42">
        <f>SUM(D268:D287)</f>
        <v>56638505.955724508</v>
      </c>
      <c r="E288" s="42">
        <f>SUM(E268:E287)</f>
        <v>22099429.51509475</v>
      </c>
      <c r="F288" s="42">
        <f>SUM(F268:F287)</f>
        <v>2132070.5364501262</v>
      </c>
      <c r="G288" s="42">
        <f>SUM(G268:G287)</f>
        <v>0</v>
      </c>
      <c r="H288" s="42">
        <f t="shared" si="21"/>
        <v>119682775.00000001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250.70041481976921</v>
      </c>
      <c r="D293" s="40">
        <f t="shared" si="23"/>
        <v>372.60388738598311</v>
      </c>
      <c r="E293" s="40">
        <f t="shared" si="23"/>
        <v>872.09653074938353</v>
      </c>
      <c r="F293" s="40">
        <f t="shared" si="23"/>
        <v>0</v>
      </c>
      <c r="G293" s="41">
        <f t="shared" si="23"/>
        <v>0</v>
      </c>
      <c r="H293" s="42">
        <f t="shared" si="23"/>
        <v>322.47123761316897</v>
      </c>
      <c r="I293" s="1"/>
    </row>
    <row r="294" spans="2:10" x14ac:dyDescent="0.2">
      <c r="B294" s="9" t="str">
        <f>$B$33</f>
        <v>Science</v>
      </c>
      <c r="C294" s="75">
        <f t="shared" si="23"/>
        <v>195.49103823177825</v>
      </c>
      <c r="D294" s="75">
        <f t="shared" si="23"/>
        <v>541.02350233552659</v>
      </c>
      <c r="E294" s="75">
        <f t="shared" si="23"/>
        <v>1257.6626471321088</v>
      </c>
      <c r="F294" s="75">
        <f t="shared" si="23"/>
        <v>0</v>
      </c>
      <c r="G294" s="95">
        <f t="shared" si="23"/>
        <v>0</v>
      </c>
      <c r="H294" s="43">
        <f t="shared" si="23"/>
        <v>327.11234214584914</v>
      </c>
      <c r="I294" s="1"/>
    </row>
    <row r="295" spans="2:10" x14ac:dyDescent="0.2">
      <c r="B295" s="9" t="str">
        <f>$B$34</f>
        <v>Fine Arts</v>
      </c>
      <c r="C295" s="75">
        <f t="shared" si="23"/>
        <v>350.37280424099566</v>
      </c>
      <c r="D295" s="75">
        <f t="shared" si="23"/>
        <v>856.57140941999751</v>
      </c>
      <c r="E295" s="75">
        <f t="shared" si="23"/>
        <v>785.34947990300293</v>
      </c>
      <c r="F295" s="75">
        <f t="shared" si="23"/>
        <v>0</v>
      </c>
      <c r="G295" s="95">
        <f t="shared" si="23"/>
        <v>0</v>
      </c>
      <c r="H295" s="43">
        <f t="shared" si="23"/>
        <v>472.99846762642665</v>
      </c>
      <c r="I295" s="1"/>
    </row>
    <row r="296" spans="2:10" x14ac:dyDescent="0.2">
      <c r="B296" s="9" t="str">
        <f>$B$35</f>
        <v>Teacher Education</v>
      </c>
      <c r="C296" s="75">
        <f t="shared" si="23"/>
        <v>282.15819433853858</v>
      </c>
      <c r="D296" s="75">
        <f t="shared" si="23"/>
        <v>399.54342356103137</v>
      </c>
      <c r="E296" s="75">
        <f t="shared" si="23"/>
        <v>674.63850224268549</v>
      </c>
      <c r="F296" s="75">
        <f t="shared" si="23"/>
        <v>1059.1507881023974</v>
      </c>
      <c r="G296" s="95">
        <f t="shared" si="23"/>
        <v>0</v>
      </c>
      <c r="H296" s="43">
        <f t="shared" si="23"/>
        <v>476.40150212283129</v>
      </c>
      <c r="I296" s="1"/>
    </row>
    <row r="297" spans="2:10" x14ac:dyDescent="0.2">
      <c r="B297" s="9" t="str">
        <f>$B$36</f>
        <v>Agriculture</v>
      </c>
      <c r="C297" s="75">
        <f t="shared" si="23"/>
        <v>224.9647084024885</v>
      </c>
      <c r="D297" s="75">
        <f t="shared" si="23"/>
        <v>415.3648549453801</v>
      </c>
      <c r="E297" s="75">
        <f t="shared" si="23"/>
        <v>1006.67507228922</v>
      </c>
      <c r="F297" s="75">
        <f t="shared" si="23"/>
        <v>0</v>
      </c>
      <c r="G297" s="95">
        <f t="shared" si="23"/>
        <v>0</v>
      </c>
      <c r="H297" s="43">
        <f t="shared" si="23"/>
        <v>384.20111438102219</v>
      </c>
      <c r="I297" s="1"/>
    </row>
    <row r="298" spans="2:10" x14ac:dyDescent="0.2">
      <c r="B298" s="9" t="str">
        <f>$B$37</f>
        <v>Engineering</v>
      </c>
      <c r="C298" s="75">
        <f t="shared" si="23"/>
        <v>418.49084155783709</v>
      </c>
      <c r="D298" s="75">
        <f t="shared" si="23"/>
        <v>524.89020271062009</v>
      </c>
      <c r="E298" s="75">
        <f t="shared" si="23"/>
        <v>802.32508686465849</v>
      </c>
      <c r="F298" s="75">
        <f t="shared" si="23"/>
        <v>0</v>
      </c>
      <c r="G298" s="95">
        <f t="shared" si="23"/>
        <v>0</v>
      </c>
      <c r="H298" s="43">
        <f t="shared" si="23"/>
        <v>513.97450185433445</v>
      </c>
      <c r="I298" s="1"/>
    </row>
    <row r="299" spans="2:10" x14ac:dyDescent="0.2">
      <c r="B299" s="9" t="str">
        <f>$B$38</f>
        <v>Home Economics</v>
      </c>
      <c r="C299" s="75">
        <f t="shared" si="23"/>
        <v>186.40142245259312</v>
      </c>
      <c r="D299" s="75">
        <f t="shared" si="23"/>
        <v>391.6418789724724</v>
      </c>
      <c r="E299" s="75">
        <f t="shared" si="23"/>
        <v>1423.9328792072074</v>
      </c>
      <c r="F299" s="75">
        <f t="shared" si="23"/>
        <v>0</v>
      </c>
      <c r="G299" s="95">
        <f t="shared" si="23"/>
        <v>0</v>
      </c>
      <c r="H299" s="43">
        <f t="shared" si="23"/>
        <v>313.36363188771782</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352.18686796577305</v>
      </c>
      <c r="D301" s="75">
        <f t="shared" si="23"/>
        <v>475.72411920897719</v>
      </c>
      <c r="E301" s="75">
        <f t="shared" si="23"/>
        <v>726.49576684091653</v>
      </c>
      <c r="F301" s="75">
        <f t="shared" si="23"/>
        <v>0</v>
      </c>
      <c r="G301" s="95">
        <f t="shared" si="23"/>
        <v>0</v>
      </c>
      <c r="H301" s="43">
        <f t="shared" si="23"/>
        <v>541.44691196596864</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252.30468969795695</v>
      </c>
      <c r="D305" s="75">
        <f t="shared" si="23"/>
        <v>0</v>
      </c>
      <c r="E305" s="75">
        <f t="shared" si="23"/>
        <v>0</v>
      </c>
      <c r="F305" s="75">
        <f t="shared" si="23"/>
        <v>0</v>
      </c>
      <c r="G305" s="95">
        <f t="shared" si="23"/>
        <v>0</v>
      </c>
      <c r="H305" s="43">
        <f t="shared" si="23"/>
        <v>252.30468969795695</v>
      </c>
      <c r="I305" s="1"/>
    </row>
    <row r="306" spans="2:10" x14ac:dyDescent="0.2">
      <c r="B306" s="9" t="str">
        <f>$B$45</f>
        <v>Health Services</v>
      </c>
      <c r="C306" s="75">
        <f t="shared" si="23"/>
        <v>346.80955128664095</v>
      </c>
      <c r="D306" s="75">
        <f t="shared" si="23"/>
        <v>408.29228244064217</v>
      </c>
      <c r="E306" s="75">
        <f t="shared" si="23"/>
        <v>515.39573889944938</v>
      </c>
      <c r="F306" s="75">
        <f t="shared" si="23"/>
        <v>0</v>
      </c>
      <c r="G306" s="95">
        <f t="shared" si="23"/>
        <v>0</v>
      </c>
      <c r="H306" s="43">
        <f t="shared" si="23"/>
        <v>393.70083113813212</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287.73697089671583</v>
      </c>
      <c r="D308" s="75">
        <f t="shared" si="23"/>
        <v>421.95404036852563</v>
      </c>
      <c r="E308" s="75">
        <f t="shared" si="23"/>
        <v>703.85998079101364</v>
      </c>
      <c r="F308" s="75">
        <f t="shared" si="23"/>
        <v>0</v>
      </c>
      <c r="G308" s="95">
        <f t="shared" si="23"/>
        <v>0</v>
      </c>
      <c r="H308" s="43">
        <f t="shared" si="23"/>
        <v>426.19094235455975</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296.90216707196583</v>
      </c>
      <c r="E310" s="75">
        <f t="shared" si="24"/>
        <v>0</v>
      </c>
      <c r="F310" s="75">
        <f t="shared" si="24"/>
        <v>0</v>
      </c>
      <c r="G310" s="95">
        <f t="shared" si="24"/>
        <v>0</v>
      </c>
      <c r="H310" s="43">
        <f t="shared" si="24"/>
        <v>296.90216707196583</v>
      </c>
      <c r="I310" s="1"/>
    </row>
    <row r="311" spans="2:10" x14ac:dyDescent="0.2">
      <c r="B311" s="9" t="str">
        <f>$B$50</f>
        <v>Technology</v>
      </c>
      <c r="C311" s="75">
        <f t="shared" si="24"/>
        <v>384.01243111919689</v>
      </c>
      <c r="D311" s="75">
        <f t="shared" si="24"/>
        <v>481.91449954694076</v>
      </c>
      <c r="E311" s="75">
        <f t="shared" si="24"/>
        <v>751.57252673969128</v>
      </c>
      <c r="F311" s="75">
        <f t="shared" si="24"/>
        <v>0</v>
      </c>
      <c r="G311" s="95">
        <f t="shared" si="24"/>
        <v>0</v>
      </c>
      <c r="H311" s="43">
        <f t="shared" si="24"/>
        <v>471.11274078856559</v>
      </c>
      <c r="I311" s="1"/>
    </row>
    <row r="312" spans="2:10" x14ac:dyDescent="0.2">
      <c r="B312" s="9" t="str">
        <f>$B$51</f>
        <v>Nursing</v>
      </c>
      <c r="C312" s="75">
        <f t="shared" si="24"/>
        <v>240.08286982987761</v>
      </c>
      <c r="D312" s="75">
        <f t="shared" si="24"/>
        <v>411.82243390603691</v>
      </c>
      <c r="E312" s="75">
        <f t="shared" si="24"/>
        <v>4579.4344820114084</v>
      </c>
      <c r="F312" s="75">
        <f t="shared" si="24"/>
        <v>0</v>
      </c>
      <c r="G312" s="95">
        <f t="shared" si="24"/>
        <v>0</v>
      </c>
      <c r="H312" s="43">
        <f t="shared" si="24"/>
        <v>435.78708794629625</v>
      </c>
      <c r="I312" s="1"/>
    </row>
    <row r="313" spans="2:10" x14ac:dyDescent="0.2">
      <c r="B313" s="39" t="str">
        <f>$B$52</f>
        <v>Totals</v>
      </c>
      <c r="C313" s="42">
        <f t="shared" si="24"/>
        <v>254.69534541686485</v>
      </c>
      <c r="D313" s="42">
        <f t="shared" si="24"/>
        <v>432.84402191578658</v>
      </c>
      <c r="E313" s="42">
        <f t="shared" si="24"/>
        <v>819.52938941981563</v>
      </c>
      <c r="F313" s="42">
        <f t="shared" si="24"/>
        <v>1059.1507881023974</v>
      </c>
      <c r="G313" s="42">
        <f t="shared" si="24"/>
        <v>0</v>
      </c>
      <c r="H313" s="42">
        <f t="shared" si="24"/>
        <v>383.32834219460642</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1.4862515790165383</v>
      </c>
      <c r="E318" s="59">
        <f t="shared" si="25"/>
        <v>3.4786401585188504</v>
      </c>
      <c r="F318" s="59">
        <f t="shared" si="25"/>
        <v>0</v>
      </c>
      <c r="G318" s="59">
        <f t="shared" si="25"/>
        <v>0</v>
      </c>
      <c r="H318" s="59">
        <f t="shared" si="25"/>
        <v>1.2862812287127505</v>
      </c>
      <c r="I318" s="1"/>
    </row>
    <row r="319" spans="2:10" x14ac:dyDescent="0.2">
      <c r="B319" s="9" t="str">
        <f>$B$33</f>
        <v>Science</v>
      </c>
      <c r="C319" s="59">
        <f t="shared" ref="C319:H334" si="26">IF($C$293=0,"",C294/$C$293)</f>
        <v>0.77977947652108404</v>
      </c>
      <c r="D319" s="59">
        <f t="shared" si="26"/>
        <v>2.1580478944339734</v>
      </c>
      <c r="E319" s="59">
        <f t="shared" si="26"/>
        <v>5.0165957963661683</v>
      </c>
      <c r="F319" s="59">
        <f t="shared" si="26"/>
        <v>0</v>
      </c>
      <c r="G319" s="59">
        <f t="shared" si="26"/>
        <v>0</v>
      </c>
      <c r="H319" s="59">
        <f t="shared" si="26"/>
        <v>1.3047937809796333</v>
      </c>
      <c r="I319" s="1"/>
    </row>
    <row r="320" spans="2:10" x14ac:dyDescent="0.2">
      <c r="B320" s="9" t="str">
        <f>$B$34</f>
        <v>Fine Arts</v>
      </c>
      <c r="C320" s="59">
        <f t="shared" si="26"/>
        <v>1.3975756860748787</v>
      </c>
      <c r="D320" s="59">
        <f t="shared" si="26"/>
        <v>3.4167131715190595</v>
      </c>
      <c r="E320" s="59">
        <f t="shared" si="26"/>
        <v>3.1326213818497179</v>
      </c>
      <c r="F320" s="59">
        <f t="shared" si="26"/>
        <v>0</v>
      </c>
      <c r="G320" s="59">
        <f t="shared" si="26"/>
        <v>0</v>
      </c>
      <c r="H320" s="59">
        <f t="shared" si="26"/>
        <v>1.8867079576492505</v>
      </c>
      <c r="I320" s="1"/>
    </row>
    <row r="321" spans="2:9" x14ac:dyDescent="0.2">
      <c r="B321" s="9" t="str">
        <f>$B$35</f>
        <v>Teacher Education</v>
      </c>
      <c r="C321" s="59">
        <f t="shared" si="26"/>
        <v>1.1254795670816287</v>
      </c>
      <c r="D321" s="59">
        <f t="shared" si="26"/>
        <v>1.5937086655730774</v>
      </c>
      <c r="E321" s="59">
        <f t="shared" si="26"/>
        <v>2.6910147026589053</v>
      </c>
      <c r="F321" s="59">
        <f t="shared" si="26"/>
        <v>4.2247667953155581</v>
      </c>
      <c r="G321" s="59">
        <f t="shared" si="26"/>
        <v>0</v>
      </c>
      <c r="H321" s="59">
        <f t="shared" si="26"/>
        <v>1.9002820656093475</v>
      </c>
      <c r="I321" s="1"/>
    </row>
    <row r="322" spans="2:9" x14ac:dyDescent="0.2">
      <c r="B322" s="9" t="str">
        <f>$B$36</f>
        <v>Agriculture</v>
      </c>
      <c r="C322" s="59">
        <f t="shared" si="26"/>
        <v>0.89734477928254586</v>
      </c>
      <c r="D322" s="59">
        <f t="shared" si="26"/>
        <v>1.6568175814307673</v>
      </c>
      <c r="E322" s="59">
        <f t="shared" si="26"/>
        <v>4.0154503653810378</v>
      </c>
      <c r="F322" s="59">
        <f t="shared" si="26"/>
        <v>0</v>
      </c>
      <c r="G322" s="59">
        <f t="shared" si="26"/>
        <v>0</v>
      </c>
      <c r="H322" s="59">
        <f t="shared" si="26"/>
        <v>1.5325108841851254</v>
      </c>
      <c r="I322" s="1"/>
    </row>
    <row r="323" spans="2:9" x14ac:dyDescent="0.2">
      <c r="B323" s="9" t="str">
        <f>$B$37</f>
        <v>Engineering</v>
      </c>
      <c r="C323" s="59">
        <f t="shared" si="26"/>
        <v>1.6692865939559531</v>
      </c>
      <c r="D323" s="59">
        <f t="shared" si="26"/>
        <v>2.0936949908438263</v>
      </c>
      <c r="E323" s="59">
        <f t="shared" si="26"/>
        <v>3.2003341017263862</v>
      </c>
      <c r="F323" s="59">
        <f t="shared" si="26"/>
        <v>0</v>
      </c>
      <c r="G323" s="59">
        <f t="shared" si="26"/>
        <v>0</v>
      </c>
      <c r="H323" s="59">
        <f t="shared" si="26"/>
        <v>2.0501541739523459</v>
      </c>
      <c r="I323" s="1"/>
    </row>
    <row r="324" spans="2:9" x14ac:dyDescent="0.2">
      <c r="B324" s="9" t="str">
        <f>$B$38</f>
        <v>Home Economics</v>
      </c>
      <c r="C324" s="59">
        <f t="shared" si="26"/>
        <v>0.74352259283894206</v>
      </c>
      <c r="D324" s="59">
        <f t="shared" si="26"/>
        <v>1.5621907895686062</v>
      </c>
      <c r="E324" s="59">
        <f t="shared" si="26"/>
        <v>5.6798186003437037</v>
      </c>
      <c r="F324" s="59">
        <f t="shared" si="26"/>
        <v>0</v>
      </c>
      <c r="G324" s="59">
        <f t="shared" si="26"/>
        <v>0</v>
      </c>
      <c r="H324" s="59">
        <f t="shared" si="26"/>
        <v>1.2499525862890883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1.4048116682174754</v>
      </c>
      <c r="D326" s="59">
        <f t="shared" si="26"/>
        <v>1.8975801039299418</v>
      </c>
      <c r="E326" s="59">
        <f t="shared" si="26"/>
        <v>2.8978642391286065</v>
      </c>
      <c r="F326" s="59">
        <f t="shared" si="26"/>
        <v>0</v>
      </c>
      <c r="G326" s="59">
        <f t="shared" si="26"/>
        <v>0</v>
      </c>
      <c r="H326" s="59">
        <f t="shared" si="26"/>
        <v>2.1597368012143887</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1.0063991712153371</v>
      </c>
      <c r="D330" s="59">
        <f t="shared" si="26"/>
        <v>0</v>
      </c>
      <c r="E330" s="59">
        <f t="shared" si="26"/>
        <v>0</v>
      </c>
      <c r="F330" s="59">
        <f t="shared" si="26"/>
        <v>0</v>
      </c>
      <c r="G330" s="59">
        <f t="shared" si="26"/>
        <v>0</v>
      </c>
      <c r="H330" s="59">
        <f t="shared" si="26"/>
        <v>1.0063991712153371</v>
      </c>
      <c r="I330" s="1"/>
    </row>
    <row r="331" spans="2:9" x14ac:dyDescent="0.2">
      <c r="B331" s="9" t="str">
        <f>$B$45</f>
        <v>Health Services</v>
      </c>
      <c r="C331" s="59">
        <f t="shared" si="26"/>
        <v>1.3833624947767458</v>
      </c>
      <c r="D331" s="59">
        <f t="shared" si="26"/>
        <v>1.628606329726926</v>
      </c>
      <c r="E331" s="59">
        <f t="shared" si="26"/>
        <v>2.0558232393431499</v>
      </c>
      <c r="F331" s="59">
        <f t="shared" si="26"/>
        <v>0</v>
      </c>
      <c r="G331" s="59">
        <f t="shared" si="26"/>
        <v>0</v>
      </c>
      <c r="H331" s="59">
        <f t="shared" si="26"/>
        <v>1.5704035887661663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1.1477323286583812</v>
      </c>
      <c r="D333" s="59">
        <f t="shared" si="26"/>
        <v>1.6831006868172604</v>
      </c>
      <c r="E333" s="59">
        <f t="shared" si="26"/>
        <v>2.8075740572548513</v>
      </c>
      <c r="F333" s="59">
        <f t="shared" si="26"/>
        <v>0</v>
      </c>
      <c r="G333" s="59">
        <f t="shared" si="26"/>
        <v>0</v>
      </c>
      <c r="H333" s="59">
        <f t="shared" si="26"/>
        <v>1.7000009459934571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1.1842906892890923</v>
      </c>
      <c r="E335" s="59">
        <f t="shared" si="27"/>
        <v>0</v>
      </c>
      <c r="F335" s="59">
        <f t="shared" si="27"/>
        <v>0</v>
      </c>
      <c r="G335" s="59">
        <f t="shared" si="27"/>
        <v>0</v>
      </c>
      <c r="H335" s="59">
        <f t="shared" si="27"/>
        <v>1.1842906892890923</v>
      </c>
      <c r="I335" s="1"/>
    </row>
    <row r="336" spans="2:9" x14ac:dyDescent="0.2">
      <c r="B336" s="9" t="str">
        <f>$B$50</f>
        <v>Technology</v>
      </c>
      <c r="C336" s="59">
        <f t="shared" si="27"/>
        <v>1.531758259735098</v>
      </c>
      <c r="D336" s="59">
        <f t="shared" si="27"/>
        <v>1.9222724457532048</v>
      </c>
      <c r="E336" s="59">
        <f t="shared" si="27"/>
        <v>2.9978910377152888</v>
      </c>
      <c r="F336" s="59">
        <f t="shared" si="27"/>
        <v>0</v>
      </c>
      <c r="G336" s="59">
        <f t="shared" si="27"/>
        <v>0</v>
      </c>
      <c r="H336" s="59">
        <f t="shared" si="27"/>
        <v>1.8791861239130889</v>
      </c>
      <c r="I336" s="1"/>
    </row>
    <row r="337" spans="2:10" x14ac:dyDescent="0.2">
      <c r="B337" s="9" t="str">
        <f>$B$51</f>
        <v>Nursing</v>
      </c>
      <c r="C337" s="59">
        <f t="shared" si="27"/>
        <v>0.95764847458459668</v>
      </c>
      <c r="D337" s="59">
        <f t="shared" si="27"/>
        <v>1.6426874849892041</v>
      </c>
      <c r="E337" s="59">
        <f t="shared" si="27"/>
        <v>18.266561247230506</v>
      </c>
      <c r="F337" s="59">
        <f t="shared" si="27"/>
        <v>0</v>
      </c>
      <c r="G337" s="59">
        <f t="shared" si="27"/>
        <v>0</v>
      </c>
      <c r="H337" s="59">
        <f t="shared" si="27"/>
        <v>1.7382782882891818</v>
      </c>
      <c r="I337" s="1"/>
    </row>
    <row r="338" spans="2:10" x14ac:dyDescent="0.2">
      <c r="B338" s="39" t="str">
        <f>$B$52</f>
        <v>Totals</v>
      </c>
      <c r="C338" s="59">
        <f t="shared" si="27"/>
        <v>1.0159350777299976</v>
      </c>
      <c r="D338" s="59">
        <f t="shared" si="27"/>
        <v>1.726538913894347</v>
      </c>
      <c r="E338" s="59">
        <f t="shared" si="27"/>
        <v>3.26895904822887</v>
      </c>
      <c r="F338" s="59">
        <f t="shared" si="27"/>
        <v>4.2247667953155581</v>
      </c>
      <c r="G338" s="59">
        <f t="shared" si="27"/>
        <v>0</v>
      </c>
      <c r="H338" s="59">
        <f t="shared" si="27"/>
        <v>1.5290295489546144</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7521.012444593076</v>
      </c>
      <c r="D343" s="42">
        <f t="shared" si="28"/>
        <v>11178.116621579493</v>
      </c>
      <c r="E343" s="42">
        <f>E293*24</f>
        <v>20930.316737985206</v>
      </c>
      <c r="F343" s="42">
        <f>F293*18</f>
        <v>0</v>
      </c>
      <c r="G343" s="42">
        <f>G293*24</f>
        <v>0</v>
      </c>
      <c r="H343" s="42">
        <f>IF((C32/30+D32/30+E32/24+F32/18+G32/24)=0,0,H268/(C32/30+D32/30+E32/24+F32/18+G32/24))</f>
        <v>9543.0909259050004</v>
      </c>
      <c r="I343" s="1"/>
    </row>
    <row r="344" spans="2:10" x14ac:dyDescent="0.2">
      <c r="B344" s="9" t="str">
        <f>$B$33</f>
        <v>Science</v>
      </c>
      <c r="C344" s="43">
        <f t="shared" si="28"/>
        <v>5864.731146953347</v>
      </c>
      <c r="D344" s="43">
        <f t="shared" si="28"/>
        <v>16230.705070065798</v>
      </c>
      <c r="E344" s="43">
        <f>E294*24</f>
        <v>30183.90353117061</v>
      </c>
      <c r="F344" s="43">
        <f>F294*18</f>
        <v>0</v>
      </c>
      <c r="G344" s="43">
        <f>G294*24</f>
        <v>0</v>
      </c>
      <c r="H344" s="43">
        <f t="shared" ref="H344:H363" si="29">IF((C33/30+D33/30+E33/24+F33/18+G33/24)=0,0,H269/(C33/30+D33/30+E33/24+F33/18+G33/24))</f>
        <v>9730.4281924898187</v>
      </c>
      <c r="I344" s="1"/>
    </row>
    <row r="345" spans="2:10" x14ac:dyDescent="0.2">
      <c r="B345" s="9" t="str">
        <f>$B$34</f>
        <v>Fine Arts</v>
      </c>
      <c r="C345" s="43">
        <f t="shared" si="28"/>
        <v>10511.18412722987</v>
      </c>
      <c r="D345" s="43">
        <f t="shared" si="28"/>
        <v>25697.142282599925</v>
      </c>
      <c r="E345" s="43">
        <f t="shared" ref="E345:E363" si="30">E295*24</f>
        <v>18848.387517672068</v>
      </c>
      <c r="F345" s="43">
        <f t="shared" ref="F345:F363" si="31">F295*18</f>
        <v>0</v>
      </c>
      <c r="G345" s="43">
        <f t="shared" ref="G345:G363" si="32">G295*24</f>
        <v>0</v>
      </c>
      <c r="H345" s="43">
        <f t="shared" si="29"/>
        <v>14032.111365537525</v>
      </c>
      <c r="I345" s="1"/>
    </row>
    <row r="346" spans="2:10" x14ac:dyDescent="0.2">
      <c r="B346" s="9" t="str">
        <f>$B$35</f>
        <v>Teacher Education</v>
      </c>
      <c r="C346" s="43">
        <f t="shared" si="28"/>
        <v>8464.7458301561564</v>
      </c>
      <c r="D346" s="43">
        <f t="shared" si="28"/>
        <v>11986.302706830942</v>
      </c>
      <c r="E346" s="43">
        <f t="shared" si="30"/>
        <v>16191.324053824452</v>
      </c>
      <c r="F346" s="43">
        <f t="shared" si="31"/>
        <v>19064.714185843153</v>
      </c>
      <c r="G346" s="43">
        <f t="shared" si="32"/>
        <v>0</v>
      </c>
      <c r="H346" s="43">
        <f t="shared" si="29"/>
        <v>13039.813866367876</v>
      </c>
      <c r="I346" s="1"/>
    </row>
    <row r="347" spans="2:10" x14ac:dyDescent="0.2">
      <c r="B347" s="9" t="str">
        <f>$B$36</f>
        <v>Agriculture</v>
      </c>
      <c r="C347" s="43">
        <f t="shared" si="28"/>
        <v>6748.9412520746546</v>
      </c>
      <c r="D347" s="43">
        <f t="shared" si="28"/>
        <v>12460.945648361403</v>
      </c>
      <c r="E347" s="43">
        <f t="shared" si="30"/>
        <v>24160.201734941278</v>
      </c>
      <c r="F347" s="43">
        <f t="shared" si="31"/>
        <v>0</v>
      </c>
      <c r="G347" s="43">
        <f t="shared" si="32"/>
        <v>0</v>
      </c>
      <c r="H347" s="43">
        <f t="shared" si="29"/>
        <v>11300.852207682427</v>
      </c>
      <c r="I347" s="1"/>
    </row>
    <row r="348" spans="2:10" x14ac:dyDescent="0.2">
      <c r="B348" s="9" t="str">
        <f>$B$37</f>
        <v>Engineering</v>
      </c>
      <c r="C348" s="43">
        <f t="shared" si="28"/>
        <v>12554.725246735112</v>
      </c>
      <c r="D348" s="43">
        <f t="shared" si="28"/>
        <v>15746.706081318604</v>
      </c>
      <c r="E348" s="43">
        <f t="shared" si="30"/>
        <v>19255.802084751806</v>
      </c>
      <c r="F348" s="43">
        <f t="shared" si="31"/>
        <v>0</v>
      </c>
      <c r="G348" s="43">
        <f t="shared" si="32"/>
        <v>0</v>
      </c>
      <c r="H348" s="43">
        <f t="shared" si="29"/>
        <v>15040.980057881774</v>
      </c>
      <c r="I348" s="1"/>
    </row>
    <row r="349" spans="2:10" x14ac:dyDescent="0.2">
      <c r="B349" s="9" t="str">
        <f>$B$38</f>
        <v>Home Economics</v>
      </c>
      <c r="C349" s="43">
        <f t="shared" si="28"/>
        <v>5592.0426735777937</v>
      </c>
      <c r="D349" s="43">
        <f t="shared" si="28"/>
        <v>11749.256369174173</v>
      </c>
      <c r="E349" s="43">
        <f t="shared" si="30"/>
        <v>34174.389100972978</v>
      </c>
      <c r="F349" s="43">
        <f t="shared" si="31"/>
        <v>0</v>
      </c>
      <c r="G349" s="43">
        <f t="shared" si="32"/>
        <v>0</v>
      </c>
      <c r="H349" s="43">
        <f t="shared" si="29"/>
        <v>9362.7523629556727</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10565.606038973192</v>
      </c>
      <c r="D351" s="43">
        <f t="shared" si="28"/>
        <v>14271.723576269316</v>
      </c>
      <c r="E351" s="43">
        <f t="shared" si="30"/>
        <v>17435.898404181997</v>
      </c>
      <c r="F351" s="43">
        <f t="shared" si="31"/>
        <v>0</v>
      </c>
      <c r="G351" s="43">
        <f t="shared" si="32"/>
        <v>0</v>
      </c>
      <c r="H351" s="43">
        <f t="shared" si="29"/>
        <v>15013.424322814832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7569.1406909387088</v>
      </c>
      <c r="D355" s="43">
        <f t="shared" si="28"/>
        <v>0</v>
      </c>
      <c r="E355" s="43">
        <f t="shared" si="30"/>
        <v>0</v>
      </c>
      <c r="F355" s="43">
        <f t="shared" si="31"/>
        <v>0</v>
      </c>
      <c r="G355" s="43">
        <f t="shared" si="32"/>
        <v>0</v>
      </c>
      <c r="H355" s="43">
        <f t="shared" si="29"/>
        <v>7569.1406909387078</v>
      </c>
      <c r="I355" s="1"/>
    </row>
    <row r="356" spans="2:9" x14ac:dyDescent="0.2">
      <c r="B356" s="9" t="str">
        <f>$B$45</f>
        <v>Health Services</v>
      </c>
      <c r="C356" s="43">
        <f t="shared" si="28"/>
        <v>10404.286538599228</v>
      </c>
      <c r="D356" s="43">
        <f t="shared" si="28"/>
        <v>12248.768473219265</v>
      </c>
      <c r="E356" s="43">
        <f t="shared" si="30"/>
        <v>12369.497733586784</v>
      </c>
      <c r="F356" s="43">
        <f t="shared" si="31"/>
        <v>0</v>
      </c>
      <c r="G356" s="43">
        <f t="shared" si="32"/>
        <v>0</v>
      </c>
      <c r="H356" s="43">
        <f t="shared" si="29"/>
        <v>11480.057035865491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8632.1091269014742</v>
      </c>
      <c r="D358" s="43">
        <f t="shared" si="28"/>
        <v>12658.621211055768</v>
      </c>
      <c r="E358" s="43">
        <f t="shared" si="30"/>
        <v>16892.639538984327</v>
      </c>
      <c r="F358" s="43">
        <f t="shared" si="31"/>
        <v>0</v>
      </c>
      <c r="G358" s="43">
        <f t="shared" si="32"/>
        <v>0</v>
      </c>
      <c r="H358" s="43">
        <f t="shared" si="29"/>
        <v>12304.415004437242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8907.0650121589752</v>
      </c>
      <c r="E360" s="43">
        <f t="shared" si="30"/>
        <v>0</v>
      </c>
      <c r="F360" s="43">
        <f t="shared" si="31"/>
        <v>0</v>
      </c>
      <c r="G360" s="43">
        <f t="shared" si="32"/>
        <v>0</v>
      </c>
      <c r="H360" s="43">
        <f t="shared" si="29"/>
        <v>8907.065012158977</v>
      </c>
      <c r="I360" s="1"/>
    </row>
    <row r="361" spans="2:9" x14ac:dyDescent="0.2">
      <c r="B361" s="9" t="str">
        <f>$B$50</f>
        <v>Technology</v>
      </c>
      <c r="C361" s="43">
        <f t="shared" si="33"/>
        <v>11520.372933575907</v>
      </c>
      <c r="D361" s="43">
        <f t="shared" si="33"/>
        <v>14457.434986408223</v>
      </c>
      <c r="E361" s="43">
        <f t="shared" si="30"/>
        <v>18037.740641752593</v>
      </c>
      <c r="F361" s="43">
        <f t="shared" si="31"/>
        <v>0</v>
      </c>
      <c r="G361" s="43">
        <f t="shared" si="32"/>
        <v>0</v>
      </c>
      <c r="H361" s="43">
        <f t="shared" si="29"/>
        <v>13924.538293067952</v>
      </c>
      <c r="I361" s="1"/>
    </row>
    <row r="362" spans="2:9" x14ac:dyDescent="0.2">
      <c r="B362" s="9" t="str">
        <f>$B$51</f>
        <v>Nursing</v>
      </c>
      <c r="C362" s="43">
        <f t="shared" si="33"/>
        <v>7202.4860948963287</v>
      </c>
      <c r="D362" s="43">
        <f t="shared" si="33"/>
        <v>12354.673017181107</v>
      </c>
      <c r="E362" s="43">
        <f t="shared" si="30"/>
        <v>109906.42756827379</v>
      </c>
      <c r="F362" s="43">
        <f t="shared" si="31"/>
        <v>0</v>
      </c>
      <c r="G362" s="43">
        <f t="shared" si="32"/>
        <v>0</v>
      </c>
      <c r="H362" s="43">
        <f t="shared" si="29"/>
        <v>13031.296612612407</v>
      </c>
      <c r="I362" s="1"/>
    </row>
    <row r="363" spans="2:9" x14ac:dyDescent="0.2">
      <c r="B363" s="39" t="str">
        <f>$B$52</f>
        <v>Totals</v>
      </c>
      <c r="C363" s="42">
        <f t="shared" si="33"/>
        <v>7640.8603625059459</v>
      </c>
      <c r="D363" s="42">
        <f t="shared" si="33"/>
        <v>12985.320657473598</v>
      </c>
      <c r="E363" s="42">
        <f t="shared" si="30"/>
        <v>19668.705346075574</v>
      </c>
      <c r="F363" s="42">
        <f t="shared" si="31"/>
        <v>19064.714185843153</v>
      </c>
      <c r="G363" s="42">
        <f t="shared" si="32"/>
        <v>0</v>
      </c>
      <c r="H363" s="42">
        <f t="shared" si="29"/>
        <v>11209.628524196582</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6" priority="6" stopIfTrue="1">
      <formula>C32=0</formula>
    </cfRule>
  </conditionalFormatting>
  <conditionalFormatting sqref="C91:G110">
    <cfRule type="expression" dxfId="205" priority="5" stopIfTrue="1">
      <formula>C32=0</formula>
    </cfRule>
  </conditionalFormatting>
  <conditionalFormatting sqref="C143:H162">
    <cfRule type="expression" dxfId="204" priority="3" stopIfTrue="1">
      <formula>C32=0</formula>
    </cfRule>
  </conditionalFormatting>
  <conditionalFormatting sqref="H143:H162">
    <cfRule type="expression" dxfId="203" priority="4" stopIfTrue="1">
      <formula>OR(AND(#REF!&gt;0,H143&gt;0,H61=0),AND(#REF!&gt;0,H143&gt;0,H32=0))</formula>
    </cfRule>
  </conditionalFormatting>
  <conditionalFormatting sqref="H143:H162">
    <cfRule type="expression" dxfId="202" priority="2" stopIfTrue="1">
      <formula>OR(AND(#REF!&gt;0,H143&gt;0,H61=0),AND(#REF!&gt;0,H143&gt;0,H32=0))</formula>
    </cfRule>
  </conditionalFormatting>
  <conditionalFormatting sqref="H143:H162">
    <cfRule type="expression" dxfId="201"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topLeftCell="A37"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684</v>
      </c>
      <c r="C3" s="6"/>
      <c r="D3" s="6"/>
      <c r="E3" s="6"/>
      <c r="F3" s="6"/>
      <c r="G3" s="6"/>
      <c r="H3" s="6"/>
    </row>
    <row r="4" spans="2:8" x14ac:dyDescent="0.2">
      <c r="B4" s="90" t="s">
        <v>877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182" t="s">
        <v>18</v>
      </c>
      <c r="G12" s="285"/>
      <c r="H12" s="64" t="s">
        <v>20</v>
      </c>
    </row>
    <row r="13" spans="2:8" x14ac:dyDescent="0.2">
      <c r="B13" s="377" t="s">
        <v>13</v>
      </c>
      <c r="C13" s="377"/>
      <c r="D13" s="377"/>
      <c r="E13" s="377"/>
      <c r="F13" s="81">
        <f>Data!G14</f>
        <v>10372204</v>
      </c>
      <c r="G13" s="33"/>
      <c r="H13" s="60">
        <f>F13</f>
        <v>10372204</v>
      </c>
    </row>
    <row r="14" spans="2:8" x14ac:dyDescent="0.2">
      <c r="B14" s="364" t="s">
        <v>14</v>
      </c>
      <c r="C14" s="364"/>
      <c r="D14" s="364"/>
      <c r="E14" s="364"/>
      <c r="F14" s="82">
        <f>Data!H14</f>
        <v>814784</v>
      </c>
      <c r="G14" s="33"/>
      <c r="H14" s="30">
        <f>F14</f>
        <v>814784</v>
      </c>
    </row>
    <row r="15" spans="2:8" x14ac:dyDescent="0.2">
      <c r="B15" s="364" t="s">
        <v>15</v>
      </c>
      <c r="C15" s="364"/>
      <c r="D15" s="364"/>
      <c r="E15" s="364"/>
      <c r="F15" s="82">
        <f>Data!I14</f>
        <v>6185420</v>
      </c>
      <c r="G15" s="33"/>
      <c r="H15" s="30">
        <f>F15</f>
        <v>6185420</v>
      </c>
    </row>
    <row r="16" spans="2:8" x14ac:dyDescent="0.2">
      <c r="B16" s="364" t="s">
        <v>19</v>
      </c>
      <c r="C16" s="364"/>
      <c r="D16" s="364"/>
      <c r="E16" s="364"/>
      <c r="F16" s="82">
        <f>Data!J14</f>
        <v>5150435</v>
      </c>
      <c r="G16" s="33"/>
      <c r="H16" s="30">
        <f>F16-G16</f>
        <v>5150435</v>
      </c>
    </row>
    <row r="17" spans="2:23" x14ac:dyDescent="0.2">
      <c r="B17" s="364" t="s">
        <v>16</v>
      </c>
      <c r="C17" s="364"/>
      <c r="D17" s="364"/>
      <c r="E17" s="364"/>
      <c r="F17" s="82">
        <f>Data!K14</f>
        <v>3753934</v>
      </c>
      <c r="G17" s="33"/>
      <c r="H17" s="30">
        <f>F17</f>
        <v>3753934</v>
      </c>
    </row>
    <row r="18" spans="2:23" x14ac:dyDescent="0.2">
      <c r="B18" s="364" t="s">
        <v>1</v>
      </c>
      <c r="C18" s="364"/>
      <c r="D18" s="364"/>
      <c r="E18" s="364"/>
      <c r="F18" s="83">
        <f>SUM(F13:F17)</f>
        <v>26276777</v>
      </c>
      <c r="G18" s="34"/>
      <c r="H18" s="29">
        <f>SUM(H13:H17)</f>
        <v>26276777</v>
      </c>
    </row>
    <row r="19" spans="2:23" ht="13.5" customHeight="1" x14ac:dyDescent="0.2">
      <c r="B19" s="27"/>
      <c r="D19" s="27"/>
      <c r="E19" s="27"/>
      <c r="F19" s="27"/>
      <c r="G19" s="27"/>
      <c r="H19" s="5"/>
    </row>
    <row r="20" spans="2:23" ht="13.5" customHeight="1" x14ac:dyDescent="0.2">
      <c r="B20" s="27"/>
      <c r="D20" s="368" t="s">
        <v>23</v>
      </c>
      <c r="E20" s="368"/>
      <c r="F20" s="368"/>
      <c r="G20" s="183" t="s">
        <v>24</v>
      </c>
      <c r="H20" s="183" t="s">
        <v>25</v>
      </c>
    </row>
    <row r="21" spans="2:23" x14ac:dyDescent="0.2">
      <c r="B21" s="366" t="s">
        <v>22</v>
      </c>
      <c r="C21" s="367"/>
      <c r="D21" s="363" t="str">
        <f>Data!L13</f>
        <v>Monica Poehl</v>
      </c>
      <c r="E21" s="363"/>
      <c r="F21" s="363"/>
      <c r="G21" s="184"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Data!O14</f>
        <v>200</v>
      </c>
      <c r="D25" s="86">
        <f>Data!P14</f>
        <v>1751</v>
      </c>
      <c r="E25" s="86">
        <f>Data!Q14</f>
        <v>513</v>
      </c>
      <c r="F25" s="86">
        <f>Data!R14</f>
        <v>0</v>
      </c>
      <c r="G25" s="86">
        <f>Data!S14</f>
        <v>0</v>
      </c>
      <c r="H25" s="74">
        <f>SUM(C25:G25)</f>
        <v>2464</v>
      </c>
    </row>
    <row r="26" spans="2:23" x14ac:dyDescent="0.2">
      <c r="C26" s="2"/>
      <c r="D26" s="2"/>
      <c r="E26" s="2"/>
      <c r="F26" s="2"/>
      <c r="G26" s="2"/>
      <c r="H26" s="2"/>
      <c r="I26" s="2"/>
    </row>
    <row r="27" spans="2:23" ht="13.5" customHeight="1" x14ac:dyDescent="0.2">
      <c r="B27" s="27"/>
      <c r="D27" s="368" t="s">
        <v>23</v>
      </c>
      <c r="E27" s="368"/>
      <c r="F27" s="368"/>
      <c r="G27" s="183" t="s">
        <v>24</v>
      </c>
      <c r="H27" s="183" t="s">
        <v>25</v>
      </c>
    </row>
    <row r="28" spans="2:23" ht="28.5" x14ac:dyDescent="0.2">
      <c r="B28" s="366" t="s">
        <v>39</v>
      </c>
      <c r="C28" s="367"/>
      <c r="D28" s="363" t="str">
        <f>Data!T14</f>
        <v>Turcotte, Paul</v>
      </c>
      <c r="E28" s="363"/>
      <c r="F28" s="363"/>
      <c r="G28" s="184" t="str">
        <f>Data!U14</f>
        <v>(254) 501-5817</v>
      </c>
      <c r="H28" s="84" t="str">
        <f>Data!V14</f>
        <v>paul.turcotte@tamuct.edu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Data!W14</f>
        <v>1167</v>
      </c>
      <c r="D32" s="87">
        <f>Data!AQ14</f>
        <v>11302</v>
      </c>
      <c r="E32" s="87">
        <f>Data!BK14</f>
        <v>2772</v>
      </c>
      <c r="F32" s="87">
        <f>Data!CE14</f>
        <v>0</v>
      </c>
      <c r="G32" s="87">
        <f>Data!CY14</f>
        <v>0</v>
      </c>
      <c r="H32" s="22">
        <f>SUM(C32:G32)</f>
        <v>15241</v>
      </c>
      <c r="I32" s="1"/>
      <c r="W32" s="18"/>
    </row>
    <row r="33" spans="2:23" x14ac:dyDescent="0.2">
      <c r="B33" s="7" t="s">
        <v>46</v>
      </c>
      <c r="C33" s="87">
        <f>Data!X14</f>
        <v>295</v>
      </c>
      <c r="D33" s="87">
        <f>Data!AR14</f>
        <v>2674</v>
      </c>
      <c r="E33" s="87">
        <f>Data!BL14</f>
        <v>84</v>
      </c>
      <c r="F33" s="87">
        <f>Data!CF14</f>
        <v>0</v>
      </c>
      <c r="G33" s="87">
        <f>Data!CZ14</f>
        <v>0</v>
      </c>
      <c r="H33" s="22">
        <f t="shared" ref="H33:H52" si="0">SUM(C33:G33)</f>
        <v>3053</v>
      </c>
      <c r="I33" s="1"/>
      <c r="W33" s="18"/>
    </row>
    <row r="34" spans="2:23" x14ac:dyDescent="0.2">
      <c r="B34" s="7" t="s">
        <v>47</v>
      </c>
      <c r="C34" s="87">
        <f>Data!Y14</f>
        <v>22</v>
      </c>
      <c r="D34" s="87">
        <f>Data!AS14</f>
        <v>351</v>
      </c>
      <c r="E34" s="87">
        <f>Data!BM14</f>
        <v>27</v>
      </c>
      <c r="F34" s="87">
        <f>Data!CG14</f>
        <v>0</v>
      </c>
      <c r="G34" s="87">
        <f>Data!DA14</f>
        <v>0</v>
      </c>
      <c r="H34" s="22">
        <f t="shared" si="0"/>
        <v>400</v>
      </c>
      <c r="I34" s="1"/>
      <c r="W34" s="18"/>
    </row>
    <row r="35" spans="2:23" x14ac:dyDescent="0.2">
      <c r="B35" s="7" t="s">
        <v>48</v>
      </c>
      <c r="C35" s="87">
        <f>Data!Z14</f>
        <v>18</v>
      </c>
      <c r="D35" s="87">
        <f>Data!AT14</f>
        <v>1284</v>
      </c>
      <c r="E35" s="87">
        <f>Data!BN14</f>
        <v>1296</v>
      </c>
      <c r="F35" s="87">
        <f>Data!CH14</f>
        <v>0</v>
      </c>
      <c r="G35" s="87">
        <f>Data!DB14</f>
        <v>0</v>
      </c>
      <c r="H35" s="22">
        <f t="shared" si="0"/>
        <v>2598</v>
      </c>
      <c r="I35" s="1"/>
      <c r="W35" s="18"/>
    </row>
    <row r="36" spans="2:23" x14ac:dyDescent="0.2">
      <c r="B36" s="7" t="s">
        <v>49</v>
      </c>
      <c r="C36" s="87">
        <f>Data!AA14</f>
        <v>0</v>
      </c>
      <c r="D36" s="87">
        <f>Data!AU14</f>
        <v>0</v>
      </c>
      <c r="E36" s="87">
        <f>Data!BO14</f>
        <v>0</v>
      </c>
      <c r="F36" s="87">
        <f>Data!CI14</f>
        <v>0</v>
      </c>
      <c r="G36" s="87">
        <f>Data!DC14</f>
        <v>0</v>
      </c>
      <c r="H36" s="22">
        <f t="shared" si="0"/>
        <v>0</v>
      </c>
      <c r="I36" s="1"/>
      <c r="W36" s="18"/>
    </row>
    <row r="37" spans="2:23" x14ac:dyDescent="0.2">
      <c r="B37" s="7" t="s">
        <v>50</v>
      </c>
      <c r="C37" s="87">
        <f>Data!AB14</f>
        <v>186</v>
      </c>
      <c r="D37" s="87">
        <f>Data!AV14</f>
        <v>1947</v>
      </c>
      <c r="E37" s="87">
        <f>Data!BP14</f>
        <v>792</v>
      </c>
      <c r="F37" s="87">
        <f>Data!CJ14</f>
        <v>0</v>
      </c>
      <c r="G37" s="87">
        <f>Data!DD14</f>
        <v>0</v>
      </c>
      <c r="H37" s="22">
        <f t="shared" si="0"/>
        <v>2925</v>
      </c>
      <c r="I37" s="1"/>
      <c r="W37" s="18"/>
    </row>
    <row r="38" spans="2:23" x14ac:dyDescent="0.2">
      <c r="B38" s="7" t="s">
        <v>51</v>
      </c>
      <c r="C38" s="87">
        <f>Data!AC14</f>
        <v>0</v>
      </c>
      <c r="D38" s="87">
        <f>Data!AW14</f>
        <v>0</v>
      </c>
      <c r="E38" s="87">
        <f>Data!BQ14</f>
        <v>501</v>
      </c>
      <c r="F38" s="87">
        <f>Data!CK14</f>
        <v>0</v>
      </c>
      <c r="G38" s="87">
        <f>Data!DE14</f>
        <v>0</v>
      </c>
      <c r="H38" s="22">
        <f t="shared" si="0"/>
        <v>501</v>
      </c>
      <c r="I38" s="1"/>
      <c r="W38" s="18"/>
    </row>
    <row r="39" spans="2:23" x14ac:dyDescent="0.2">
      <c r="B39" s="7" t="s">
        <v>52</v>
      </c>
      <c r="C39" s="87">
        <f>Data!AD14</f>
        <v>0</v>
      </c>
      <c r="D39" s="87">
        <f>Data!AX14</f>
        <v>0</v>
      </c>
      <c r="E39" s="87">
        <f>Data!BR14</f>
        <v>0</v>
      </c>
      <c r="F39" s="87">
        <f>Data!CL14</f>
        <v>0</v>
      </c>
      <c r="G39" s="87">
        <f>Data!DF14</f>
        <v>0</v>
      </c>
      <c r="H39" s="22">
        <f t="shared" si="0"/>
        <v>0</v>
      </c>
      <c r="I39" s="1"/>
      <c r="W39" s="18"/>
    </row>
    <row r="40" spans="2:23" x14ac:dyDescent="0.2">
      <c r="B40" s="7" t="s">
        <v>53</v>
      </c>
      <c r="C40" s="87">
        <f>Data!AE14</f>
        <v>294</v>
      </c>
      <c r="D40" s="87">
        <f>Data!AY14</f>
        <v>2442</v>
      </c>
      <c r="E40" s="87">
        <f>Data!BS14</f>
        <v>0</v>
      </c>
      <c r="F40" s="87">
        <f>Data!CM14</f>
        <v>0</v>
      </c>
      <c r="G40" s="87">
        <f>Data!DG14</f>
        <v>0</v>
      </c>
      <c r="H40" s="22">
        <f t="shared" si="0"/>
        <v>2736</v>
      </c>
      <c r="I40" s="1"/>
      <c r="W40" s="18"/>
    </row>
    <row r="41" spans="2:23" x14ac:dyDescent="0.2">
      <c r="B41" s="7" t="s">
        <v>54</v>
      </c>
      <c r="C41" s="87">
        <f>Data!AF14</f>
        <v>0</v>
      </c>
      <c r="D41" s="87">
        <f>Data!AZ14</f>
        <v>0</v>
      </c>
      <c r="E41" s="87">
        <f>Data!BT14</f>
        <v>0</v>
      </c>
      <c r="F41" s="87">
        <f>Data!CN14</f>
        <v>0</v>
      </c>
      <c r="G41" s="87">
        <f>Data!DH14</f>
        <v>0</v>
      </c>
      <c r="H41" s="22">
        <f t="shared" si="0"/>
        <v>0</v>
      </c>
      <c r="I41" s="1"/>
      <c r="W41" s="18"/>
    </row>
    <row r="42" spans="2:23" x14ac:dyDescent="0.2">
      <c r="B42" s="7" t="s">
        <v>55</v>
      </c>
      <c r="C42" s="87">
        <f>Data!AG14</f>
        <v>0</v>
      </c>
      <c r="D42" s="87">
        <f>Data!BA14</f>
        <v>0</v>
      </c>
      <c r="E42" s="87">
        <f>Data!BU14</f>
        <v>0</v>
      </c>
      <c r="F42" s="87">
        <f>Data!CO14</f>
        <v>0</v>
      </c>
      <c r="G42" s="87">
        <f>Data!DI14</f>
        <v>0</v>
      </c>
      <c r="H42" s="22">
        <f t="shared" si="0"/>
        <v>0</v>
      </c>
      <c r="I42" s="1"/>
      <c r="W42" s="18"/>
    </row>
    <row r="43" spans="2:23" x14ac:dyDescent="0.2">
      <c r="B43" s="7" t="s">
        <v>56</v>
      </c>
      <c r="C43" s="87">
        <f>Data!AH14</f>
        <v>0</v>
      </c>
      <c r="D43" s="87">
        <f>Data!BB14</f>
        <v>0</v>
      </c>
      <c r="E43" s="87">
        <f>Data!BV14</f>
        <v>0</v>
      </c>
      <c r="F43" s="87">
        <f>Data!CP14</f>
        <v>0</v>
      </c>
      <c r="G43" s="87">
        <f>Data!DJ14</f>
        <v>0</v>
      </c>
      <c r="H43" s="22">
        <f t="shared" si="0"/>
        <v>0</v>
      </c>
      <c r="I43" s="1"/>
      <c r="W43" s="18"/>
    </row>
    <row r="44" spans="2:23" x14ac:dyDescent="0.2">
      <c r="B44" s="7" t="s">
        <v>57</v>
      </c>
      <c r="C44" s="87">
        <f>Data!AI14</f>
        <v>0</v>
      </c>
      <c r="D44" s="87">
        <f>Data!BC14</f>
        <v>0</v>
      </c>
      <c r="E44" s="87">
        <f>Data!BW14</f>
        <v>0</v>
      </c>
      <c r="F44" s="87">
        <f>Data!CQ14</f>
        <v>0</v>
      </c>
      <c r="G44" s="87">
        <f>Data!DK14</f>
        <v>0</v>
      </c>
      <c r="H44" s="22">
        <f t="shared" si="0"/>
        <v>0</v>
      </c>
      <c r="I44" s="1"/>
      <c r="W44" s="18"/>
    </row>
    <row r="45" spans="2:23" x14ac:dyDescent="0.2">
      <c r="B45" s="7" t="s">
        <v>58</v>
      </c>
      <c r="C45" s="87">
        <f>Data!AJ14</f>
        <v>0</v>
      </c>
      <c r="D45" s="87">
        <f>Data!BD14</f>
        <v>0</v>
      </c>
      <c r="E45" s="87">
        <f>Data!BX14</f>
        <v>165</v>
      </c>
      <c r="F45" s="87">
        <f>Data!CR14</f>
        <v>0</v>
      </c>
      <c r="G45" s="87">
        <f>Data!DL14</f>
        <v>0</v>
      </c>
      <c r="H45" s="22">
        <f t="shared" si="0"/>
        <v>165</v>
      </c>
      <c r="I45" s="1"/>
      <c r="W45" s="18"/>
    </row>
    <row r="46" spans="2:23" x14ac:dyDescent="0.2">
      <c r="B46" s="7" t="s">
        <v>59</v>
      </c>
      <c r="C46" s="87">
        <f>Data!AK14</f>
        <v>0</v>
      </c>
      <c r="D46" s="87">
        <f>Data!BE14</f>
        <v>0</v>
      </c>
      <c r="E46" s="87">
        <f>Data!BY14</f>
        <v>0</v>
      </c>
      <c r="F46" s="87">
        <f>Data!CS14</f>
        <v>0</v>
      </c>
      <c r="G46" s="87">
        <f>Data!DM14</f>
        <v>0</v>
      </c>
      <c r="H46" s="22">
        <f t="shared" si="0"/>
        <v>0</v>
      </c>
      <c r="I46" s="1"/>
      <c r="W46" s="18"/>
    </row>
    <row r="47" spans="2:23" x14ac:dyDescent="0.2">
      <c r="B47" s="7" t="s">
        <v>60</v>
      </c>
      <c r="C47" s="87">
        <f>Data!AL14</f>
        <v>1167</v>
      </c>
      <c r="D47" s="87">
        <f>Data!BF14</f>
        <v>12999</v>
      </c>
      <c r="E47" s="87">
        <f>Data!BZ14</f>
        <v>2673</v>
      </c>
      <c r="F47" s="87">
        <f>Data!CT14</f>
        <v>0</v>
      </c>
      <c r="G47" s="87">
        <f>Data!DN14</f>
        <v>0</v>
      </c>
      <c r="H47" s="22">
        <f t="shared" si="0"/>
        <v>16839</v>
      </c>
      <c r="I47" s="1"/>
      <c r="W47" s="18"/>
    </row>
    <row r="48" spans="2:23" x14ac:dyDescent="0.2">
      <c r="B48" s="7" t="s">
        <v>61</v>
      </c>
      <c r="C48" s="87">
        <f>Data!AM14</f>
        <v>0</v>
      </c>
      <c r="D48" s="87">
        <f>Data!BG14</f>
        <v>0</v>
      </c>
      <c r="E48" s="87">
        <f>Data!CA14</f>
        <v>0</v>
      </c>
      <c r="F48" s="87">
        <f>Data!CU14</f>
        <v>0</v>
      </c>
      <c r="G48" s="87">
        <f>Data!DO14</f>
        <v>0</v>
      </c>
      <c r="H48" s="22">
        <f t="shared" si="0"/>
        <v>0</v>
      </c>
      <c r="I48" s="1"/>
      <c r="W48" s="18"/>
    </row>
    <row r="49" spans="2:23" x14ac:dyDescent="0.2">
      <c r="B49" s="7" t="s">
        <v>62</v>
      </c>
      <c r="C49" s="87">
        <f>Data!AN14</f>
        <v>0</v>
      </c>
      <c r="D49" s="87">
        <f>Data!BH14</f>
        <v>132</v>
      </c>
      <c r="E49" s="87">
        <f>Data!CB14</f>
        <v>0</v>
      </c>
      <c r="F49" s="87">
        <f>Data!CV14</f>
        <v>0</v>
      </c>
      <c r="G49" s="87">
        <f>Data!DP14</f>
        <v>0</v>
      </c>
      <c r="H49" s="22">
        <f t="shared" si="0"/>
        <v>132</v>
      </c>
      <c r="I49" s="1"/>
      <c r="W49" s="18"/>
    </row>
    <row r="50" spans="2:23" x14ac:dyDescent="0.2">
      <c r="B50" s="7" t="s">
        <v>63</v>
      </c>
      <c r="C50" s="87">
        <f>Data!AO14</f>
        <v>204</v>
      </c>
      <c r="D50" s="87">
        <f>Data!BI14</f>
        <v>708</v>
      </c>
      <c r="E50" s="87">
        <f>Data!CC14</f>
        <v>153</v>
      </c>
      <c r="F50" s="87">
        <f>Data!CW14</f>
        <v>0</v>
      </c>
      <c r="G50" s="87">
        <f>Data!DQ14</f>
        <v>0</v>
      </c>
      <c r="H50" s="22">
        <f t="shared" si="0"/>
        <v>1065</v>
      </c>
      <c r="I50" s="1"/>
      <c r="W50" s="18"/>
    </row>
    <row r="51" spans="2:23" x14ac:dyDescent="0.2">
      <c r="B51" s="7" t="s">
        <v>0</v>
      </c>
      <c r="C51" s="87">
        <f>Data!AP14</f>
        <v>27</v>
      </c>
      <c r="D51" s="87">
        <f>Data!BJ14</f>
        <v>1250</v>
      </c>
      <c r="E51" s="87">
        <f>Data!CD14</f>
        <v>0</v>
      </c>
      <c r="F51" s="87">
        <f>Data!CX14</f>
        <v>0</v>
      </c>
      <c r="G51" s="87">
        <f>Data!DR14</f>
        <v>0</v>
      </c>
      <c r="H51" s="22">
        <f t="shared" si="0"/>
        <v>1277</v>
      </c>
      <c r="I51" s="1"/>
      <c r="W51" s="18"/>
    </row>
    <row r="52" spans="2:23" x14ac:dyDescent="0.2">
      <c r="B52" s="8" t="s">
        <v>34</v>
      </c>
      <c r="C52" s="22">
        <f>SUM(C32:C51)</f>
        <v>3380</v>
      </c>
      <c r="D52" s="22">
        <f>SUM(D32:D51)</f>
        <v>35089</v>
      </c>
      <c r="E52" s="22">
        <f>SUM(E32:E51)</f>
        <v>8463</v>
      </c>
      <c r="F52" s="22">
        <f>SUM(F32:F51)</f>
        <v>0</v>
      </c>
      <c r="G52" s="22">
        <f>SUM(G32:G51)</f>
        <v>0</v>
      </c>
      <c r="H52" s="22">
        <f t="shared" si="0"/>
        <v>46932</v>
      </c>
      <c r="I52" s="1"/>
    </row>
    <row r="53" spans="2:23" x14ac:dyDescent="0.2">
      <c r="B53" s="14"/>
      <c r="C53" s="18"/>
      <c r="D53" s="18"/>
      <c r="E53" s="18"/>
      <c r="F53" s="18"/>
      <c r="G53" s="18"/>
      <c r="H53" s="18"/>
      <c r="I53" s="1"/>
    </row>
    <row r="54" spans="2:23" ht="13.5" customHeight="1" x14ac:dyDescent="0.2">
      <c r="B54" s="27"/>
      <c r="D54" s="368" t="s">
        <v>23</v>
      </c>
      <c r="E54" s="368"/>
      <c r="F54" s="368"/>
      <c r="G54" s="183" t="s">
        <v>24</v>
      </c>
      <c r="H54" s="183" t="s">
        <v>25</v>
      </c>
    </row>
    <row r="55" spans="2:23" ht="28.5" x14ac:dyDescent="0.2">
      <c r="B55" s="366" t="s">
        <v>40</v>
      </c>
      <c r="C55" s="367"/>
      <c r="D55" s="363" t="str">
        <f>Data!T14</f>
        <v>Turcotte, Paul</v>
      </c>
      <c r="E55" s="363"/>
      <c r="F55" s="363"/>
      <c r="G55" s="184" t="str">
        <f>Data!U14</f>
        <v>(254) 501-5817</v>
      </c>
      <c r="H55" s="84" t="str">
        <f>Data!V14</f>
        <v>paul.turcotte@tamuct.edu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Data!DS14</f>
        <v>102866</v>
      </c>
      <c r="D61" s="88">
        <f>Data!EM14</f>
        <v>1103009</v>
      </c>
      <c r="E61" s="88">
        <f>Data!FG14</f>
        <v>1049861</v>
      </c>
      <c r="F61" s="88">
        <f>Data!GA14</f>
        <v>0</v>
      </c>
      <c r="G61" s="88">
        <f>Data!GU14</f>
        <v>0</v>
      </c>
      <c r="H61" s="21">
        <f>SUM(C61:G61)</f>
        <v>2255736</v>
      </c>
      <c r="I61" s="1"/>
    </row>
    <row r="62" spans="2:23" x14ac:dyDescent="0.2">
      <c r="B62" s="9" t="str">
        <f>$B$33</f>
        <v>Science</v>
      </c>
      <c r="C62" s="88">
        <f>Data!DT14</f>
        <v>32614</v>
      </c>
      <c r="D62" s="88">
        <f>Data!EN14</f>
        <v>436389</v>
      </c>
      <c r="E62" s="88">
        <f>Data!FH14</f>
        <v>46203</v>
      </c>
      <c r="F62" s="88">
        <f>Data!GB14</f>
        <v>0</v>
      </c>
      <c r="G62" s="88">
        <f>Data!GV14</f>
        <v>0</v>
      </c>
      <c r="H62" s="22">
        <f t="shared" ref="H62:H81" si="1">SUM(C62:G62)</f>
        <v>515206</v>
      </c>
      <c r="I62" s="1"/>
    </row>
    <row r="63" spans="2:23" x14ac:dyDescent="0.2">
      <c r="B63" s="9" t="str">
        <f>$B$34</f>
        <v>Fine Arts</v>
      </c>
      <c r="C63" s="88">
        <f>Data!DU14</f>
        <v>1966</v>
      </c>
      <c r="D63" s="88">
        <f>Data!EO14</f>
        <v>62490</v>
      </c>
      <c r="E63" s="88">
        <f>Data!FI14</f>
        <v>28445</v>
      </c>
      <c r="F63" s="88">
        <f>Data!GC14</f>
        <v>0</v>
      </c>
      <c r="G63" s="88">
        <f>Data!GW14</f>
        <v>0</v>
      </c>
      <c r="H63" s="22">
        <f t="shared" si="1"/>
        <v>92901</v>
      </c>
      <c r="I63" s="1"/>
    </row>
    <row r="64" spans="2:23" x14ac:dyDescent="0.2">
      <c r="B64" s="9" t="str">
        <f>$B$35</f>
        <v>Teacher Education</v>
      </c>
      <c r="C64" s="88">
        <f>Data!DV14</f>
        <v>1349</v>
      </c>
      <c r="D64" s="88">
        <f>Data!EP14</f>
        <v>145314</v>
      </c>
      <c r="E64" s="88">
        <f>Data!FJ14</f>
        <v>635024</v>
      </c>
      <c r="F64" s="88">
        <f>Data!GD14</f>
        <v>0</v>
      </c>
      <c r="G64" s="88">
        <f>Data!GX14</f>
        <v>0</v>
      </c>
      <c r="H64" s="22">
        <f t="shared" si="1"/>
        <v>781687</v>
      </c>
      <c r="I64" s="1"/>
    </row>
    <row r="65" spans="2:9" x14ac:dyDescent="0.2">
      <c r="B65" s="9" t="str">
        <f>$B$36</f>
        <v>Agriculture</v>
      </c>
      <c r="C65" s="88">
        <f>Data!DW14</f>
        <v>0</v>
      </c>
      <c r="D65" s="88">
        <f>Data!EQ14</f>
        <v>0</v>
      </c>
      <c r="E65" s="88">
        <f>Data!FK14</f>
        <v>0</v>
      </c>
      <c r="F65" s="88">
        <f>Data!GE14</f>
        <v>0</v>
      </c>
      <c r="G65" s="88">
        <f>Data!GY14</f>
        <v>0</v>
      </c>
      <c r="H65" s="22">
        <f t="shared" si="1"/>
        <v>0</v>
      </c>
      <c r="I65" s="1"/>
    </row>
    <row r="66" spans="2:9" x14ac:dyDescent="0.2">
      <c r="B66" s="9" t="str">
        <f>$B$37</f>
        <v>Engineering</v>
      </c>
      <c r="C66" s="88">
        <f>Data!DX14</f>
        <v>28585</v>
      </c>
      <c r="D66" s="88">
        <f>Data!ER14</f>
        <v>283911</v>
      </c>
      <c r="E66" s="88">
        <f>Data!FL14</f>
        <v>244041</v>
      </c>
      <c r="F66" s="88">
        <f>Data!GF14</f>
        <v>0</v>
      </c>
      <c r="G66" s="88">
        <f>Data!GZ14</f>
        <v>0</v>
      </c>
      <c r="H66" s="22">
        <f t="shared" si="1"/>
        <v>556537</v>
      </c>
      <c r="I66" s="1"/>
    </row>
    <row r="67" spans="2:9" x14ac:dyDescent="0.2">
      <c r="B67" s="9" t="str">
        <f>$B$38</f>
        <v>Home Economics</v>
      </c>
      <c r="C67" s="88">
        <f>Data!DY14</f>
        <v>0</v>
      </c>
      <c r="D67" s="88">
        <f>Data!ES14</f>
        <v>0</v>
      </c>
      <c r="E67" s="88">
        <f>Data!FM14</f>
        <v>141277</v>
      </c>
      <c r="F67" s="88">
        <f>Data!GG14</f>
        <v>0</v>
      </c>
      <c r="G67" s="88">
        <f>Data!HA14</f>
        <v>0</v>
      </c>
      <c r="H67" s="22">
        <f t="shared" si="1"/>
        <v>141277</v>
      </c>
      <c r="I67" s="1"/>
    </row>
    <row r="68" spans="2:9" x14ac:dyDescent="0.2">
      <c r="B68" s="9" t="str">
        <f>$B$39</f>
        <v>Law</v>
      </c>
      <c r="C68" s="88">
        <f>Data!DZ14</f>
        <v>0</v>
      </c>
      <c r="D68" s="88">
        <f>Data!ET14</f>
        <v>0</v>
      </c>
      <c r="E68" s="88">
        <f>Data!FN14</f>
        <v>0</v>
      </c>
      <c r="F68" s="88">
        <f>Data!GH14</f>
        <v>0</v>
      </c>
      <c r="G68" s="88">
        <f>Data!HB14</f>
        <v>0</v>
      </c>
      <c r="H68" s="22">
        <f t="shared" si="1"/>
        <v>0</v>
      </c>
      <c r="I68" s="1"/>
    </row>
    <row r="69" spans="2:9" x14ac:dyDescent="0.2">
      <c r="B69" s="9" t="str">
        <f>$B$40</f>
        <v>Social Service</v>
      </c>
      <c r="C69" s="88">
        <f>Data!EA14</f>
        <v>29267</v>
      </c>
      <c r="D69" s="88">
        <f>Data!EU14</f>
        <v>342625</v>
      </c>
      <c r="E69" s="88">
        <f>Data!FO14</f>
        <v>0</v>
      </c>
      <c r="F69" s="88">
        <f>Data!GI14</f>
        <v>0</v>
      </c>
      <c r="G69" s="88">
        <f>Data!HC14</f>
        <v>0</v>
      </c>
      <c r="H69" s="22">
        <f t="shared" si="1"/>
        <v>371892</v>
      </c>
      <c r="I69" s="1"/>
    </row>
    <row r="70" spans="2:9" x14ac:dyDescent="0.2">
      <c r="B70" s="9" t="str">
        <f>$B$41</f>
        <v>Library Science</v>
      </c>
      <c r="C70" s="88">
        <f>Data!EB14</f>
        <v>0</v>
      </c>
      <c r="D70" s="88">
        <f>Data!EV14</f>
        <v>0</v>
      </c>
      <c r="E70" s="88">
        <f>Data!FP14</f>
        <v>0</v>
      </c>
      <c r="F70" s="88">
        <f>Data!GJ14</f>
        <v>0</v>
      </c>
      <c r="G70" s="88">
        <f>Data!HD14</f>
        <v>0</v>
      </c>
      <c r="H70" s="22">
        <f t="shared" si="1"/>
        <v>0</v>
      </c>
      <c r="I70" s="1"/>
    </row>
    <row r="71" spans="2:9" x14ac:dyDescent="0.2">
      <c r="B71" s="9" t="str">
        <f>$B$42</f>
        <v>Veterinary Science</v>
      </c>
      <c r="C71" s="88">
        <f>Data!EC14</f>
        <v>0</v>
      </c>
      <c r="D71" s="88">
        <f>Data!EW14</f>
        <v>0</v>
      </c>
      <c r="E71" s="88">
        <f>Data!FQ14</f>
        <v>0</v>
      </c>
      <c r="F71" s="88">
        <f>Data!GK14</f>
        <v>0</v>
      </c>
      <c r="G71" s="88">
        <f>Data!HE14</f>
        <v>0</v>
      </c>
      <c r="H71" s="22">
        <f t="shared" si="1"/>
        <v>0</v>
      </c>
      <c r="I71" s="1"/>
    </row>
    <row r="72" spans="2:9" x14ac:dyDescent="0.2">
      <c r="B72" s="9" t="str">
        <f>$B$43</f>
        <v>Vocational Training</v>
      </c>
      <c r="C72" s="88">
        <f>Data!ED14</f>
        <v>0</v>
      </c>
      <c r="D72" s="88">
        <f>Data!EX14</f>
        <v>0</v>
      </c>
      <c r="E72" s="88">
        <f>Data!FR14</f>
        <v>0</v>
      </c>
      <c r="F72" s="88">
        <f>Data!GL14</f>
        <v>0</v>
      </c>
      <c r="G72" s="88">
        <f>Data!HF14</f>
        <v>0</v>
      </c>
      <c r="H72" s="22">
        <f t="shared" si="1"/>
        <v>0</v>
      </c>
      <c r="I72" s="1"/>
    </row>
    <row r="73" spans="2:9" x14ac:dyDescent="0.2">
      <c r="B73" s="9" t="str">
        <f>$B$44</f>
        <v>Physical Training</v>
      </c>
      <c r="C73" s="88">
        <f>Data!EE14</f>
        <v>0</v>
      </c>
      <c r="D73" s="88">
        <f>Data!EY14</f>
        <v>0</v>
      </c>
      <c r="E73" s="88">
        <f>Data!FS14</f>
        <v>0</v>
      </c>
      <c r="F73" s="88">
        <f>Data!GM14</f>
        <v>0</v>
      </c>
      <c r="G73" s="88">
        <f>Data!HG14</f>
        <v>0</v>
      </c>
      <c r="H73" s="22">
        <f t="shared" si="1"/>
        <v>0</v>
      </c>
      <c r="I73" s="1"/>
    </row>
    <row r="74" spans="2:9" x14ac:dyDescent="0.2">
      <c r="B74" s="9" t="str">
        <f>$B$45</f>
        <v>Health Services</v>
      </c>
      <c r="C74" s="88">
        <f>Data!EF14</f>
        <v>0</v>
      </c>
      <c r="D74" s="88">
        <f>Data!EZ14</f>
        <v>0</v>
      </c>
      <c r="E74" s="88">
        <f>Data!FT14</f>
        <v>34650</v>
      </c>
      <c r="F74" s="88">
        <f>Data!GN14</f>
        <v>0</v>
      </c>
      <c r="G74" s="88">
        <f>Data!HH14</f>
        <v>0</v>
      </c>
      <c r="H74" s="22">
        <f t="shared" si="1"/>
        <v>34650</v>
      </c>
      <c r="I74" s="1"/>
    </row>
    <row r="75" spans="2:9" x14ac:dyDescent="0.2">
      <c r="B75" s="9" t="str">
        <f>$B$46</f>
        <v>Pharmacy</v>
      </c>
      <c r="C75" s="88">
        <f>Data!EG14</f>
        <v>0</v>
      </c>
      <c r="D75" s="88">
        <f>Data!FA14</f>
        <v>0</v>
      </c>
      <c r="E75" s="88">
        <f>Data!FU14</f>
        <v>0</v>
      </c>
      <c r="F75" s="88">
        <f>Data!GO14</f>
        <v>0</v>
      </c>
      <c r="G75" s="88">
        <f>Data!HI14</f>
        <v>0</v>
      </c>
      <c r="H75" s="22">
        <f t="shared" si="1"/>
        <v>0</v>
      </c>
      <c r="I75" s="1"/>
    </row>
    <row r="76" spans="2:9" x14ac:dyDescent="0.2">
      <c r="B76" s="9" t="str">
        <f>$B$47</f>
        <v>Business Administration</v>
      </c>
      <c r="C76" s="88">
        <f>Data!EH14</f>
        <v>121759</v>
      </c>
      <c r="D76" s="88">
        <f>Data!FB14</f>
        <v>1796717</v>
      </c>
      <c r="E76" s="88">
        <f>Data!FV14</f>
        <v>837090</v>
      </c>
      <c r="F76" s="88">
        <f>Data!GP14</f>
        <v>0</v>
      </c>
      <c r="G76" s="88">
        <f>Data!HJ14</f>
        <v>0</v>
      </c>
      <c r="H76" s="22">
        <f t="shared" si="1"/>
        <v>2755566</v>
      </c>
      <c r="I76" s="1"/>
    </row>
    <row r="77" spans="2:9" x14ac:dyDescent="0.2">
      <c r="B77" s="9" t="str">
        <f>$B$48</f>
        <v>Optometry</v>
      </c>
      <c r="C77" s="88">
        <f>Data!EI14</f>
        <v>0</v>
      </c>
      <c r="D77" s="88">
        <f>Data!FC14</f>
        <v>0</v>
      </c>
      <c r="E77" s="88">
        <f>Data!FW14</f>
        <v>0</v>
      </c>
      <c r="F77" s="88">
        <f>Data!GQ14</f>
        <v>0</v>
      </c>
      <c r="G77" s="88">
        <f>Data!HK14</f>
        <v>0</v>
      </c>
      <c r="H77" s="22">
        <f t="shared" si="1"/>
        <v>0</v>
      </c>
      <c r="I77" s="1"/>
    </row>
    <row r="78" spans="2:9" x14ac:dyDescent="0.2">
      <c r="B78" s="9" t="str">
        <f>$B$49</f>
        <v>Teacher Ed-Practice Teaching</v>
      </c>
      <c r="C78" s="88">
        <f>Data!EJ14</f>
        <v>0</v>
      </c>
      <c r="D78" s="88">
        <f>Data!FD14</f>
        <v>25333</v>
      </c>
      <c r="E78" s="88">
        <f>Data!FX14</f>
        <v>0</v>
      </c>
      <c r="F78" s="88">
        <f>Data!GR14</f>
        <v>0</v>
      </c>
      <c r="G78" s="88">
        <f>Data!HL14</f>
        <v>0</v>
      </c>
      <c r="H78" s="22">
        <f t="shared" si="1"/>
        <v>25333</v>
      </c>
      <c r="I78" s="1"/>
    </row>
    <row r="79" spans="2:9" x14ac:dyDescent="0.2">
      <c r="B79" s="9" t="str">
        <f>$B$50</f>
        <v>Technology</v>
      </c>
      <c r="C79" s="88">
        <f>Data!EK14</f>
        <v>29579</v>
      </c>
      <c r="D79" s="88">
        <f>Data!FE14</f>
        <v>96456</v>
      </c>
      <c r="E79" s="88">
        <f>Data!FY14</f>
        <v>57811</v>
      </c>
      <c r="F79" s="88">
        <f>Data!GS14</f>
        <v>0</v>
      </c>
      <c r="G79" s="88">
        <f>Data!HM14</f>
        <v>0</v>
      </c>
      <c r="H79" s="22">
        <f t="shared" si="1"/>
        <v>183846</v>
      </c>
      <c r="I79" s="1"/>
    </row>
    <row r="80" spans="2:9" x14ac:dyDescent="0.2">
      <c r="B80" s="9" t="str">
        <f>$B$51</f>
        <v>Nursing</v>
      </c>
      <c r="C80" s="88">
        <f>Data!EL14</f>
        <v>5088</v>
      </c>
      <c r="D80" s="88">
        <f>Data!FF14</f>
        <v>200239</v>
      </c>
      <c r="E80" s="88">
        <f>Data!FZ14</f>
        <v>0</v>
      </c>
      <c r="F80" s="88">
        <f>Data!GT14</f>
        <v>0</v>
      </c>
      <c r="G80" s="88">
        <f>Data!HN14</f>
        <v>0</v>
      </c>
      <c r="H80" s="22">
        <f t="shared" si="1"/>
        <v>205327</v>
      </c>
      <c r="I80" s="1"/>
    </row>
    <row r="81" spans="2:9" x14ac:dyDescent="0.2">
      <c r="B81" s="39" t="str">
        <f>$B$52</f>
        <v>Totals</v>
      </c>
      <c r="C81" s="21">
        <f>SUM(C61:C80)</f>
        <v>353073</v>
      </c>
      <c r="D81" s="21">
        <f>SUM(D61:D80)</f>
        <v>4492483</v>
      </c>
      <c r="E81" s="21">
        <f>SUM(E61:E80)</f>
        <v>3074402</v>
      </c>
      <c r="F81" s="21">
        <f>SUM(F61:F80)</f>
        <v>0</v>
      </c>
      <c r="G81" s="21">
        <f>SUM(G61:G80)</f>
        <v>0</v>
      </c>
      <c r="H81" s="21">
        <f t="shared" si="1"/>
        <v>7919958</v>
      </c>
      <c r="I81" s="1"/>
    </row>
    <row r="82" spans="2:9" x14ac:dyDescent="0.2">
      <c r="B82" s="14"/>
      <c r="C82" s="15"/>
      <c r="D82" s="15"/>
      <c r="E82" s="15"/>
      <c r="F82" s="15"/>
      <c r="G82" s="15"/>
      <c r="H82" s="16"/>
      <c r="I82" s="1"/>
    </row>
    <row r="83" spans="2:9" ht="13.5" customHeight="1" x14ac:dyDescent="0.2">
      <c r="B83" s="27"/>
      <c r="D83" s="368" t="s">
        <v>23</v>
      </c>
      <c r="E83" s="368"/>
      <c r="F83" s="368"/>
      <c r="G83" s="183" t="s">
        <v>24</v>
      </c>
      <c r="H83" s="183" t="s">
        <v>25</v>
      </c>
    </row>
    <row r="84" spans="2:9" ht="28.5" x14ac:dyDescent="0.2">
      <c r="B84" s="366" t="s">
        <v>41</v>
      </c>
      <c r="C84" s="367"/>
      <c r="D84" s="363" t="str">
        <f>Data!T14</f>
        <v>Turcotte, Paul</v>
      </c>
      <c r="E84" s="363"/>
      <c r="F84" s="363"/>
      <c r="G84" s="184" t="str">
        <f>Data!U14</f>
        <v>(254) 501-5817</v>
      </c>
      <c r="H84" s="84" t="str">
        <f>Data!V14</f>
        <v>paul.turcotte@tamuct.edu</v>
      </c>
    </row>
    <row r="85" spans="2:9" ht="13.5" customHeight="1" x14ac:dyDescent="0.2">
      <c r="B85" s="27"/>
      <c r="C85" s="27"/>
      <c r="D85" s="27"/>
      <c r="E85" s="27"/>
      <c r="F85" s="27"/>
      <c r="G85" s="27"/>
      <c r="H85" s="5"/>
    </row>
    <row r="86" spans="2:9" x14ac:dyDescent="0.2">
      <c r="B86" s="181" t="s">
        <v>33</v>
      </c>
      <c r="C86" s="13"/>
      <c r="D86" s="13"/>
      <c r="E86" s="13"/>
      <c r="F86" s="13"/>
      <c r="G86" s="13"/>
      <c r="H86" s="17">
        <f>H13+H14</f>
        <v>11186988</v>
      </c>
    </row>
    <row r="87" spans="2:9" ht="42.75" customHeight="1" x14ac:dyDescent="0.2">
      <c r="B87" s="361" t="s">
        <v>8</v>
      </c>
      <c r="C87" s="361"/>
      <c r="D87" s="361"/>
      <c r="E87" s="361"/>
      <c r="F87" s="361"/>
      <c r="G87" s="361"/>
      <c r="H87" s="38"/>
    </row>
    <row r="88" spans="2:9" x14ac:dyDescent="0.2">
      <c r="B88" s="181"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Data!HR14</f>
        <v>0</v>
      </c>
      <c r="D91" s="171">
        <f>Data!IL14</f>
        <v>0</v>
      </c>
      <c r="E91" s="171">
        <f>Data!JF14</f>
        <v>0</v>
      </c>
      <c r="F91" s="171">
        <f>Data!JZ14</f>
        <v>0</v>
      </c>
      <c r="G91" s="171">
        <f>Data!KT14</f>
        <v>0</v>
      </c>
      <c r="H91" s="40">
        <f t="shared" ref="H91:H111" si="2">SUM(C91:G91)</f>
        <v>0</v>
      </c>
    </row>
    <row r="92" spans="2:9" x14ac:dyDescent="0.2">
      <c r="B92" s="9" t="str">
        <f>$B$33</f>
        <v>Science</v>
      </c>
      <c r="C92" s="171">
        <f>Data!HS14</f>
        <v>0</v>
      </c>
      <c r="D92" s="171">
        <f>Data!IM14</f>
        <v>0</v>
      </c>
      <c r="E92" s="171">
        <f>Data!JG14</f>
        <v>0</v>
      </c>
      <c r="F92" s="171">
        <f>Data!KA14</f>
        <v>0</v>
      </c>
      <c r="G92" s="171">
        <f>Data!KU14</f>
        <v>0</v>
      </c>
      <c r="H92" s="75">
        <f t="shared" si="2"/>
        <v>0</v>
      </c>
    </row>
    <row r="93" spans="2:9" x14ac:dyDescent="0.2">
      <c r="B93" s="9" t="str">
        <f>$B$34</f>
        <v>Fine Arts</v>
      </c>
      <c r="C93" s="171">
        <f>Data!HT14</f>
        <v>0</v>
      </c>
      <c r="D93" s="171">
        <f>Data!IN14</f>
        <v>0</v>
      </c>
      <c r="E93" s="171">
        <f>Data!JH14</f>
        <v>0</v>
      </c>
      <c r="F93" s="171">
        <f>Data!KB14</f>
        <v>0</v>
      </c>
      <c r="G93" s="171">
        <f>Data!KV14</f>
        <v>0</v>
      </c>
      <c r="H93" s="75">
        <f t="shared" si="2"/>
        <v>0</v>
      </c>
    </row>
    <row r="94" spans="2:9" x14ac:dyDescent="0.2">
      <c r="B94" s="9" t="str">
        <f>$B$35</f>
        <v>Teacher Education</v>
      </c>
      <c r="C94" s="171">
        <f>Data!HU14</f>
        <v>0</v>
      </c>
      <c r="D94" s="171">
        <f>Data!IO14</f>
        <v>0</v>
      </c>
      <c r="E94" s="171">
        <f>Data!JI14</f>
        <v>0</v>
      </c>
      <c r="F94" s="171">
        <f>Data!KC14</f>
        <v>0</v>
      </c>
      <c r="G94" s="171">
        <f>Data!KW14</f>
        <v>0</v>
      </c>
      <c r="H94" s="75">
        <f t="shared" si="2"/>
        <v>0</v>
      </c>
    </row>
    <row r="95" spans="2:9" x14ac:dyDescent="0.2">
      <c r="B95" s="9" t="str">
        <f>$B$36</f>
        <v>Agriculture</v>
      </c>
      <c r="C95" s="171">
        <f>Data!HV14</f>
        <v>0</v>
      </c>
      <c r="D95" s="171">
        <f>Data!IP14</f>
        <v>0</v>
      </c>
      <c r="E95" s="171">
        <f>Data!JJ14</f>
        <v>0</v>
      </c>
      <c r="F95" s="171">
        <f>Data!KD14</f>
        <v>0</v>
      </c>
      <c r="G95" s="171">
        <f>Data!KX14</f>
        <v>0</v>
      </c>
      <c r="H95" s="75">
        <f t="shared" si="2"/>
        <v>0</v>
      </c>
    </row>
    <row r="96" spans="2:9" x14ac:dyDescent="0.2">
      <c r="B96" s="9" t="str">
        <f>$B$37</f>
        <v>Engineering</v>
      </c>
      <c r="C96" s="171">
        <f>Data!HW14</f>
        <v>0</v>
      </c>
      <c r="D96" s="171">
        <f>Data!IQ14</f>
        <v>0</v>
      </c>
      <c r="E96" s="171">
        <f>Data!JK14</f>
        <v>0</v>
      </c>
      <c r="F96" s="171">
        <f>Data!KE14</f>
        <v>0</v>
      </c>
      <c r="G96" s="171">
        <f>Data!KY14</f>
        <v>0</v>
      </c>
      <c r="H96" s="75">
        <f t="shared" si="2"/>
        <v>0</v>
      </c>
    </row>
    <row r="97" spans="2:8" x14ac:dyDescent="0.2">
      <c r="B97" s="9" t="str">
        <f>$B$38</f>
        <v>Home Economics</v>
      </c>
      <c r="C97" s="171">
        <f>Data!HX14</f>
        <v>0</v>
      </c>
      <c r="D97" s="171">
        <f>Data!IR14</f>
        <v>0</v>
      </c>
      <c r="E97" s="171">
        <f>Data!JL14</f>
        <v>0</v>
      </c>
      <c r="F97" s="171">
        <f>Data!KF14</f>
        <v>0</v>
      </c>
      <c r="G97" s="171">
        <f>Data!KZ14</f>
        <v>0</v>
      </c>
      <c r="H97" s="75">
        <f t="shared" si="2"/>
        <v>0</v>
      </c>
    </row>
    <row r="98" spans="2:8" x14ac:dyDescent="0.2">
      <c r="B98" s="9" t="str">
        <f>$B$39</f>
        <v>Law</v>
      </c>
      <c r="C98" s="171">
        <f>Data!HY14</f>
        <v>0</v>
      </c>
      <c r="D98" s="171">
        <f>Data!IS14</f>
        <v>0</v>
      </c>
      <c r="E98" s="171">
        <f>Data!JM14</f>
        <v>0</v>
      </c>
      <c r="F98" s="171">
        <f>Data!KG14</f>
        <v>0</v>
      </c>
      <c r="G98" s="171">
        <f>Data!LA14</f>
        <v>0</v>
      </c>
      <c r="H98" s="75">
        <f t="shared" si="2"/>
        <v>0</v>
      </c>
    </row>
    <row r="99" spans="2:8" x14ac:dyDescent="0.2">
      <c r="B99" s="9" t="str">
        <f>$B$40</f>
        <v>Social Service</v>
      </c>
      <c r="C99" s="171">
        <f>Data!HZ14</f>
        <v>0</v>
      </c>
      <c r="D99" s="171">
        <f>Data!IT14</f>
        <v>0</v>
      </c>
      <c r="E99" s="171">
        <f>Data!JN14</f>
        <v>0</v>
      </c>
      <c r="F99" s="171">
        <f>Data!KH14</f>
        <v>0</v>
      </c>
      <c r="G99" s="171">
        <f>Data!LB14</f>
        <v>0</v>
      </c>
      <c r="H99" s="75">
        <f t="shared" si="2"/>
        <v>0</v>
      </c>
    </row>
    <row r="100" spans="2:8" x14ac:dyDescent="0.2">
      <c r="B100" s="9" t="str">
        <f>$B$41</f>
        <v>Library Science</v>
      </c>
      <c r="C100" s="171">
        <f>Data!IA14</f>
        <v>0</v>
      </c>
      <c r="D100" s="171">
        <f>Data!IU14</f>
        <v>0</v>
      </c>
      <c r="E100" s="171">
        <f>Data!JO14</f>
        <v>0</v>
      </c>
      <c r="F100" s="171">
        <f>Data!KI14</f>
        <v>0</v>
      </c>
      <c r="G100" s="171">
        <f>Data!LC14</f>
        <v>0</v>
      </c>
      <c r="H100" s="75">
        <f t="shared" si="2"/>
        <v>0</v>
      </c>
    </row>
    <row r="101" spans="2:8" x14ac:dyDescent="0.2">
      <c r="B101" s="9" t="str">
        <f>$B$42</f>
        <v>Veterinary Science</v>
      </c>
      <c r="C101" s="171">
        <f>Data!IB14</f>
        <v>0</v>
      </c>
      <c r="D101" s="171">
        <f>Data!IV14</f>
        <v>0</v>
      </c>
      <c r="E101" s="171">
        <f>Data!JP14</f>
        <v>0</v>
      </c>
      <c r="F101" s="171">
        <f>Data!KJ14</f>
        <v>0</v>
      </c>
      <c r="G101" s="171">
        <f>Data!LD14</f>
        <v>0</v>
      </c>
      <c r="H101" s="75">
        <f t="shared" si="2"/>
        <v>0</v>
      </c>
    </row>
    <row r="102" spans="2:8" x14ac:dyDescent="0.2">
      <c r="B102" s="9" t="str">
        <f>$B$43</f>
        <v>Vocational Training</v>
      </c>
      <c r="C102" s="171">
        <f>Data!IC14</f>
        <v>0</v>
      </c>
      <c r="D102" s="171">
        <f>Data!IW14</f>
        <v>0</v>
      </c>
      <c r="E102" s="171">
        <f>Data!JQ14</f>
        <v>0</v>
      </c>
      <c r="F102" s="171">
        <f>Data!KK14</f>
        <v>0</v>
      </c>
      <c r="G102" s="171">
        <f>Data!LE14</f>
        <v>0</v>
      </c>
      <c r="H102" s="75">
        <f t="shared" si="2"/>
        <v>0</v>
      </c>
    </row>
    <row r="103" spans="2:8" x14ac:dyDescent="0.2">
      <c r="B103" s="9" t="str">
        <f>$B$44</f>
        <v>Physical Training</v>
      </c>
      <c r="C103" s="171">
        <f>Data!ID14</f>
        <v>0</v>
      </c>
      <c r="D103" s="171">
        <f>Data!IX14</f>
        <v>0</v>
      </c>
      <c r="E103" s="171">
        <f>Data!JR14</f>
        <v>0</v>
      </c>
      <c r="F103" s="171">
        <f>Data!KL14</f>
        <v>0</v>
      </c>
      <c r="G103" s="171">
        <f>Data!LF14</f>
        <v>0</v>
      </c>
      <c r="H103" s="75">
        <f t="shared" si="2"/>
        <v>0</v>
      </c>
    </row>
    <row r="104" spans="2:8" x14ac:dyDescent="0.2">
      <c r="B104" s="9" t="str">
        <f>$B$45</f>
        <v>Health Services</v>
      </c>
      <c r="C104" s="171">
        <f>Data!IE14</f>
        <v>0</v>
      </c>
      <c r="D104" s="171">
        <f>Data!IY14</f>
        <v>0</v>
      </c>
      <c r="E104" s="171">
        <f>Data!JS14</f>
        <v>0</v>
      </c>
      <c r="F104" s="171">
        <f>Data!KM14</f>
        <v>0</v>
      </c>
      <c r="G104" s="171">
        <f>Data!LG14</f>
        <v>0</v>
      </c>
      <c r="H104" s="75">
        <f t="shared" si="2"/>
        <v>0</v>
      </c>
    </row>
    <row r="105" spans="2:8" x14ac:dyDescent="0.2">
      <c r="B105" s="9" t="str">
        <f>$B$46</f>
        <v>Pharmacy</v>
      </c>
      <c r="C105" s="171">
        <f>Data!IF14</f>
        <v>0</v>
      </c>
      <c r="D105" s="171">
        <f>Data!IZ14</f>
        <v>0</v>
      </c>
      <c r="E105" s="171">
        <f>Data!JT14</f>
        <v>0</v>
      </c>
      <c r="F105" s="171">
        <f>Data!KN14</f>
        <v>0</v>
      </c>
      <c r="G105" s="171">
        <f>Data!LH14</f>
        <v>0</v>
      </c>
      <c r="H105" s="75">
        <f t="shared" si="2"/>
        <v>0</v>
      </c>
    </row>
    <row r="106" spans="2:8" x14ac:dyDescent="0.2">
      <c r="B106" s="9" t="str">
        <f>$B$47</f>
        <v>Business Administration</v>
      </c>
      <c r="C106" s="171">
        <f>Data!IG14</f>
        <v>0</v>
      </c>
      <c r="D106" s="171">
        <f>Data!JA14</f>
        <v>0</v>
      </c>
      <c r="E106" s="171">
        <f>Data!JU14</f>
        <v>0</v>
      </c>
      <c r="F106" s="171">
        <f>Data!KO14</f>
        <v>0</v>
      </c>
      <c r="G106" s="171">
        <f>Data!LI14</f>
        <v>0</v>
      </c>
      <c r="H106" s="75">
        <f t="shared" si="2"/>
        <v>0</v>
      </c>
    </row>
    <row r="107" spans="2:8" x14ac:dyDescent="0.2">
      <c r="B107" s="9" t="str">
        <f>$B$48</f>
        <v>Optometry</v>
      </c>
      <c r="C107" s="171">
        <f>Data!IH14</f>
        <v>0</v>
      </c>
      <c r="D107" s="171">
        <f>Data!JB14</f>
        <v>0</v>
      </c>
      <c r="E107" s="171">
        <f>Data!JV14</f>
        <v>0</v>
      </c>
      <c r="F107" s="171">
        <f>Data!KP14</f>
        <v>0</v>
      </c>
      <c r="G107" s="171">
        <f>Data!LJ14</f>
        <v>0</v>
      </c>
      <c r="H107" s="75">
        <f t="shared" si="2"/>
        <v>0</v>
      </c>
    </row>
    <row r="108" spans="2:8" x14ac:dyDescent="0.2">
      <c r="B108" s="9" t="str">
        <f>$B$49</f>
        <v>Teacher Ed-Practice Teaching</v>
      </c>
      <c r="C108" s="171">
        <f>Data!II14</f>
        <v>0</v>
      </c>
      <c r="D108" s="171">
        <f>Data!JC14</f>
        <v>0</v>
      </c>
      <c r="E108" s="171">
        <f>Data!JW14</f>
        <v>0</v>
      </c>
      <c r="F108" s="171">
        <f>Data!KQ14</f>
        <v>0</v>
      </c>
      <c r="G108" s="171">
        <f>Data!LK14</f>
        <v>0</v>
      </c>
      <c r="H108" s="75">
        <f t="shared" si="2"/>
        <v>0</v>
      </c>
    </row>
    <row r="109" spans="2:8" x14ac:dyDescent="0.2">
      <c r="B109" s="9" t="str">
        <f>$B$50</f>
        <v>Technology</v>
      </c>
      <c r="C109" s="171">
        <f>Data!IJ14</f>
        <v>0</v>
      </c>
      <c r="D109" s="171">
        <f>Data!JD14</f>
        <v>0</v>
      </c>
      <c r="E109" s="171">
        <f>Data!JX14</f>
        <v>0</v>
      </c>
      <c r="F109" s="171">
        <f>Data!KR14</f>
        <v>0</v>
      </c>
      <c r="G109" s="171">
        <f>Data!LL14</f>
        <v>0</v>
      </c>
      <c r="H109" s="75">
        <f t="shared" si="2"/>
        <v>0</v>
      </c>
    </row>
    <row r="110" spans="2:8" x14ac:dyDescent="0.2">
      <c r="B110" s="9" t="str">
        <f>$B$51</f>
        <v>Nursing</v>
      </c>
      <c r="C110" s="171">
        <f>Data!IK14</f>
        <v>0</v>
      </c>
      <c r="D110" s="171">
        <f>Data!JE14</f>
        <v>0</v>
      </c>
      <c r="E110" s="171">
        <f>Data!JY14</f>
        <v>0</v>
      </c>
      <c r="F110" s="171">
        <f>Data!KS14</f>
        <v>0</v>
      </c>
      <c r="G110" s="171">
        <f>Data!HPM14</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102866</v>
      </c>
      <c r="D116" s="21">
        <f t="shared" si="3"/>
        <v>1103009</v>
      </c>
      <c r="E116" s="21">
        <f t="shared" si="3"/>
        <v>1049861</v>
      </c>
      <c r="F116" s="21">
        <f t="shared" si="3"/>
        <v>0</v>
      </c>
      <c r="G116" s="21">
        <f t="shared" si="3"/>
        <v>0</v>
      </c>
      <c r="H116" s="40">
        <f t="shared" ref="H116:H136" si="4">SUM(C116:G116)</f>
        <v>2255736</v>
      </c>
      <c r="I116" s="1"/>
    </row>
    <row r="117" spans="2:9" x14ac:dyDescent="0.2">
      <c r="B117" s="9" t="str">
        <f>$B$33</f>
        <v>Science</v>
      </c>
      <c r="C117" s="22">
        <f t="shared" si="3"/>
        <v>32614</v>
      </c>
      <c r="D117" s="22">
        <f t="shared" si="3"/>
        <v>436389</v>
      </c>
      <c r="E117" s="22">
        <f t="shared" si="3"/>
        <v>46203</v>
      </c>
      <c r="F117" s="22">
        <f t="shared" si="3"/>
        <v>0</v>
      </c>
      <c r="G117" s="22">
        <f t="shared" si="3"/>
        <v>0</v>
      </c>
      <c r="H117" s="75">
        <f t="shared" si="4"/>
        <v>515206</v>
      </c>
      <c r="I117" s="1"/>
    </row>
    <row r="118" spans="2:9" x14ac:dyDescent="0.2">
      <c r="B118" s="9" t="str">
        <f>$B$34</f>
        <v>Fine Arts</v>
      </c>
      <c r="C118" s="22">
        <f t="shared" si="3"/>
        <v>1966</v>
      </c>
      <c r="D118" s="22">
        <f t="shared" si="3"/>
        <v>62490</v>
      </c>
      <c r="E118" s="22">
        <f t="shared" si="3"/>
        <v>28445</v>
      </c>
      <c r="F118" s="22">
        <f t="shared" si="3"/>
        <v>0</v>
      </c>
      <c r="G118" s="22">
        <f t="shared" si="3"/>
        <v>0</v>
      </c>
      <c r="H118" s="75">
        <f t="shared" si="4"/>
        <v>92901</v>
      </c>
      <c r="I118" s="1"/>
    </row>
    <row r="119" spans="2:9" x14ac:dyDescent="0.2">
      <c r="B119" s="9" t="str">
        <f>$B$35</f>
        <v>Teacher Education</v>
      </c>
      <c r="C119" s="22">
        <f t="shared" si="3"/>
        <v>1349</v>
      </c>
      <c r="D119" s="22">
        <f t="shared" si="3"/>
        <v>145314</v>
      </c>
      <c r="E119" s="22">
        <f t="shared" si="3"/>
        <v>635024</v>
      </c>
      <c r="F119" s="22">
        <f t="shared" si="3"/>
        <v>0</v>
      </c>
      <c r="G119" s="22">
        <f t="shared" si="3"/>
        <v>0</v>
      </c>
      <c r="H119" s="75">
        <f t="shared" si="4"/>
        <v>781687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28585</v>
      </c>
      <c r="D121" s="22">
        <f t="shared" si="3"/>
        <v>283911</v>
      </c>
      <c r="E121" s="22">
        <f t="shared" si="3"/>
        <v>244041</v>
      </c>
      <c r="F121" s="22">
        <f t="shared" si="3"/>
        <v>0</v>
      </c>
      <c r="G121" s="22">
        <f t="shared" si="3"/>
        <v>0</v>
      </c>
      <c r="H121" s="75">
        <f t="shared" si="4"/>
        <v>556537</v>
      </c>
      <c r="I121" s="1"/>
    </row>
    <row r="122" spans="2:9" x14ac:dyDescent="0.2">
      <c r="B122" s="9" t="str">
        <f>$B$38</f>
        <v>Home Economics</v>
      </c>
      <c r="C122" s="22">
        <f t="shared" si="3"/>
        <v>0</v>
      </c>
      <c r="D122" s="22">
        <f t="shared" si="3"/>
        <v>0</v>
      </c>
      <c r="E122" s="22">
        <f t="shared" si="3"/>
        <v>141277</v>
      </c>
      <c r="F122" s="22">
        <f t="shared" si="3"/>
        <v>0</v>
      </c>
      <c r="G122" s="22">
        <f t="shared" si="3"/>
        <v>0</v>
      </c>
      <c r="H122" s="75">
        <f t="shared" si="4"/>
        <v>141277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29267</v>
      </c>
      <c r="D124" s="22">
        <f t="shared" si="3"/>
        <v>342625</v>
      </c>
      <c r="E124" s="22">
        <f t="shared" si="3"/>
        <v>0</v>
      </c>
      <c r="F124" s="22">
        <f t="shared" si="3"/>
        <v>0</v>
      </c>
      <c r="G124" s="22">
        <f t="shared" si="3"/>
        <v>0</v>
      </c>
      <c r="H124" s="75">
        <f t="shared" si="4"/>
        <v>371892</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0</v>
      </c>
      <c r="D129" s="22">
        <f t="shared" si="3"/>
        <v>0</v>
      </c>
      <c r="E129" s="22">
        <f t="shared" si="3"/>
        <v>34650</v>
      </c>
      <c r="F129" s="22">
        <f t="shared" si="3"/>
        <v>0</v>
      </c>
      <c r="G129" s="22">
        <f t="shared" si="3"/>
        <v>0</v>
      </c>
      <c r="H129" s="75">
        <f t="shared" si="4"/>
        <v>34650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121759</v>
      </c>
      <c r="D131" s="22">
        <f t="shared" si="3"/>
        <v>1796717</v>
      </c>
      <c r="E131" s="22">
        <f t="shared" si="3"/>
        <v>837090</v>
      </c>
      <c r="F131" s="22">
        <f t="shared" si="3"/>
        <v>0</v>
      </c>
      <c r="G131" s="22">
        <f t="shared" si="3"/>
        <v>0</v>
      </c>
      <c r="H131" s="75">
        <f t="shared" si="4"/>
        <v>2755566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25333</v>
      </c>
      <c r="E133" s="22">
        <f t="shared" si="5"/>
        <v>0</v>
      </c>
      <c r="F133" s="22">
        <f t="shared" si="5"/>
        <v>0</v>
      </c>
      <c r="G133" s="22">
        <f t="shared" si="5"/>
        <v>0</v>
      </c>
      <c r="H133" s="75">
        <f t="shared" si="4"/>
        <v>25333</v>
      </c>
      <c r="I133" s="1"/>
    </row>
    <row r="134" spans="2:12" x14ac:dyDescent="0.2">
      <c r="B134" s="9" t="str">
        <f>$B$50</f>
        <v>Technology</v>
      </c>
      <c r="C134" s="22">
        <f t="shared" si="5"/>
        <v>29579</v>
      </c>
      <c r="D134" s="22">
        <f t="shared" si="5"/>
        <v>96456</v>
      </c>
      <c r="E134" s="22">
        <f t="shared" si="5"/>
        <v>57811</v>
      </c>
      <c r="F134" s="22">
        <f t="shared" si="5"/>
        <v>0</v>
      </c>
      <c r="G134" s="22">
        <f t="shared" si="5"/>
        <v>0</v>
      </c>
      <c r="H134" s="75">
        <f t="shared" si="4"/>
        <v>183846</v>
      </c>
      <c r="I134" s="1"/>
    </row>
    <row r="135" spans="2:12" x14ac:dyDescent="0.2">
      <c r="B135" s="9" t="str">
        <f>$B$51</f>
        <v>Nursing</v>
      </c>
      <c r="C135" s="22">
        <f t="shared" si="5"/>
        <v>5088</v>
      </c>
      <c r="D135" s="22">
        <f t="shared" si="5"/>
        <v>200239</v>
      </c>
      <c r="E135" s="22">
        <f t="shared" si="5"/>
        <v>0</v>
      </c>
      <c r="F135" s="22">
        <f t="shared" si="5"/>
        <v>0</v>
      </c>
      <c r="G135" s="22">
        <f t="shared" si="5"/>
        <v>0</v>
      </c>
      <c r="H135" s="75">
        <f t="shared" si="4"/>
        <v>205327</v>
      </c>
      <c r="I135" s="1"/>
    </row>
    <row r="136" spans="2:12" x14ac:dyDescent="0.2">
      <c r="B136" s="39" t="str">
        <f>$B$52</f>
        <v>Totals</v>
      </c>
      <c r="C136" s="40">
        <f>SUM(C116:C135)</f>
        <v>353073</v>
      </c>
      <c r="D136" s="40">
        <f>SUM(D116:D135)</f>
        <v>4492483</v>
      </c>
      <c r="E136" s="40">
        <f>SUM(E116:E135)</f>
        <v>3074402</v>
      </c>
      <c r="F136" s="40">
        <f>SUM(F116:F135)</f>
        <v>0</v>
      </c>
      <c r="G136" s="40">
        <f>SUM(G116:G135)</f>
        <v>0</v>
      </c>
      <c r="H136" s="40">
        <f t="shared" si="4"/>
        <v>7919958</v>
      </c>
      <c r="I136" s="1"/>
    </row>
    <row r="137" spans="2:12" x14ac:dyDescent="0.2">
      <c r="B137" s="50"/>
      <c r="C137" s="51"/>
      <c r="D137" s="51"/>
      <c r="E137" s="51"/>
      <c r="F137" s="51"/>
      <c r="G137" s="51"/>
      <c r="H137" s="52"/>
      <c r="I137" s="1"/>
    </row>
    <row r="138" spans="2:12" x14ac:dyDescent="0.2">
      <c r="B138" s="181" t="s">
        <v>4</v>
      </c>
      <c r="C138" s="12"/>
      <c r="D138" s="12"/>
      <c r="E138" s="12"/>
      <c r="F138" s="12"/>
      <c r="G138" s="12"/>
      <c r="H138" s="17">
        <f>H86-H81-H111</f>
        <v>3267030</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Data!QD14</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Data!LN14</f>
        <v>0</v>
      </c>
      <c r="D143" s="171">
        <f>Data!MH14</f>
        <v>0</v>
      </c>
      <c r="E143" s="171">
        <f>Data!NB14</f>
        <v>0</v>
      </c>
      <c r="F143" s="171">
        <f>Data!NV14</f>
        <v>0</v>
      </c>
      <c r="G143" s="171">
        <f>Data!OP14</f>
        <v>0</v>
      </c>
      <c r="H143" s="172">
        <f>Data!PJ14</f>
        <v>930505</v>
      </c>
      <c r="I143" s="76">
        <f t="shared" ref="I143:I162" si="6">SUM(C143:H143)</f>
        <v>930505</v>
      </c>
    </row>
    <row r="144" spans="2:12" x14ac:dyDescent="0.2">
      <c r="B144" s="9" t="str">
        <f>$B$33</f>
        <v>Science</v>
      </c>
      <c r="C144" s="171">
        <f>Data!LO14</f>
        <v>0</v>
      </c>
      <c r="D144" s="171">
        <f>Data!MI14</f>
        <v>0</v>
      </c>
      <c r="E144" s="171">
        <f>Data!NC14</f>
        <v>0</v>
      </c>
      <c r="F144" s="171">
        <f>Data!NW14</f>
        <v>0</v>
      </c>
      <c r="G144" s="171">
        <f>Data!OQ14</f>
        <v>0</v>
      </c>
      <c r="H144" s="172">
        <f>Data!PK14</f>
        <v>212526</v>
      </c>
      <c r="I144" s="76">
        <f t="shared" si="6"/>
        <v>212526</v>
      </c>
    </row>
    <row r="145" spans="2:9" x14ac:dyDescent="0.2">
      <c r="B145" s="9" t="str">
        <f>$B$34</f>
        <v>Fine Arts</v>
      </c>
      <c r="C145" s="171">
        <f>Data!LP14</f>
        <v>0</v>
      </c>
      <c r="D145" s="171">
        <f>Data!MJ14</f>
        <v>0</v>
      </c>
      <c r="E145" s="171">
        <f>Data!ND14</f>
        <v>0</v>
      </c>
      <c r="F145" s="171">
        <f>Data!NX14</f>
        <v>0</v>
      </c>
      <c r="G145" s="171">
        <f>Data!OR14</f>
        <v>0</v>
      </c>
      <c r="H145" s="172">
        <f>Data!PL14</f>
        <v>38320</v>
      </c>
      <c r="I145" s="76">
        <f t="shared" si="6"/>
        <v>38320</v>
      </c>
    </row>
    <row r="146" spans="2:9" x14ac:dyDescent="0.2">
      <c r="B146" s="9" t="str">
        <f>$B$35</f>
        <v>Teacher Education</v>
      </c>
      <c r="C146" s="171">
        <f>Data!LQ14</f>
        <v>0</v>
      </c>
      <c r="D146" s="171">
        <f>Data!MK14</f>
        <v>0</v>
      </c>
      <c r="E146" s="171">
        <f>Data!NE14</f>
        <v>0</v>
      </c>
      <c r="F146" s="171">
        <f>Data!NY14</f>
        <v>0</v>
      </c>
      <c r="G146" s="171">
        <f>Data!OS14</f>
        <v>0</v>
      </c>
      <c r="H146" s="172">
        <f>Data!PN14</f>
        <v>322451</v>
      </c>
      <c r="I146" s="76">
        <f t="shared" si="6"/>
        <v>322451</v>
      </c>
    </row>
    <row r="147" spans="2:9" x14ac:dyDescent="0.2">
      <c r="B147" s="9" t="str">
        <f>$B$36</f>
        <v>Agriculture</v>
      </c>
      <c r="C147" s="171">
        <f>Data!LR14</f>
        <v>0</v>
      </c>
      <c r="D147" s="171">
        <f>Data!ML14</f>
        <v>0</v>
      </c>
      <c r="E147" s="171">
        <f>Data!NF14</f>
        <v>0</v>
      </c>
      <c r="F147" s="171">
        <f>Data!NZ14</f>
        <v>0</v>
      </c>
      <c r="G147" s="171">
        <f>Data!OT14</f>
        <v>0</v>
      </c>
      <c r="H147" s="172">
        <f>Data!PM14</f>
        <v>0</v>
      </c>
      <c r="I147" s="76">
        <f t="shared" si="6"/>
        <v>0</v>
      </c>
    </row>
    <row r="148" spans="2:9" x14ac:dyDescent="0.2">
      <c r="B148" s="9" t="str">
        <f>$B$37</f>
        <v>Engineering</v>
      </c>
      <c r="C148" s="171">
        <f>Data!LS14</f>
        <v>0</v>
      </c>
      <c r="D148" s="171">
        <f>Data!MM14</f>
        <v>0</v>
      </c>
      <c r="E148" s="171">
        <f>Data!NG14</f>
        <v>0</v>
      </c>
      <c r="F148" s="171">
        <f>Data!OA14</f>
        <v>0</v>
      </c>
      <c r="G148" s="171">
        <f>Data!OU14</f>
        <v>0</v>
      </c>
      <c r="H148" s="172">
        <f>Data!PO14</f>
        <v>229575</v>
      </c>
      <c r="I148" s="76">
        <f t="shared" si="6"/>
        <v>229575</v>
      </c>
    </row>
    <row r="149" spans="2:9" x14ac:dyDescent="0.2">
      <c r="B149" s="9" t="str">
        <f>$B$38</f>
        <v>Home Economics</v>
      </c>
      <c r="C149" s="171">
        <f>Data!LT14</f>
        <v>0</v>
      </c>
      <c r="D149" s="171">
        <f>Data!MN14</f>
        <v>0</v>
      </c>
      <c r="E149" s="171">
        <f>Data!NH14</f>
        <v>0</v>
      </c>
      <c r="F149" s="171">
        <f>Data!OB14</f>
        <v>0</v>
      </c>
      <c r="G149" s="171">
        <f>Data!OV14</f>
        <v>0</v>
      </c>
      <c r="H149" s="172">
        <f>Data!PP14</f>
        <v>58278</v>
      </c>
      <c r="I149" s="76">
        <f t="shared" si="6"/>
        <v>58278</v>
      </c>
    </row>
    <row r="150" spans="2:9" x14ac:dyDescent="0.2">
      <c r="B150" s="9" t="str">
        <f>$B$39</f>
        <v>Law</v>
      </c>
      <c r="C150" s="171">
        <f>Data!LU14</f>
        <v>0</v>
      </c>
      <c r="D150" s="171">
        <f>Data!MO14</f>
        <v>0</v>
      </c>
      <c r="E150" s="171">
        <f>Data!NI14</f>
        <v>0</v>
      </c>
      <c r="F150" s="171">
        <f>Data!OC14</f>
        <v>0</v>
      </c>
      <c r="G150" s="171">
        <f>Data!OW14</f>
        <v>0</v>
      </c>
      <c r="H150" s="172">
        <f>Data!PQ14</f>
        <v>0</v>
      </c>
      <c r="I150" s="76">
        <f t="shared" si="6"/>
        <v>0</v>
      </c>
    </row>
    <row r="151" spans="2:9" x14ac:dyDescent="0.2">
      <c r="B151" s="9" t="str">
        <f>$B$40</f>
        <v>Social Service</v>
      </c>
      <c r="C151" s="171">
        <f>Data!LV14</f>
        <v>0</v>
      </c>
      <c r="D151" s="171">
        <f>Data!MP14</f>
        <v>0</v>
      </c>
      <c r="E151" s="171">
        <f>Data!NJ14</f>
        <v>0</v>
      </c>
      <c r="F151" s="171">
        <f>Data!OD14</f>
        <v>0</v>
      </c>
      <c r="G151" s="171">
        <f>Data!OX14</f>
        <v>0</v>
      </c>
      <c r="H151" s="172">
        <f>Data!PR14</f>
        <v>153408</v>
      </c>
      <c r="I151" s="76">
        <f t="shared" si="6"/>
        <v>153408</v>
      </c>
    </row>
    <row r="152" spans="2:9" x14ac:dyDescent="0.2">
      <c r="B152" s="9" t="str">
        <f>$B$41</f>
        <v>Library Science</v>
      </c>
      <c r="C152" s="171">
        <f>Data!LW14</f>
        <v>0</v>
      </c>
      <c r="D152" s="171">
        <f>Data!MQ14</f>
        <v>0</v>
      </c>
      <c r="E152" s="171">
        <f>Data!NK14</f>
        <v>0</v>
      </c>
      <c r="F152" s="171">
        <f>Data!OE14</f>
        <v>0</v>
      </c>
      <c r="G152" s="171">
        <f>Data!OY14</f>
        <v>0</v>
      </c>
      <c r="H152" s="172">
        <f>Data!PS14</f>
        <v>0</v>
      </c>
      <c r="I152" s="76">
        <f t="shared" si="6"/>
        <v>0</v>
      </c>
    </row>
    <row r="153" spans="2:9" x14ac:dyDescent="0.2">
      <c r="B153" s="9" t="str">
        <f>$B$42</f>
        <v>Veterinary Science</v>
      </c>
      <c r="C153" s="171">
        <f>Data!LX14</f>
        <v>0</v>
      </c>
      <c r="D153" s="171">
        <f>Data!MR14</f>
        <v>0</v>
      </c>
      <c r="E153" s="171">
        <f>Data!NL14</f>
        <v>0</v>
      </c>
      <c r="F153" s="171">
        <f>Data!OF14</f>
        <v>0</v>
      </c>
      <c r="G153" s="171">
        <f>Data!OZ14</f>
        <v>0</v>
      </c>
      <c r="H153" s="172">
        <f>Data!PT14</f>
        <v>0</v>
      </c>
      <c r="I153" s="76">
        <f t="shared" si="6"/>
        <v>0</v>
      </c>
    </row>
    <row r="154" spans="2:9" x14ac:dyDescent="0.2">
      <c r="B154" s="9" t="str">
        <f>$B$43</f>
        <v>Vocational Training</v>
      </c>
      <c r="C154" s="171">
        <f>Data!LY14</f>
        <v>0</v>
      </c>
      <c r="D154" s="171">
        <f>Data!MS14</f>
        <v>0</v>
      </c>
      <c r="E154" s="171">
        <f>Data!NM14</f>
        <v>0</v>
      </c>
      <c r="F154" s="171">
        <f>Data!OG14</f>
        <v>0</v>
      </c>
      <c r="G154" s="171">
        <f>Data!PA14</f>
        <v>0</v>
      </c>
      <c r="H154" s="172">
        <f>Data!PU14</f>
        <v>0</v>
      </c>
      <c r="I154" s="76">
        <f t="shared" si="6"/>
        <v>0</v>
      </c>
    </row>
    <row r="155" spans="2:9" x14ac:dyDescent="0.2">
      <c r="B155" s="9" t="str">
        <f>$B$44</f>
        <v>Physical Training</v>
      </c>
      <c r="C155" s="171">
        <f>Data!LZ14</f>
        <v>0</v>
      </c>
      <c r="D155" s="171">
        <f>Data!MT14</f>
        <v>0</v>
      </c>
      <c r="E155" s="171">
        <f>Data!NN14</f>
        <v>0</v>
      </c>
      <c r="F155" s="171">
        <f>Data!OH14</f>
        <v>0</v>
      </c>
      <c r="G155" s="171">
        <f>Data!PB14</f>
        <v>0</v>
      </c>
      <c r="H155" s="172">
        <f>Data!PV14</f>
        <v>0</v>
      </c>
      <c r="I155" s="76">
        <f t="shared" si="6"/>
        <v>0</v>
      </c>
    </row>
    <row r="156" spans="2:9" x14ac:dyDescent="0.2">
      <c r="B156" s="9" t="str">
        <f>$B$45</f>
        <v>Health Services</v>
      </c>
      <c r="C156" s="171">
        <f>Data!MA14</f>
        <v>0</v>
      </c>
      <c r="D156" s="171">
        <f>Data!MU14</f>
        <v>0</v>
      </c>
      <c r="E156" s="171">
        <f>Data!NO14</f>
        <v>0</v>
      </c>
      <c r="F156" s="171">
        <f>Data!OI14</f>
        <v>0</v>
      </c>
      <c r="G156" s="171">
        <f>Data!PC14</f>
        <v>0</v>
      </c>
      <c r="H156" s="172">
        <f>Data!PW14</f>
        <v>14293</v>
      </c>
      <c r="I156" s="76">
        <f t="shared" si="6"/>
        <v>14293</v>
      </c>
    </row>
    <row r="157" spans="2:9" x14ac:dyDescent="0.2">
      <c r="B157" s="9" t="str">
        <f>$B$46</f>
        <v>Pharmacy</v>
      </c>
      <c r="C157" s="171">
        <f>Data!MB14</f>
        <v>0</v>
      </c>
      <c r="D157" s="171">
        <f>Data!MV14</f>
        <v>0</v>
      </c>
      <c r="E157" s="171">
        <f>Data!NP14</f>
        <v>0</v>
      </c>
      <c r="F157" s="171">
        <f>Data!OJ14</f>
        <v>0</v>
      </c>
      <c r="G157" s="171">
        <f>Data!PD14</f>
        <v>0</v>
      </c>
      <c r="H157" s="172">
        <f>Data!PX14</f>
        <v>0</v>
      </c>
      <c r="I157" s="76">
        <f t="shared" si="6"/>
        <v>0</v>
      </c>
    </row>
    <row r="158" spans="2:9" x14ac:dyDescent="0.2">
      <c r="B158" s="9" t="str">
        <f>$B$47</f>
        <v>Business Administration</v>
      </c>
      <c r="C158" s="171">
        <f>Data!MC14</f>
        <v>0</v>
      </c>
      <c r="D158" s="171">
        <f>Data!MW14</f>
        <v>0</v>
      </c>
      <c r="E158" s="171">
        <f>Data!NQ14</f>
        <v>0</v>
      </c>
      <c r="F158" s="171">
        <f>Data!OK14</f>
        <v>0</v>
      </c>
      <c r="G158" s="171">
        <f>Data!PE14</f>
        <v>0</v>
      </c>
      <c r="H158" s="172">
        <f>Data!PY14</f>
        <v>1136687</v>
      </c>
      <c r="I158" s="76">
        <f t="shared" si="6"/>
        <v>1136687</v>
      </c>
    </row>
    <row r="159" spans="2:9" x14ac:dyDescent="0.2">
      <c r="B159" s="9" t="str">
        <f>$B$48</f>
        <v>Optometry</v>
      </c>
      <c r="C159" s="171">
        <f>Data!MD14</f>
        <v>0</v>
      </c>
      <c r="D159" s="171">
        <f>Data!MX14</f>
        <v>0</v>
      </c>
      <c r="E159" s="171">
        <f>Data!NR14</f>
        <v>0</v>
      </c>
      <c r="F159" s="171">
        <f>Data!OL14</f>
        <v>0</v>
      </c>
      <c r="G159" s="171">
        <f>Data!PF14</f>
        <v>0</v>
      </c>
      <c r="H159" s="172">
        <f>Data!PZ14</f>
        <v>0</v>
      </c>
      <c r="I159" s="76">
        <f t="shared" si="6"/>
        <v>0</v>
      </c>
    </row>
    <row r="160" spans="2:9" x14ac:dyDescent="0.2">
      <c r="B160" s="9" t="str">
        <f>$B$49</f>
        <v>Teacher Ed-Practice Teaching</v>
      </c>
      <c r="C160" s="171">
        <f>Data!ME14</f>
        <v>0</v>
      </c>
      <c r="D160" s="171">
        <f>Data!MY14</f>
        <v>0</v>
      </c>
      <c r="E160" s="171">
        <f>Data!NS14</f>
        <v>0</v>
      </c>
      <c r="F160" s="171">
        <f>Data!OM14</f>
        <v>0</v>
      </c>
      <c r="G160" s="171">
        <f>Data!PG14</f>
        <v>0</v>
      </c>
      <c r="H160" s="172">
        <f>Data!QA14</f>
        <v>10450</v>
      </c>
      <c r="I160" s="76">
        <f t="shared" si="6"/>
        <v>10450</v>
      </c>
    </row>
    <row r="161" spans="2:10" x14ac:dyDescent="0.2">
      <c r="B161" s="9" t="str">
        <f>$B$50</f>
        <v>Technology</v>
      </c>
      <c r="C161" s="171">
        <f>Data!MF14</f>
        <v>0</v>
      </c>
      <c r="D161" s="171">
        <f>Data!MZ14</f>
        <v>0</v>
      </c>
      <c r="E161" s="171">
        <f>Data!NT14</f>
        <v>0</v>
      </c>
      <c r="F161" s="171">
        <f>Data!ON14</f>
        <v>0</v>
      </c>
      <c r="G161" s="171">
        <f>Data!PH14</f>
        <v>0</v>
      </c>
      <c r="H161" s="172">
        <f>Data!QB14</f>
        <v>75838</v>
      </c>
      <c r="I161" s="76">
        <f t="shared" si="6"/>
        <v>75838</v>
      </c>
    </row>
    <row r="162" spans="2:10" x14ac:dyDescent="0.2">
      <c r="B162" s="9" t="str">
        <f>$B$51</f>
        <v>Nursing</v>
      </c>
      <c r="C162" s="171">
        <f>Data!MG14</f>
        <v>0</v>
      </c>
      <c r="D162" s="171">
        <f>Data!NA14</f>
        <v>0</v>
      </c>
      <c r="E162" s="171">
        <f>Data!NU14</f>
        <v>0</v>
      </c>
      <c r="F162" s="171">
        <f>Data!OO14</f>
        <v>0</v>
      </c>
      <c r="G162" s="171">
        <f>Data!PI14</f>
        <v>0</v>
      </c>
      <c r="H162" s="172">
        <f>Data!QC14</f>
        <v>84699</v>
      </c>
      <c r="I162" s="76">
        <f t="shared" si="6"/>
        <v>84699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3267030</v>
      </c>
      <c r="I163" s="76">
        <f>SUM(I143:I162)</f>
        <v>3267030</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42432.858867349729</v>
      </c>
      <c r="D168" s="21">
        <f t="shared" si="8"/>
        <v>454998.00931713643</v>
      </c>
      <c r="E168" s="21">
        <f t="shared" si="8"/>
        <v>433074.13181551389</v>
      </c>
      <c r="F168" s="21">
        <f t="shared" si="8"/>
        <v>0</v>
      </c>
      <c r="G168" s="21">
        <f t="shared" si="8"/>
        <v>0</v>
      </c>
      <c r="H168" s="40">
        <f t="shared" ref="H168:H188" si="9">SUM(C168:G168)</f>
        <v>930505</v>
      </c>
      <c r="I168" s="56"/>
      <c r="J168" s="57"/>
    </row>
    <row r="169" spans="2:10" x14ac:dyDescent="0.2">
      <c r="B169" s="9" t="str">
        <f>$B$33</f>
        <v>Science</v>
      </c>
      <c r="C169" s="22">
        <f t="shared" si="8"/>
        <v>13453.498142490576</v>
      </c>
      <c r="D169" s="22">
        <f t="shared" si="8"/>
        <v>180013.44824012142</v>
      </c>
      <c r="E169" s="22">
        <f t="shared" si="8"/>
        <v>19059.053617387995</v>
      </c>
      <c r="F169" s="22">
        <f t="shared" si="8"/>
        <v>0</v>
      </c>
      <c r="G169" s="22">
        <f t="shared" si="8"/>
        <v>0</v>
      </c>
      <c r="H169" s="75">
        <f t="shared" si="9"/>
        <v>212526</v>
      </c>
      <c r="I169" s="56"/>
      <c r="J169" s="57"/>
    </row>
    <row r="170" spans="2:10" x14ac:dyDescent="0.2">
      <c r="B170" s="9" t="str">
        <f>$B$34</f>
        <v>Fine Arts</v>
      </c>
      <c r="C170" s="22">
        <f t="shared" si="8"/>
        <v>810.93981765535352</v>
      </c>
      <c r="D170" s="22">
        <f t="shared" si="8"/>
        <v>25776.006716827589</v>
      </c>
      <c r="E170" s="22">
        <f t="shared" si="8"/>
        <v>11733.053465517056</v>
      </c>
      <c r="F170" s="22">
        <f t="shared" si="8"/>
        <v>0</v>
      </c>
      <c r="G170" s="22">
        <f t="shared" si="8"/>
        <v>0</v>
      </c>
      <c r="H170" s="75">
        <f t="shared" si="9"/>
        <v>38320</v>
      </c>
      <c r="I170" s="56"/>
      <c r="J170" s="57"/>
    </row>
    <row r="171" spans="2:10" x14ac:dyDescent="0.2">
      <c r="B171" s="9" t="str">
        <f>$B$35</f>
        <v>Teacher Education</v>
      </c>
      <c r="C171" s="22">
        <f t="shared" si="8"/>
        <v>556.47132292081096</v>
      </c>
      <c r="D171" s="22">
        <f t="shared" si="8"/>
        <v>59942.97540319847</v>
      </c>
      <c r="E171" s="22">
        <f t="shared" si="8"/>
        <v>261951.55327388071</v>
      </c>
      <c r="F171" s="22">
        <f t="shared" si="8"/>
        <v>0</v>
      </c>
      <c r="G171" s="22">
        <f t="shared" si="8"/>
        <v>0</v>
      </c>
      <c r="H171" s="75">
        <f t="shared" si="9"/>
        <v>322451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11791.491625893696</v>
      </c>
      <c r="D173" s="22">
        <f t="shared" si="8"/>
        <v>117115.06660832973</v>
      </c>
      <c r="E173" s="22">
        <f t="shared" si="8"/>
        <v>100668.44176577657</v>
      </c>
      <c r="F173" s="22">
        <f t="shared" si="8"/>
        <v>0</v>
      </c>
      <c r="G173" s="22">
        <f t="shared" si="8"/>
        <v>0</v>
      </c>
      <c r="H173" s="75">
        <f t="shared" si="9"/>
        <v>229575</v>
      </c>
      <c r="I173" s="56"/>
      <c r="J173" s="57"/>
    </row>
    <row r="174" spans="2:10" x14ac:dyDescent="0.2">
      <c r="B174" s="9" t="str">
        <f>$B$38</f>
        <v>Home Economics</v>
      </c>
      <c r="C174" s="22">
        <f t="shared" si="8"/>
        <v>0</v>
      </c>
      <c r="D174" s="22">
        <f t="shared" si="8"/>
        <v>0</v>
      </c>
      <c r="E174" s="22">
        <f t="shared" si="8"/>
        <v>58278</v>
      </c>
      <c r="F174" s="22">
        <f t="shared" si="8"/>
        <v>0</v>
      </c>
      <c r="G174" s="22">
        <f t="shared" si="8"/>
        <v>0</v>
      </c>
      <c r="H174" s="75">
        <f t="shared" si="9"/>
        <v>58278</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12072.83817882611</v>
      </c>
      <c r="D176" s="22">
        <f t="shared" si="8"/>
        <v>141335.16182117388</v>
      </c>
      <c r="E176" s="22">
        <f t="shared" si="8"/>
        <v>0</v>
      </c>
      <c r="F176" s="22">
        <f t="shared" si="8"/>
        <v>0</v>
      </c>
      <c r="G176" s="22">
        <f t="shared" si="8"/>
        <v>0</v>
      </c>
      <c r="H176" s="75">
        <f t="shared" si="9"/>
        <v>153408</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0</v>
      </c>
      <c r="D181" s="22">
        <f t="shared" si="8"/>
        <v>0</v>
      </c>
      <c r="E181" s="22">
        <f t="shared" si="8"/>
        <v>14293</v>
      </c>
      <c r="F181" s="22">
        <f t="shared" si="8"/>
        <v>0</v>
      </c>
      <c r="G181" s="22">
        <f t="shared" si="8"/>
        <v>0</v>
      </c>
      <c r="H181" s="75">
        <f t="shared" si="9"/>
        <v>14293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50226.295589726396</v>
      </c>
      <c r="D183" s="22">
        <f t="shared" si="8"/>
        <v>741156.21131157805</v>
      </c>
      <c r="E183" s="22">
        <f t="shared" si="8"/>
        <v>345304.49309869553</v>
      </c>
      <c r="F183" s="22">
        <f t="shared" si="8"/>
        <v>0</v>
      </c>
      <c r="G183" s="22">
        <f t="shared" si="8"/>
        <v>0</v>
      </c>
      <c r="H183" s="75">
        <f t="shared" si="9"/>
        <v>1136687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10450</v>
      </c>
      <c r="E185" s="22">
        <f t="shared" si="10"/>
        <v>0</v>
      </c>
      <c r="F185" s="22">
        <f t="shared" si="10"/>
        <v>0</v>
      </c>
      <c r="G185" s="22">
        <f t="shared" si="10"/>
        <v>0</v>
      </c>
      <c r="H185" s="75">
        <f t="shared" si="9"/>
        <v>10450</v>
      </c>
      <c r="I185" s="56"/>
      <c r="J185" s="57"/>
    </row>
    <row r="186" spans="2:10" x14ac:dyDescent="0.2">
      <c r="B186" s="9" t="str">
        <f>$B$50</f>
        <v>Technology</v>
      </c>
      <c r="C186" s="22">
        <f t="shared" si="10"/>
        <v>12201.582857391513</v>
      </c>
      <c r="D186" s="22">
        <f t="shared" si="10"/>
        <v>39788.900101171632</v>
      </c>
      <c r="E186" s="22">
        <f t="shared" si="10"/>
        <v>23847.517041436855</v>
      </c>
      <c r="F186" s="22">
        <f t="shared" si="10"/>
        <v>0</v>
      </c>
      <c r="G186" s="22">
        <f t="shared" si="10"/>
        <v>0</v>
      </c>
      <c r="H186" s="75">
        <f t="shared" si="9"/>
        <v>75838</v>
      </c>
      <c r="I186" s="56"/>
      <c r="J186" s="57"/>
    </row>
    <row r="187" spans="2:10" x14ac:dyDescent="0.2">
      <c r="B187" s="9" t="str">
        <f>$B$51</f>
        <v>Nursing</v>
      </c>
      <c r="C187" s="22">
        <f t="shared" si="10"/>
        <v>2098.8399577259688</v>
      </c>
      <c r="D187" s="22">
        <f t="shared" si="10"/>
        <v>82600.16004227403</v>
      </c>
      <c r="E187" s="22">
        <f t="shared" si="10"/>
        <v>0</v>
      </c>
      <c r="F187" s="22">
        <f t="shared" si="10"/>
        <v>0</v>
      </c>
      <c r="G187" s="22">
        <f t="shared" si="10"/>
        <v>0</v>
      </c>
      <c r="H187" s="75">
        <f t="shared" si="9"/>
        <v>84699</v>
      </c>
      <c r="I187" s="56"/>
      <c r="J187" s="57"/>
    </row>
    <row r="188" spans="2:10" x14ac:dyDescent="0.2">
      <c r="B188" s="39" t="str">
        <f>$B$52</f>
        <v>Totals</v>
      </c>
      <c r="C188" s="40">
        <f>SUM(C168:C187)</f>
        <v>145644.81635998012</v>
      </c>
      <c r="D188" s="40">
        <f>SUM(D168:D187)</f>
        <v>1853175.9395618113</v>
      </c>
      <c r="E188" s="40">
        <f>SUM(E168:E187)</f>
        <v>1268209.2440782087</v>
      </c>
      <c r="F188" s="40">
        <f>SUM(F168:F187)</f>
        <v>0</v>
      </c>
      <c r="G188" s="40">
        <f>SUM(G168:G187)</f>
        <v>0</v>
      </c>
      <c r="H188" s="40">
        <f t="shared" si="9"/>
        <v>3267030</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6185420</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80337.473218923638</v>
      </c>
      <c r="D193" s="42">
        <f t="shared" si="11"/>
        <v>861440.67036466615</v>
      </c>
      <c r="E193" s="42">
        <f t="shared" si="11"/>
        <v>819932.5333063635</v>
      </c>
      <c r="F193" s="42">
        <f t="shared" si="11"/>
        <v>0</v>
      </c>
      <c r="G193" s="42">
        <f t="shared" si="11"/>
        <v>0</v>
      </c>
      <c r="H193" s="42">
        <f>SUM(C193:G193)</f>
        <v>1761710.6768899532</v>
      </c>
      <c r="I193" s="1"/>
    </row>
    <row r="194" spans="2:9" x14ac:dyDescent="0.2">
      <c r="B194" s="9" t="str">
        <f>$B$33</f>
        <v>Science</v>
      </c>
      <c r="C194" s="43">
        <f t="shared" si="11"/>
        <v>25471.25728191993</v>
      </c>
      <c r="D194" s="43">
        <f t="shared" si="11"/>
        <v>340816.10639601876</v>
      </c>
      <c r="E194" s="43">
        <f t="shared" si="11"/>
        <v>36084.150984134008</v>
      </c>
      <c r="F194" s="43">
        <f t="shared" si="11"/>
        <v>0</v>
      </c>
      <c r="G194" s="43">
        <f t="shared" si="11"/>
        <v>0</v>
      </c>
      <c r="H194" s="43">
        <f t="shared" ref="H194:H213" si="12">SUM(C194:G194)</f>
        <v>402371.5146620727</v>
      </c>
      <c r="I194" s="1"/>
    </row>
    <row r="195" spans="2:9" x14ac:dyDescent="0.2">
      <c r="B195" s="9" t="str">
        <f>$B$34</f>
        <v>Fine Arts</v>
      </c>
      <c r="C195" s="43">
        <f t="shared" si="11"/>
        <v>1535.4293191958848</v>
      </c>
      <c r="D195" s="43">
        <f t="shared" si="11"/>
        <v>48804.159794786792</v>
      </c>
      <c r="E195" s="43">
        <f t="shared" si="11"/>
        <v>22215.303654388066</v>
      </c>
      <c r="F195" s="43">
        <f t="shared" si="11"/>
        <v>0</v>
      </c>
      <c r="G195" s="43">
        <f t="shared" si="11"/>
        <v>0</v>
      </c>
      <c r="H195" s="43">
        <f t="shared" si="12"/>
        <v>72554.892768370744</v>
      </c>
      <c r="I195" s="1"/>
    </row>
    <row r="196" spans="2:9" x14ac:dyDescent="0.2">
      <c r="B196" s="9" t="str">
        <f>$B$35</f>
        <v>Teacher Education</v>
      </c>
      <c r="C196" s="43">
        <f t="shared" si="11"/>
        <v>1053.5575542193531</v>
      </c>
      <c r="D196" s="43">
        <f t="shared" si="11"/>
        <v>113489.00106288443</v>
      </c>
      <c r="E196" s="43">
        <f t="shared" si="11"/>
        <v>495948.35604936286</v>
      </c>
      <c r="F196" s="43">
        <f t="shared" si="11"/>
        <v>0</v>
      </c>
      <c r="G196" s="43">
        <f t="shared" si="11"/>
        <v>0</v>
      </c>
      <c r="H196" s="43">
        <f t="shared" si="12"/>
        <v>610490.91466646665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22324.642466538335</v>
      </c>
      <c r="D198" s="43">
        <f t="shared" si="11"/>
        <v>221732.08211710217</v>
      </c>
      <c r="E198" s="43">
        <f t="shared" si="11"/>
        <v>190593.95039973696</v>
      </c>
      <c r="F198" s="43">
        <f t="shared" si="11"/>
        <v>0</v>
      </c>
      <c r="G198" s="43">
        <f t="shared" si="11"/>
        <v>0</v>
      </c>
      <c r="H198" s="43">
        <f t="shared" si="12"/>
        <v>434650.67498337745</v>
      </c>
      <c r="I198" s="1"/>
    </row>
    <row r="199" spans="2:9" x14ac:dyDescent="0.2">
      <c r="B199" s="9" t="str">
        <f>$B$38</f>
        <v>Home Economics</v>
      </c>
      <c r="C199" s="43">
        <f t="shared" si="11"/>
        <v>0</v>
      </c>
      <c r="D199" s="43">
        <f t="shared" si="11"/>
        <v>0</v>
      </c>
      <c r="E199" s="43">
        <f t="shared" si="11"/>
        <v>110336.13831537997</v>
      </c>
      <c r="F199" s="43">
        <f t="shared" si="11"/>
        <v>0</v>
      </c>
      <c r="G199" s="43">
        <f t="shared" si="11"/>
        <v>0</v>
      </c>
      <c r="H199" s="43">
        <f t="shared" si="12"/>
        <v>110336.13831537997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22857.278680013202</v>
      </c>
      <c r="D201" s="43">
        <f t="shared" si="11"/>
        <v>267587.21794989315</v>
      </c>
      <c r="E201" s="43">
        <f t="shared" si="11"/>
        <v>0</v>
      </c>
      <c r="F201" s="43">
        <f t="shared" si="11"/>
        <v>0</v>
      </c>
      <c r="G201" s="43">
        <f t="shared" si="11"/>
        <v>0</v>
      </c>
      <c r="H201" s="43">
        <f t="shared" si="12"/>
        <v>290444.49662990635</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0</v>
      </c>
      <c r="D206" s="43">
        <f t="shared" si="11"/>
        <v>0</v>
      </c>
      <c r="E206" s="43">
        <f t="shared" si="11"/>
        <v>27061.356007190945</v>
      </c>
      <c r="F206" s="43">
        <f t="shared" si="11"/>
        <v>0</v>
      </c>
      <c r="G206" s="43">
        <f t="shared" si="11"/>
        <v>0</v>
      </c>
      <c r="H206" s="43">
        <f t="shared" si="12"/>
        <v>27061.356007190945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95092.745918602101</v>
      </c>
      <c r="D208" s="43">
        <f t="shared" si="11"/>
        <v>1403220.7325013592</v>
      </c>
      <c r="E208" s="43">
        <f t="shared" si="11"/>
        <v>653760.18759190384</v>
      </c>
      <c r="F208" s="43">
        <f t="shared" si="11"/>
        <v>0</v>
      </c>
      <c r="G208" s="43">
        <f t="shared" si="11"/>
        <v>0</v>
      </c>
      <c r="H208" s="43">
        <f t="shared" si="12"/>
        <v>2152073.6660118653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19784.858058590715</v>
      </c>
      <c r="E210" s="43">
        <f t="shared" si="13"/>
        <v>0</v>
      </c>
      <c r="F210" s="43">
        <f t="shared" si="13"/>
        <v>0</v>
      </c>
      <c r="G210" s="43">
        <f t="shared" si="13"/>
        <v>0</v>
      </c>
      <c r="H210" s="43">
        <f t="shared" si="12"/>
        <v>19784.858058590715</v>
      </c>
      <c r="I210" s="1"/>
    </row>
    <row r="211" spans="2:9" x14ac:dyDescent="0.2">
      <c r="B211" s="9" t="str">
        <f>$B$50</f>
        <v>Technology</v>
      </c>
      <c r="C211" s="43">
        <f t="shared" si="13"/>
        <v>23100.948032805223</v>
      </c>
      <c r="D211" s="43">
        <f t="shared" si="13"/>
        <v>75331.317605472141</v>
      </c>
      <c r="E211" s="43">
        <f t="shared" si="13"/>
        <v>45149.90049442181</v>
      </c>
      <c r="F211" s="43">
        <f t="shared" si="13"/>
        <v>0</v>
      </c>
      <c r="G211" s="43">
        <f t="shared" si="13"/>
        <v>0</v>
      </c>
      <c r="H211" s="43">
        <f t="shared" si="12"/>
        <v>143582.16613269917</v>
      </c>
      <c r="I211" s="1"/>
    </row>
    <row r="212" spans="2:9" x14ac:dyDescent="0.2">
      <c r="B212" s="9" t="str">
        <f>$B$51</f>
        <v>Nursing</v>
      </c>
      <c r="C212" s="43">
        <f t="shared" si="13"/>
        <v>3973.6848301468267</v>
      </c>
      <c r="D212" s="43">
        <f t="shared" si="13"/>
        <v>156384.96004398001</v>
      </c>
      <c r="E212" s="43">
        <f t="shared" si="13"/>
        <v>0</v>
      </c>
      <c r="F212" s="43">
        <f t="shared" si="13"/>
        <v>0</v>
      </c>
      <c r="G212" s="43">
        <f t="shared" si="13"/>
        <v>0</v>
      </c>
      <c r="H212" s="43">
        <f t="shared" si="12"/>
        <v>160358.64487412683</v>
      </c>
      <c r="I212" s="1"/>
    </row>
    <row r="213" spans="2:9" x14ac:dyDescent="0.2">
      <c r="B213" s="39" t="str">
        <f>$B$52</f>
        <v>Totals</v>
      </c>
      <c r="C213" s="42">
        <f>SUM(C193:C212)</f>
        <v>275747.01730236452</v>
      </c>
      <c r="D213" s="42">
        <f>SUM(D193:D212)</f>
        <v>3508591.1058947532</v>
      </c>
      <c r="E213" s="42">
        <f>SUM(E193:E212)</f>
        <v>2401081.8768028817</v>
      </c>
      <c r="F213" s="42">
        <f>SUM(F193:F212)</f>
        <v>0</v>
      </c>
      <c r="G213" s="42">
        <f>SUM(G193:G212)</f>
        <v>0</v>
      </c>
      <c r="H213" s="42">
        <f t="shared" si="12"/>
        <v>6185420</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3753934</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105203.47388188734</v>
      </c>
      <c r="D218" s="42">
        <f t="shared" si="14"/>
        <v>859243.75998930179</v>
      </c>
      <c r="E218" s="42">
        <f t="shared" si="14"/>
        <v>255995.41058135411</v>
      </c>
      <c r="F218" s="42">
        <f t="shared" si="14"/>
        <v>0</v>
      </c>
      <c r="G218" s="42">
        <f t="shared" si="14"/>
        <v>0</v>
      </c>
      <c r="H218" s="42">
        <f>SUM(C218:G218)</f>
        <v>1220442.6444525432</v>
      </c>
      <c r="I218" s="1"/>
    </row>
    <row r="219" spans="2:9" x14ac:dyDescent="0.2">
      <c r="B219" s="9" t="str">
        <f>$B$33</f>
        <v>Science</v>
      </c>
      <c r="C219" s="43">
        <f t="shared" si="14"/>
        <v>26593.851581111197</v>
      </c>
      <c r="D219" s="43">
        <f t="shared" si="14"/>
        <v>203293.02904011618</v>
      </c>
      <c r="E219" s="43">
        <f t="shared" si="14"/>
        <v>7757.4366842834579</v>
      </c>
      <c r="F219" s="43">
        <f t="shared" si="14"/>
        <v>0</v>
      </c>
      <c r="G219" s="43">
        <f t="shared" si="14"/>
        <v>0</v>
      </c>
      <c r="H219" s="43">
        <f t="shared" ref="H219:H238" si="15">SUM(C219:G219)</f>
        <v>237644.31730551083</v>
      </c>
      <c r="I219" s="1"/>
    </row>
    <row r="220" spans="2:9" x14ac:dyDescent="0.2">
      <c r="B220" s="9" t="str">
        <f>$B$34</f>
        <v>Fine Arts</v>
      </c>
      <c r="C220" s="43">
        <f t="shared" si="14"/>
        <v>1983.2702874049028</v>
      </c>
      <c r="D220" s="43">
        <f t="shared" si="14"/>
        <v>26685.061029573964</v>
      </c>
      <c r="E220" s="43">
        <f t="shared" si="14"/>
        <v>2493.4617913768257</v>
      </c>
      <c r="F220" s="43">
        <f t="shared" si="14"/>
        <v>0</v>
      </c>
      <c r="G220" s="43">
        <f t="shared" si="14"/>
        <v>0</v>
      </c>
      <c r="H220" s="43">
        <f t="shared" si="15"/>
        <v>31161.793108355694</v>
      </c>
      <c r="I220" s="1"/>
    </row>
    <row r="221" spans="2:9" x14ac:dyDescent="0.2">
      <c r="B221" s="9" t="str">
        <f>$B$35</f>
        <v>Teacher Education</v>
      </c>
      <c r="C221" s="43">
        <f t="shared" si="14"/>
        <v>1622.6756896949205</v>
      </c>
      <c r="D221" s="43">
        <f t="shared" si="14"/>
        <v>97617.146330407311</v>
      </c>
      <c r="E221" s="43">
        <f t="shared" si="14"/>
        <v>119686.16598608765</v>
      </c>
      <c r="F221" s="43">
        <f t="shared" si="14"/>
        <v>0</v>
      </c>
      <c r="G221" s="43">
        <f t="shared" si="14"/>
        <v>0</v>
      </c>
      <c r="H221" s="43">
        <f t="shared" si="15"/>
        <v>218925.98800618987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16767.648793514178</v>
      </c>
      <c r="D223" s="43">
        <f t="shared" si="14"/>
        <v>148022.26160849148</v>
      </c>
      <c r="E223" s="43">
        <f t="shared" si="14"/>
        <v>73141.545880386897</v>
      </c>
      <c r="F223" s="43">
        <f t="shared" si="14"/>
        <v>0</v>
      </c>
      <c r="G223" s="43">
        <f t="shared" si="14"/>
        <v>0</v>
      </c>
      <c r="H223" s="43">
        <f t="shared" si="15"/>
        <v>237931.45628239255</v>
      </c>
      <c r="I223" s="1"/>
    </row>
    <row r="224" spans="2:9" x14ac:dyDescent="0.2">
      <c r="B224" s="9" t="str">
        <f>$B$38</f>
        <v>Home Economics</v>
      </c>
      <c r="C224" s="43">
        <f t="shared" si="14"/>
        <v>0</v>
      </c>
      <c r="D224" s="43">
        <f t="shared" si="14"/>
        <v>0</v>
      </c>
      <c r="E224" s="43">
        <f t="shared" si="14"/>
        <v>46267.56879554777</v>
      </c>
      <c r="F224" s="43">
        <f t="shared" si="14"/>
        <v>0</v>
      </c>
      <c r="G224" s="43">
        <f t="shared" si="14"/>
        <v>0</v>
      </c>
      <c r="H224" s="43">
        <f t="shared" si="15"/>
        <v>46267.56879554777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26503.7029316837</v>
      </c>
      <c r="D226" s="43">
        <f t="shared" si="14"/>
        <v>185655.03998353166</v>
      </c>
      <c r="E226" s="43">
        <f t="shared" si="14"/>
        <v>0</v>
      </c>
      <c r="F226" s="43">
        <f t="shared" si="14"/>
        <v>0</v>
      </c>
      <c r="G226" s="43">
        <f t="shared" si="14"/>
        <v>0</v>
      </c>
      <c r="H226" s="43">
        <f t="shared" si="15"/>
        <v>212158.74291521538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0</v>
      </c>
      <c r="D231" s="43">
        <f t="shared" si="14"/>
        <v>0</v>
      </c>
      <c r="E231" s="43">
        <f t="shared" si="14"/>
        <v>15237.822058413934</v>
      </c>
      <c r="F231" s="43">
        <f t="shared" si="14"/>
        <v>0</v>
      </c>
      <c r="G231" s="43">
        <f t="shared" si="14"/>
        <v>0</v>
      </c>
      <c r="H231" s="43">
        <f t="shared" si="15"/>
        <v>15237.822058413934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105203.47388188734</v>
      </c>
      <c r="D233" s="43">
        <f t="shared" si="14"/>
        <v>988259.56787302543</v>
      </c>
      <c r="E233" s="43">
        <f t="shared" si="14"/>
        <v>246852.71734630576</v>
      </c>
      <c r="F233" s="43">
        <f t="shared" si="14"/>
        <v>0</v>
      </c>
      <c r="G233" s="43">
        <f t="shared" si="14"/>
        <v>0</v>
      </c>
      <c r="H233" s="43">
        <f t="shared" si="15"/>
        <v>1340315.7591012185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10035.407566677388</v>
      </c>
      <c r="E235" s="43">
        <f t="shared" si="16"/>
        <v>0</v>
      </c>
      <c r="F235" s="43">
        <f t="shared" si="16"/>
        <v>0</v>
      </c>
      <c r="G235" s="43">
        <f t="shared" si="16"/>
        <v>0</v>
      </c>
      <c r="H235" s="43">
        <f t="shared" si="15"/>
        <v>10035.407566677388</v>
      </c>
      <c r="I235" s="1"/>
    </row>
    <row r="236" spans="2:10" x14ac:dyDescent="0.2">
      <c r="B236" s="9" t="str">
        <f>$B$50</f>
        <v>Technology</v>
      </c>
      <c r="C236" s="43">
        <f t="shared" si="16"/>
        <v>18390.3244832091</v>
      </c>
      <c r="D236" s="43">
        <f t="shared" si="16"/>
        <v>53826.276948542356</v>
      </c>
      <c r="E236" s="43">
        <f t="shared" si="16"/>
        <v>14129.616817802013</v>
      </c>
      <c r="F236" s="43">
        <f t="shared" si="16"/>
        <v>0</v>
      </c>
      <c r="G236" s="43">
        <f t="shared" si="16"/>
        <v>0</v>
      </c>
      <c r="H236" s="43">
        <f t="shared" si="15"/>
        <v>86346.218249553465</v>
      </c>
      <c r="I236" s="1"/>
    </row>
    <row r="237" spans="2:10" x14ac:dyDescent="0.2">
      <c r="B237" s="9" t="str">
        <f>$B$51</f>
        <v>Nursing</v>
      </c>
      <c r="C237" s="43">
        <f t="shared" si="16"/>
        <v>2434.0135345423805</v>
      </c>
      <c r="D237" s="43">
        <f t="shared" si="16"/>
        <v>95032.268623838885</v>
      </c>
      <c r="E237" s="43">
        <f t="shared" si="16"/>
        <v>0</v>
      </c>
      <c r="F237" s="43">
        <f t="shared" si="16"/>
        <v>0</v>
      </c>
      <c r="G237" s="43">
        <f t="shared" si="16"/>
        <v>0</v>
      </c>
      <c r="H237" s="43">
        <f t="shared" si="15"/>
        <v>97466.282158381262</v>
      </c>
      <c r="I237" s="1"/>
    </row>
    <row r="238" spans="2:10" x14ac:dyDescent="0.2">
      <c r="B238" s="39" t="str">
        <f>$B$52</f>
        <v>Totals</v>
      </c>
      <c r="C238" s="42">
        <f>SUM(C218:C237)</f>
        <v>304702.43506493507</v>
      </c>
      <c r="D238" s="42">
        <f>SUM(D218:D237)</f>
        <v>2667669.818993506</v>
      </c>
      <c r="E238" s="42">
        <f>SUM(E218:E237)</f>
        <v>781561.74594155839</v>
      </c>
      <c r="F238" s="42">
        <f>SUM(F218:F237)</f>
        <v>0</v>
      </c>
      <c r="G238" s="42">
        <f>SUM(G218:G237)</f>
        <v>0</v>
      </c>
      <c r="H238" s="42">
        <f t="shared" si="15"/>
        <v>3753933.9999999995</v>
      </c>
      <c r="I238" s="1"/>
    </row>
    <row r="239" spans="2:10" x14ac:dyDescent="0.2">
      <c r="B239" s="44"/>
      <c r="C239" s="45"/>
      <c r="D239" s="45"/>
      <c r="E239" s="45"/>
      <c r="F239" s="45"/>
      <c r="G239" s="45"/>
      <c r="H239" s="45"/>
      <c r="I239" s="1"/>
    </row>
    <row r="240" spans="2:10" x14ac:dyDescent="0.2">
      <c r="B240" s="181" t="s">
        <v>12</v>
      </c>
      <c r="C240" s="11"/>
      <c r="D240" s="11"/>
      <c r="E240" s="11"/>
      <c r="F240" s="11"/>
      <c r="G240" s="11"/>
      <c r="H240" s="17">
        <f>H16</f>
        <v>5150435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144340.21855548301</v>
      </c>
      <c r="D243" s="42">
        <f t="shared" si="17"/>
        <v>1178891.034040689</v>
      </c>
      <c r="E243" s="42">
        <f t="shared" si="17"/>
        <v>351228.26413505845</v>
      </c>
      <c r="F243" s="42">
        <f t="shared" si="17"/>
        <v>0</v>
      </c>
      <c r="G243" s="42">
        <f t="shared" si="17"/>
        <v>0</v>
      </c>
      <c r="H243" s="42">
        <f>SUM(C243:G243)</f>
        <v>1674459.5167312305</v>
      </c>
      <c r="I243" s="1"/>
    </row>
    <row r="244" spans="2:9" x14ac:dyDescent="0.2">
      <c r="B244" s="9" t="str">
        <f>$B$33</f>
        <v>Science</v>
      </c>
      <c r="C244" s="43">
        <f t="shared" si="17"/>
        <v>36487.030397487128</v>
      </c>
      <c r="D244" s="43">
        <f t="shared" si="17"/>
        <v>278920.06945892784</v>
      </c>
      <c r="E244" s="43">
        <f t="shared" si="17"/>
        <v>10643.280731365408</v>
      </c>
      <c r="F244" s="43">
        <f t="shared" si="17"/>
        <v>0</v>
      </c>
      <c r="G244" s="43">
        <f t="shared" si="17"/>
        <v>0</v>
      </c>
      <c r="H244" s="43">
        <f t="shared" ref="H244:H263" si="18">SUM(C244:G244)</f>
        <v>326050.38058778038</v>
      </c>
      <c r="I244" s="1"/>
    </row>
    <row r="245" spans="2:9" x14ac:dyDescent="0.2">
      <c r="B245" s="9" t="str">
        <f>$B$34</f>
        <v>Fine Arts</v>
      </c>
      <c r="C245" s="43">
        <f t="shared" si="17"/>
        <v>2721.0666737109045</v>
      </c>
      <c r="D245" s="43">
        <f t="shared" si="17"/>
        <v>36612.170673180131</v>
      </c>
      <c r="E245" s="43">
        <f t="shared" si="17"/>
        <v>3421.054520796024</v>
      </c>
      <c r="F245" s="43">
        <f t="shared" si="17"/>
        <v>0</v>
      </c>
      <c r="G245" s="43">
        <f t="shared" si="17"/>
        <v>0</v>
      </c>
      <c r="H245" s="43">
        <f t="shared" si="18"/>
        <v>42754.291867687061</v>
      </c>
      <c r="I245" s="1"/>
    </row>
    <row r="246" spans="2:9" x14ac:dyDescent="0.2">
      <c r="B246" s="9" t="str">
        <f>$B$35</f>
        <v>Teacher Education</v>
      </c>
      <c r="C246" s="43">
        <f t="shared" si="17"/>
        <v>2226.3272784907404</v>
      </c>
      <c r="D246" s="43">
        <f t="shared" si="17"/>
        <v>133931.70126599228</v>
      </c>
      <c r="E246" s="43">
        <f t="shared" si="17"/>
        <v>164210.61699820918</v>
      </c>
      <c r="F246" s="43">
        <f t="shared" si="17"/>
        <v>0</v>
      </c>
      <c r="G246" s="43">
        <f t="shared" si="17"/>
        <v>0</v>
      </c>
      <c r="H246" s="43">
        <f t="shared" si="18"/>
        <v>300368.64554269216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23005.381877737647</v>
      </c>
      <c r="D248" s="43">
        <f t="shared" si="17"/>
        <v>203088.02364866584</v>
      </c>
      <c r="E248" s="43">
        <f t="shared" si="17"/>
        <v>100350.93261001671</v>
      </c>
      <c r="F248" s="43">
        <f t="shared" si="17"/>
        <v>0</v>
      </c>
      <c r="G248" s="43">
        <f t="shared" si="17"/>
        <v>0</v>
      </c>
      <c r="H248" s="43">
        <f t="shared" si="18"/>
        <v>326444.33813642018</v>
      </c>
      <c r="I248" s="1"/>
    </row>
    <row r="249" spans="2:9" x14ac:dyDescent="0.2">
      <c r="B249" s="9" t="str">
        <f>$B$38</f>
        <v>Home Economics</v>
      </c>
      <c r="C249" s="43">
        <f t="shared" si="17"/>
        <v>0</v>
      </c>
      <c r="D249" s="43">
        <f t="shared" si="17"/>
        <v>0</v>
      </c>
      <c r="E249" s="43">
        <f t="shared" si="17"/>
        <v>63479.567219215118</v>
      </c>
      <c r="F249" s="43">
        <f t="shared" si="17"/>
        <v>0</v>
      </c>
      <c r="G249" s="43">
        <f t="shared" si="17"/>
        <v>0</v>
      </c>
      <c r="H249" s="43">
        <f t="shared" si="18"/>
        <v>63479.567219215118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36363.345548682089</v>
      </c>
      <c r="D251" s="43">
        <f t="shared" si="17"/>
        <v>254720.57203391989</v>
      </c>
      <c r="E251" s="43">
        <f t="shared" si="17"/>
        <v>0</v>
      </c>
      <c r="F251" s="43">
        <f t="shared" si="17"/>
        <v>0</v>
      </c>
      <c r="G251" s="43">
        <f t="shared" si="17"/>
        <v>0</v>
      </c>
      <c r="H251" s="43">
        <f t="shared" si="18"/>
        <v>291083.91758260201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0</v>
      </c>
      <c r="D256" s="43">
        <f t="shared" si="17"/>
        <v>0</v>
      </c>
      <c r="E256" s="43">
        <f t="shared" si="17"/>
        <v>20906.44429375348</v>
      </c>
      <c r="F256" s="43">
        <f t="shared" si="17"/>
        <v>0</v>
      </c>
      <c r="G256" s="43">
        <f t="shared" si="17"/>
        <v>0</v>
      </c>
      <c r="H256" s="43">
        <f t="shared" si="18"/>
        <v>20906.44429375348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144340.21855548301</v>
      </c>
      <c r="D258" s="43">
        <f t="shared" si="17"/>
        <v>1355902.0130503376</v>
      </c>
      <c r="E258" s="43">
        <f t="shared" si="17"/>
        <v>338684.39755880641</v>
      </c>
      <c r="F258" s="43">
        <f t="shared" si="17"/>
        <v>0</v>
      </c>
      <c r="G258" s="43">
        <f t="shared" si="17"/>
        <v>0</v>
      </c>
      <c r="H258" s="43">
        <f t="shared" si="18"/>
        <v>1838926.6291646271</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13768.679569401074</v>
      </c>
      <c r="E260" s="43">
        <f t="shared" si="19"/>
        <v>0</v>
      </c>
      <c r="F260" s="43">
        <f t="shared" si="19"/>
        <v>0</v>
      </c>
      <c r="G260" s="43">
        <f t="shared" si="19"/>
        <v>0</v>
      </c>
      <c r="H260" s="43">
        <f t="shared" si="18"/>
        <v>13768.679569401074</v>
      </c>
      <c r="I260" s="1"/>
    </row>
    <row r="261" spans="2:10" x14ac:dyDescent="0.2">
      <c r="B261" s="9" t="str">
        <f>$B$50</f>
        <v>Technology</v>
      </c>
      <c r="C261" s="43">
        <f t="shared" si="19"/>
        <v>25231.709156228389</v>
      </c>
      <c r="D261" s="43">
        <f t="shared" si="19"/>
        <v>73850.190417696678</v>
      </c>
      <c r="E261" s="43">
        <f t="shared" si="19"/>
        <v>19385.975617844135</v>
      </c>
      <c r="F261" s="43">
        <f t="shared" si="19"/>
        <v>0</v>
      </c>
      <c r="G261" s="43">
        <f t="shared" si="19"/>
        <v>0</v>
      </c>
      <c r="H261" s="43">
        <f t="shared" si="18"/>
        <v>118467.8751917692</v>
      </c>
      <c r="I261" s="1"/>
    </row>
    <row r="262" spans="2:10" x14ac:dyDescent="0.2">
      <c r="B262" s="9" t="str">
        <f>$B$51</f>
        <v>Nursing</v>
      </c>
      <c r="C262" s="43">
        <f t="shared" si="19"/>
        <v>3339.4909177361101</v>
      </c>
      <c r="D262" s="43">
        <f t="shared" si="19"/>
        <v>130385.22319508593</v>
      </c>
      <c r="E262" s="43">
        <f t="shared" si="19"/>
        <v>0</v>
      </c>
      <c r="F262" s="43">
        <f t="shared" si="19"/>
        <v>0</v>
      </c>
      <c r="G262" s="43">
        <f t="shared" si="19"/>
        <v>0</v>
      </c>
      <c r="H262" s="43">
        <f t="shared" si="18"/>
        <v>133724.71411282202</v>
      </c>
      <c r="I262" s="1"/>
    </row>
    <row r="263" spans="2:10" x14ac:dyDescent="0.2">
      <c r="B263" s="39" t="str">
        <f>$B$52</f>
        <v>Totals</v>
      </c>
      <c r="C263" s="42">
        <f>SUM(C243:C262)</f>
        <v>418054.78896103898</v>
      </c>
      <c r="D263" s="42">
        <f>SUM(D243:D262)</f>
        <v>3660069.6773538957</v>
      </c>
      <c r="E263" s="42">
        <f>SUM(E243:E262)</f>
        <v>1072310.5336850649</v>
      </c>
      <c r="F263" s="42">
        <f>SUM(F243:F262)</f>
        <v>0</v>
      </c>
      <c r="G263" s="42">
        <f>SUM(G243:G262)</f>
        <v>0</v>
      </c>
      <c r="H263" s="42">
        <f t="shared" si="18"/>
        <v>5150435</v>
      </c>
      <c r="I263" s="54"/>
    </row>
    <row r="264" spans="2:10" x14ac:dyDescent="0.2">
      <c r="B264" s="378"/>
      <c r="C264" s="378"/>
      <c r="D264" s="378"/>
      <c r="E264" s="378"/>
      <c r="F264" s="378"/>
      <c r="G264" s="378"/>
      <c r="H264" s="379"/>
      <c r="I264" s="53"/>
    </row>
    <row r="265" spans="2:10" x14ac:dyDescent="0.2">
      <c r="B265" s="181"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475180.02452364372</v>
      </c>
      <c r="D268" s="42">
        <f t="shared" si="20"/>
        <v>4457582.4737117933</v>
      </c>
      <c r="E268" s="42">
        <f t="shared" si="20"/>
        <v>2910091.3398382897</v>
      </c>
      <c r="F268" s="42">
        <f t="shared" si="20"/>
        <v>0</v>
      </c>
      <c r="G268" s="42">
        <f t="shared" si="20"/>
        <v>0</v>
      </c>
      <c r="H268" s="42">
        <f>SUM(C268:G268)</f>
        <v>7842853.8380737267</v>
      </c>
      <c r="I268" s="1"/>
    </row>
    <row r="269" spans="2:10" x14ac:dyDescent="0.2">
      <c r="B269" s="9" t="str">
        <f>$B$33</f>
        <v>Science</v>
      </c>
      <c r="C269" s="43">
        <f t="shared" si="20"/>
        <v>134619.63740300882</v>
      </c>
      <c r="D269" s="43">
        <f t="shared" si="20"/>
        <v>1439431.6531351842</v>
      </c>
      <c r="E269" s="43">
        <f t="shared" si="20"/>
        <v>119746.92201717087</v>
      </c>
      <c r="F269" s="43">
        <f t="shared" si="20"/>
        <v>0</v>
      </c>
      <c r="G269" s="43">
        <f t="shared" si="20"/>
        <v>0</v>
      </c>
      <c r="H269" s="43">
        <f t="shared" ref="H269:H288" si="21">SUM(C269:G269)</f>
        <v>1693798.2125553638</v>
      </c>
      <c r="I269" s="1"/>
    </row>
    <row r="270" spans="2:10" x14ac:dyDescent="0.2">
      <c r="B270" s="9" t="str">
        <f>$B$34</f>
        <v>Fine Arts</v>
      </c>
      <c r="C270" s="43">
        <f t="shared" si="20"/>
        <v>9016.7060979670459</v>
      </c>
      <c r="D270" s="43">
        <f t="shared" si="20"/>
        <v>200367.3982143685</v>
      </c>
      <c r="E270" s="43">
        <f t="shared" si="20"/>
        <v>68307.873432077962</v>
      </c>
      <c r="F270" s="43">
        <f t="shared" si="20"/>
        <v>0</v>
      </c>
      <c r="G270" s="43">
        <f t="shared" si="20"/>
        <v>0</v>
      </c>
      <c r="H270" s="43">
        <f t="shared" si="21"/>
        <v>277691.97774441354</v>
      </c>
      <c r="I270" s="1"/>
    </row>
    <row r="271" spans="2:10" x14ac:dyDescent="0.2">
      <c r="B271" s="9" t="str">
        <f>$B$35</f>
        <v>Teacher Education</v>
      </c>
      <c r="C271" s="43">
        <f t="shared" si="20"/>
        <v>6808.0318453258251</v>
      </c>
      <c r="D271" s="43">
        <f t="shared" si="20"/>
        <v>550294.82406248245</v>
      </c>
      <c r="E271" s="43">
        <f t="shared" si="20"/>
        <v>1676820.6923075404</v>
      </c>
      <c r="F271" s="43">
        <f t="shared" si="20"/>
        <v>0</v>
      </c>
      <c r="G271" s="43">
        <f t="shared" si="20"/>
        <v>0</v>
      </c>
      <c r="H271" s="43">
        <f t="shared" si="21"/>
        <v>2233923.5482153487</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102474.16476368386</v>
      </c>
      <c r="D273" s="43">
        <f t="shared" si="20"/>
        <v>973868.43398258928</v>
      </c>
      <c r="E273" s="43">
        <f t="shared" si="20"/>
        <v>708795.87065591721</v>
      </c>
      <c r="F273" s="43">
        <f t="shared" si="20"/>
        <v>0</v>
      </c>
      <c r="G273" s="43">
        <f t="shared" si="20"/>
        <v>0</v>
      </c>
      <c r="H273" s="43">
        <f t="shared" si="21"/>
        <v>1785138.4694021903</v>
      </c>
      <c r="I273" s="1"/>
    </row>
    <row r="274" spans="2:10" x14ac:dyDescent="0.2">
      <c r="B274" s="9" t="str">
        <f>$B$38</f>
        <v>Home Economics</v>
      </c>
      <c r="C274" s="43">
        <f t="shared" si="20"/>
        <v>0</v>
      </c>
      <c r="D274" s="43">
        <f t="shared" si="20"/>
        <v>0</v>
      </c>
      <c r="E274" s="43">
        <f t="shared" si="20"/>
        <v>419638.27433014289</v>
      </c>
      <c r="F274" s="43">
        <f t="shared" si="20"/>
        <v>0</v>
      </c>
      <c r="G274" s="43">
        <f t="shared" si="20"/>
        <v>0</v>
      </c>
      <c r="H274" s="43">
        <f t="shared" si="21"/>
        <v>419638.27433014289</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127064.16533920509</v>
      </c>
      <c r="D276" s="43">
        <f t="shared" si="20"/>
        <v>1191922.9917885186</v>
      </c>
      <c r="E276" s="43">
        <f t="shared" si="20"/>
        <v>0</v>
      </c>
      <c r="F276" s="43">
        <f t="shared" si="20"/>
        <v>0</v>
      </c>
      <c r="G276" s="43">
        <f t="shared" si="20"/>
        <v>0</v>
      </c>
      <c r="H276" s="43">
        <f t="shared" si="21"/>
        <v>1318987.1571277238</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0</v>
      </c>
      <c r="D281" s="43">
        <f t="shared" si="20"/>
        <v>0</v>
      </c>
      <c r="E281" s="43">
        <f t="shared" si="20"/>
        <v>112148.62235935836</v>
      </c>
      <c r="F281" s="43">
        <f t="shared" si="20"/>
        <v>0</v>
      </c>
      <c r="G281" s="43">
        <f t="shared" si="20"/>
        <v>0</v>
      </c>
      <c r="H281" s="43">
        <f t="shared" si="21"/>
        <v>112148.62235935836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516621.73394569888</v>
      </c>
      <c r="D283" s="43">
        <f t="shared" si="20"/>
        <v>6285255.5247363001</v>
      </c>
      <c r="E283" s="43">
        <f t="shared" si="20"/>
        <v>2421691.7955957116</v>
      </c>
      <c r="F283" s="43">
        <f t="shared" si="20"/>
        <v>0</v>
      </c>
      <c r="G283" s="43">
        <f t="shared" si="20"/>
        <v>0</v>
      </c>
      <c r="H283" s="43">
        <f t="shared" si="21"/>
        <v>9223569.0542777106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79371.945194669184</v>
      </c>
      <c r="E285" s="43">
        <f t="shared" si="22"/>
        <v>0</v>
      </c>
      <c r="F285" s="43">
        <f t="shared" si="22"/>
        <v>0</v>
      </c>
      <c r="G285" s="43">
        <f t="shared" si="22"/>
        <v>0</v>
      </c>
      <c r="H285" s="43">
        <f t="shared" si="21"/>
        <v>79371.945194669184</v>
      </c>
      <c r="I285" s="1"/>
    </row>
    <row r="286" spans="2:10" x14ac:dyDescent="0.2">
      <c r="B286" s="9" t="str">
        <f>$B$50</f>
        <v>Technology</v>
      </c>
      <c r="C286" s="43">
        <f t="shared" si="22"/>
        <v>108503.56452963423</v>
      </c>
      <c r="D286" s="43">
        <f t="shared" si="22"/>
        <v>339252.6850728828</v>
      </c>
      <c r="E286" s="43">
        <f t="shared" si="22"/>
        <v>160324.00997150483</v>
      </c>
      <c r="F286" s="43">
        <f t="shared" si="22"/>
        <v>0</v>
      </c>
      <c r="G286" s="43">
        <f t="shared" si="22"/>
        <v>0</v>
      </c>
      <c r="H286" s="43">
        <f t="shared" si="21"/>
        <v>608080.25957402179</v>
      </c>
      <c r="I286" s="1"/>
    </row>
    <row r="287" spans="2:10" x14ac:dyDescent="0.2">
      <c r="B287" s="9" t="str">
        <f>$B$51</f>
        <v>Nursing</v>
      </c>
      <c r="C287" s="43">
        <f t="shared" si="22"/>
        <v>16934.029240151285</v>
      </c>
      <c r="D287" s="43">
        <f t="shared" si="22"/>
        <v>664641.61190517887</v>
      </c>
      <c r="E287" s="43">
        <f t="shared" si="22"/>
        <v>0</v>
      </c>
      <c r="F287" s="43">
        <f t="shared" si="22"/>
        <v>0</v>
      </c>
      <c r="G287" s="43">
        <f t="shared" si="22"/>
        <v>0</v>
      </c>
      <c r="H287" s="43">
        <f t="shared" si="21"/>
        <v>681575.64114533016</v>
      </c>
      <c r="I287" s="1"/>
    </row>
    <row r="288" spans="2:10" x14ac:dyDescent="0.2">
      <c r="B288" s="39" t="str">
        <f>$B$52</f>
        <v>Totals</v>
      </c>
      <c r="C288" s="42">
        <f>SUM(C268:C287)</f>
        <v>1497222.0576883187</v>
      </c>
      <c r="D288" s="42">
        <f>SUM(D268:D287)</f>
        <v>16181989.541803965</v>
      </c>
      <c r="E288" s="42">
        <f>SUM(E268:E287)</f>
        <v>8597565.4005077146</v>
      </c>
      <c r="F288" s="42">
        <f>SUM(F268:F287)</f>
        <v>0</v>
      </c>
      <c r="G288" s="42">
        <f>SUM(G268:G287)</f>
        <v>0</v>
      </c>
      <c r="H288" s="42">
        <f t="shared" si="21"/>
        <v>26276777</v>
      </c>
      <c r="I288" s="92"/>
      <c r="J288" s="58"/>
    </row>
    <row r="289" spans="2:10" x14ac:dyDescent="0.2">
      <c r="H289" s="58"/>
    </row>
    <row r="290" spans="2:10" x14ac:dyDescent="0.2">
      <c r="B290" s="181"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407.18082649840937</v>
      </c>
      <c r="D293" s="40">
        <f t="shared" si="23"/>
        <v>394.40651864376156</v>
      </c>
      <c r="E293" s="40">
        <f t="shared" si="23"/>
        <v>1049.8165006631637</v>
      </c>
      <c r="F293" s="40">
        <f t="shared" si="23"/>
        <v>0</v>
      </c>
      <c r="G293" s="41">
        <f t="shared" si="23"/>
        <v>0</v>
      </c>
      <c r="H293" s="42">
        <f t="shared" si="23"/>
        <v>514.58918955932859</v>
      </c>
      <c r="I293" s="1"/>
    </row>
    <row r="294" spans="2:10" x14ac:dyDescent="0.2">
      <c r="B294" s="9" t="str">
        <f>$B$33</f>
        <v>Science</v>
      </c>
      <c r="C294" s="75">
        <f t="shared" si="23"/>
        <v>456.33775390850445</v>
      </c>
      <c r="D294" s="75">
        <f t="shared" si="23"/>
        <v>538.30652697650862</v>
      </c>
      <c r="E294" s="75">
        <f t="shared" si="23"/>
        <v>1425.5585954425103</v>
      </c>
      <c r="F294" s="75">
        <f t="shared" si="23"/>
        <v>0</v>
      </c>
      <c r="G294" s="95">
        <f t="shared" si="23"/>
        <v>0</v>
      </c>
      <c r="H294" s="43">
        <f t="shared" si="23"/>
        <v>554.79797332308021</v>
      </c>
      <c r="I294" s="1"/>
    </row>
    <row r="295" spans="2:10" x14ac:dyDescent="0.2">
      <c r="B295" s="9" t="str">
        <f>$B$34</f>
        <v>Fine Arts</v>
      </c>
      <c r="C295" s="75">
        <f t="shared" si="23"/>
        <v>409.85027718032029</v>
      </c>
      <c r="D295" s="75">
        <f t="shared" si="23"/>
        <v>570.84728836002421</v>
      </c>
      <c r="E295" s="75">
        <f t="shared" si="23"/>
        <v>2529.9212382251098</v>
      </c>
      <c r="F295" s="75">
        <f t="shared" si="23"/>
        <v>0</v>
      </c>
      <c r="G295" s="95">
        <f t="shared" si="23"/>
        <v>0</v>
      </c>
      <c r="H295" s="43">
        <f t="shared" si="23"/>
        <v>694.22994436103386</v>
      </c>
      <c r="I295" s="1"/>
    </row>
    <row r="296" spans="2:10" x14ac:dyDescent="0.2">
      <c r="B296" s="9" t="str">
        <f>$B$35</f>
        <v>Teacher Education</v>
      </c>
      <c r="C296" s="75">
        <f t="shared" si="23"/>
        <v>378.22399140699031</v>
      </c>
      <c r="D296" s="75">
        <f t="shared" si="23"/>
        <v>428.57852341314833</v>
      </c>
      <c r="E296" s="75">
        <f t="shared" si="23"/>
        <v>1293.8431267805097</v>
      </c>
      <c r="F296" s="75">
        <f t="shared" si="23"/>
        <v>0</v>
      </c>
      <c r="G296" s="95">
        <f t="shared" si="23"/>
        <v>0</v>
      </c>
      <c r="H296" s="43">
        <f t="shared" si="23"/>
        <v>859.86279761945684</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550.93636969722502</v>
      </c>
      <c r="D298" s="75">
        <f t="shared" si="23"/>
        <v>500.18923162947573</v>
      </c>
      <c r="E298" s="75">
        <f t="shared" si="23"/>
        <v>894.94428113120864</v>
      </c>
      <c r="F298" s="75">
        <f t="shared" si="23"/>
        <v>0</v>
      </c>
      <c r="G298" s="95">
        <f t="shared" si="23"/>
        <v>0</v>
      </c>
      <c r="H298" s="43">
        <f t="shared" si="23"/>
        <v>610.30375022297108</v>
      </c>
      <c r="I298" s="1"/>
    </row>
    <row r="299" spans="2:10" x14ac:dyDescent="0.2">
      <c r="B299" s="9" t="str">
        <f>$B$38</f>
        <v>Home Economics</v>
      </c>
      <c r="C299" s="75">
        <f t="shared" si="23"/>
        <v>0</v>
      </c>
      <c r="D299" s="75">
        <f t="shared" si="23"/>
        <v>0</v>
      </c>
      <c r="E299" s="75">
        <f t="shared" si="23"/>
        <v>837.60134596834905</v>
      </c>
      <c r="F299" s="75">
        <f t="shared" si="23"/>
        <v>0</v>
      </c>
      <c r="G299" s="95">
        <f t="shared" si="23"/>
        <v>0</v>
      </c>
      <c r="H299" s="43">
        <f t="shared" si="23"/>
        <v>837.60134596834905</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432.19103856872482</v>
      </c>
      <c r="D301" s="75">
        <f t="shared" si="23"/>
        <v>488.09295323035161</v>
      </c>
      <c r="E301" s="75">
        <f t="shared" si="23"/>
        <v>0</v>
      </c>
      <c r="F301" s="75">
        <f t="shared" si="23"/>
        <v>0</v>
      </c>
      <c r="G301" s="95">
        <f t="shared" si="23"/>
        <v>0</v>
      </c>
      <c r="H301" s="43">
        <f t="shared" si="23"/>
        <v>482.08594924258909</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0</v>
      </c>
      <c r="D306" s="75">
        <f t="shared" si="23"/>
        <v>0</v>
      </c>
      <c r="E306" s="75">
        <f t="shared" si="23"/>
        <v>679.68862035974757</v>
      </c>
      <c r="F306" s="75">
        <f t="shared" si="23"/>
        <v>0</v>
      </c>
      <c r="G306" s="95">
        <f t="shared" si="23"/>
        <v>0</v>
      </c>
      <c r="H306" s="43">
        <f t="shared" si="23"/>
        <v>679.68862035974757</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442.69214562613445</v>
      </c>
      <c r="D308" s="75">
        <f t="shared" si="23"/>
        <v>483.51838793263329</v>
      </c>
      <c r="E308" s="75">
        <f t="shared" si="23"/>
        <v>905.98271440168787</v>
      </c>
      <c r="F308" s="75">
        <f t="shared" si="23"/>
        <v>0</v>
      </c>
      <c r="G308" s="95">
        <f t="shared" si="23"/>
        <v>0</v>
      </c>
      <c r="H308" s="43">
        <f t="shared" si="23"/>
        <v>547.75040407849099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601.30261511113019</v>
      </c>
      <c r="E310" s="75">
        <f t="shared" si="24"/>
        <v>0</v>
      </c>
      <c r="F310" s="75">
        <f t="shared" si="24"/>
        <v>0</v>
      </c>
      <c r="G310" s="95">
        <f t="shared" si="24"/>
        <v>0</v>
      </c>
      <c r="H310" s="43">
        <f t="shared" si="24"/>
        <v>601.30261511113019</v>
      </c>
      <c r="I310" s="1"/>
    </row>
    <row r="311" spans="2:10" x14ac:dyDescent="0.2">
      <c r="B311" s="9" t="str">
        <f>$B$50</f>
        <v>Technology</v>
      </c>
      <c r="C311" s="75">
        <f t="shared" si="24"/>
        <v>531.88021828252067</v>
      </c>
      <c r="D311" s="75">
        <f t="shared" si="24"/>
        <v>479.17045914248985</v>
      </c>
      <c r="E311" s="75">
        <f t="shared" si="24"/>
        <v>1047.8693462189858</v>
      </c>
      <c r="F311" s="75">
        <f t="shared" si="24"/>
        <v>0</v>
      </c>
      <c r="G311" s="95">
        <f t="shared" si="24"/>
        <v>0</v>
      </c>
      <c r="H311" s="43">
        <f t="shared" si="24"/>
        <v>570.9673798817106</v>
      </c>
      <c r="I311" s="1"/>
    </row>
    <row r="312" spans="2:10" x14ac:dyDescent="0.2">
      <c r="B312" s="9" t="str">
        <f>$B$51</f>
        <v>Nursing</v>
      </c>
      <c r="C312" s="75">
        <f t="shared" si="24"/>
        <v>627.18626815375126</v>
      </c>
      <c r="D312" s="75">
        <f t="shared" si="24"/>
        <v>531.71328952414308</v>
      </c>
      <c r="E312" s="75">
        <f t="shared" si="24"/>
        <v>0</v>
      </c>
      <c r="F312" s="75">
        <f t="shared" si="24"/>
        <v>0</v>
      </c>
      <c r="G312" s="95">
        <f t="shared" si="24"/>
        <v>0</v>
      </c>
      <c r="H312" s="43">
        <f t="shared" si="24"/>
        <v>533.73190379430707</v>
      </c>
      <c r="I312" s="1"/>
    </row>
    <row r="313" spans="2:10" x14ac:dyDescent="0.2">
      <c r="B313" s="39" t="str">
        <f>$B$52</f>
        <v>Totals</v>
      </c>
      <c r="C313" s="42">
        <f t="shared" si="24"/>
        <v>442.96510582494636</v>
      </c>
      <c r="D313" s="42">
        <f t="shared" si="24"/>
        <v>461.16986924118572</v>
      </c>
      <c r="E313" s="42">
        <f t="shared" si="24"/>
        <v>1015.9004372572036</v>
      </c>
      <c r="F313" s="42">
        <f t="shared" si="24"/>
        <v>0</v>
      </c>
      <c r="G313" s="42">
        <f t="shared" si="24"/>
        <v>0</v>
      </c>
      <c r="H313" s="42">
        <f t="shared" si="24"/>
        <v>559.89041592090689</v>
      </c>
      <c r="I313" s="54"/>
    </row>
    <row r="315" spans="2:10" x14ac:dyDescent="0.2">
      <c r="B315" s="181"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33" si="25">IF($C$293=0,"",C293/$C$293)</f>
        <v>1</v>
      </c>
      <c r="D318" s="59">
        <f t="shared" si="25"/>
        <v>0.96862743276862595</v>
      </c>
      <c r="E318" s="59">
        <f t="shared" si="25"/>
        <v>2.5782562251055912</v>
      </c>
      <c r="F318" s="59">
        <f t="shared" si="25"/>
        <v>0</v>
      </c>
      <c r="G318" s="59">
        <f t="shared" si="25"/>
        <v>0</v>
      </c>
      <c r="H318" s="59">
        <f t="shared" si="25"/>
        <v>1.2637854144179326</v>
      </c>
      <c r="I318" s="1"/>
    </row>
    <row r="319" spans="2:10" x14ac:dyDescent="0.2">
      <c r="B319" s="9" t="str">
        <f>$B$33</f>
        <v>Science</v>
      </c>
      <c r="C319" s="59">
        <f t="shared" si="25"/>
        <v>1.1207250543519567</v>
      </c>
      <c r="D319" s="59">
        <f t="shared" si="25"/>
        <v>1.3220330917978809</v>
      </c>
      <c r="E319" s="59">
        <f t="shared" si="25"/>
        <v>3.5010454880740292</v>
      </c>
      <c r="F319" s="59">
        <f t="shared" si="25"/>
        <v>0</v>
      </c>
      <c r="G319" s="59">
        <f t="shared" si="25"/>
        <v>0</v>
      </c>
      <c r="H319" s="59">
        <f t="shared" si="25"/>
        <v>1.3625346215196787</v>
      </c>
      <c r="I319" s="1"/>
    </row>
    <row r="320" spans="2:10" x14ac:dyDescent="0.2">
      <c r="B320" s="9" t="str">
        <f>$B$34</f>
        <v>Fine Arts</v>
      </c>
      <c r="C320" s="59">
        <f t="shared" si="25"/>
        <v>1.0065559341407775</v>
      </c>
      <c r="D320" s="59">
        <f t="shared" si="25"/>
        <v>1.4019503159544133</v>
      </c>
      <c r="E320" s="59">
        <f t="shared" si="25"/>
        <v>6.2132622009278053</v>
      </c>
      <c r="F320" s="59">
        <f t="shared" si="25"/>
        <v>0</v>
      </c>
      <c r="G320" s="59">
        <f t="shared" si="25"/>
        <v>0</v>
      </c>
      <c r="H320" s="59">
        <f t="shared" si="25"/>
        <v>1.7049671771903676</v>
      </c>
      <c r="I320" s="1"/>
    </row>
    <row r="321" spans="2:9" x14ac:dyDescent="0.2">
      <c r="B321" s="9" t="str">
        <f>$B$35</f>
        <v>Teacher Education</v>
      </c>
      <c r="C321" s="59">
        <f t="shared" si="25"/>
        <v>0.92888458098472826</v>
      </c>
      <c r="D321" s="59">
        <f t="shared" si="25"/>
        <v>1.0525508460178503</v>
      </c>
      <c r="E321" s="59">
        <f t="shared" si="25"/>
        <v>3.1775639779186999</v>
      </c>
      <c r="F321" s="59">
        <f t="shared" si="25"/>
        <v>0</v>
      </c>
      <c r="G321" s="59">
        <f t="shared" si="25"/>
        <v>0</v>
      </c>
      <c r="H321" s="59">
        <f t="shared" si="25"/>
        <v>2.111746776030516</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1.3530508654718723</v>
      </c>
      <c r="D323" s="59">
        <f t="shared" si="25"/>
        <v>1.228420394768833</v>
      </c>
      <c r="E323" s="59">
        <f t="shared" si="25"/>
        <v>2.1979037884159918</v>
      </c>
      <c r="F323" s="59">
        <f t="shared" si="25"/>
        <v>0</v>
      </c>
      <c r="G323" s="59">
        <f t="shared" si="25"/>
        <v>0</v>
      </c>
      <c r="H323" s="59">
        <f t="shared" si="25"/>
        <v>1.4988518871856928</v>
      </c>
      <c r="I323" s="1"/>
    </row>
    <row r="324" spans="2:9" x14ac:dyDescent="0.2">
      <c r="B324" s="9" t="str">
        <f>$B$38</f>
        <v>Home Economics</v>
      </c>
      <c r="C324" s="59">
        <f t="shared" si="25"/>
        <v>0</v>
      </c>
      <c r="D324" s="59">
        <f t="shared" si="25"/>
        <v>0</v>
      </c>
      <c r="E324" s="59">
        <f t="shared" si="25"/>
        <v>2.0570746249802139</v>
      </c>
      <c r="F324" s="59">
        <f t="shared" si="25"/>
        <v>0</v>
      </c>
      <c r="G324" s="59">
        <f t="shared" si="25"/>
        <v>0</v>
      </c>
      <c r="H324" s="59">
        <f t="shared" si="25"/>
        <v>2.0570746249802139</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1.0614228628724813</v>
      </c>
      <c r="D326" s="59">
        <f t="shared" si="25"/>
        <v>1.1987130077507673</v>
      </c>
      <c r="E326" s="59">
        <f t="shared" si="25"/>
        <v>0</v>
      </c>
      <c r="F326" s="59">
        <f t="shared" si="25"/>
        <v>0</v>
      </c>
      <c r="G326" s="59">
        <f t="shared" si="25"/>
        <v>0</v>
      </c>
      <c r="H326" s="59">
        <f t="shared" si="25"/>
        <v>1.1839603386739339</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0</v>
      </c>
      <c r="D331" s="59">
        <f t="shared" si="25"/>
        <v>0</v>
      </c>
      <c r="E331" s="59">
        <f t="shared" si="25"/>
        <v>1.6692549750065473</v>
      </c>
      <c r="F331" s="59">
        <f t="shared" si="25"/>
        <v>0</v>
      </c>
      <c r="G331" s="59">
        <f t="shared" si="25"/>
        <v>0</v>
      </c>
      <c r="H331" s="59">
        <f t="shared" si="25"/>
        <v>1.6692549750065473</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1.0872126505393391</v>
      </c>
      <c r="D333" s="59">
        <f t="shared" si="25"/>
        <v>1.1874782810642046</v>
      </c>
      <c r="E333" s="59">
        <f t="shared" si="25"/>
        <v>2.2250132016106288</v>
      </c>
      <c r="F333" s="59">
        <f t="shared" si="25"/>
        <v>0</v>
      </c>
      <c r="G333" s="59">
        <f t="shared" si="25"/>
        <v>0</v>
      </c>
      <c r="H333" s="59">
        <f t="shared" si="25"/>
        <v>1.3452264164521772</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1.4767458975956451</v>
      </c>
      <c r="E335" s="59">
        <f t="shared" si="26"/>
        <v>0</v>
      </c>
      <c r="F335" s="59">
        <f t="shared" si="26"/>
        <v>0</v>
      </c>
      <c r="G335" s="59">
        <f t="shared" si="26"/>
        <v>0</v>
      </c>
      <c r="H335" s="59">
        <f t="shared" si="26"/>
        <v>1.4767458975956451</v>
      </c>
      <c r="I335" s="1"/>
    </row>
    <row r="336" spans="2:9" x14ac:dyDescent="0.2">
      <c r="B336" s="9" t="str">
        <f>$B$50</f>
        <v>Technology</v>
      </c>
      <c r="C336" s="59">
        <f t="shared" si="26"/>
        <v>1.3062506475476159</v>
      </c>
      <c r="D336" s="59">
        <f t="shared" si="26"/>
        <v>1.1768001535415167</v>
      </c>
      <c r="E336" s="59">
        <f t="shared" si="26"/>
        <v>2.5734741864695323</v>
      </c>
      <c r="F336" s="59">
        <f t="shared" si="26"/>
        <v>0</v>
      </c>
      <c r="G336" s="59">
        <f t="shared" si="26"/>
        <v>0</v>
      </c>
      <c r="H336" s="59">
        <f t="shared" si="26"/>
        <v>1.4022452500816391</v>
      </c>
      <c r="I336" s="1"/>
    </row>
    <row r="337" spans="2:10" x14ac:dyDescent="0.2">
      <c r="B337" s="9" t="str">
        <f>$B$51</f>
        <v>Nursing</v>
      </c>
      <c r="C337" s="59">
        <f t="shared" si="26"/>
        <v>1.5403138540370376</v>
      </c>
      <c r="D337" s="59">
        <f t="shared" si="26"/>
        <v>1.3058406853207274</v>
      </c>
      <c r="E337" s="59">
        <f t="shared" si="26"/>
        <v>0</v>
      </c>
      <c r="F337" s="59">
        <f t="shared" si="26"/>
        <v>0</v>
      </c>
      <c r="G337" s="59">
        <f t="shared" si="26"/>
        <v>0</v>
      </c>
      <c r="H337" s="59">
        <f t="shared" si="26"/>
        <v>1.3107982229521606</v>
      </c>
      <c r="I337" s="1"/>
    </row>
    <row r="338" spans="2:10" x14ac:dyDescent="0.2">
      <c r="B338" s="39" t="str">
        <f>$B$52</f>
        <v>Totals</v>
      </c>
      <c r="C338" s="59">
        <f t="shared" si="26"/>
        <v>1.0878830165807838</v>
      </c>
      <c r="D338" s="59">
        <f t="shared" si="26"/>
        <v>1.1325923010841652</v>
      </c>
      <c r="E338" s="59">
        <f t="shared" si="26"/>
        <v>2.4949613811473812</v>
      </c>
      <c r="F338" s="59">
        <f t="shared" si="26"/>
        <v>0</v>
      </c>
      <c r="G338" s="59">
        <f t="shared" si="26"/>
        <v>0</v>
      </c>
      <c r="H338" s="59">
        <f t="shared" si="26"/>
        <v>1.3750412089285693</v>
      </c>
      <c r="I338" s="54"/>
    </row>
    <row r="340" spans="2:10" x14ac:dyDescent="0.2">
      <c r="B340" s="181"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7">C293*30</f>
        <v>12215.424794952281</v>
      </c>
      <c r="D343" s="42">
        <f t="shared" si="27"/>
        <v>11832.195559312846</v>
      </c>
      <c r="E343" s="42">
        <f>E293*24</f>
        <v>25195.596015915929</v>
      </c>
      <c r="F343" s="42">
        <f>F293*18</f>
        <v>0</v>
      </c>
      <c r="G343" s="42">
        <f>G293*24</f>
        <v>0</v>
      </c>
      <c r="H343" s="42">
        <f>IF((C32/30+D32/30+E32/24+F32/18+G32/24)=0,0,H268/(C32/30+D32/30+E32/24+F32/18+G32/24))</f>
        <v>14766.261776215126</v>
      </c>
      <c r="I343" s="1"/>
    </row>
    <row r="344" spans="2:10" x14ac:dyDescent="0.2">
      <c r="B344" s="9" t="str">
        <f>$B$33</f>
        <v>Science</v>
      </c>
      <c r="C344" s="43">
        <f t="shared" si="27"/>
        <v>13690.132617255134</v>
      </c>
      <c r="D344" s="43">
        <f t="shared" si="27"/>
        <v>16149.195809295259</v>
      </c>
      <c r="E344" s="43">
        <f>E294*24</f>
        <v>34213.406290620245</v>
      </c>
      <c r="F344" s="43">
        <f>F294*18</f>
        <v>0</v>
      </c>
      <c r="G344" s="43">
        <f>G294*24</f>
        <v>0</v>
      </c>
      <c r="H344" s="43">
        <f t="shared" ref="H344:H363" si="28">IF((C33/30+D33/30+E33/24+F33/18+G33/24)=0,0,H269/(C33/30+D33/30+E33/24+F33/18+G33/24))</f>
        <v>16530.236296896848</v>
      </c>
      <c r="I344" s="1"/>
    </row>
    <row r="345" spans="2:10" x14ac:dyDescent="0.2">
      <c r="B345" s="9" t="str">
        <f>$B$34</f>
        <v>Fine Arts</v>
      </c>
      <c r="C345" s="43">
        <f t="shared" si="27"/>
        <v>12295.508315409608</v>
      </c>
      <c r="D345" s="43">
        <f t="shared" si="27"/>
        <v>17125.418650800726</v>
      </c>
      <c r="E345" s="43">
        <f t="shared" ref="E345:E363" si="29">E295*24</f>
        <v>60718.109717402636</v>
      </c>
      <c r="F345" s="43">
        <f t="shared" ref="F345:F363" si="30">F295*18</f>
        <v>0</v>
      </c>
      <c r="G345" s="43">
        <f t="shared" ref="G345:G363" si="31">G295*24</f>
        <v>0</v>
      </c>
      <c r="H345" s="43">
        <f t="shared" si="28"/>
        <v>20481.276785082748</v>
      </c>
      <c r="I345" s="1"/>
    </row>
    <row r="346" spans="2:10" x14ac:dyDescent="0.2">
      <c r="B346" s="9" t="str">
        <f>$B$35</f>
        <v>Teacher Education</v>
      </c>
      <c r="C346" s="43">
        <f t="shared" si="27"/>
        <v>11346.719742209709</v>
      </c>
      <c r="D346" s="43">
        <f t="shared" si="27"/>
        <v>12857.35570239445</v>
      </c>
      <c r="E346" s="43">
        <f t="shared" si="29"/>
        <v>31052.235042732231</v>
      </c>
      <c r="F346" s="43">
        <f t="shared" si="30"/>
        <v>0</v>
      </c>
      <c r="G346" s="43">
        <f t="shared" si="31"/>
        <v>0</v>
      </c>
      <c r="H346" s="43">
        <f t="shared" si="28"/>
        <v>22935.560043278732</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16528.091090916751</v>
      </c>
      <c r="D348" s="43">
        <f t="shared" si="27"/>
        <v>15005.676948884271</v>
      </c>
      <c r="E348" s="43">
        <f t="shared" si="29"/>
        <v>21478.662747149006</v>
      </c>
      <c r="F348" s="43">
        <f t="shared" si="30"/>
        <v>0</v>
      </c>
      <c r="G348" s="43">
        <f t="shared" si="31"/>
        <v>0</v>
      </c>
      <c r="H348" s="43">
        <f t="shared" si="28"/>
        <v>17148.30422096244</v>
      </c>
      <c r="I348" s="1"/>
    </row>
    <row r="349" spans="2:10" x14ac:dyDescent="0.2">
      <c r="B349" s="9" t="str">
        <f>$B$38</f>
        <v>Home Economics</v>
      </c>
      <c r="C349" s="43">
        <f t="shared" si="27"/>
        <v>0</v>
      </c>
      <c r="D349" s="43">
        <f t="shared" si="27"/>
        <v>0</v>
      </c>
      <c r="E349" s="43">
        <f t="shared" si="29"/>
        <v>20102.432303240377</v>
      </c>
      <c r="F349" s="43">
        <f t="shared" si="30"/>
        <v>0</v>
      </c>
      <c r="G349" s="43">
        <f t="shared" si="31"/>
        <v>0</v>
      </c>
      <c r="H349" s="43">
        <f t="shared" si="28"/>
        <v>20102.432303240377</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12965.731157061744</v>
      </c>
      <c r="D351" s="43">
        <f t="shared" si="27"/>
        <v>14642.788596910548</v>
      </c>
      <c r="E351" s="43">
        <f t="shared" si="29"/>
        <v>0</v>
      </c>
      <c r="F351" s="43">
        <f t="shared" si="30"/>
        <v>0</v>
      </c>
      <c r="G351" s="43">
        <f t="shared" si="31"/>
        <v>0</v>
      </c>
      <c r="H351" s="43">
        <f t="shared" si="28"/>
        <v>14462.578477277673</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0</v>
      </c>
      <c r="D356" s="43">
        <f t="shared" si="27"/>
        <v>0</v>
      </c>
      <c r="E356" s="43">
        <f t="shared" si="29"/>
        <v>16312.526888633942</v>
      </c>
      <c r="F356" s="43">
        <f t="shared" si="30"/>
        <v>0</v>
      </c>
      <c r="G356" s="43">
        <f t="shared" si="31"/>
        <v>0</v>
      </c>
      <c r="H356" s="43">
        <f t="shared" si="28"/>
        <v>16312.526888633944</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13280.764368784034</v>
      </c>
      <c r="D358" s="43">
        <f t="shared" si="27"/>
        <v>14505.551637978999</v>
      </c>
      <c r="E358" s="43">
        <f t="shared" si="29"/>
        <v>21743.585145640507</v>
      </c>
      <c r="F358" s="43">
        <f t="shared" si="30"/>
        <v>0</v>
      </c>
      <c r="G358" s="43">
        <f t="shared" si="31"/>
        <v>0</v>
      </c>
      <c r="H358" s="43">
        <f t="shared" si="28"/>
        <v>15805.284760789462</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18039.078453333907</v>
      </c>
      <c r="E360" s="43">
        <f t="shared" si="29"/>
        <v>0</v>
      </c>
      <c r="F360" s="43">
        <f t="shared" si="30"/>
        <v>0</v>
      </c>
      <c r="G360" s="43">
        <f t="shared" si="31"/>
        <v>0</v>
      </c>
      <c r="H360" s="43">
        <f t="shared" si="28"/>
        <v>18039.078453333903</v>
      </c>
      <c r="I360" s="1"/>
    </row>
    <row r="361" spans="2:9" x14ac:dyDescent="0.2">
      <c r="B361" s="9" t="str">
        <f>$B$50</f>
        <v>Technology</v>
      </c>
      <c r="C361" s="43">
        <f t="shared" si="32"/>
        <v>15956.406548475621</v>
      </c>
      <c r="D361" s="43">
        <f t="shared" si="32"/>
        <v>14375.113774274696</v>
      </c>
      <c r="E361" s="43">
        <f t="shared" si="29"/>
        <v>25148.864309255659</v>
      </c>
      <c r="F361" s="43">
        <f t="shared" si="30"/>
        <v>0</v>
      </c>
      <c r="G361" s="43">
        <f t="shared" si="31"/>
        <v>0</v>
      </c>
      <c r="H361" s="43">
        <f t="shared" si="28"/>
        <v>16535.153217512488</v>
      </c>
      <c r="I361" s="1"/>
    </row>
    <row r="362" spans="2:9" x14ac:dyDescent="0.2">
      <c r="B362" s="9" t="str">
        <f>$B$51</f>
        <v>Nursing</v>
      </c>
      <c r="C362" s="43">
        <f t="shared" si="32"/>
        <v>18815.588044612537</v>
      </c>
      <c r="D362" s="43">
        <f t="shared" si="32"/>
        <v>15951.398685724293</v>
      </c>
      <c r="E362" s="43">
        <f t="shared" si="29"/>
        <v>0</v>
      </c>
      <c r="F362" s="43">
        <f t="shared" si="30"/>
        <v>0</v>
      </c>
      <c r="G362" s="43">
        <f t="shared" si="31"/>
        <v>0</v>
      </c>
      <c r="H362" s="43">
        <f t="shared" si="28"/>
        <v>16011.957113829214</v>
      </c>
      <c r="I362" s="1"/>
    </row>
    <row r="363" spans="2:9" x14ac:dyDescent="0.2">
      <c r="B363" s="39" t="str">
        <f>$B$52</f>
        <v>Totals</v>
      </c>
      <c r="C363" s="42">
        <f t="shared" si="32"/>
        <v>13288.953174748391</v>
      </c>
      <c r="D363" s="42">
        <f t="shared" si="32"/>
        <v>13835.096077235572</v>
      </c>
      <c r="E363" s="42">
        <f t="shared" si="29"/>
        <v>24381.610494172888</v>
      </c>
      <c r="F363" s="42">
        <f t="shared" si="30"/>
        <v>0</v>
      </c>
      <c r="G363" s="42">
        <f t="shared" si="31"/>
        <v>0</v>
      </c>
      <c r="H363" s="42">
        <f t="shared" si="28"/>
        <v>16072.160496658866</v>
      </c>
      <c r="I363" s="54"/>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200" priority="6" stopIfTrue="1">
      <formula>C32=0</formula>
    </cfRule>
  </conditionalFormatting>
  <conditionalFormatting sqref="C91:G110">
    <cfRule type="expression" dxfId="199" priority="5" stopIfTrue="1">
      <formula>C32=0</formula>
    </cfRule>
  </conditionalFormatting>
  <conditionalFormatting sqref="C143:H162">
    <cfRule type="expression" dxfId="198" priority="3" stopIfTrue="1">
      <formula>C32=0</formula>
    </cfRule>
  </conditionalFormatting>
  <conditionalFormatting sqref="H143:H162">
    <cfRule type="expression" dxfId="197" priority="4" stopIfTrue="1">
      <formula>OR(AND(#REF!&gt;0,H143&gt;0,H61=0),AND(#REF!&gt;0,H143&gt;0,H32=0))</formula>
    </cfRule>
  </conditionalFormatting>
  <conditionalFormatting sqref="H143:H162">
    <cfRule type="expression" dxfId="196" priority="2" stopIfTrue="1">
      <formula>OR(AND(#REF!&gt;0,H143&gt;0,H61=0),AND(#REF!&gt;0,H143&gt;0,H32=0))</formula>
    </cfRule>
  </conditionalFormatting>
  <conditionalFormatting sqref="H143:H162">
    <cfRule type="expression" dxfId="19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H243"/>
  <sheetViews>
    <sheetView showGridLines="0" showZeros="0" zoomScale="85" zoomScaleNormal="85" zoomScaleSheetLayoutView="100" workbookViewId="0"/>
  </sheetViews>
  <sheetFormatPr defaultColWidth="9.140625" defaultRowHeight="14.25" x14ac:dyDescent="0.2"/>
  <cols>
    <col min="1" max="1" width="7.5703125" style="4" customWidth="1"/>
    <col min="2" max="2" width="32" style="4" customWidth="1"/>
    <col min="3" max="6" width="17.7109375" style="4" bestFit="1" customWidth="1"/>
    <col min="7" max="7" width="15.7109375" style="4" bestFit="1" customWidth="1"/>
    <col min="8" max="8" width="18.85546875" style="4" bestFit="1" customWidth="1"/>
    <col min="9" max="9" width="3.42578125" style="4" customWidth="1"/>
    <col min="10" max="10" width="8.140625" style="4" bestFit="1" customWidth="1"/>
    <col min="11" max="11" width="3.5703125" style="4" customWidth="1"/>
    <col min="12" max="13" width="7.7109375" style="4" bestFit="1" customWidth="1"/>
    <col min="14" max="14" width="8.140625" style="4" bestFit="1" customWidth="1"/>
    <col min="15" max="15" width="10" style="4" bestFit="1" customWidth="1"/>
    <col min="16" max="17" width="8.140625" style="4" bestFit="1" customWidth="1"/>
    <col min="18" max="16384" width="9.140625" style="4"/>
  </cols>
  <sheetData>
    <row r="1" spans="1:8" x14ac:dyDescent="0.2">
      <c r="A1" s="147" t="str">
        <f>"THECB Texas Public University Expenditure Study Fiscal Year "&amp;H1</f>
        <v>THECB Texas Public University Expenditure Study Fiscal Year 2019</v>
      </c>
      <c r="C1" s="147"/>
      <c r="D1" s="147"/>
      <c r="E1" s="147"/>
      <c r="F1" s="147"/>
      <c r="G1" s="147"/>
      <c r="H1" s="185">
        <v>2019</v>
      </c>
    </row>
    <row r="2" spans="1:8" x14ac:dyDescent="0.2">
      <c r="A2" s="147" t="str">
        <f>"Institution Survey for the Year Ended August 31, "&amp;H1</f>
        <v>Institution Survey for the Year Ended August 31, 2019</v>
      </c>
      <c r="B2" s="340"/>
      <c r="C2" s="340"/>
      <c r="D2" s="340"/>
      <c r="E2" s="340"/>
      <c r="F2" s="340"/>
      <c r="G2" s="340"/>
    </row>
    <row r="3" spans="1:8" x14ac:dyDescent="0.2">
      <c r="B3" s="6"/>
      <c r="C3" s="6"/>
      <c r="D3" s="6"/>
      <c r="E3" s="6"/>
      <c r="F3" s="6"/>
      <c r="G3" s="6"/>
      <c r="H3" s="6"/>
    </row>
    <row r="4" spans="1:8" ht="15" thickBot="1" x14ac:dyDescent="0.25">
      <c r="A4" s="28" t="s">
        <v>38</v>
      </c>
      <c r="C4" s="11"/>
      <c r="D4" s="11"/>
      <c r="E4" s="11"/>
      <c r="F4" s="11"/>
      <c r="G4" s="11"/>
      <c r="H4" s="17"/>
    </row>
    <row r="5" spans="1:8" ht="33" customHeight="1" thickBot="1" x14ac:dyDescent="0.25">
      <c r="A5" s="65" t="s">
        <v>952</v>
      </c>
      <c r="B5" s="68" t="s">
        <v>32</v>
      </c>
      <c r="C5" s="69" t="s">
        <v>26</v>
      </c>
      <c r="D5" s="69" t="s">
        <v>27</v>
      </c>
      <c r="E5" s="69" t="s">
        <v>28</v>
      </c>
      <c r="F5" s="69" t="s">
        <v>29</v>
      </c>
      <c r="G5" s="69" t="s">
        <v>30</v>
      </c>
      <c r="H5" s="70" t="s">
        <v>1</v>
      </c>
    </row>
    <row r="6" spans="1:8" x14ac:dyDescent="0.2">
      <c r="A6" s="349">
        <v>1</v>
      </c>
      <c r="B6" s="9" t="str">
        <f>$B$103</f>
        <v>Liberal Arts</v>
      </c>
      <c r="C6" s="59">
        <f t="shared" ref="C6:H6" si="0">ROUND(IF($C$31=0,"",C31/$C$31),2)</f>
        <v>1</v>
      </c>
      <c r="D6" s="59">
        <f t="shared" si="0"/>
        <v>1.8</v>
      </c>
      <c r="E6" s="59">
        <f t="shared" si="0"/>
        <v>4.5999999999999996</v>
      </c>
      <c r="F6" s="59">
        <f t="shared" si="0"/>
        <v>13.79</v>
      </c>
      <c r="G6" s="59">
        <f t="shared" si="0"/>
        <v>0</v>
      </c>
      <c r="H6" s="59">
        <f t="shared" si="0"/>
        <v>1.58</v>
      </c>
    </row>
    <row r="7" spans="1:8" x14ac:dyDescent="0.2">
      <c r="A7" s="349">
        <v>2</v>
      </c>
      <c r="B7" s="9" t="str">
        <f>$B$104</f>
        <v>Science</v>
      </c>
      <c r="C7" s="59">
        <f t="shared" ref="C7:H7" si="1">ROUND(IF($C$31=0,"",C32/$C$31),2)</f>
        <v>1.44</v>
      </c>
      <c r="D7" s="59">
        <f t="shared" si="1"/>
        <v>2.78</v>
      </c>
      <c r="E7" s="59">
        <f t="shared" si="1"/>
        <v>7.7</v>
      </c>
      <c r="F7" s="59">
        <f t="shared" si="1"/>
        <v>22.58</v>
      </c>
      <c r="G7" s="59">
        <f t="shared" si="1"/>
        <v>0</v>
      </c>
      <c r="H7" s="59">
        <f t="shared" si="1"/>
        <v>2.82</v>
      </c>
    </row>
    <row r="8" spans="1:8" x14ac:dyDescent="0.2">
      <c r="A8" s="349">
        <v>3</v>
      </c>
      <c r="B8" s="9" t="str">
        <f>$B$105</f>
        <v>Fine Arts</v>
      </c>
      <c r="C8" s="59">
        <f t="shared" ref="C8:H8" si="2">ROUND(IF($C$31=0,"",C33/$C$31),2)</f>
        <v>1.43</v>
      </c>
      <c r="D8" s="59">
        <f t="shared" si="2"/>
        <v>2.73</v>
      </c>
      <c r="E8" s="59">
        <f t="shared" si="2"/>
        <v>7.22</v>
      </c>
      <c r="F8" s="59">
        <f t="shared" si="2"/>
        <v>9.3699999999999992</v>
      </c>
      <c r="G8" s="59">
        <f t="shared" si="2"/>
        <v>0</v>
      </c>
      <c r="H8" s="59">
        <f t="shared" si="2"/>
        <v>2.16</v>
      </c>
    </row>
    <row r="9" spans="1:8" x14ac:dyDescent="0.2">
      <c r="A9" s="349">
        <v>4</v>
      </c>
      <c r="B9" s="9" t="str">
        <f>$B$106</f>
        <v>Teacher Education</v>
      </c>
      <c r="C9" s="59">
        <f t="shared" ref="C9:H9" si="3">ROUND(IF($C$31=0,"",C34/$C$31),2)</f>
        <v>1.42</v>
      </c>
      <c r="D9" s="59">
        <f t="shared" si="3"/>
        <v>1.92</v>
      </c>
      <c r="E9" s="59">
        <f t="shared" si="3"/>
        <v>2.4</v>
      </c>
      <c r="F9" s="59">
        <f t="shared" si="3"/>
        <v>8.67</v>
      </c>
      <c r="G9" s="59">
        <f t="shared" si="3"/>
        <v>0</v>
      </c>
      <c r="H9" s="59">
        <f t="shared" si="3"/>
        <v>2.5499999999999998</v>
      </c>
    </row>
    <row r="10" spans="1:8" x14ac:dyDescent="0.2">
      <c r="A10" s="349">
        <v>5</v>
      </c>
      <c r="B10" s="9" t="str">
        <f>$B$107</f>
        <v>Agriculture</v>
      </c>
      <c r="C10" s="59">
        <f t="shared" ref="C10:H10" si="4">ROUND(IF($C$31=0,"",C35/$C$31),2)</f>
        <v>1.74</v>
      </c>
      <c r="D10" s="59">
        <f t="shared" si="4"/>
        <v>2.35</v>
      </c>
      <c r="E10" s="59">
        <f t="shared" si="4"/>
        <v>8.09</v>
      </c>
      <c r="F10" s="59">
        <f t="shared" si="4"/>
        <v>14.72</v>
      </c>
      <c r="G10" s="59">
        <f t="shared" si="4"/>
        <v>0</v>
      </c>
      <c r="H10" s="59">
        <f t="shared" si="4"/>
        <v>2.99</v>
      </c>
    </row>
    <row r="11" spans="1:8" x14ac:dyDescent="0.2">
      <c r="A11" s="349">
        <v>6</v>
      </c>
      <c r="B11" s="9" t="str">
        <f>$B$108</f>
        <v>Engineering</v>
      </c>
      <c r="C11" s="59">
        <f t="shared" ref="C11:H11" si="5">ROUND(IF($C$31=0,"",C36/$C$31),2)</f>
        <v>1.88</v>
      </c>
      <c r="D11" s="59">
        <f t="shared" si="5"/>
        <v>2.91</v>
      </c>
      <c r="E11" s="59">
        <f t="shared" si="5"/>
        <v>6.73</v>
      </c>
      <c r="F11" s="59">
        <f t="shared" si="5"/>
        <v>19.43</v>
      </c>
      <c r="G11" s="59">
        <f t="shared" si="5"/>
        <v>0</v>
      </c>
      <c r="H11" s="59">
        <f t="shared" si="5"/>
        <v>4.3099999999999996</v>
      </c>
    </row>
    <row r="12" spans="1:8" x14ac:dyDescent="0.2">
      <c r="A12" s="349">
        <v>7</v>
      </c>
      <c r="B12" s="9" t="str">
        <f>$B$109</f>
        <v>Home Economics</v>
      </c>
      <c r="C12" s="59">
        <f t="shared" ref="C12:H12" si="6">ROUND(IF($C$31=0,"",C37/$C$31),2)</f>
        <v>1.0900000000000001</v>
      </c>
      <c r="D12" s="59">
        <f t="shared" si="6"/>
        <v>1.83</v>
      </c>
      <c r="E12" s="59">
        <f t="shared" si="6"/>
        <v>3.4</v>
      </c>
      <c r="F12" s="59">
        <f t="shared" si="6"/>
        <v>11.93</v>
      </c>
      <c r="G12" s="59">
        <f t="shared" si="6"/>
        <v>0</v>
      </c>
      <c r="H12" s="59">
        <f t="shared" si="6"/>
        <v>1.72</v>
      </c>
    </row>
    <row r="13" spans="1:8" x14ac:dyDescent="0.2">
      <c r="A13" s="349">
        <v>8</v>
      </c>
      <c r="B13" s="9" t="str">
        <f>$B$110</f>
        <v>Law</v>
      </c>
      <c r="C13" s="59">
        <f t="shared" ref="C13:H13" si="7">ROUND(IF($C$31=0,"",C38/$C$31),2)</f>
        <v>0</v>
      </c>
      <c r="D13" s="59">
        <f t="shared" si="7"/>
        <v>0</v>
      </c>
      <c r="E13" s="59">
        <f t="shared" si="7"/>
        <v>0</v>
      </c>
      <c r="F13" s="59">
        <f t="shared" si="7"/>
        <v>0</v>
      </c>
      <c r="G13" s="59">
        <f t="shared" si="7"/>
        <v>5.29</v>
      </c>
      <c r="H13" s="59">
        <f t="shared" si="7"/>
        <v>5.29</v>
      </c>
    </row>
    <row r="14" spans="1:8" x14ac:dyDescent="0.2">
      <c r="A14" s="349">
        <v>9</v>
      </c>
      <c r="B14" s="9" t="str">
        <f>$B$111</f>
        <v>Social Service</v>
      </c>
      <c r="C14" s="59">
        <f t="shared" ref="C14:H14" si="8">ROUND(IF($C$31=0,"",C39/$C$31),2)</f>
        <v>1.61</v>
      </c>
      <c r="D14" s="59">
        <f t="shared" si="8"/>
        <v>1.89</v>
      </c>
      <c r="E14" s="59">
        <f t="shared" si="8"/>
        <v>2.35</v>
      </c>
      <c r="F14" s="59">
        <f t="shared" si="8"/>
        <v>26.37</v>
      </c>
      <c r="G14" s="59">
        <f t="shared" si="8"/>
        <v>0</v>
      </c>
      <c r="H14" s="59">
        <f t="shared" si="8"/>
        <v>2.29</v>
      </c>
    </row>
    <row r="15" spans="1:8" x14ac:dyDescent="0.2">
      <c r="A15" s="349">
        <v>10</v>
      </c>
      <c r="B15" s="9" t="str">
        <f>$B$112</f>
        <v>Library Science</v>
      </c>
      <c r="C15" s="59">
        <f t="shared" ref="C15:H15" si="9">ROUND(IF($C$31=0,"",C40/$C$31),2)</f>
        <v>2.37</v>
      </c>
      <c r="D15" s="59">
        <f t="shared" si="9"/>
        <v>1.84</v>
      </c>
      <c r="E15" s="59">
        <f t="shared" si="9"/>
        <v>3.17</v>
      </c>
      <c r="F15" s="59">
        <f t="shared" si="9"/>
        <v>14.47</v>
      </c>
      <c r="G15" s="59">
        <f t="shared" si="9"/>
        <v>0</v>
      </c>
      <c r="H15" s="59">
        <f t="shared" si="9"/>
        <v>3.14</v>
      </c>
    </row>
    <row r="16" spans="1:8" x14ac:dyDescent="0.2">
      <c r="A16" s="349">
        <v>11</v>
      </c>
      <c r="B16" s="9" t="str">
        <f>$B$113</f>
        <v>Veterinary Science</v>
      </c>
      <c r="C16" s="59">
        <f t="shared" ref="C16:H16" si="10">ROUND(IF($C$31=0,"",C41/$C$31),2)</f>
        <v>0</v>
      </c>
      <c r="D16" s="59">
        <f t="shared" si="10"/>
        <v>0</v>
      </c>
      <c r="E16" s="59">
        <f t="shared" si="10"/>
        <v>0</v>
      </c>
      <c r="F16" s="59">
        <f t="shared" si="10"/>
        <v>0</v>
      </c>
      <c r="G16" s="59">
        <f t="shared" si="10"/>
        <v>23.76</v>
      </c>
      <c r="H16" s="59">
        <f t="shared" si="10"/>
        <v>23.76</v>
      </c>
    </row>
    <row r="17" spans="1:8" x14ac:dyDescent="0.2">
      <c r="A17" s="349">
        <v>12</v>
      </c>
      <c r="B17" s="9" t="str">
        <f>$B$114</f>
        <v>Vocational Training</v>
      </c>
      <c r="C17" s="59">
        <f t="shared" ref="C17:H17" si="11">ROUND(IF($C$31=0,"",C42/$C$31),2)</f>
        <v>1.33</v>
      </c>
      <c r="D17" s="59">
        <f t="shared" si="11"/>
        <v>3.23</v>
      </c>
      <c r="E17" s="59">
        <f t="shared" si="11"/>
        <v>0</v>
      </c>
      <c r="F17" s="59">
        <f t="shared" si="11"/>
        <v>0</v>
      </c>
      <c r="G17" s="59">
        <f t="shared" si="11"/>
        <v>0</v>
      </c>
      <c r="H17" s="59">
        <f t="shared" si="11"/>
        <v>1.7</v>
      </c>
    </row>
    <row r="18" spans="1:8" x14ac:dyDescent="0.2">
      <c r="A18" s="349">
        <v>13</v>
      </c>
      <c r="B18" s="9" t="str">
        <f>$B$115</f>
        <v>Physical Training</v>
      </c>
      <c r="C18" s="59">
        <f t="shared" ref="C18:H18" si="12">ROUND(IF($C$31=0,"",C43/$C$31),2)</f>
        <v>1.49</v>
      </c>
      <c r="D18" s="59">
        <f t="shared" si="12"/>
        <v>1.47</v>
      </c>
      <c r="E18" s="59">
        <f t="shared" si="12"/>
        <v>0</v>
      </c>
      <c r="F18" s="59">
        <f t="shared" si="12"/>
        <v>0</v>
      </c>
      <c r="G18" s="59">
        <f t="shared" si="12"/>
        <v>0</v>
      </c>
      <c r="H18" s="59">
        <f t="shared" si="12"/>
        <v>1.49</v>
      </c>
    </row>
    <row r="19" spans="1:8" x14ac:dyDescent="0.2">
      <c r="A19" s="349">
        <v>14</v>
      </c>
      <c r="B19" s="9" t="str">
        <f>$B$116</f>
        <v>Health Services</v>
      </c>
      <c r="C19" s="59">
        <f t="shared" ref="C19:H19" si="13">ROUND(IF($C$31=0,"",C44/$C$31),2)</f>
        <v>0.94</v>
      </c>
      <c r="D19" s="59">
        <f t="shared" si="13"/>
        <v>1.58</v>
      </c>
      <c r="E19" s="59">
        <f t="shared" si="13"/>
        <v>2.7</v>
      </c>
      <c r="F19" s="59">
        <f t="shared" si="13"/>
        <v>12.15</v>
      </c>
      <c r="G19" s="59">
        <f t="shared" si="13"/>
        <v>3.08</v>
      </c>
      <c r="H19" s="59">
        <f t="shared" si="13"/>
        <v>1.79</v>
      </c>
    </row>
    <row r="20" spans="1:8" x14ac:dyDescent="0.2">
      <c r="A20" s="349">
        <v>15</v>
      </c>
      <c r="B20" s="9" t="str">
        <f>$B$117</f>
        <v>Pharmacy</v>
      </c>
      <c r="C20" s="59">
        <f t="shared" ref="C20:H20" si="14">ROUND(IF($C$31=0,"",C45/$C$31),2)</f>
        <v>6.44</v>
      </c>
      <c r="D20" s="59">
        <f t="shared" si="14"/>
        <v>4.05</v>
      </c>
      <c r="E20" s="59">
        <f t="shared" si="14"/>
        <v>42.85</v>
      </c>
      <c r="F20" s="59">
        <f t="shared" si="14"/>
        <v>43.58</v>
      </c>
      <c r="G20" s="59">
        <f t="shared" si="14"/>
        <v>4.63</v>
      </c>
      <c r="H20" s="59">
        <f t="shared" si="14"/>
        <v>6.97</v>
      </c>
    </row>
    <row r="21" spans="1:8" x14ac:dyDescent="0.2">
      <c r="A21" s="349">
        <v>16</v>
      </c>
      <c r="B21" s="9" t="str">
        <f>$B$118</f>
        <v>Business Administration</v>
      </c>
      <c r="C21" s="59">
        <f t="shared" ref="C21:H22" si="15">ROUND(IF($C$31=0,"",C46/$C$31),2)</f>
        <v>1.1200000000000001</v>
      </c>
      <c r="D21" s="59">
        <f t="shared" si="15"/>
        <v>1.81</v>
      </c>
      <c r="E21" s="59">
        <f t="shared" si="15"/>
        <v>3.4</v>
      </c>
      <c r="F21" s="59">
        <f t="shared" si="15"/>
        <v>32.950000000000003</v>
      </c>
      <c r="G21" s="59">
        <f t="shared" si="15"/>
        <v>0</v>
      </c>
      <c r="H21" s="59">
        <f t="shared" si="15"/>
        <v>2.1800000000000002</v>
      </c>
    </row>
    <row r="22" spans="1:8" x14ac:dyDescent="0.2">
      <c r="A22" s="349">
        <v>17</v>
      </c>
      <c r="B22" s="9" t="str">
        <f>$B$119</f>
        <v>Optometry</v>
      </c>
      <c r="C22" s="59">
        <f t="shared" ref="C22:H22" si="16">ROUND(IF($C$31=0,"",C47/$C$31),2)</f>
        <v>0</v>
      </c>
      <c r="D22" s="59">
        <f t="shared" si="16"/>
        <v>0</v>
      </c>
      <c r="E22" s="59">
        <f t="shared" si="15"/>
        <v>0</v>
      </c>
      <c r="F22" s="59">
        <f t="shared" si="15"/>
        <v>0</v>
      </c>
      <c r="G22" s="59">
        <f t="shared" si="15"/>
        <v>6.65</v>
      </c>
      <c r="H22" s="59">
        <f t="shared" si="16"/>
        <v>6.65</v>
      </c>
    </row>
    <row r="23" spans="1:8" x14ac:dyDescent="0.2">
      <c r="A23" s="349">
        <v>18</v>
      </c>
      <c r="B23" s="9" t="str">
        <f>$B$120</f>
        <v>Teacher Ed-Practice Teaching</v>
      </c>
      <c r="C23" s="59">
        <f t="shared" ref="C23:H23" si="17">ROUND(IF($C$31=0,"",C48/$C$31),2)</f>
        <v>2.11</v>
      </c>
      <c r="D23" s="59">
        <f t="shared" si="17"/>
        <v>2.2799999999999998</v>
      </c>
      <c r="E23" s="59">
        <f t="shared" si="17"/>
        <v>0</v>
      </c>
      <c r="F23" s="59">
        <f t="shared" si="17"/>
        <v>0</v>
      </c>
      <c r="G23" s="59">
        <f t="shared" si="17"/>
        <v>0</v>
      </c>
      <c r="H23" s="59">
        <f t="shared" si="17"/>
        <v>2.2799999999999998</v>
      </c>
    </row>
    <row r="24" spans="1:8" x14ac:dyDescent="0.2">
      <c r="A24" s="349">
        <v>19</v>
      </c>
      <c r="B24" s="9" t="str">
        <f>$B$121</f>
        <v>Technology</v>
      </c>
      <c r="C24" s="59">
        <f t="shared" ref="C24:H24" si="18">ROUND(IF($C$31=0,"",C49/$C$31),2)</f>
        <v>1.88</v>
      </c>
      <c r="D24" s="59">
        <f t="shared" si="18"/>
        <v>2.36</v>
      </c>
      <c r="E24" s="59">
        <f t="shared" si="18"/>
        <v>4.34</v>
      </c>
      <c r="F24" s="59">
        <f t="shared" si="18"/>
        <v>12.45</v>
      </c>
      <c r="G24" s="59">
        <f t="shared" si="18"/>
        <v>0</v>
      </c>
      <c r="H24" s="59">
        <f t="shared" si="18"/>
        <v>2.34</v>
      </c>
    </row>
    <row r="25" spans="1:8" x14ac:dyDescent="0.2">
      <c r="A25" s="349">
        <v>20</v>
      </c>
      <c r="B25" s="9" t="str">
        <f>$B$122</f>
        <v>Nursing</v>
      </c>
      <c r="C25" s="59">
        <f t="shared" ref="C25:H25" si="19">ROUND(IF($C$31=0,"",C50/$C$31),2)</f>
        <v>1.29</v>
      </c>
      <c r="D25" s="59">
        <f t="shared" si="19"/>
        <v>2.04</v>
      </c>
      <c r="E25" s="59">
        <f t="shared" si="19"/>
        <v>2.66</v>
      </c>
      <c r="F25" s="59">
        <f t="shared" si="19"/>
        <v>10.72</v>
      </c>
      <c r="G25" s="59">
        <f t="shared" si="19"/>
        <v>0</v>
      </c>
      <c r="H25" s="59">
        <f t="shared" si="19"/>
        <v>2.2599999999999998</v>
      </c>
    </row>
    <row r="26" spans="1:8" x14ac:dyDescent="0.2">
      <c r="A26" s="348"/>
      <c r="B26" s="39" t="str">
        <f>$B$123</f>
        <v>Totals</v>
      </c>
      <c r="C26" s="59">
        <f t="shared" ref="C26:H26" si="20">ROUND(IF($C$31=0,"",C51/$C$31),2)</f>
        <v>1.22</v>
      </c>
      <c r="D26" s="59">
        <f t="shared" si="20"/>
        <v>2.1800000000000002</v>
      </c>
      <c r="E26" s="59">
        <f t="shared" si="20"/>
        <v>4.42</v>
      </c>
      <c r="F26" s="59">
        <f t="shared" si="20"/>
        <v>17.88</v>
      </c>
      <c r="G26" s="59">
        <f t="shared" si="20"/>
        <v>6.33</v>
      </c>
      <c r="H26" s="59">
        <f t="shared" si="20"/>
        <v>2.34</v>
      </c>
    </row>
    <row r="27" spans="1:8" x14ac:dyDescent="0.2">
      <c r="A27" s="226" t="s">
        <v>728</v>
      </c>
      <c r="C27" s="98"/>
      <c r="D27" s="98"/>
      <c r="E27" s="98"/>
      <c r="F27" s="98"/>
      <c r="G27" s="98"/>
      <c r="H27" s="98"/>
    </row>
    <row r="28" spans="1:8" x14ac:dyDescent="0.2">
      <c r="A28" s="226"/>
      <c r="C28" s="98"/>
      <c r="D28" s="98"/>
      <c r="E28" s="98"/>
      <c r="F28" s="98"/>
      <c r="G28" s="98"/>
      <c r="H28" s="98"/>
    </row>
    <row r="29" spans="1:8" ht="15" thickBot="1" x14ac:dyDescent="0.25">
      <c r="A29" s="176" t="s">
        <v>227</v>
      </c>
      <c r="C29" s="11"/>
      <c r="D29" s="11"/>
      <c r="E29" s="11"/>
      <c r="F29" s="11"/>
      <c r="G29" s="11"/>
      <c r="H29" s="17"/>
    </row>
    <row r="30" spans="1:8" ht="29.25" thickBot="1" x14ac:dyDescent="0.25">
      <c r="A30" s="65" t="s">
        <v>952</v>
      </c>
      <c r="B30" s="68" t="s">
        <v>32</v>
      </c>
      <c r="C30" s="69" t="s">
        <v>26</v>
      </c>
      <c r="D30" s="69" t="s">
        <v>27</v>
      </c>
      <c r="E30" s="69" t="s">
        <v>28</v>
      </c>
      <c r="F30" s="69" t="s">
        <v>29</v>
      </c>
      <c r="G30" s="69" t="s">
        <v>30</v>
      </c>
      <c r="H30" s="70" t="s">
        <v>1</v>
      </c>
    </row>
    <row r="31" spans="1:8" x14ac:dyDescent="0.2">
      <c r="A31" s="349">
        <v>1</v>
      </c>
      <c r="B31" s="9" t="str">
        <f>$B$103</f>
        <v>Liberal Arts</v>
      </c>
      <c r="C31" s="40">
        <f t="shared" ref="C31:G40" si="21">IF(C79=0,0,C55/C79)</f>
        <v>247.05225348439347</v>
      </c>
      <c r="D31" s="40">
        <f t="shared" si="21"/>
        <v>444.41573602387052</v>
      </c>
      <c r="E31" s="40">
        <f t="shared" si="21"/>
        <v>1136.4172380679438</v>
      </c>
      <c r="F31" s="40">
        <f t="shared" si="21"/>
        <v>3407.9738372987476</v>
      </c>
      <c r="G31" s="41">
        <f t="shared" si="21"/>
        <v>0</v>
      </c>
      <c r="H31" s="42">
        <f t="shared" ref="H31:H40" si="22">IF(H79=0,0,H55/H79)</f>
        <v>390.44316127667605</v>
      </c>
    </row>
    <row r="32" spans="1:8" x14ac:dyDescent="0.2">
      <c r="A32" s="349">
        <v>2</v>
      </c>
      <c r="B32" s="9" t="str">
        <f>$B$104</f>
        <v>Science</v>
      </c>
      <c r="C32" s="75">
        <f t="shared" si="21"/>
        <v>355.50004288584086</v>
      </c>
      <c r="D32" s="75">
        <f t="shared" si="21"/>
        <v>687.29326022134785</v>
      </c>
      <c r="E32" s="75">
        <f t="shared" si="21"/>
        <v>1902.9516631343174</v>
      </c>
      <c r="F32" s="75">
        <f t="shared" si="21"/>
        <v>5578.4528977850223</v>
      </c>
      <c r="G32" s="95">
        <f t="shared" si="21"/>
        <v>0</v>
      </c>
      <c r="H32" s="43">
        <f t="shared" si="22"/>
        <v>696.21444519644047</v>
      </c>
    </row>
    <row r="33" spans="1:8" x14ac:dyDescent="0.2">
      <c r="A33" s="349">
        <v>3</v>
      </c>
      <c r="B33" s="9" t="str">
        <f>$B$105</f>
        <v>Fine Arts</v>
      </c>
      <c r="C33" s="75">
        <f t="shared" si="21"/>
        <v>352.92158901468349</v>
      </c>
      <c r="D33" s="75">
        <f t="shared" si="21"/>
        <v>675.26680450221102</v>
      </c>
      <c r="E33" s="75">
        <f t="shared" si="21"/>
        <v>1783.7325660363376</v>
      </c>
      <c r="F33" s="75">
        <f t="shared" si="21"/>
        <v>2313.9115820416359</v>
      </c>
      <c r="G33" s="95">
        <f t="shared" ref="G33:G40" si="23">IF(G81=0,0,G57/G81)</f>
        <v>0</v>
      </c>
      <c r="H33" s="43">
        <f t="shared" si="22"/>
        <v>534.52022051624817</v>
      </c>
    </row>
    <row r="34" spans="1:8" x14ac:dyDescent="0.2">
      <c r="A34" s="349">
        <v>4</v>
      </c>
      <c r="B34" s="9" t="str">
        <f>$B$106</f>
        <v>Teacher Education</v>
      </c>
      <c r="C34" s="75">
        <f t="shared" si="21"/>
        <v>351.26601217811452</v>
      </c>
      <c r="D34" s="75">
        <f t="shared" si="21"/>
        <v>475.3826721802082</v>
      </c>
      <c r="E34" s="75">
        <f t="shared" si="21"/>
        <v>592.06849044890282</v>
      </c>
      <c r="F34" s="75">
        <f t="shared" si="21"/>
        <v>2141.5226508654655</v>
      </c>
      <c r="G34" s="95">
        <f t="shared" si="23"/>
        <v>0</v>
      </c>
      <c r="H34" s="43">
        <f t="shared" si="22"/>
        <v>628.82361979517509</v>
      </c>
    </row>
    <row r="35" spans="1:8" x14ac:dyDescent="0.2">
      <c r="A35" s="349">
        <v>5</v>
      </c>
      <c r="B35" s="9" t="str">
        <f>$B$107</f>
        <v>Agriculture</v>
      </c>
      <c r="C35" s="75">
        <f t="shared" si="21"/>
        <v>429.78363702815074</v>
      </c>
      <c r="D35" s="75">
        <f t="shared" si="21"/>
        <v>579.54308926643694</v>
      </c>
      <c r="E35" s="75">
        <f t="shared" si="21"/>
        <v>1997.4596766059728</v>
      </c>
      <c r="F35" s="75">
        <f t="shared" si="21"/>
        <v>3636.9706493009971</v>
      </c>
      <c r="G35" s="95">
        <f t="shared" si="23"/>
        <v>0</v>
      </c>
      <c r="H35" s="43">
        <f t="shared" si="22"/>
        <v>737.80654982483054</v>
      </c>
    </row>
    <row r="36" spans="1:8" x14ac:dyDescent="0.2">
      <c r="A36" s="349">
        <v>6</v>
      </c>
      <c r="B36" s="9" t="str">
        <f>$B$108</f>
        <v>Engineering</v>
      </c>
      <c r="C36" s="75">
        <f t="shared" si="21"/>
        <v>465.03834226781436</v>
      </c>
      <c r="D36" s="75">
        <f t="shared" si="21"/>
        <v>717.78458830190993</v>
      </c>
      <c r="E36" s="75">
        <f t="shared" si="21"/>
        <v>1662.594134369162</v>
      </c>
      <c r="F36" s="75">
        <f t="shared" si="21"/>
        <v>4801.0765562741635</v>
      </c>
      <c r="G36" s="95">
        <f t="shared" si="23"/>
        <v>0</v>
      </c>
      <c r="H36" s="43">
        <f t="shared" si="22"/>
        <v>1064.3547382241431</v>
      </c>
    </row>
    <row r="37" spans="1:8" x14ac:dyDescent="0.2">
      <c r="A37" s="349">
        <v>7</v>
      </c>
      <c r="B37" s="9" t="str">
        <f>$B$109</f>
        <v>Home Economics</v>
      </c>
      <c r="C37" s="75">
        <f t="shared" si="21"/>
        <v>270.50492170393028</v>
      </c>
      <c r="D37" s="75">
        <f t="shared" si="21"/>
        <v>451.96339491693914</v>
      </c>
      <c r="E37" s="75">
        <f t="shared" si="21"/>
        <v>838.90315322453876</v>
      </c>
      <c r="F37" s="75">
        <f t="shared" si="21"/>
        <v>2946.5703735723769</v>
      </c>
      <c r="G37" s="95">
        <f t="shared" si="23"/>
        <v>0</v>
      </c>
      <c r="H37" s="43">
        <f t="shared" si="22"/>
        <v>425.85515574138316</v>
      </c>
    </row>
    <row r="38" spans="1:8" x14ac:dyDescent="0.2">
      <c r="A38" s="349">
        <v>8</v>
      </c>
      <c r="B38" s="9" t="str">
        <f>$B$110</f>
        <v>Law</v>
      </c>
      <c r="C38" s="75">
        <f t="shared" si="21"/>
        <v>0</v>
      </c>
      <c r="D38" s="75">
        <f t="shared" si="21"/>
        <v>0</v>
      </c>
      <c r="E38" s="75">
        <f t="shared" si="21"/>
        <v>0</v>
      </c>
      <c r="F38" s="75">
        <f t="shared" si="21"/>
        <v>0</v>
      </c>
      <c r="G38" s="95">
        <f t="shared" si="23"/>
        <v>1307.2042847381501</v>
      </c>
      <c r="H38" s="43">
        <f t="shared" si="22"/>
        <v>1307.3996836418407</v>
      </c>
    </row>
    <row r="39" spans="1:8" x14ac:dyDescent="0.2">
      <c r="A39" s="349">
        <v>9</v>
      </c>
      <c r="B39" s="9" t="str">
        <f>$B$111</f>
        <v>Social Service</v>
      </c>
      <c r="C39" s="75">
        <f t="shared" si="21"/>
        <v>397.91027122344281</v>
      </c>
      <c r="D39" s="75">
        <f t="shared" si="21"/>
        <v>466.79105383121538</v>
      </c>
      <c r="E39" s="75">
        <f t="shared" si="21"/>
        <v>581.17055344687822</v>
      </c>
      <c r="F39" s="75">
        <f t="shared" si="21"/>
        <v>6515.9627909158216</v>
      </c>
      <c r="G39" s="95">
        <f t="shared" si="23"/>
        <v>0</v>
      </c>
      <c r="H39" s="43">
        <f t="shared" si="22"/>
        <v>564.58334363308575</v>
      </c>
    </row>
    <row r="40" spans="1:8" x14ac:dyDescent="0.2">
      <c r="A40" s="349">
        <v>10</v>
      </c>
      <c r="B40" s="9" t="str">
        <f>$B$112</f>
        <v>Library Science</v>
      </c>
      <c r="C40" s="75">
        <f t="shared" si="21"/>
        <v>584.50837647568551</v>
      </c>
      <c r="D40" s="75">
        <f t="shared" si="21"/>
        <v>454.7684790007367</v>
      </c>
      <c r="E40" s="75">
        <f t="shared" si="21"/>
        <v>782.30651809540336</v>
      </c>
      <c r="F40" s="75">
        <f t="shared" si="21"/>
        <v>3575.351970009237</v>
      </c>
      <c r="G40" s="95">
        <f t="shared" si="23"/>
        <v>0</v>
      </c>
      <c r="H40" s="43">
        <f t="shared" si="22"/>
        <v>775.15733128832039</v>
      </c>
    </row>
    <row r="41" spans="1:8" x14ac:dyDescent="0.2">
      <c r="A41" s="349">
        <v>11</v>
      </c>
      <c r="B41" s="9" t="str">
        <f>$B$113</f>
        <v>Veterinary Science</v>
      </c>
      <c r="C41" s="75">
        <f t="shared" ref="C41:H50" si="24">IF(C89=0,0,C65/C89)</f>
        <v>0</v>
      </c>
      <c r="D41" s="75">
        <f t="shared" si="24"/>
        <v>0</v>
      </c>
      <c r="E41" s="75">
        <f t="shared" si="24"/>
        <v>0</v>
      </c>
      <c r="F41" s="75">
        <f t="shared" si="24"/>
        <v>0</v>
      </c>
      <c r="G41" s="95">
        <f t="shared" si="24"/>
        <v>5868.9996439040342</v>
      </c>
      <c r="H41" s="43">
        <f t="shared" si="24"/>
        <v>5868.9996439040342</v>
      </c>
    </row>
    <row r="42" spans="1:8" x14ac:dyDescent="0.2">
      <c r="A42" s="349">
        <v>12</v>
      </c>
      <c r="B42" s="9" t="str">
        <f>$B$114</f>
        <v>Vocational Training</v>
      </c>
      <c r="C42" s="75">
        <f t="shared" si="24"/>
        <v>327.54356588213551</v>
      </c>
      <c r="D42" s="75">
        <f t="shared" si="24"/>
        <v>797.42418885220832</v>
      </c>
      <c r="E42" s="75">
        <f t="shared" si="24"/>
        <v>0</v>
      </c>
      <c r="F42" s="75">
        <f t="shared" si="24"/>
        <v>0</v>
      </c>
      <c r="G42" s="95">
        <f t="shared" si="24"/>
        <v>0</v>
      </c>
      <c r="H42" s="43">
        <f t="shared" si="24"/>
        <v>420.75021246121395</v>
      </c>
    </row>
    <row r="43" spans="1:8" x14ac:dyDescent="0.2">
      <c r="A43" s="349">
        <v>13</v>
      </c>
      <c r="B43" s="9" t="str">
        <f>$B$115</f>
        <v>Physical Training</v>
      </c>
      <c r="C43" s="75">
        <f t="shared" si="24"/>
        <v>368.00407259768701</v>
      </c>
      <c r="D43" s="75">
        <f t="shared" si="24"/>
        <v>362.94712305051263</v>
      </c>
      <c r="E43" s="75">
        <f t="shared" si="24"/>
        <v>0</v>
      </c>
      <c r="F43" s="75">
        <f t="shared" si="24"/>
        <v>0</v>
      </c>
      <c r="G43" s="95">
        <f t="shared" si="24"/>
        <v>0</v>
      </c>
      <c r="H43" s="43">
        <f t="shared" si="24"/>
        <v>367.59836818852619</v>
      </c>
    </row>
    <row r="44" spans="1:8" x14ac:dyDescent="0.2">
      <c r="A44" s="349">
        <v>14</v>
      </c>
      <c r="B44" s="9" t="str">
        <f>$B$116</f>
        <v>Health Services</v>
      </c>
      <c r="C44" s="75">
        <f t="shared" si="24"/>
        <v>232.88432276368334</v>
      </c>
      <c r="D44" s="75">
        <f t="shared" si="24"/>
        <v>390.9658701592914</v>
      </c>
      <c r="E44" s="75">
        <f t="shared" si="24"/>
        <v>666.08633705153045</v>
      </c>
      <c r="F44" s="75">
        <f t="shared" si="24"/>
        <v>3001.1497840824009</v>
      </c>
      <c r="G44" s="95">
        <f t="shared" si="24"/>
        <v>761.3197222251672</v>
      </c>
      <c r="H44" s="43">
        <f t="shared" si="24"/>
        <v>441.51974538362128</v>
      </c>
    </row>
    <row r="45" spans="1:8" x14ac:dyDescent="0.2">
      <c r="A45" s="349">
        <v>15</v>
      </c>
      <c r="B45" s="9" t="str">
        <f>$B$117</f>
        <v>Pharmacy</v>
      </c>
      <c r="C45" s="75">
        <f t="shared" si="24"/>
        <v>1591.5232853111158</v>
      </c>
      <c r="D45" s="75">
        <f t="shared" si="24"/>
        <v>1001.6621520397906</v>
      </c>
      <c r="E45" s="75">
        <f t="shared" si="24"/>
        <v>10586.466794268406</v>
      </c>
      <c r="F45" s="75">
        <f t="shared" si="24"/>
        <v>10765.41794160172</v>
      </c>
      <c r="G45" s="95">
        <f t="shared" si="24"/>
        <v>1142.7411287549503</v>
      </c>
      <c r="H45" s="43">
        <f t="shared" si="24"/>
        <v>1722.8435625051989</v>
      </c>
    </row>
    <row r="46" spans="1:8" x14ac:dyDescent="0.2">
      <c r="A46" s="349">
        <v>16</v>
      </c>
      <c r="B46" s="9" t="str">
        <f>$B$118</f>
        <v>Business Administration</v>
      </c>
      <c r="C46" s="75">
        <f t="shared" si="24"/>
        <v>277.80416237231123</v>
      </c>
      <c r="D46" s="75">
        <f t="shared" si="24"/>
        <v>447.77317417255028</v>
      </c>
      <c r="E46" s="75">
        <f t="shared" si="24"/>
        <v>839.58079905889031</v>
      </c>
      <c r="F46" s="75">
        <f t="shared" si="24"/>
        <v>8139.1428206184009</v>
      </c>
      <c r="G46" s="95">
        <f t="shared" si="24"/>
        <v>0</v>
      </c>
      <c r="H46" s="43">
        <f t="shared" si="24"/>
        <v>537.96016408946048</v>
      </c>
    </row>
    <row r="47" spans="1:8" x14ac:dyDescent="0.2">
      <c r="A47" s="349">
        <v>17</v>
      </c>
      <c r="B47" s="9" t="str">
        <f>$B$119</f>
        <v>Optometry</v>
      </c>
      <c r="C47" s="75">
        <f t="shared" si="24"/>
        <v>0</v>
      </c>
      <c r="D47" s="75">
        <f t="shared" si="24"/>
        <v>0</v>
      </c>
      <c r="E47" s="75">
        <f t="shared" si="24"/>
        <v>0</v>
      </c>
      <c r="F47" s="75">
        <f t="shared" si="24"/>
        <v>0</v>
      </c>
      <c r="G47" s="95">
        <f t="shared" si="24"/>
        <v>1643.5521022075718</v>
      </c>
      <c r="H47" s="43">
        <f t="shared" si="24"/>
        <v>1643.5521022075718</v>
      </c>
    </row>
    <row r="48" spans="1:8" x14ac:dyDescent="0.2">
      <c r="A48" s="349">
        <v>18</v>
      </c>
      <c r="B48" s="9" t="str">
        <f>$B$120</f>
        <v>Teacher Ed-Practice Teaching</v>
      </c>
      <c r="C48" s="75">
        <f t="shared" si="24"/>
        <v>520.57667757433751</v>
      </c>
      <c r="D48" s="75">
        <f t="shared" si="24"/>
        <v>563.63459075246453</v>
      </c>
      <c r="E48" s="75">
        <f t="shared" si="24"/>
        <v>0</v>
      </c>
      <c r="F48" s="75">
        <f t="shared" si="24"/>
        <v>0</v>
      </c>
      <c r="G48" s="95">
        <f t="shared" si="24"/>
        <v>0</v>
      </c>
      <c r="H48" s="43">
        <f t="shared" si="24"/>
        <v>562.38673136175873</v>
      </c>
    </row>
    <row r="49" spans="1:8" x14ac:dyDescent="0.2">
      <c r="A49" s="349">
        <v>19</v>
      </c>
      <c r="B49" s="9" t="str">
        <f>$B$121</f>
        <v>Technology</v>
      </c>
      <c r="C49" s="75">
        <f t="shared" si="24"/>
        <v>464.78790780347242</v>
      </c>
      <c r="D49" s="75">
        <f t="shared" si="24"/>
        <v>582.80189315959342</v>
      </c>
      <c r="E49" s="75">
        <f t="shared" si="24"/>
        <v>1072.1348599869868</v>
      </c>
      <c r="F49" s="75">
        <f t="shared" si="24"/>
        <v>3075.8330504686796</v>
      </c>
      <c r="G49" s="95">
        <f t="shared" si="24"/>
        <v>0</v>
      </c>
      <c r="H49" s="43">
        <f t="shared" si="24"/>
        <v>577.76399547960762</v>
      </c>
    </row>
    <row r="50" spans="1:8" x14ac:dyDescent="0.2">
      <c r="A50" s="349">
        <v>20</v>
      </c>
      <c r="B50" s="9" t="str">
        <f>$B$122</f>
        <v>Nursing</v>
      </c>
      <c r="C50" s="75">
        <f t="shared" si="24"/>
        <v>319.37693409160818</v>
      </c>
      <c r="D50" s="75">
        <f t="shared" si="24"/>
        <v>504.54401397034741</v>
      </c>
      <c r="E50" s="75">
        <f t="shared" si="24"/>
        <v>656.04845555873612</v>
      </c>
      <c r="F50" s="75">
        <f t="shared" si="24"/>
        <v>2647.9227841894844</v>
      </c>
      <c r="G50" s="95">
        <f t="shared" si="24"/>
        <v>0</v>
      </c>
      <c r="H50" s="43">
        <f t="shared" si="24"/>
        <v>558.70545652685507</v>
      </c>
    </row>
    <row r="51" spans="1:8" x14ac:dyDescent="0.2">
      <c r="A51" s="348"/>
      <c r="B51" s="39" t="str">
        <f>$B$123</f>
        <v>Totals</v>
      </c>
      <c r="C51" s="42">
        <f>IF(C123=0,0,C195/C123)</f>
        <v>301.11473416666104</v>
      </c>
      <c r="D51" s="42">
        <f>IF(D123=0,0,D195/D123)</f>
        <v>538.92192573113914</v>
      </c>
      <c r="E51" s="42">
        <f>IF(E123=0,0,E195/E123)</f>
        <v>1090.8788659515935</v>
      </c>
      <c r="F51" s="42">
        <f>IF(F123=0,0,F195/F123)</f>
        <v>4418.1510938304591</v>
      </c>
      <c r="G51" s="42">
        <f>IF(G123=0,0,G195/G123)</f>
        <v>1563.5786198625422</v>
      </c>
      <c r="H51" s="42">
        <f>IF(H99=0,0,H75/H99)</f>
        <v>576.93151887793192</v>
      </c>
    </row>
    <row r="53" spans="1:8" ht="15" thickBot="1" x14ac:dyDescent="0.25">
      <c r="A53" s="180" t="str">
        <f>"All Expenditures Current 3-Year (FY "&amp;H1-2&amp;" - FY "&amp;H1&amp;")"</f>
        <v>All Expenditures Current 3-Year (FY 2017 - FY 2019)</v>
      </c>
      <c r="C53" s="11"/>
      <c r="D53" s="11"/>
      <c r="E53" s="11"/>
      <c r="F53" s="11"/>
      <c r="G53" s="11"/>
      <c r="H53" s="17"/>
    </row>
    <row r="54" spans="1:8" ht="29.25" thickBot="1" x14ac:dyDescent="0.25">
      <c r="A54" s="65" t="s">
        <v>952</v>
      </c>
      <c r="B54" s="68" t="s">
        <v>32</v>
      </c>
      <c r="C54" s="69" t="s">
        <v>26</v>
      </c>
      <c r="D54" s="69" t="s">
        <v>27</v>
      </c>
      <c r="E54" s="69" t="s">
        <v>28</v>
      </c>
      <c r="F54" s="69" t="s">
        <v>29</v>
      </c>
      <c r="G54" s="69" t="s">
        <v>30</v>
      </c>
      <c r="H54" s="70" t="s">
        <v>1</v>
      </c>
    </row>
    <row r="55" spans="1:8" x14ac:dyDescent="0.2">
      <c r="A55" s="349">
        <v>1</v>
      </c>
      <c r="B55" s="9" t="str">
        <f>$B$103</f>
        <v>Liberal Arts</v>
      </c>
      <c r="C55" s="42">
        <f t="shared" ref="C55:G64" si="25">C175+C199+C223</f>
        <v>2867393945.2521086</v>
      </c>
      <c r="D55" s="42">
        <f t="shared" si="25"/>
        <v>2077836442.3410292</v>
      </c>
      <c r="E55" s="42">
        <f t="shared" si="25"/>
        <v>951953991.98475516</v>
      </c>
      <c r="F55" s="42">
        <f t="shared" si="25"/>
        <v>888806392.71518803</v>
      </c>
      <c r="G55" s="42">
        <f t="shared" si="25"/>
        <v>45292.699865944669</v>
      </c>
      <c r="H55" s="42">
        <f>SUM(C55:G55)</f>
        <v>6786036064.9929476</v>
      </c>
    </row>
    <row r="56" spans="1:8" x14ac:dyDescent="0.2">
      <c r="A56" s="349">
        <v>2</v>
      </c>
      <c r="B56" s="9" t="str">
        <f>$B$104</f>
        <v>Science</v>
      </c>
      <c r="C56" s="43">
        <f t="shared" si="25"/>
        <v>1632520542.4395435</v>
      </c>
      <c r="D56" s="43">
        <f t="shared" si="25"/>
        <v>1555803072.4854779</v>
      </c>
      <c r="E56" s="43">
        <f t="shared" si="25"/>
        <v>732255799.97408533</v>
      </c>
      <c r="F56" s="43">
        <f t="shared" si="25"/>
        <v>1280243783.1358671</v>
      </c>
      <c r="G56" s="43">
        <f t="shared" si="25"/>
        <v>354.89143576258778</v>
      </c>
      <c r="H56" s="43">
        <f t="shared" ref="H56:H75" si="26">SUM(C56:G56)</f>
        <v>5200823552.9264088</v>
      </c>
    </row>
    <row r="57" spans="1:8" x14ac:dyDescent="0.2">
      <c r="A57" s="349">
        <v>3</v>
      </c>
      <c r="B57" s="9" t="str">
        <f>$B$105</f>
        <v>Fine Arts</v>
      </c>
      <c r="C57" s="43">
        <f t="shared" si="25"/>
        <v>571784853.67737246</v>
      </c>
      <c r="D57" s="43">
        <f t="shared" si="25"/>
        <v>453781318.42589933</v>
      </c>
      <c r="E57" s="43">
        <f t="shared" si="25"/>
        <v>190340318.38917154</v>
      </c>
      <c r="F57" s="43">
        <f t="shared" si="25"/>
        <v>86257995.955348104</v>
      </c>
      <c r="G57" s="43">
        <f t="shared" si="25"/>
        <v>0</v>
      </c>
      <c r="H57" s="43">
        <f t="shared" si="26"/>
        <v>1302164486.4477913</v>
      </c>
    </row>
    <row r="58" spans="1:8" x14ac:dyDescent="0.2">
      <c r="A58" s="349">
        <v>4</v>
      </c>
      <c r="B58" s="9" t="str">
        <f>$B$106</f>
        <v>Teacher Education</v>
      </c>
      <c r="C58" s="43">
        <f t="shared" si="25"/>
        <v>81530246.490589097</v>
      </c>
      <c r="D58" s="43">
        <f t="shared" si="25"/>
        <v>449285114.24285913</v>
      </c>
      <c r="E58" s="43">
        <f t="shared" si="25"/>
        <v>505177702.92760271</v>
      </c>
      <c r="F58" s="43">
        <f t="shared" si="25"/>
        <v>340889717.08741564</v>
      </c>
      <c r="G58" s="43">
        <f t="shared" si="25"/>
        <v>7653.0400228521266</v>
      </c>
      <c r="H58" s="43">
        <f t="shared" si="26"/>
        <v>1376890433.7884893</v>
      </c>
    </row>
    <row r="59" spans="1:8" x14ac:dyDescent="0.2">
      <c r="A59" s="349">
        <v>5</v>
      </c>
      <c r="B59" s="9" t="str">
        <f>$B$107</f>
        <v>Agriculture</v>
      </c>
      <c r="C59" s="43">
        <f t="shared" si="25"/>
        <v>110744928.45486577</v>
      </c>
      <c r="D59" s="43">
        <f t="shared" si="25"/>
        <v>178274408.77542719</v>
      </c>
      <c r="E59" s="43">
        <f t="shared" si="25"/>
        <v>100636013.42676212</v>
      </c>
      <c r="F59" s="43">
        <f t="shared" si="25"/>
        <v>81024432.125127614</v>
      </c>
      <c r="G59" s="43">
        <f t="shared" si="25"/>
        <v>2430.0654683253651</v>
      </c>
      <c r="H59" s="43">
        <f t="shared" si="26"/>
        <v>470682212.847651</v>
      </c>
    </row>
    <row r="60" spans="1:8" x14ac:dyDescent="0.2">
      <c r="A60" s="349">
        <v>6</v>
      </c>
      <c r="B60" s="9" t="str">
        <f>$B$108</f>
        <v>Engineering</v>
      </c>
      <c r="C60" s="43">
        <f t="shared" si="25"/>
        <v>649157717.85351419</v>
      </c>
      <c r="D60" s="43">
        <f t="shared" si="25"/>
        <v>1444921192.0048056</v>
      </c>
      <c r="E60" s="43">
        <f t="shared" si="25"/>
        <v>1245499143.8799703</v>
      </c>
      <c r="F60" s="43">
        <f t="shared" si="25"/>
        <v>1395447304.3107545</v>
      </c>
      <c r="G60" s="43">
        <f t="shared" si="25"/>
        <v>6818.304539179434</v>
      </c>
      <c r="H60" s="43">
        <f t="shared" si="26"/>
        <v>4735032176.3535833</v>
      </c>
    </row>
    <row r="61" spans="1:8" x14ac:dyDescent="0.2">
      <c r="A61" s="349">
        <v>7</v>
      </c>
      <c r="B61" s="9" t="str">
        <f>$B$109</f>
        <v>Home Economics</v>
      </c>
      <c r="C61" s="43">
        <f t="shared" si="25"/>
        <v>63171555.375362247</v>
      </c>
      <c r="D61" s="43">
        <f t="shared" si="25"/>
        <v>98657281.622838974</v>
      </c>
      <c r="E61" s="43">
        <f t="shared" si="25"/>
        <v>29640126.209729403</v>
      </c>
      <c r="F61" s="43">
        <f t="shared" si="25"/>
        <v>18687149.309196014</v>
      </c>
      <c r="G61" s="43">
        <f t="shared" si="25"/>
        <v>0</v>
      </c>
      <c r="H61" s="43">
        <f t="shared" si="26"/>
        <v>210156112.51712665</v>
      </c>
    </row>
    <row r="62" spans="1:8" x14ac:dyDescent="0.2">
      <c r="A62" s="349">
        <v>8</v>
      </c>
      <c r="B62" s="9" t="str">
        <f>$B$110</f>
        <v>Law</v>
      </c>
      <c r="C62" s="43">
        <f t="shared" si="25"/>
        <v>1128.5758158630899</v>
      </c>
      <c r="D62" s="43">
        <f t="shared" si="25"/>
        <v>44208.574723876955</v>
      </c>
      <c r="E62" s="43">
        <f t="shared" si="25"/>
        <v>8219.1064310471575</v>
      </c>
      <c r="F62" s="43">
        <f t="shared" si="25"/>
        <v>8219.1064310471575</v>
      </c>
      <c r="G62" s="43">
        <f t="shared" si="25"/>
        <v>413272634.61996615</v>
      </c>
      <c r="H62" s="43">
        <f t="shared" si="26"/>
        <v>413334409.98336798</v>
      </c>
    </row>
    <row r="63" spans="1:8" x14ac:dyDescent="0.2">
      <c r="A63" s="349">
        <v>9</v>
      </c>
      <c r="B63" s="9" t="str">
        <f>$B$111</f>
        <v>Social Service</v>
      </c>
      <c r="C63" s="43">
        <f t="shared" si="25"/>
        <v>22871086.569381047</v>
      </c>
      <c r="D63" s="43">
        <f t="shared" si="25"/>
        <v>85876016.964382529</v>
      </c>
      <c r="E63" s="43">
        <f t="shared" si="25"/>
        <v>137978606.9465906</v>
      </c>
      <c r="F63" s="43">
        <f t="shared" si="25"/>
        <v>25874888.242726728</v>
      </c>
      <c r="G63" s="43">
        <f t="shared" si="25"/>
        <v>0</v>
      </c>
      <c r="H63" s="43">
        <f t="shared" si="26"/>
        <v>272600598.72308093</v>
      </c>
    </row>
    <row r="64" spans="1:8" x14ac:dyDescent="0.2">
      <c r="A64" s="349">
        <v>10</v>
      </c>
      <c r="B64" s="9" t="str">
        <f>$B$112</f>
        <v>Library Science</v>
      </c>
      <c r="C64" s="43">
        <f t="shared" si="25"/>
        <v>4678405.0453113867</v>
      </c>
      <c r="D64" s="43">
        <f t="shared" si="25"/>
        <v>5781016.9050573651</v>
      </c>
      <c r="E64" s="43">
        <f t="shared" si="25"/>
        <v>54360915.329413392</v>
      </c>
      <c r="F64" s="43">
        <f t="shared" si="25"/>
        <v>6514291.2893568296</v>
      </c>
      <c r="G64" s="43">
        <f t="shared" si="25"/>
        <v>0</v>
      </c>
      <c r="H64" s="43">
        <f t="shared" si="26"/>
        <v>71334628.569138974</v>
      </c>
    </row>
    <row r="65" spans="1:8" x14ac:dyDescent="0.2">
      <c r="A65" s="349">
        <v>11</v>
      </c>
      <c r="B65" s="9" t="str">
        <f>$B$113</f>
        <v>Veterinary Science</v>
      </c>
      <c r="C65" s="43">
        <f t="shared" ref="C65:G74" si="27">C185+C209+C233</f>
        <v>0</v>
      </c>
      <c r="D65" s="43">
        <f t="shared" si="27"/>
        <v>0</v>
      </c>
      <c r="E65" s="43">
        <f t="shared" si="27"/>
        <v>0</v>
      </c>
      <c r="F65" s="43">
        <f t="shared" si="27"/>
        <v>0</v>
      </c>
      <c r="G65" s="43">
        <f t="shared" si="27"/>
        <v>228045850.16353515</v>
      </c>
      <c r="H65" s="43">
        <f t="shared" si="26"/>
        <v>228045850.16353515</v>
      </c>
    </row>
    <row r="66" spans="1:8" x14ac:dyDescent="0.2">
      <c r="A66" s="349">
        <v>12</v>
      </c>
      <c r="B66" s="9" t="str">
        <f>$B$114</f>
        <v>Vocational Training</v>
      </c>
      <c r="C66" s="43">
        <f t="shared" si="27"/>
        <v>15328383.796152178</v>
      </c>
      <c r="D66" s="43">
        <f t="shared" si="27"/>
        <v>9234172.1069085728</v>
      </c>
      <c r="E66" s="43">
        <f t="shared" si="27"/>
        <v>0</v>
      </c>
      <c r="F66" s="43">
        <f t="shared" si="27"/>
        <v>0</v>
      </c>
      <c r="G66" s="43">
        <f t="shared" si="27"/>
        <v>0</v>
      </c>
      <c r="H66" s="43">
        <f t="shared" si="26"/>
        <v>24562555.903060749</v>
      </c>
    </row>
    <row r="67" spans="1:8" x14ac:dyDescent="0.2">
      <c r="A67" s="349">
        <v>13</v>
      </c>
      <c r="B67" s="9" t="str">
        <f>$B$115</f>
        <v>Physical Training</v>
      </c>
      <c r="C67" s="43">
        <f t="shared" si="27"/>
        <v>45857355.49047038</v>
      </c>
      <c r="D67" s="43">
        <f t="shared" si="27"/>
        <v>3960841.9538502442</v>
      </c>
      <c r="E67" s="43">
        <f t="shared" si="27"/>
        <v>203.80606120331669</v>
      </c>
      <c r="F67" s="43">
        <f t="shared" si="27"/>
        <v>0</v>
      </c>
      <c r="G67" s="43">
        <f t="shared" si="27"/>
        <v>0</v>
      </c>
      <c r="H67" s="43">
        <f t="shared" si="26"/>
        <v>49818401.250381827</v>
      </c>
    </row>
    <row r="68" spans="1:8" x14ac:dyDescent="0.2">
      <c r="A68" s="349">
        <v>14</v>
      </c>
      <c r="B68" s="9" t="str">
        <f>$B$116</f>
        <v>Health Services</v>
      </c>
      <c r="C68" s="43">
        <f t="shared" si="27"/>
        <v>121748896.44465773</v>
      </c>
      <c r="D68" s="43">
        <f t="shared" si="27"/>
        <v>316127965.22514015</v>
      </c>
      <c r="E68" s="43">
        <f t="shared" si="27"/>
        <v>208957278.71009856</v>
      </c>
      <c r="F68" s="43">
        <f t="shared" si="27"/>
        <v>67687932.230194464</v>
      </c>
      <c r="G68" s="43">
        <f t="shared" si="27"/>
        <v>51826840.090478256</v>
      </c>
      <c r="H68" s="43">
        <f t="shared" si="26"/>
        <v>766348912.70056915</v>
      </c>
    </row>
    <row r="69" spans="1:8" x14ac:dyDescent="0.2">
      <c r="A69" s="349">
        <v>15</v>
      </c>
      <c r="B69" s="9" t="str">
        <f>$B$117</f>
        <v>Pharmacy</v>
      </c>
      <c r="C69" s="43">
        <f t="shared" si="27"/>
        <v>109815.106686467</v>
      </c>
      <c r="D69" s="43">
        <f t="shared" si="27"/>
        <v>3170260.7112059374</v>
      </c>
      <c r="E69" s="43">
        <f t="shared" si="27"/>
        <v>41033145.294584341</v>
      </c>
      <c r="F69" s="43">
        <f t="shared" si="27"/>
        <v>68694131.885360569</v>
      </c>
      <c r="G69" s="43">
        <f t="shared" si="27"/>
        <v>176826619.52241227</v>
      </c>
      <c r="H69" s="43">
        <f t="shared" si="26"/>
        <v>289833972.52024961</v>
      </c>
    </row>
    <row r="70" spans="1:8" x14ac:dyDescent="0.2">
      <c r="A70" s="349">
        <v>16</v>
      </c>
      <c r="B70" s="9" t="str">
        <f>$B$118</f>
        <v>Business Administration</v>
      </c>
      <c r="C70" s="43">
        <f t="shared" si="27"/>
        <v>371835870.86041588</v>
      </c>
      <c r="D70" s="43">
        <f t="shared" si="27"/>
        <v>1725046153.4997499</v>
      </c>
      <c r="E70" s="43">
        <f t="shared" si="27"/>
        <v>1025342248.754665</v>
      </c>
      <c r="F70" s="43">
        <f t="shared" si="27"/>
        <v>350447072.4273665</v>
      </c>
      <c r="G70" s="43">
        <f t="shared" si="27"/>
        <v>19673.943512390928</v>
      </c>
      <c r="H70" s="43">
        <f t="shared" si="26"/>
        <v>3472691019.4857097</v>
      </c>
    </row>
    <row r="71" spans="1:8" x14ac:dyDescent="0.2">
      <c r="A71" s="349">
        <v>17</v>
      </c>
      <c r="B71" s="9" t="str">
        <f>$B$119</f>
        <v>Optometry</v>
      </c>
      <c r="C71" s="43">
        <f t="shared" si="27"/>
        <v>0</v>
      </c>
      <c r="D71" s="43">
        <f t="shared" si="27"/>
        <v>0</v>
      </c>
      <c r="E71" s="43">
        <f t="shared" si="27"/>
        <v>0</v>
      </c>
      <c r="F71" s="43">
        <f t="shared" si="27"/>
        <v>0</v>
      </c>
      <c r="G71" s="43">
        <f t="shared" si="27"/>
        <v>80769080.958786696</v>
      </c>
      <c r="H71" s="43">
        <f t="shared" si="26"/>
        <v>80769080.958786696</v>
      </c>
    </row>
    <row r="72" spans="1:8" x14ac:dyDescent="0.2">
      <c r="A72" s="349">
        <v>18</v>
      </c>
      <c r="B72" s="9" t="str">
        <f>$B$120</f>
        <v>Teacher Ed-Practice Teaching</v>
      </c>
      <c r="C72" s="43">
        <f t="shared" si="27"/>
        <v>2400899.6369728446</v>
      </c>
      <c r="D72" s="43">
        <f t="shared" si="27"/>
        <v>87096762.405206084</v>
      </c>
      <c r="E72" s="43">
        <f t="shared" si="27"/>
        <v>0</v>
      </c>
      <c r="F72" s="43">
        <f t="shared" si="27"/>
        <v>0</v>
      </c>
      <c r="G72" s="43">
        <f t="shared" si="27"/>
        <v>0</v>
      </c>
      <c r="H72" s="43">
        <f t="shared" si="26"/>
        <v>89497662.042178929</v>
      </c>
    </row>
    <row r="73" spans="1:8" x14ac:dyDescent="0.2">
      <c r="A73" s="349">
        <v>19</v>
      </c>
      <c r="B73" s="9" t="str">
        <f>$B$121</f>
        <v>Technology</v>
      </c>
      <c r="C73" s="43">
        <f t="shared" si="27"/>
        <v>90951092.162706897</v>
      </c>
      <c r="D73" s="43">
        <f t="shared" si="27"/>
        <v>183653115.37434423</v>
      </c>
      <c r="E73" s="43">
        <f t="shared" si="27"/>
        <v>43080522.943997107</v>
      </c>
      <c r="F73" s="43">
        <f t="shared" si="27"/>
        <v>793564.92702091939</v>
      </c>
      <c r="G73" s="43">
        <f t="shared" si="27"/>
        <v>10640.516091714479</v>
      </c>
      <c r="H73" s="43">
        <f t="shared" si="26"/>
        <v>318488935.92416084</v>
      </c>
    </row>
    <row r="74" spans="1:8" x14ac:dyDescent="0.2">
      <c r="A74" s="349">
        <v>20</v>
      </c>
      <c r="B74" s="9" t="str">
        <f>$B$122</f>
        <v>Nursing</v>
      </c>
      <c r="C74" s="43">
        <f t="shared" si="27"/>
        <v>26734085.022006247</v>
      </c>
      <c r="D74" s="43">
        <f t="shared" si="27"/>
        <v>467051852.83622485</v>
      </c>
      <c r="E74" s="43">
        <f t="shared" si="27"/>
        <v>215427943.4487333</v>
      </c>
      <c r="F74" s="43">
        <f t="shared" si="27"/>
        <v>48422563.954473101</v>
      </c>
      <c r="G74" s="43">
        <f t="shared" si="27"/>
        <v>0</v>
      </c>
      <c r="H74" s="43">
        <f t="shared" si="26"/>
        <v>757636445.26143754</v>
      </c>
    </row>
    <row r="75" spans="1:8" x14ac:dyDescent="0.2">
      <c r="A75" s="348"/>
      <c r="B75" s="39" t="str">
        <f>$B$123</f>
        <v>Totals</v>
      </c>
      <c r="C75" s="42">
        <f>SUM(C55:C74)</f>
        <v>6678820808.253931</v>
      </c>
      <c r="D75" s="42">
        <f>SUM(D55:D74)</f>
        <v>9145601196.4551315</v>
      </c>
      <c r="E75" s="42">
        <f>SUM(E55:E74)</f>
        <v>5481692181.1326513</v>
      </c>
      <c r="F75" s="42">
        <f>SUM(F55:F74)</f>
        <v>4659799438.701828</v>
      </c>
      <c r="G75" s="42">
        <f>SUM(G55:G74)</f>
        <v>950833888.81611478</v>
      </c>
      <c r="H75" s="42">
        <f t="shared" si="26"/>
        <v>26916747513.359657</v>
      </c>
    </row>
    <row r="76" spans="1:8" x14ac:dyDescent="0.2">
      <c r="H76" s="58"/>
    </row>
    <row r="77" spans="1:8" ht="15" thickBot="1" x14ac:dyDescent="0.25">
      <c r="A77" s="3" t="str">
        <f>"Semester Credit Hours  3-Years (FY "&amp;H1-2&amp;" - FY "&amp;H1&amp;")"</f>
        <v>Semester Credit Hours  3-Years (FY 2017 - FY 2019)</v>
      </c>
      <c r="C77" s="1"/>
      <c r="D77" s="1"/>
      <c r="E77" s="1"/>
      <c r="F77" s="1"/>
      <c r="G77" s="1"/>
      <c r="H77" s="1"/>
    </row>
    <row r="78" spans="1:8" ht="29.25" thickBot="1" x14ac:dyDescent="0.25">
      <c r="A78" s="65" t="s">
        <v>952</v>
      </c>
      <c r="B78" s="68" t="s">
        <v>32</v>
      </c>
      <c r="C78" s="69" t="s">
        <v>26</v>
      </c>
      <c r="D78" s="69" t="s">
        <v>27</v>
      </c>
      <c r="E78" s="69" t="s">
        <v>28</v>
      </c>
      <c r="F78" s="69" t="s">
        <v>29</v>
      </c>
      <c r="G78" s="69" t="s">
        <v>30</v>
      </c>
      <c r="H78" s="70" t="s">
        <v>31</v>
      </c>
    </row>
    <row r="79" spans="1:8" x14ac:dyDescent="0.2">
      <c r="A79" s="349">
        <v>1</v>
      </c>
      <c r="B79" s="9" t="s">
        <v>45</v>
      </c>
      <c r="C79" s="87">
        <f>C103+C127+C151</f>
        <v>11606427</v>
      </c>
      <c r="D79" s="87">
        <f t="shared" ref="C79:G88" si="28">D103+D127+D151</f>
        <v>4675434</v>
      </c>
      <c r="E79" s="87">
        <f t="shared" si="28"/>
        <v>837680</v>
      </c>
      <c r="F79" s="87">
        <f t="shared" si="28"/>
        <v>260802</v>
      </c>
      <c r="G79" s="87">
        <f t="shared" si="28"/>
        <v>0</v>
      </c>
      <c r="H79" s="22">
        <f>SUM(C79:G79)</f>
        <v>17380343</v>
      </c>
    </row>
    <row r="80" spans="1:8" x14ac:dyDescent="0.2">
      <c r="A80" s="349">
        <v>2</v>
      </c>
      <c r="B80" s="7" t="s">
        <v>46</v>
      </c>
      <c r="C80" s="87">
        <f t="shared" si="28"/>
        <v>4592181</v>
      </c>
      <c r="D80" s="87">
        <f t="shared" si="28"/>
        <v>2263667</v>
      </c>
      <c r="E80" s="87">
        <f t="shared" si="28"/>
        <v>384800</v>
      </c>
      <c r="F80" s="87">
        <f t="shared" si="28"/>
        <v>229498</v>
      </c>
      <c r="G80" s="87">
        <f t="shared" si="28"/>
        <v>0</v>
      </c>
      <c r="H80" s="22">
        <f t="shared" ref="H80:H99" si="29">SUM(C80:G80)</f>
        <v>7470146</v>
      </c>
    </row>
    <row r="81" spans="1:8" x14ac:dyDescent="0.2">
      <c r="A81" s="349">
        <v>3</v>
      </c>
      <c r="B81" s="7" t="s">
        <v>47</v>
      </c>
      <c r="C81" s="87">
        <f t="shared" si="28"/>
        <v>1620147</v>
      </c>
      <c r="D81" s="87">
        <f t="shared" si="28"/>
        <v>672003</v>
      </c>
      <c r="E81" s="87">
        <f t="shared" si="28"/>
        <v>106709</v>
      </c>
      <c r="F81" s="87">
        <f t="shared" si="28"/>
        <v>37278</v>
      </c>
      <c r="G81" s="87">
        <f t="shared" si="28"/>
        <v>0</v>
      </c>
      <c r="H81" s="22">
        <f t="shared" si="29"/>
        <v>2436137</v>
      </c>
    </row>
    <row r="82" spans="1:8" x14ac:dyDescent="0.2">
      <c r="A82" s="349">
        <v>4</v>
      </c>
      <c r="B82" s="7" t="s">
        <v>48</v>
      </c>
      <c r="C82" s="87">
        <f t="shared" si="28"/>
        <v>232104</v>
      </c>
      <c r="D82" s="87">
        <f t="shared" si="28"/>
        <v>945102</v>
      </c>
      <c r="E82" s="87">
        <f t="shared" si="28"/>
        <v>853242</v>
      </c>
      <c r="F82" s="87">
        <f t="shared" si="28"/>
        <v>159181</v>
      </c>
      <c r="G82" s="87">
        <f t="shared" si="28"/>
        <v>0</v>
      </c>
      <c r="H82" s="22">
        <f t="shared" si="29"/>
        <v>2189629</v>
      </c>
    </row>
    <row r="83" spans="1:8" x14ac:dyDescent="0.2">
      <c r="A83" s="349">
        <v>5</v>
      </c>
      <c r="B83" s="7" t="s">
        <v>49</v>
      </c>
      <c r="C83" s="87">
        <f t="shared" si="28"/>
        <v>257676</v>
      </c>
      <c r="D83" s="87">
        <f t="shared" si="28"/>
        <v>307612</v>
      </c>
      <c r="E83" s="87">
        <f t="shared" si="28"/>
        <v>50382</v>
      </c>
      <c r="F83" s="87">
        <f t="shared" si="28"/>
        <v>22278</v>
      </c>
      <c r="G83" s="87">
        <f t="shared" si="28"/>
        <v>0</v>
      </c>
      <c r="H83" s="22">
        <f t="shared" si="29"/>
        <v>637948</v>
      </c>
    </row>
    <row r="84" spans="1:8" x14ac:dyDescent="0.2">
      <c r="A84" s="349">
        <v>6</v>
      </c>
      <c r="B84" s="7" t="s">
        <v>50</v>
      </c>
      <c r="C84" s="87">
        <f t="shared" si="28"/>
        <v>1395923</v>
      </c>
      <c r="D84" s="87">
        <f t="shared" si="28"/>
        <v>2013029</v>
      </c>
      <c r="E84" s="87">
        <f t="shared" si="28"/>
        <v>749130</v>
      </c>
      <c r="F84" s="87">
        <f t="shared" si="28"/>
        <v>290653</v>
      </c>
      <c r="G84" s="87">
        <f t="shared" si="28"/>
        <v>0</v>
      </c>
      <c r="H84" s="22">
        <f t="shared" si="29"/>
        <v>4448735</v>
      </c>
    </row>
    <row r="85" spans="1:8" x14ac:dyDescent="0.2">
      <c r="A85" s="349">
        <v>7</v>
      </c>
      <c r="B85" s="7" t="s">
        <v>51</v>
      </c>
      <c r="C85" s="87">
        <f t="shared" si="28"/>
        <v>233532</v>
      </c>
      <c r="D85" s="87">
        <f t="shared" si="28"/>
        <v>218286</v>
      </c>
      <c r="E85" s="87">
        <f t="shared" si="28"/>
        <v>35332</v>
      </c>
      <c r="F85" s="87">
        <f t="shared" si="28"/>
        <v>6342</v>
      </c>
      <c r="G85" s="87">
        <f t="shared" si="28"/>
        <v>0</v>
      </c>
      <c r="H85" s="22">
        <f t="shared" si="29"/>
        <v>493492</v>
      </c>
    </row>
    <row r="86" spans="1:8" x14ac:dyDescent="0.2">
      <c r="A86" s="349">
        <v>8</v>
      </c>
      <c r="B86" s="7" t="s">
        <v>52</v>
      </c>
      <c r="C86" s="87">
        <f t="shared" si="28"/>
        <v>0</v>
      </c>
      <c r="D86" s="87">
        <f t="shared" si="28"/>
        <v>0</v>
      </c>
      <c r="E86" s="87">
        <f t="shared" si="28"/>
        <v>0</v>
      </c>
      <c r="F86" s="87">
        <f t="shared" si="28"/>
        <v>0</v>
      </c>
      <c r="G86" s="87">
        <f t="shared" si="28"/>
        <v>316150</v>
      </c>
      <c r="H86" s="22">
        <f t="shared" si="29"/>
        <v>316150</v>
      </c>
    </row>
    <row r="87" spans="1:8" x14ac:dyDescent="0.2">
      <c r="A87" s="349">
        <v>9</v>
      </c>
      <c r="B87" s="7" t="s">
        <v>53</v>
      </c>
      <c r="C87" s="87">
        <f t="shared" si="28"/>
        <v>57478</v>
      </c>
      <c r="D87" s="87">
        <f t="shared" si="28"/>
        <v>183971</v>
      </c>
      <c r="E87" s="87">
        <f t="shared" si="28"/>
        <v>237415</v>
      </c>
      <c r="F87" s="87">
        <f t="shared" si="28"/>
        <v>3971</v>
      </c>
      <c r="G87" s="87">
        <f t="shared" si="28"/>
        <v>0</v>
      </c>
      <c r="H87" s="22">
        <f t="shared" si="29"/>
        <v>482835</v>
      </c>
    </row>
    <row r="88" spans="1:8" x14ac:dyDescent="0.2">
      <c r="A88" s="349">
        <v>10</v>
      </c>
      <c r="B88" s="7" t="s">
        <v>54</v>
      </c>
      <c r="C88" s="87">
        <f t="shared" si="28"/>
        <v>8004</v>
      </c>
      <c r="D88" s="87">
        <f t="shared" si="28"/>
        <v>12712</v>
      </c>
      <c r="E88" s="87">
        <f t="shared" si="28"/>
        <v>69488</v>
      </c>
      <c r="F88" s="87">
        <f t="shared" si="28"/>
        <v>1822</v>
      </c>
      <c r="G88" s="87">
        <f t="shared" si="28"/>
        <v>0</v>
      </c>
      <c r="H88" s="22">
        <f t="shared" si="29"/>
        <v>92026</v>
      </c>
    </row>
    <row r="89" spans="1:8" x14ac:dyDescent="0.2">
      <c r="A89" s="349">
        <v>11</v>
      </c>
      <c r="B89" s="7" t="s">
        <v>55</v>
      </c>
      <c r="C89" s="87">
        <f t="shared" ref="C89:G98" si="30">C113+C137+C161</f>
        <v>0</v>
      </c>
      <c r="D89" s="87">
        <f t="shared" si="30"/>
        <v>0</v>
      </c>
      <c r="E89" s="87">
        <f t="shared" si="30"/>
        <v>0</v>
      </c>
      <c r="F89" s="87">
        <f t="shared" si="30"/>
        <v>0</v>
      </c>
      <c r="G89" s="87">
        <f t="shared" si="30"/>
        <v>38856</v>
      </c>
      <c r="H89" s="22">
        <f t="shared" si="29"/>
        <v>38856</v>
      </c>
    </row>
    <row r="90" spans="1:8" x14ac:dyDescent="0.2">
      <c r="A90" s="349">
        <v>12</v>
      </c>
      <c r="B90" s="7" t="s">
        <v>56</v>
      </c>
      <c r="C90" s="87">
        <f t="shared" si="30"/>
        <v>46798</v>
      </c>
      <c r="D90" s="87">
        <f t="shared" si="30"/>
        <v>11580</v>
      </c>
      <c r="E90" s="87">
        <f t="shared" si="30"/>
        <v>0</v>
      </c>
      <c r="F90" s="87">
        <f t="shared" si="30"/>
        <v>0</v>
      </c>
      <c r="G90" s="87">
        <f t="shared" si="30"/>
        <v>0</v>
      </c>
      <c r="H90" s="22">
        <f t="shared" si="29"/>
        <v>58378</v>
      </c>
    </row>
    <row r="91" spans="1:8" x14ac:dyDescent="0.2">
      <c r="A91" s="349">
        <v>13</v>
      </c>
      <c r="B91" s="7" t="s">
        <v>57</v>
      </c>
      <c r="C91" s="87">
        <f t="shared" si="30"/>
        <v>124611</v>
      </c>
      <c r="D91" s="87">
        <f t="shared" si="30"/>
        <v>10913</v>
      </c>
      <c r="E91" s="87">
        <f t="shared" si="30"/>
        <v>0</v>
      </c>
      <c r="F91" s="87">
        <f t="shared" si="30"/>
        <v>0</v>
      </c>
      <c r="G91" s="87">
        <f t="shared" si="30"/>
        <v>0</v>
      </c>
      <c r="H91" s="22">
        <f t="shared" si="29"/>
        <v>135524</v>
      </c>
    </row>
    <row r="92" spans="1:8" x14ac:dyDescent="0.2">
      <c r="A92" s="349">
        <v>14</v>
      </c>
      <c r="B92" s="7" t="s">
        <v>58</v>
      </c>
      <c r="C92" s="87">
        <f t="shared" si="30"/>
        <v>522787</v>
      </c>
      <c r="D92" s="87">
        <f t="shared" si="30"/>
        <v>808582</v>
      </c>
      <c r="E92" s="87">
        <f t="shared" si="30"/>
        <v>313709</v>
      </c>
      <c r="F92" s="87">
        <f t="shared" si="30"/>
        <v>22554</v>
      </c>
      <c r="G92" s="87">
        <f t="shared" si="30"/>
        <v>68075</v>
      </c>
      <c r="H92" s="22">
        <f t="shared" si="29"/>
        <v>1735707</v>
      </c>
    </row>
    <row r="93" spans="1:8" x14ac:dyDescent="0.2">
      <c r="A93" s="349">
        <v>15</v>
      </c>
      <c r="B93" s="7" t="s">
        <v>59</v>
      </c>
      <c r="C93" s="87">
        <f t="shared" si="30"/>
        <v>69</v>
      </c>
      <c r="D93" s="87">
        <f t="shared" si="30"/>
        <v>3165</v>
      </c>
      <c r="E93" s="87">
        <f t="shared" si="30"/>
        <v>3876</v>
      </c>
      <c r="F93" s="87">
        <f t="shared" si="30"/>
        <v>6381</v>
      </c>
      <c r="G93" s="87">
        <f t="shared" si="30"/>
        <v>154739</v>
      </c>
      <c r="H93" s="22">
        <f t="shared" si="29"/>
        <v>168230</v>
      </c>
    </row>
    <row r="94" spans="1:8" x14ac:dyDescent="0.2">
      <c r="A94" s="349">
        <v>16</v>
      </c>
      <c r="B94" s="7" t="s">
        <v>60</v>
      </c>
      <c r="C94" s="87">
        <f t="shared" si="30"/>
        <v>1338482</v>
      </c>
      <c r="D94" s="87">
        <f t="shared" si="30"/>
        <v>3852500</v>
      </c>
      <c r="E94" s="87">
        <f t="shared" si="30"/>
        <v>1221255</v>
      </c>
      <c r="F94" s="87">
        <f t="shared" si="30"/>
        <v>43057</v>
      </c>
      <c r="G94" s="87">
        <f t="shared" si="30"/>
        <v>0</v>
      </c>
      <c r="H94" s="22">
        <f t="shared" si="29"/>
        <v>6455294</v>
      </c>
    </row>
    <row r="95" spans="1:8" x14ac:dyDescent="0.2">
      <c r="A95" s="349">
        <v>17</v>
      </c>
      <c r="B95" s="7" t="s">
        <v>61</v>
      </c>
      <c r="C95" s="87">
        <f t="shared" si="30"/>
        <v>0</v>
      </c>
      <c r="D95" s="87">
        <f t="shared" si="30"/>
        <v>0</v>
      </c>
      <c r="E95" s="87">
        <f t="shared" si="30"/>
        <v>0</v>
      </c>
      <c r="F95" s="87">
        <f t="shared" si="30"/>
        <v>0</v>
      </c>
      <c r="G95" s="87">
        <f t="shared" si="30"/>
        <v>49143</v>
      </c>
      <c r="H95" s="22">
        <f t="shared" si="29"/>
        <v>49143</v>
      </c>
    </row>
    <row r="96" spans="1:8" x14ac:dyDescent="0.2">
      <c r="A96" s="349">
        <v>18</v>
      </c>
      <c r="B96" s="7" t="s">
        <v>62</v>
      </c>
      <c r="C96" s="87">
        <f t="shared" si="30"/>
        <v>4612</v>
      </c>
      <c r="D96" s="87">
        <f t="shared" si="30"/>
        <v>154527</v>
      </c>
      <c r="E96" s="87">
        <f t="shared" si="30"/>
        <v>0</v>
      </c>
      <c r="F96" s="87">
        <f t="shared" si="30"/>
        <v>0</v>
      </c>
      <c r="G96" s="87">
        <f t="shared" si="30"/>
        <v>0</v>
      </c>
      <c r="H96" s="22">
        <f t="shared" si="29"/>
        <v>159139</v>
      </c>
    </row>
    <row r="97" spans="1:8" x14ac:dyDescent="0.2">
      <c r="A97" s="349">
        <v>19</v>
      </c>
      <c r="B97" s="7" t="s">
        <v>63</v>
      </c>
      <c r="C97" s="87">
        <f t="shared" si="30"/>
        <v>195683</v>
      </c>
      <c r="D97" s="87">
        <f t="shared" si="30"/>
        <v>315121</v>
      </c>
      <c r="E97" s="87">
        <f t="shared" si="30"/>
        <v>40182</v>
      </c>
      <c r="F97" s="87">
        <f t="shared" si="30"/>
        <v>258</v>
      </c>
      <c r="G97" s="87">
        <f t="shared" si="30"/>
        <v>0</v>
      </c>
      <c r="H97" s="22">
        <f t="shared" si="29"/>
        <v>551244</v>
      </c>
    </row>
    <row r="98" spans="1:8" x14ac:dyDescent="0.2">
      <c r="A98" s="349">
        <v>20</v>
      </c>
      <c r="B98" s="7" t="s">
        <v>0</v>
      </c>
      <c r="C98" s="87">
        <f t="shared" si="30"/>
        <v>83707</v>
      </c>
      <c r="D98" s="87">
        <f t="shared" si="30"/>
        <v>925691</v>
      </c>
      <c r="E98" s="87">
        <f t="shared" si="30"/>
        <v>328372</v>
      </c>
      <c r="F98" s="87">
        <f t="shared" si="30"/>
        <v>18287</v>
      </c>
      <c r="G98" s="87">
        <f t="shared" si="30"/>
        <v>0</v>
      </c>
      <c r="H98" s="22">
        <f t="shared" si="29"/>
        <v>1356057</v>
      </c>
    </row>
    <row r="99" spans="1:8" x14ac:dyDescent="0.2">
      <c r="A99" s="348"/>
      <c r="B99" s="8" t="s">
        <v>34</v>
      </c>
      <c r="C99" s="22">
        <f>SUM(C79:C98)</f>
        <v>22320221</v>
      </c>
      <c r="D99" s="22">
        <f>SUM(D79:D98)</f>
        <v>17373895</v>
      </c>
      <c r="E99" s="22">
        <f>SUM(E79:E98)</f>
        <v>5231572</v>
      </c>
      <c r="F99" s="22">
        <f>SUM(F79:F98)</f>
        <v>1102362</v>
      </c>
      <c r="G99" s="22">
        <f>SUM(G79:G98)</f>
        <v>626963</v>
      </c>
      <c r="H99" s="22">
        <f t="shared" si="29"/>
        <v>46655013</v>
      </c>
    </row>
    <row r="100" spans="1:8" x14ac:dyDescent="0.2">
      <c r="B100" s="14"/>
      <c r="C100" s="18"/>
      <c r="D100" s="18"/>
      <c r="E100" s="18"/>
      <c r="F100" s="18"/>
      <c r="G100" s="18"/>
      <c r="H100" s="175"/>
    </row>
    <row r="101" spans="1:8" ht="15" thickBot="1" x14ac:dyDescent="0.25">
      <c r="A101" s="3" t="str">
        <f>"Semester Credit Hours Current Year (FY "&amp;H1&amp;")"</f>
        <v>Semester Credit Hours Current Year (FY 2019)</v>
      </c>
      <c r="C101" s="1"/>
      <c r="D101" s="1"/>
      <c r="E101" s="1"/>
      <c r="F101" s="1"/>
      <c r="G101" s="1"/>
      <c r="H101" s="1"/>
    </row>
    <row r="102" spans="1:8" ht="29.25" thickBot="1" x14ac:dyDescent="0.25">
      <c r="A102" s="65" t="s">
        <v>952</v>
      </c>
      <c r="B102" s="68" t="s">
        <v>32</v>
      </c>
      <c r="C102" s="69" t="s">
        <v>26</v>
      </c>
      <c r="D102" s="69" t="s">
        <v>27</v>
      </c>
      <c r="E102" s="69" t="s">
        <v>28</v>
      </c>
      <c r="F102" s="69" t="s">
        <v>29</v>
      </c>
      <c r="G102" s="69" t="s">
        <v>30</v>
      </c>
      <c r="H102" s="70" t="s">
        <v>31</v>
      </c>
    </row>
    <row r="103" spans="1:8" x14ac:dyDescent="0.2">
      <c r="A103" s="349">
        <v>1</v>
      </c>
      <c r="B103" s="9" t="s">
        <v>45</v>
      </c>
      <c r="C103" s="87">
        <f>SUM(UTA:SRSU!C32)</f>
        <v>3885876</v>
      </c>
      <c r="D103" s="87">
        <f>SUM(UTA:SRSU!D32)</f>
        <v>1587435</v>
      </c>
      <c r="E103" s="87">
        <f>SUM(UTA:SRSU!E32)</f>
        <v>284126</v>
      </c>
      <c r="F103" s="87">
        <f>SUM(UTA:SRSU!F32)</f>
        <v>87433</v>
      </c>
      <c r="G103" s="87">
        <f>SUM(UTA:SRSU!G32)</f>
        <v>0</v>
      </c>
      <c r="H103" s="22">
        <f>SUM(C103:G103)</f>
        <v>5844870</v>
      </c>
    </row>
    <row r="104" spans="1:8" x14ac:dyDescent="0.2">
      <c r="A104" s="349">
        <v>2</v>
      </c>
      <c r="B104" s="7" t="s">
        <v>46</v>
      </c>
      <c r="C104" s="87">
        <f>SUM(UTA:SRSU!C33)</f>
        <v>1554351</v>
      </c>
      <c r="D104" s="87">
        <f>SUM(UTA:SRSU!D33)</f>
        <v>774964</v>
      </c>
      <c r="E104" s="87">
        <f>SUM(UTA:SRSU!E33)</f>
        <v>128900</v>
      </c>
      <c r="F104" s="87">
        <f>SUM(UTA:SRSU!F33)</f>
        <v>78358</v>
      </c>
      <c r="G104" s="87">
        <f>SUM(UTA:SRSU!G33)</f>
        <v>0</v>
      </c>
      <c r="H104" s="22">
        <f t="shared" ref="H104:H123" si="31">SUM(C104:G104)</f>
        <v>2536573</v>
      </c>
    </row>
    <row r="105" spans="1:8" x14ac:dyDescent="0.2">
      <c r="A105" s="349">
        <v>3</v>
      </c>
      <c r="B105" s="7" t="s">
        <v>47</v>
      </c>
      <c r="C105" s="87">
        <f>SUM(UTA:SRSU!C34)</f>
        <v>554780</v>
      </c>
      <c r="D105" s="87">
        <f>SUM(UTA:SRSU!D34)</f>
        <v>233155</v>
      </c>
      <c r="E105" s="87">
        <f>SUM(UTA:SRSU!E34)</f>
        <v>34409</v>
      </c>
      <c r="F105" s="87">
        <f>SUM(UTA:SRSU!F34)</f>
        <v>12232</v>
      </c>
      <c r="G105" s="87">
        <f>SUM(UTA:SRSU!G34)</f>
        <v>0</v>
      </c>
      <c r="H105" s="22">
        <f t="shared" si="31"/>
        <v>834576</v>
      </c>
    </row>
    <row r="106" spans="1:8" x14ac:dyDescent="0.2">
      <c r="A106" s="349">
        <v>4</v>
      </c>
      <c r="B106" s="7" t="s">
        <v>48</v>
      </c>
      <c r="C106" s="87">
        <f>SUM(UTA:SRSU!C35)</f>
        <v>80236</v>
      </c>
      <c r="D106" s="87">
        <f>SUM(UTA:SRSU!D35)</f>
        <v>321949</v>
      </c>
      <c r="E106" s="87">
        <f>SUM(UTA:SRSU!E35)</f>
        <v>284965</v>
      </c>
      <c r="F106" s="87">
        <f>SUM(UTA:SRSU!F35)</f>
        <v>53507</v>
      </c>
      <c r="G106" s="87">
        <f>SUM(UTA:SRSU!G35)</f>
        <v>0</v>
      </c>
      <c r="H106" s="22">
        <f t="shared" si="31"/>
        <v>740657</v>
      </c>
    </row>
    <row r="107" spans="1:8" x14ac:dyDescent="0.2">
      <c r="A107" s="349">
        <v>5</v>
      </c>
      <c r="B107" s="7" t="s">
        <v>49</v>
      </c>
      <c r="C107" s="87">
        <f>SUM(UTA:SRSU!C36)</f>
        <v>87742</v>
      </c>
      <c r="D107" s="87">
        <f>SUM(UTA:SRSU!D36)</f>
        <v>106090</v>
      </c>
      <c r="E107" s="87">
        <f>SUM(UTA:SRSU!E36)</f>
        <v>16709</v>
      </c>
      <c r="F107" s="87">
        <f>SUM(UTA:SRSU!F36)</f>
        <v>7682</v>
      </c>
      <c r="G107" s="87">
        <f>SUM(UTA:SRSU!G36)</f>
        <v>0</v>
      </c>
      <c r="H107" s="22">
        <f t="shared" si="31"/>
        <v>218223</v>
      </c>
    </row>
    <row r="108" spans="1:8" x14ac:dyDescent="0.2">
      <c r="A108" s="349">
        <v>6</v>
      </c>
      <c r="B108" s="7" t="s">
        <v>50</v>
      </c>
      <c r="C108" s="87">
        <f>SUM(UTA:SRSU!C37)</f>
        <v>477167</v>
      </c>
      <c r="D108" s="87">
        <f>SUM(UTA:SRSU!D37)</f>
        <v>719655</v>
      </c>
      <c r="E108" s="87">
        <f>SUM(UTA:SRSU!E37)</f>
        <v>225669</v>
      </c>
      <c r="F108" s="87">
        <f>SUM(UTA:SRSU!F37)</f>
        <v>100505</v>
      </c>
      <c r="G108" s="87">
        <f>SUM(UTA:SRSU!G37)</f>
        <v>0</v>
      </c>
      <c r="H108" s="22">
        <f t="shared" si="31"/>
        <v>1522996</v>
      </c>
    </row>
    <row r="109" spans="1:8" x14ac:dyDescent="0.2">
      <c r="A109" s="349">
        <v>7</v>
      </c>
      <c r="B109" s="7" t="s">
        <v>51</v>
      </c>
      <c r="C109" s="87">
        <f>SUM(UTA:SRSU!C38)</f>
        <v>77467</v>
      </c>
      <c r="D109" s="87">
        <f>SUM(UTA:SRSU!D38)</f>
        <v>71634</v>
      </c>
      <c r="E109" s="87">
        <f>SUM(UTA:SRSU!E38)</f>
        <v>9479</v>
      </c>
      <c r="F109" s="87">
        <f>SUM(UTA:SRSU!F38)</f>
        <v>1974</v>
      </c>
      <c r="G109" s="87">
        <f>SUM(UTA:SRSU!G38)</f>
        <v>0</v>
      </c>
      <c r="H109" s="22">
        <f t="shared" si="31"/>
        <v>160554</v>
      </c>
    </row>
    <row r="110" spans="1:8" x14ac:dyDescent="0.2">
      <c r="A110" s="349">
        <v>8</v>
      </c>
      <c r="B110" s="7" t="s">
        <v>52</v>
      </c>
      <c r="C110" s="87">
        <f>SUM(UTA:SRSU!C39)</f>
        <v>0</v>
      </c>
      <c r="D110" s="87">
        <f>SUM(UTA:SRSU!D39)</f>
        <v>0</v>
      </c>
      <c r="E110" s="87">
        <f>SUM(UTA:SRSU!E39)</f>
        <v>0</v>
      </c>
      <c r="F110" s="87">
        <f>SUM(UTA:SRSU!F39)</f>
        <v>0</v>
      </c>
      <c r="G110" s="87">
        <f>SUM(UTA:SRSU!G39)</f>
        <v>106954</v>
      </c>
      <c r="H110" s="22">
        <f t="shared" si="31"/>
        <v>106954</v>
      </c>
    </row>
    <row r="111" spans="1:8" x14ac:dyDescent="0.2">
      <c r="A111" s="349">
        <v>9</v>
      </c>
      <c r="B111" s="7" t="s">
        <v>53</v>
      </c>
      <c r="C111" s="87">
        <f>SUM(UTA:SRSU!C40)</f>
        <v>20401</v>
      </c>
      <c r="D111" s="87">
        <f>SUM(UTA:SRSU!D40)</f>
        <v>63045</v>
      </c>
      <c r="E111" s="87">
        <f>SUM(UTA:SRSU!E40)</f>
        <v>84159</v>
      </c>
      <c r="F111" s="87">
        <f>SUM(UTA:SRSU!F40)</f>
        <v>1170</v>
      </c>
      <c r="G111" s="87">
        <f>SUM(UTA:SRSU!G40)</f>
        <v>0</v>
      </c>
      <c r="H111" s="22">
        <f t="shared" si="31"/>
        <v>168775</v>
      </c>
    </row>
    <row r="112" spans="1:8" x14ac:dyDescent="0.2">
      <c r="A112" s="349">
        <v>10</v>
      </c>
      <c r="B112" s="7" t="s">
        <v>54</v>
      </c>
      <c r="C112" s="87">
        <f>SUM(UTA:SRSU!C41)</f>
        <v>2569</v>
      </c>
      <c r="D112" s="87">
        <f>SUM(UTA:SRSU!D41)</f>
        <v>3857</v>
      </c>
      <c r="E112" s="87">
        <f>SUM(UTA:SRSU!E41)</f>
        <v>19506</v>
      </c>
      <c r="F112" s="87">
        <f>SUM(UTA:SRSU!F41)</f>
        <v>405</v>
      </c>
      <c r="G112" s="87">
        <f>SUM(UTA:SRSU!G41)</f>
        <v>0</v>
      </c>
      <c r="H112" s="22">
        <f t="shared" si="31"/>
        <v>26337</v>
      </c>
    </row>
    <row r="113" spans="1:8" x14ac:dyDescent="0.2">
      <c r="A113" s="349">
        <v>11</v>
      </c>
      <c r="B113" s="7" t="s">
        <v>55</v>
      </c>
      <c r="C113" s="87">
        <f>SUM(UTA:SRSU!C42)</f>
        <v>0</v>
      </c>
      <c r="D113" s="87">
        <f>SUM(UTA:SRSU!D42)</f>
        <v>0</v>
      </c>
      <c r="E113" s="87">
        <f>SUM(UTA:SRSU!E42)</f>
        <v>0</v>
      </c>
      <c r="F113" s="87">
        <f>SUM(UTA:SRSU!F42)</f>
        <v>0</v>
      </c>
      <c r="G113" s="87">
        <f>SUM(UTA:SRSU!G42)</f>
        <v>13248</v>
      </c>
      <c r="H113" s="22">
        <f t="shared" si="31"/>
        <v>13248</v>
      </c>
    </row>
    <row r="114" spans="1:8" x14ac:dyDescent="0.2">
      <c r="A114" s="349">
        <v>12</v>
      </c>
      <c r="B114" s="7" t="s">
        <v>56</v>
      </c>
      <c r="C114" s="87">
        <f>SUM(UTA:SRSU!C43)</f>
        <v>15186</v>
      </c>
      <c r="D114" s="87">
        <f>SUM(UTA:SRSU!D43)</f>
        <v>3461</v>
      </c>
      <c r="E114" s="87">
        <f>SUM(UTA:SRSU!E43)</f>
        <v>0</v>
      </c>
      <c r="F114" s="87">
        <f>SUM(UTA:SRSU!F43)</f>
        <v>0</v>
      </c>
      <c r="G114" s="87">
        <f>SUM(UTA:SRSU!G43)</f>
        <v>0</v>
      </c>
      <c r="H114" s="22">
        <f t="shared" si="31"/>
        <v>18647</v>
      </c>
    </row>
    <row r="115" spans="1:8" x14ac:dyDescent="0.2">
      <c r="A115" s="349">
        <v>13</v>
      </c>
      <c r="B115" s="7" t="s">
        <v>57</v>
      </c>
      <c r="C115" s="87">
        <f>SUM(UTA:SRSU!C44)</f>
        <v>37074</v>
      </c>
      <c r="D115" s="87">
        <f>SUM(UTA:SRSU!D44)</f>
        <v>3789</v>
      </c>
      <c r="E115" s="87">
        <f>SUM(UTA:SRSU!E44)</f>
        <v>0</v>
      </c>
      <c r="F115" s="87">
        <f>SUM(UTA:SRSU!F44)</f>
        <v>0</v>
      </c>
      <c r="G115" s="87">
        <f>SUM(UTA:SRSU!G44)</f>
        <v>0</v>
      </c>
      <c r="H115" s="22">
        <f t="shared" si="31"/>
        <v>40863</v>
      </c>
    </row>
    <row r="116" spans="1:8" x14ac:dyDescent="0.2">
      <c r="A116" s="349">
        <v>14</v>
      </c>
      <c r="B116" s="7" t="s">
        <v>58</v>
      </c>
      <c r="C116" s="87">
        <f>SUM(UTA:SRSU!C45)</f>
        <v>177290</v>
      </c>
      <c r="D116" s="87">
        <f>SUM(UTA:SRSU!D45)</f>
        <v>279992</v>
      </c>
      <c r="E116" s="87">
        <f>SUM(UTA:SRSU!E45)</f>
        <v>107959</v>
      </c>
      <c r="F116" s="87">
        <f>SUM(UTA:SRSU!F45)</f>
        <v>6882</v>
      </c>
      <c r="G116" s="87">
        <f>SUM(UTA:SRSU!G45)</f>
        <v>22676</v>
      </c>
      <c r="H116" s="22">
        <f t="shared" si="31"/>
        <v>594799</v>
      </c>
    </row>
    <row r="117" spans="1:8" x14ac:dyDescent="0.2">
      <c r="A117" s="349">
        <v>15</v>
      </c>
      <c r="B117" s="7" t="s">
        <v>59</v>
      </c>
      <c r="C117" s="87">
        <f>SUM(UTA:SRSU!C46)</f>
        <v>12</v>
      </c>
      <c r="D117" s="87">
        <f>SUM(UTA:SRSU!D46)</f>
        <v>1042</v>
      </c>
      <c r="E117" s="87">
        <f>SUM(UTA:SRSU!E46)</f>
        <v>1322</v>
      </c>
      <c r="F117" s="87">
        <f>SUM(UTA:SRSU!F46)</f>
        <v>2155</v>
      </c>
      <c r="G117" s="87">
        <f>SUM(UTA:SRSU!G46)</f>
        <v>53599</v>
      </c>
      <c r="H117" s="22">
        <f t="shared" si="31"/>
        <v>58130</v>
      </c>
    </row>
    <row r="118" spans="1:8" x14ac:dyDescent="0.2">
      <c r="A118" s="349">
        <v>16</v>
      </c>
      <c r="B118" s="7" t="s">
        <v>60</v>
      </c>
      <c r="C118" s="87">
        <f>SUM(UTA:SRSU!C47)</f>
        <v>451936</v>
      </c>
      <c r="D118" s="87">
        <f>SUM(UTA:SRSU!D47)</f>
        <v>1300981</v>
      </c>
      <c r="E118" s="87">
        <f>SUM(UTA:SRSU!E47)</f>
        <v>405647</v>
      </c>
      <c r="F118" s="87">
        <f>SUM(UTA:SRSU!F47)</f>
        <v>14219</v>
      </c>
      <c r="G118" s="87">
        <f>SUM(UTA:SRSU!G47)</f>
        <v>0</v>
      </c>
      <c r="H118" s="22">
        <f t="shared" si="31"/>
        <v>2172783</v>
      </c>
    </row>
    <row r="119" spans="1:8" x14ac:dyDescent="0.2">
      <c r="A119" s="349">
        <v>17</v>
      </c>
      <c r="B119" s="7" t="s">
        <v>61</v>
      </c>
      <c r="C119" s="87">
        <f>SUM(UTA:SRSU!C48)</f>
        <v>0</v>
      </c>
      <c r="D119" s="87">
        <f>SUM(UTA:SRSU!D48)</f>
        <v>0</v>
      </c>
      <c r="E119" s="87">
        <f>SUM(UTA:SRSU!E48)</f>
        <v>0</v>
      </c>
      <c r="F119" s="87">
        <f>SUM(UTA:SRSU!F48)</f>
        <v>0</v>
      </c>
      <c r="G119" s="87">
        <f>SUM(UTA:SRSU!G48)</f>
        <v>16168</v>
      </c>
      <c r="H119" s="22">
        <f t="shared" si="31"/>
        <v>16168</v>
      </c>
    </row>
    <row r="120" spans="1:8" x14ac:dyDescent="0.2">
      <c r="A120" s="349">
        <v>18</v>
      </c>
      <c r="B120" s="7" t="s">
        <v>62</v>
      </c>
      <c r="C120" s="87">
        <f>SUM(UTA:SRSU!C49)</f>
        <v>1521</v>
      </c>
      <c r="D120" s="87">
        <f>SUM(UTA:SRSU!D49)</f>
        <v>51153</v>
      </c>
      <c r="E120" s="87">
        <f>SUM(UTA:SRSU!E49)</f>
        <v>0</v>
      </c>
      <c r="F120" s="87">
        <f>SUM(UTA:SRSU!F49)</f>
        <v>0</v>
      </c>
      <c r="G120" s="87">
        <f>SUM(UTA:SRSU!G49)</f>
        <v>0</v>
      </c>
      <c r="H120" s="22">
        <f t="shared" si="31"/>
        <v>52674</v>
      </c>
    </row>
    <row r="121" spans="1:8" x14ac:dyDescent="0.2">
      <c r="A121" s="349">
        <v>19</v>
      </c>
      <c r="B121" s="7" t="s">
        <v>63</v>
      </c>
      <c r="C121" s="87">
        <f>SUM(UTA:SRSU!C50)</f>
        <v>67884</v>
      </c>
      <c r="D121" s="87">
        <f>SUM(UTA:SRSU!D50)</f>
        <v>112776</v>
      </c>
      <c r="E121" s="87">
        <f>SUM(UTA:SRSU!E50)</f>
        <v>11979</v>
      </c>
      <c r="F121" s="87">
        <f>SUM(UTA:SRSU!F50)</f>
        <v>63</v>
      </c>
      <c r="G121" s="87">
        <f>SUM(UTA:SRSU!G50)</f>
        <v>0</v>
      </c>
      <c r="H121" s="22">
        <f t="shared" si="31"/>
        <v>192702</v>
      </c>
    </row>
    <row r="122" spans="1:8" x14ac:dyDescent="0.2">
      <c r="A122" s="349">
        <v>20</v>
      </c>
      <c r="B122" s="7" t="s">
        <v>0</v>
      </c>
      <c r="C122" s="87">
        <f>SUM(UTA:SRSU!C51)</f>
        <v>30382</v>
      </c>
      <c r="D122" s="87">
        <f>SUM(UTA:SRSU!D51)</f>
        <v>314678</v>
      </c>
      <c r="E122" s="87">
        <f>SUM(UTA:SRSU!E51)</f>
        <v>120387</v>
      </c>
      <c r="F122" s="87">
        <f>SUM(UTA:SRSU!F51)</f>
        <v>7047</v>
      </c>
      <c r="G122" s="87">
        <f>SUM(UTA:SRSU!G51)</f>
        <v>0</v>
      </c>
      <c r="H122" s="22">
        <f t="shared" si="31"/>
        <v>472494</v>
      </c>
    </row>
    <row r="123" spans="1:8" x14ac:dyDescent="0.2">
      <c r="A123" s="348"/>
      <c r="B123" s="8" t="s">
        <v>34</v>
      </c>
      <c r="C123" s="22">
        <f>SUM(C103:C122)</f>
        <v>7521874</v>
      </c>
      <c r="D123" s="22">
        <f>SUM(D103:D122)</f>
        <v>5949656</v>
      </c>
      <c r="E123" s="22">
        <f>SUM(E103:E122)</f>
        <v>1735216</v>
      </c>
      <c r="F123" s="22">
        <f>SUM(F103:F122)</f>
        <v>373632</v>
      </c>
      <c r="G123" s="22">
        <f>SUM(G103:G122)</f>
        <v>212645</v>
      </c>
      <c r="H123" s="22">
        <f t="shared" si="31"/>
        <v>15793023</v>
      </c>
    </row>
    <row r="124" spans="1:8" x14ac:dyDescent="0.2">
      <c r="B124" s="14"/>
      <c r="C124" s="18"/>
      <c r="D124" s="18"/>
      <c r="E124" s="18"/>
      <c r="F124" s="18"/>
      <c r="G124" s="18"/>
      <c r="H124" s="18"/>
    </row>
    <row r="125" spans="1:8" ht="15" thickBot="1" x14ac:dyDescent="0.25">
      <c r="A125" s="3" t="str">
        <f>"Semester Credit Hours Previous Year (FY "&amp;H1-1&amp;")"</f>
        <v>Semester Credit Hours Previous Year (FY 2018)</v>
      </c>
      <c r="C125" s="1"/>
      <c r="D125" s="1"/>
      <c r="E125" s="1"/>
      <c r="F125" s="1"/>
      <c r="G125" s="1"/>
      <c r="H125" s="1"/>
    </row>
    <row r="126" spans="1:8" ht="29.25" thickBot="1" x14ac:dyDescent="0.25">
      <c r="A126" s="65" t="s">
        <v>952</v>
      </c>
      <c r="B126" s="68" t="s">
        <v>32</v>
      </c>
      <c r="C126" s="69" t="s">
        <v>26</v>
      </c>
      <c r="D126" s="69" t="s">
        <v>27</v>
      </c>
      <c r="E126" s="69" t="s">
        <v>28</v>
      </c>
      <c r="F126" s="69" t="s">
        <v>29</v>
      </c>
      <c r="G126" s="69" t="s">
        <v>30</v>
      </c>
      <c r="H126" s="70" t="s">
        <v>31</v>
      </c>
    </row>
    <row r="127" spans="1:8" x14ac:dyDescent="0.2">
      <c r="A127" s="349">
        <v>1</v>
      </c>
      <c r="B127" s="9" t="s">
        <v>45</v>
      </c>
      <c r="C127" s="87">
        <v>3912215</v>
      </c>
      <c r="D127" s="87">
        <v>1569081</v>
      </c>
      <c r="E127" s="87">
        <v>281362</v>
      </c>
      <c r="F127" s="87">
        <v>86512</v>
      </c>
      <c r="G127" s="87">
        <v>0</v>
      </c>
      <c r="H127" s="22">
        <f>SUM(C127:G127)</f>
        <v>5849170</v>
      </c>
    </row>
    <row r="128" spans="1:8" x14ac:dyDescent="0.2">
      <c r="A128" s="349">
        <v>2</v>
      </c>
      <c r="B128" s="7" t="s">
        <v>46</v>
      </c>
      <c r="C128" s="87">
        <v>1544075</v>
      </c>
      <c r="D128" s="87">
        <v>769452</v>
      </c>
      <c r="E128" s="87">
        <v>125519</v>
      </c>
      <c r="F128" s="87">
        <v>76502</v>
      </c>
      <c r="G128" s="87">
        <v>0</v>
      </c>
      <c r="H128" s="22">
        <f t="shared" ref="H128:H146" si="32">SUM(C128:G128)</f>
        <v>2515548</v>
      </c>
    </row>
    <row r="129" spans="1:8" x14ac:dyDescent="0.2">
      <c r="A129" s="349">
        <v>3</v>
      </c>
      <c r="B129" s="7" t="s">
        <v>47</v>
      </c>
      <c r="C129" s="87">
        <v>540795</v>
      </c>
      <c r="D129" s="87">
        <v>224583</v>
      </c>
      <c r="E129" s="87">
        <v>35043</v>
      </c>
      <c r="F129" s="87">
        <v>12429</v>
      </c>
      <c r="G129" s="87">
        <v>0</v>
      </c>
      <c r="H129" s="22">
        <f t="shared" si="32"/>
        <v>812850</v>
      </c>
    </row>
    <row r="130" spans="1:8" x14ac:dyDescent="0.2">
      <c r="A130" s="349">
        <v>4</v>
      </c>
      <c r="B130" s="7" t="s">
        <v>48</v>
      </c>
      <c r="C130" s="87">
        <v>76468</v>
      </c>
      <c r="D130" s="87">
        <v>313833</v>
      </c>
      <c r="E130" s="87">
        <v>279819</v>
      </c>
      <c r="F130" s="87">
        <v>51843</v>
      </c>
      <c r="G130" s="87">
        <v>0</v>
      </c>
      <c r="H130" s="22">
        <f t="shared" si="32"/>
        <v>721963</v>
      </c>
    </row>
    <row r="131" spans="1:8" x14ac:dyDescent="0.2">
      <c r="A131" s="349">
        <v>5</v>
      </c>
      <c r="B131" s="7" t="s">
        <v>49</v>
      </c>
      <c r="C131" s="87">
        <v>86470</v>
      </c>
      <c r="D131" s="87">
        <v>102690</v>
      </c>
      <c r="E131" s="87">
        <v>16484</v>
      </c>
      <c r="F131" s="87">
        <v>7316</v>
      </c>
      <c r="G131" s="87">
        <v>0</v>
      </c>
      <c r="H131" s="22">
        <f t="shared" si="32"/>
        <v>212960</v>
      </c>
    </row>
    <row r="132" spans="1:8" x14ac:dyDescent="0.2">
      <c r="A132" s="349">
        <v>6</v>
      </c>
      <c r="B132" s="7" t="s">
        <v>50</v>
      </c>
      <c r="C132" s="87">
        <v>469547</v>
      </c>
      <c r="D132" s="87">
        <v>675219</v>
      </c>
      <c r="E132" s="87">
        <v>242913</v>
      </c>
      <c r="F132" s="87">
        <v>97292</v>
      </c>
      <c r="G132" s="87">
        <v>0</v>
      </c>
      <c r="H132" s="22">
        <f t="shared" si="32"/>
        <v>1484971</v>
      </c>
    </row>
    <row r="133" spans="1:8" x14ac:dyDescent="0.2">
      <c r="A133" s="349">
        <v>7</v>
      </c>
      <c r="B133" s="7" t="s">
        <v>51</v>
      </c>
      <c r="C133" s="87">
        <v>77511</v>
      </c>
      <c r="D133" s="87">
        <v>73036</v>
      </c>
      <c r="E133" s="87">
        <v>12827</v>
      </c>
      <c r="F133" s="87">
        <v>1933</v>
      </c>
      <c r="G133" s="87">
        <v>0</v>
      </c>
      <c r="H133" s="22">
        <f t="shared" si="32"/>
        <v>165307</v>
      </c>
    </row>
    <row r="134" spans="1:8" x14ac:dyDescent="0.2">
      <c r="A134" s="349">
        <v>8</v>
      </c>
      <c r="B134" s="7" t="s">
        <v>52</v>
      </c>
      <c r="C134" s="87">
        <v>0</v>
      </c>
      <c r="D134" s="87">
        <v>0</v>
      </c>
      <c r="E134" s="87">
        <v>0</v>
      </c>
      <c r="F134" s="87">
        <v>0</v>
      </c>
      <c r="G134" s="87">
        <v>103983</v>
      </c>
      <c r="H134" s="22">
        <f t="shared" si="32"/>
        <v>103983</v>
      </c>
    </row>
    <row r="135" spans="1:8" x14ac:dyDescent="0.2">
      <c r="A135" s="349">
        <v>9</v>
      </c>
      <c r="B135" s="7" t="s">
        <v>53</v>
      </c>
      <c r="C135" s="87">
        <v>18855</v>
      </c>
      <c r="D135" s="87">
        <v>61807</v>
      </c>
      <c r="E135" s="87">
        <v>79715</v>
      </c>
      <c r="F135" s="87">
        <v>1378</v>
      </c>
      <c r="G135" s="87">
        <v>0</v>
      </c>
      <c r="H135" s="22">
        <f t="shared" si="32"/>
        <v>161755</v>
      </c>
    </row>
    <row r="136" spans="1:8" x14ac:dyDescent="0.2">
      <c r="A136" s="349">
        <v>10</v>
      </c>
      <c r="B136" s="7" t="s">
        <v>54</v>
      </c>
      <c r="C136" s="87">
        <v>2698</v>
      </c>
      <c r="D136" s="87">
        <v>4571</v>
      </c>
      <c r="E136" s="87">
        <v>25367</v>
      </c>
      <c r="F136" s="87">
        <v>654</v>
      </c>
      <c r="G136" s="87">
        <v>0</v>
      </c>
      <c r="H136" s="22">
        <f t="shared" si="32"/>
        <v>33290</v>
      </c>
    </row>
    <row r="137" spans="1:8" x14ac:dyDescent="0.2">
      <c r="A137" s="349">
        <v>11</v>
      </c>
      <c r="B137" s="7" t="s">
        <v>55</v>
      </c>
      <c r="C137" s="87">
        <v>0</v>
      </c>
      <c r="D137" s="87">
        <v>0</v>
      </c>
      <c r="E137" s="87">
        <v>0</v>
      </c>
      <c r="F137" s="87">
        <v>0</v>
      </c>
      <c r="G137" s="87">
        <v>12864</v>
      </c>
      <c r="H137" s="22">
        <f t="shared" si="32"/>
        <v>12864</v>
      </c>
    </row>
    <row r="138" spans="1:8" x14ac:dyDescent="0.2">
      <c r="A138" s="349">
        <v>12</v>
      </c>
      <c r="B138" s="7" t="s">
        <v>56</v>
      </c>
      <c r="C138" s="87">
        <v>15543</v>
      </c>
      <c r="D138" s="87">
        <v>3689</v>
      </c>
      <c r="E138" s="87">
        <v>0</v>
      </c>
      <c r="F138" s="87">
        <v>0</v>
      </c>
      <c r="G138" s="87">
        <v>0</v>
      </c>
      <c r="H138" s="22">
        <f t="shared" si="32"/>
        <v>19232</v>
      </c>
    </row>
    <row r="139" spans="1:8" x14ac:dyDescent="0.2">
      <c r="A139" s="349">
        <v>13</v>
      </c>
      <c r="B139" s="7" t="s">
        <v>57</v>
      </c>
      <c r="C139" s="87">
        <v>40651</v>
      </c>
      <c r="D139" s="87">
        <v>3604</v>
      </c>
      <c r="E139" s="87">
        <v>0</v>
      </c>
      <c r="F139" s="87">
        <v>0</v>
      </c>
      <c r="G139" s="87">
        <v>0</v>
      </c>
      <c r="H139" s="22">
        <f t="shared" si="32"/>
        <v>44255</v>
      </c>
    </row>
    <row r="140" spans="1:8" x14ac:dyDescent="0.2">
      <c r="A140" s="349">
        <v>14</v>
      </c>
      <c r="B140" s="7" t="s">
        <v>58</v>
      </c>
      <c r="C140" s="87">
        <v>174061</v>
      </c>
      <c r="D140" s="87">
        <v>262215</v>
      </c>
      <c r="E140" s="87">
        <v>102053</v>
      </c>
      <c r="F140" s="87">
        <v>7333</v>
      </c>
      <c r="G140" s="87">
        <v>22755</v>
      </c>
      <c r="H140" s="22">
        <f t="shared" si="32"/>
        <v>568417</v>
      </c>
    </row>
    <row r="141" spans="1:8" x14ac:dyDescent="0.2">
      <c r="A141" s="349">
        <v>15</v>
      </c>
      <c r="B141" s="7" t="s">
        <v>59</v>
      </c>
      <c r="C141" s="87">
        <v>36</v>
      </c>
      <c r="D141" s="87">
        <v>997</v>
      </c>
      <c r="E141" s="87">
        <v>1295</v>
      </c>
      <c r="F141" s="87">
        <v>2008</v>
      </c>
      <c r="G141" s="87">
        <v>51159</v>
      </c>
      <c r="H141" s="22">
        <f t="shared" si="32"/>
        <v>55495</v>
      </c>
    </row>
    <row r="142" spans="1:8" x14ac:dyDescent="0.2">
      <c r="A142" s="349">
        <v>16</v>
      </c>
      <c r="B142" s="7" t="s">
        <v>60</v>
      </c>
      <c r="C142" s="87">
        <v>442444</v>
      </c>
      <c r="D142" s="87">
        <v>1296064</v>
      </c>
      <c r="E142" s="87">
        <v>401900</v>
      </c>
      <c r="F142" s="87">
        <v>14423</v>
      </c>
      <c r="G142" s="87">
        <v>0</v>
      </c>
      <c r="H142" s="22">
        <f t="shared" si="32"/>
        <v>2154831</v>
      </c>
    </row>
    <row r="143" spans="1:8" x14ac:dyDescent="0.2">
      <c r="A143" s="349">
        <v>17</v>
      </c>
      <c r="B143" s="7" t="s">
        <v>61</v>
      </c>
      <c r="C143" s="87">
        <v>0</v>
      </c>
      <c r="D143" s="87">
        <v>0</v>
      </c>
      <c r="E143" s="87">
        <v>0</v>
      </c>
      <c r="F143" s="87">
        <v>0</v>
      </c>
      <c r="G143" s="87">
        <v>16562</v>
      </c>
      <c r="H143" s="22">
        <f t="shared" si="32"/>
        <v>16562</v>
      </c>
    </row>
    <row r="144" spans="1:8" x14ac:dyDescent="0.2">
      <c r="A144" s="349">
        <v>18</v>
      </c>
      <c r="B144" s="7" t="s">
        <v>62</v>
      </c>
      <c r="C144" s="87">
        <v>1490</v>
      </c>
      <c r="D144" s="87">
        <v>51839</v>
      </c>
      <c r="E144" s="87">
        <v>0</v>
      </c>
      <c r="F144" s="87">
        <v>0</v>
      </c>
      <c r="G144" s="87">
        <v>0</v>
      </c>
      <c r="H144" s="22">
        <f t="shared" si="32"/>
        <v>53329</v>
      </c>
    </row>
    <row r="145" spans="1:8" x14ac:dyDescent="0.2">
      <c r="A145" s="349">
        <v>19</v>
      </c>
      <c r="B145" s="7" t="s">
        <v>63</v>
      </c>
      <c r="C145" s="87">
        <v>63558</v>
      </c>
      <c r="D145" s="87">
        <v>103780</v>
      </c>
      <c r="E145" s="87">
        <v>13411</v>
      </c>
      <c r="F145" s="87">
        <v>90</v>
      </c>
      <c r="G145" s="87">
        <v>0</v>
      </c>
      <c r="H145" s="22">
        <f t="shared" si="32"/>
        <v>180839</v>
      </c>
    </row>
    <row r="146" spans="1:8" x14ac:dyDescent="0.2">
      <c r="A146" s="349">
        <v>20</v>
      </c>
      <c r="B146" s="7" t="s">
        <v>0</v>
      </c>
      <c r="C146" s="87">
        <v>27454</v>
      </c>
      <c r="D146" s="87">
        <v>309364</v>
      </c>
      <c r="E146" s="87">
        <v>111179</v>
      </c>
      <c r="F146" s="87">
        <v>6102</v>
      </c>
      <c r="G146" s="87">
        <v>0</v>
      </c>
      <c r="H146" s="22">
        <f t="shared" si="32"/>
        <v>454099</v>
      </c>
    </row>
    <row r="147" spans="1:8" x14ac:dyDescent="0.2">
      <c r="A147" s="348"/>
      <c r="B147" s="8" t="s">
        <v>34</v>
      </c>
      <c r="C147" s="22">
        <f t="shared" ref="C147:H147" si="33">SUM(C127:C146)</f>
        <v>7493871</v>
      </c>
      <c r="D147" s="22">
        <f t="shared" si="33"/>
        <v>5825824</v>
      </c>
      <c r="E147" s="22">
        <f t="shared" si="33"/>
        <v>1728887</v>
      </c>
      <c r="F147" s="22">
        <f t="shared" si="33"/>
        <v>365815</v>
      </c>
      <c r="G147" s="22">
        <f t="shared" si="33"/>
        <v>207323</v>
      </c>
      <c r="H147" s="22">
        <f t="shared" si="33"/>
        <v>15621720</v>
      </c>
    </row>
    <row r="148" spans="1:8" x14ac:dyDescent="0.2">
      <c r="B148" s="14"/>
      <c r="C148" s="18"/>
      <c r="D148" s="18"/>
      <c r="E148" s="18"/>
      <c r="F148" s="18"/>
      <c r="G148" s="18"/>
      <c r="H148" s="18"/>
    </row>
    <row r="149" spans="1:8" ht="15" thickBot="1" x14ac:dyDescent="0.25">
      <c r="A149" s="3" t="str">
        <f>"Semester Credit Hours Previous Year (FY "&amp;H1-2&amp;")"</f>
        <v>Semester Credit Hours Previous Year (FY 2017)</v>
      </c>
      <c r="C149" s="1"/>
      <c r="D149" s="1"/>
      <c r="E149" s="1"/>
      <c r="F149" s="1"/>
      <c r="G149" s="1"/>
      <c r="H149" s="1"/>
    </row>
    <row r="150" spans="1:8" ht="29.25" thickBot="1" x14ac:dyDescent="0.25">
      <c r="A150" s="65" t="s">
        <v>952</v>
      </c>
      <c r="B150" s="68" t="s">
        <v>32</v>
      </c>
      <c r="C150" s="69" t="s">
        <v>26</v>
      </c>
      <c r="D150" s="69" t="s">
        <v>27</v>
      </c>
      <c r="E150" s="69" t="s">
        <v>28</v>
      </c>
      <c r="F150" s="69" t="s">
        <v>29</v>
      </c>
      <c r="G150" s="69" t="s">
        <v>30</v>
      </c>
      <c r="H150" s="70" t="s">
        <v>31</v>
      </c>
    </row>
    <row r="151" spans="1:8" x14ac:dyDescent="0.2">
      <c r="A151" s="349">
        <v>1</v>
      </c>
      <c r="B151" s="9" t="s">
        <v>45</v>
      </c>
      <c r="C151" s="87">
        <v>3808336</v>
      </c>
      <c r="D151" s="87">
        <v>1518918</v>
      </c>
      <c r="E151" s="87">
        <v>272192</v>
      </c>
      <c r="F151" s="87">
        <v>86857</v>
      </c>
      <c r="G151" s="87">
        <v>0</v>
      </c>
      <c r="H151" s="22">
        <f>SUM(C151:G151)</f>
        <v>5686303</v>
      </c>
    </row>
    <row r="152" spans="1:8" x14ac:dyDescent="0.2">
      <c r="A152" s="349">
        <v>2</v>
      </c>
      <c r="B152" s="7" t="s">
        <v>46</v>
      </c>
      <c r="C152" s="87">
        <v>1493755</v>
      </c>
      <c r="D152" s="87">
        <v>719251</v>
      </c>
      <c r="E152" s="87">
        <v>130381</v>
      </c>
      <c r="F152" s="87">
        <v>74638</v>
      </c>
      <c r="G152" s="87">
        <v>0</v>
      </c>
      <c r="H152" s="22">
        <f t="shared" ref="H152:H169" si="34">SUM(C152:G152)</f>
        <v>2418025</v>
      </c>
    </row>
    <row r="153" spans="1:8" x14ac:dyDescent="0.2">
      <c r="A153" s="349">
        <v>3</v>
      </c>
      <c r="B153" s="7" t="s">
        <v>47</v>
      </c>
      <c r="C153" s="87">
        <v>524572</v>
      </c>
      <c r="D153" s="87">
        <v>214265</v>
      </c>
      <c r="E153" s="87">
        <v>37257</v>
      </c>
      <c r="F153" s="87">
        <v>12617</v>
      </c>
      <c r="G153" s="87">
        <v>0</v>
      </c>
      <c r="H153" s="22">
        <f t="shared" si="34"/>
        <v>788711</v>
      </c>
    </row>
    <row r="154" spans="1:8" x14ac:dyDescent="0.2">
      <c r="A154" s="349">
        <v>4</v>
      </c>
      <c r="B154" s="7" t="s">
        <v>48</v>
      </c>
      <c r="C154" s="87">
        <v>75400</v>
      </c>
      <c r="D154" s="87">
        <v>309320</v>
      </c>
      <c r="E154" s="87">
        <v>288458</v>
      </c>
      <c r="F154" s="87">
        <v>53831</v>
      </c>
      <c r="G154" s="87">
        <v>0</v>
      </c>
      <c r="H154" s="22">
        <f t="shared" si="34"/>
        <v>727009</v>
      </c>
    </row>
    <row r="155" spans="1:8" x14ac:dyDescent="0.2">
      <c r="A155" s="349">
        <v>5</v>
      </c>
      <c r="B155" s="7" t="s">
        <v>49</v>
      </c>
      <c r="C155" s="87">
        <v>83464</v>
      </c>
      <c r="D155" s="87">
        <v>98832</v>
      </c>
      <c r="E155" s="87">
        <v>17189</v>
      </c>
      <c r="F155" s="87">
        <v>7280</v>
      </c>
      <c r="G155" s="87">
        <v>0</v>
      </c>
      <c r="H155" s="22">
        <f t="shared" si="34"/>
        <v>206765</v>
      </c>
    </row>
    <row r="156" spans="1:8" x14ac:dyDescent="0.2">
      <c r="A156" s="349">
        <v>6</v>
      </c>
      <c r="B156" s="7" t="s">
        <v>50</v>
      </c>
      <c r="C156" s="87">
        <v>449209</v>
      </c>
      <c r="D156" s="87">
        <v>618155</v>
      </c>
      <c r="E156" s="87">
        <v>280548</v>
      </c>
      <c r="F156" s="87">
        <v>92856</v>
      </c>
      <c r="G156" s="87">
        <v>0</v>
      </c>
      <c r="H156" s="22">
        <f t="shared" si="34"/>
        <v>1440768</v>
      </c>
    </row>
    <row r="157" spans="1:8" x14ac:dyDescent="0.2">
      <c r="A157" s="349">
        <v>7</v>
      </c>
      <c r="B157" s="7" t="s">
        <v>51</v>
      </c>
      <c r="C157" s="87">
        <v>78554</v>
      </c>
      <c r="D157" s="87">
        <v>73616</v>
      </c>
      <c r="E157" s="87">
        <v>13026</v>
      </c>
      <c r="F157" s="87">
        <v>2435</v>
      </c>
      <c r="G157" s="87">
        <v>0</v>
      </c>
      <c r="H157" s="22">
        <f t="shared" si="34"/>
        <v>167631</v>
      </c>
    </row>
    <row r="158" spans="1:8" x14ac:dyDescent="0.2">
      <c r="A158" s="349">
        <v>8</v>
      </c>
      <c r="B158" s="7" t="s">
        <v>52</v>
      </c>
      <c r="C158" s="87">
        <v>0</v>
      </c>
      <c r="D158" s="87">
        <v>0</v>
      </c>
      <c r="E158" s="87">
        <v>0</v>
      </c>
      <c r="F158" s="87">
        <v>0</v>
      </c>
      <c r="G158" s="87">
        <v>105213</v>
      </c>
      <c r="H158" s="22">
        <f t="shared" si="34"/>
        <v>105213</v>
      </c>
    </row>
    <row r="159" spans="1:8" x14ac:dyDescent="0.2">
      <c r="A159" s="349">
        <v>9</v>
      </c>
      <c r="B159" s="7" t="s">
        <v>53</v>
      </c>
      <c r="C159" s="87">
        <v>18222</v>
      </c>
      <c r="D159" s="87">
        <v>59119</v>
      </c>
      <c r="E159" s="87">
        <v>73541</v>
      </c>
      <c r="F159" s="87">
        <v>1423</v>
      </c>
      <c r="G159" s="87">
        <v>0</v>
      </c>
      <c r="H159" s="22">
        <f t="shared" si="34"/>
        <v>152305</v>
      </c>
    </row>
    <row r="160" spans="1:8" x14ac:dyDescent="0.2">
      <c r="A160" s="349">
        <v>10</v>
      </c>
      <c r="B160" s="7" t="s">
        <v>54</v>
      </c>
      <c r="C160" s="87">
        <v>2737</v>
      </c>
      <c r="D160" s="87">
        <v>4284</v>
      </c>
      <c r="E160" s="87">
        <v>24615</v>
      </c>
      <c r="F160" s="87">
        <v>763</v>
      </c>
      <c r="G160" s="87">
        <v>0</v>
      </c>
      <c r="H160" s="22">
        <f t="shared" si="34"/>
        <v>32399</v>
      </c>
    </row>
    <row r="161" spans="1:8" x14ac:dyDescent="0.2">
      <c r="A161" s="349">
        <v>11</v>
      </c>
      <c r="B161" s="7" t="s">
        <v>55</v>
      </c>
      <c r="C161" s="87">
        <v>0</v>
      </c>
      <c r="D161" s="87">
        <v>0</v>
      </c>
      <c r="E161" s="87">
        <v>0</v>
      </c>
      <c r="F161" s="87">
        <v>0</v>
      </c>
      <c r="G161" s="87">
        <v>12744</v>
      </c>
      <c r="H161" s="22">
        <f t="shared" si="34"/>
        <v>12744</v>
      </c>
    </row>
    <row r="162" spans="1:8" x14ac:dyDescent="0.2">
      <c r="A162" s="349">
        <v>12</v>
      </c>
      <c r="B162" s="7" t="s">
        <v>56</v>
      </c>
      <c r="C162" s="87">
        <v>16069</v>
      </c>
      <c r="D162" s="87">
        <v>4430</v>
      </c>
      <c r="E162" s="87">
        <v>0</v>
      </c>
      <c r="F162" s="87">
        <v>0</v>
      </c>
      <c r="G162" s="87">
        <v>0</v>
      </c>
      <c r="H162" s="22">
        <f t="shared" si="34"/>
        <v>20499</v>
      </c>
    </row>
    <row r="163" spans="1:8" x14ac:dyDescent="0.2">
      <c r="A163" s="349">
        <v>13</v>
      </c>
      <c r="B163" s="7" t="s">
        <v>57</v>
      </c>
      <c r="C163" s="87">
        <v>46886</v>
      </c>
      <c r="D163" s="87">
        <v>3520</v>
      </c>
      <c r="E163" s="87">
        <v>0</v>
      </c>
      <c r="F163" s="87">
        <v>0</v>
      </c>
      <c r="G163" s="87">
        <v>0</v>
      </c>
      <c r="H163" s="22">
        <f t="shared" si="34"/>
        <v>50406</v>
      </c>
    </row>
    <row r="164" spans="1:8" x14ac:dyDescent="0.2">
      <c r="A164" s="349">
        <v>14</v>
      </c>
      <c r="B164" s="7" t="s">
        <v>58</v>
      </c>
      <c r="C164" s="87">
        <v>171436</v>
      </c>
      <c r="D164" s="87">
        <v>266375</v>
      </c>
      <c r="E164" s="87">
        <v>103697</v>
      </c>
      <c r="F164" s="87">
        <v>8339</v>
      </c>
      <c r="G164" s="87">
        <v>22644</v>
      </c>
      <c r="H164" s="22">
        <f t="shared" si="34"/>
        <v>572491</v>
      </c>
    </row>
    <row r="165" spans="1:8" x14ac:dyDescent="0.2">
      <c r="A165" s="349">
        <v>15</v>
      </c>
      <c r="B165" s="7" t="s">
        <v>59</v>
      </c>
      <c r="C165" s="87">
        <v>21</v>
      </c>
      <c r="D165" s="87">
        <v>1126</v>
      </c>
      <c r="E165" s="87">
        <v>1259</v>
      </c>
      <c r="F165" s="87">
        <v>2218</v>
      </c>
      <c r="G165" s="87">
        <v>49981</v>
      </c>
      <c r="H165" s="22">
        <f t="shared" si="34"/>
        <v>54605</v>
      </c>
    </row>
    <row r="166" spans="1:8" x14ac:dyDescent="0.2">
      <c r="A166" s="349">
        <v>16</v>
      </c>
      <c r="B166" s="7" t="s">
        <v>60</v>
      </c>
      <c r="C166" s="87">
        <v>444102</v>
      </c>
      <c r="D166" s="87">
        <v>1255455</v>
      </c>
      <c r="E166" s="87">
        <v>413708</v>
      </c>
      <c r="F166" s="87">
        <v>14415</v>
      </c>
      <c r="G166" s="87">
        <v>0</v>
      </c>
      <c r="H166" s="22">
        <f t="shared" si="34"/>
        <v>2127680</v>
      </c>
    </row>
    <row r="167" spans="1:8" x14ac:dyDescent="0.2">
      <c r="A167" s="349">
        <v>17</v>
      </c>
      <c r="B167" s="7" t="s">
        <v>61</v>
      </c>
      <c r="C167" s="87">
        <v>0</v>
      </c>
      <c r="D167" s="87">
        <v>0</v>
      </c>
      <c r="E167" s="87">
        <v>0</v>
      </c>
      <c r="F167" s="87">
        <v>0</v>
      </c>
      <c r="G167" s="87">
        <v>16413</v>
      </c>
      <c r="H167" s="22">
        <f t="shared" si="34"/>
        <v>16413</v>
      </c>
    </row>
    <row r="168" spans="1:8" x14ac:dyDescent="0.2">
      <c r="A168" s="349">
        <v>18</v>
      </c>
      <c r="B168" s="7" t="s">
        <v>62</v>
      </c>
      <c r="C168" s="87">
        <v>1601</v>
      </c>
      <c r="D168" s="87">
        <v>51535</v>
      </c>
      <c r="E168" s="87">
        <v>0</v>
      </c>
      <c r="F168" s="87">
        <v>0</v>
      </c>
      <c r="G168" s="87">
        <v>0</v>
      </c>
      <c r="H168" s="22">
        <f t="shared" si="34"/>
        <v>53136</v>
      </c>
    </row>
    <row r="169" spans="1:8" x14ac:dyDescent="0.2">
      <c r="A169" s="349">
        <v>19</v>
      </c>
      <c r="B169" s="7" t="s">
        <v>63</v>
      </c>
      <c r="C169" s="87">
        <v>64241</v>
      </c>
      <c r="D169" s="87">
        <v>98565</v>
      </c>
      <c r="E169" s="87">
        <v>14792</v>
      </c>
      <c r="F169" s="87">
        <v>105</v>
      </c>
      <c r="G169" s="87">
        <v>0</v>
      </c>
      <c r="H169" s="22">
        <f t="shared" si="34"/>
        <v>177703</v>
      </c>
    </row>
    <row r="170" spans="1:8" x14ac:dyDescent="0.2">
      <c r="A170" s="349">
        <v>20</v>
      </c>
      <c r="B170" s="7" t="s">
        <v>0</v>
      </c>
      <c r="C170" s="87">
        <v>25871</v>
      </c>
      <c r="D170" s="87">
        <v>301649</v>
      </c>
      <c r="E170" s="87">
        <v>96806</v>
      </c>
      <c r="F170" s="87">
        <v>5138</v>
      </c>
      <c r="G170" s="87">
        <v>0</v>
      </c>
      <c r="H170" s="22">
        <f>SUM(C170:G170)</f>
        <v>429464</v>
      </c>
    </row>
    <row r="171" spans="1:8" x14ac:dyDescent="0.2">
      <c r="A171" s="348"/>
      <c r="B171" s="8" t="s">
        <v>34</v>
      </c>
      <c r="C171" s="22">
        <f t="shared" ref="C171:H171" si="35">SUM(C151:C170)</f>
        <v>7304476</v>
      </c>
      <c r="D171" s="22">
        <f t="shared" si="35"/>
        <v>5598415</v>
      </c>
      <c r="E171" s="22">
        <f t="shared" si="35"/>
        <v>1767469</v>
      </c>
      <c r="F171" s="22">
        <f t="shared" si="35"/>
        <v>362915</v>
      </c>
      <c r="G171" s="22">
        <f t="shared" si="35"/>
        <v>206995</v>
      </c>
      <c r="H171" s="22">
        <f t="shared" si="35"/>
        <v>15240270</v>
      </c>
    </row>
    <row r="172" spans="1:8" x14ac:dyDescent="0.2">
      <c r="B172" s="14"/>
      <c r="C172" s="18"/>
      <c r="D172" s="18"/>
      <c r="E172" s="18"/>
      <c r="F172" s="18"/>
      <c r="G172" s="18"/>
      <c r="H172" s="18"/>
    </row>
    <row r="173" spans="1:8" ht="15" thickBot="1" x14ac:dyDescent="0.25">
      <c r="B173" s="180" t="str">
        <f>"All Expenditures Current Year (FY "&amp;H1&amp;")"</f>
        <v>All Expenditures Current Year (FY 2019)</v>
      </c>
      <c r="C173" s="11"/>
      <c r="D173" s="11"/>
      <c r="E173" s="11"/>
      <c r="F173" s="11"/>
      <c r="G173" s="11"/>
      <c r="H173" s="17"/>
    </row>
    <row r="174" spans="1:8" ht="29.25" thickBot="1" x14ac:dyDescent="0.25">
      <c r="A174" s="65" t="s">
        <v>952</v>
      </c>
      <c r="B174" s="68" t="s">
        <v>32</v>
      </c>
      <c r="C174" s="69" t="s">
        <v>26</v>
      </c>
      <c r="D174" s="69" t="s">
        <v>27</v>
      </c>
      <c r="E174" s="69" t="s">
        <v>28</v>
      </c>
      <c r="F174" s="69" t="s">
        <v>29</v>
      </c>
      <c r="G174" s="69" t="s">
        <v>30</v>
      </c>
      <c r="H174" s="70" t="s">
        <v>1</v>
      </c>
    </row>
    <row r="175" spans="1:8" x14ac:dyDescent="0.2">
      <c r="A175" s="349">
        <v>1</v>
      </c>
      <c r="B175" s="9" t="str">
        <f>$B$103</f>
        <v>Liberal Arts</v>
      </c>
      <c r="C175" s="42">
        <f>SUM(UTA:SRSU!C268)</f>
        <v>978850285.96351707</v>
      </c>
      <c r="D175" s="42">
        <f>SUM(UTA:SRSU!D268)</f>
        <v>735002068.18011224</v>
      </c>
      <c r="E175" s="42">
        <f>SUM(UTA:SRSU!E268)</f>
        <v>343088089.59238821</v>
      </c>
      <c r="F175" s="42">
        <f>SUM(UTA:SRSU!F268)</f>
        <v>330818238.10172701</v>
      </c>
      <c r="G175" s="42">
        <f>SUM(UTA:SRSU!G268)</f>
        <v>0</v>
      </c>
      <c r="H175" s="42">
        <f>SUM(C175:G175)</f>
        <v>2387758681.8377447</v>
      </c>
    </row>
    <row r="176" spans="1:8" x14ac:dyDescent="0.2">
      <c r="A176" s="349">
        <v>2</v>
      </c>
      <c r="B176" s="9" t="str">
        <f>$B$104</f>
        <v>Science</v>
      </c>
      <c r="C176" s="43">
        <f>SUM(UTA:SRSU!C269)</f>
        <v>547201709.02535915</v>
      </c>
      <c r="D176" s="43">
        <f>SUM(UTA:SRSU!D269)</f>
        <v>542514558.31389618</v>
      </c>
      <c r="E176" s="43">
        <f>SUM(UTA:SRSU!E269)</f>
        <v>248496620.45229539</v>
      </c>
      <c r="F176" s="43">
        <f>SUM(UTA:SRSU!F269)</f>
        <v>429788422.84913391</v>
      </c>
      <c r="G176" s="43">
        <f>SUM(UTA:SRSU!G269)</f>
        <v>0</v>
      </c>
      <c r="H176" s="43">
        <f t="shared" ref="H176:H195" si="36">SUM(C176:G176)</f>
        <v>1768001310.6406846</v>
      </c>
    </row>
    <row r="177" spans="1:8" x14ac:dyDescent="0.2">
      <c r="A177" s="349">
        <v>3</v>
      </c>
      <c r="B177" s="9" t="str">
        <f>$B$105</f>
        <v>Fine Arts</v>
      </c>
      <c r="C177" s="43">
        <f>SUM(UTA:SRSU!C270)</f>
        <v>193253644.14227819</v>
      </c>
      <c r="D177" s="43">
        <f>SUM(UTA:SRSU!D270)</f>
        <v>160668473.24297529</v>
      </c>
      <c r="E177" s="43">
        <f>SUM(UTA:SRSU!E270)</f>
        <v>66500879.745270565</v>
      </c>
      <c r="F177" s="43">
        <f>SUM(UTA:SRSU!F270)</f>
        <v>30770447.084050115</v>
      </c>
      <c r="G177" s="43">
        <f>SUM(UTA:SRSU!G270)</f>
        <v>0</v>
      </c>
      <c r="H177" s="43">
        <f t="shared" si="36"/>
        <v>451193444.21457416</v>
      </c>
    </row>
    <row r="178" spans="1:8" x14ac:dyDescent="0.2">
      <c r="A178" s="349">
        <v>4</v>
      </c>
      <c r="B178" s="9" t="str">
        <f>$B$106</f>
        <v>Teacher Education</v>
      </c>
      <c r="C178" s="43">
        <f>SUM(UTA:SRSU!C271)</f>
        <v>27226885.325357694</v>
      </c>
      <c r="D178" s="43">
        <f>SUM(UTA:SRSU!D271)</f>
        <v>149470219.67616731</v>
      </c>
      <c r="E178" s="43">
        <f>SUM(UTA:SRSU!E271)</f>
        <v>165148575.17191547</v>
      </c>
      <c r="F178" s="43">
        <f>SUM(UTA:SRSU!F271)</f>
        <v>115114119.61736727</v>
      </c>
      <c r="G178" s="43">
        <f>SUM(UTA:SRSU!G271)</f>
        <v>7653.0400228521266</v>
      </c>
      <c r="H178" s="43">
        <f t="shared" si="36"/>
        <v>456967452.83083057</v>
      </c>
    </row>
    <row r="179" spans="1:8" x14ac:dyDescent="0.2">
      <c r="A179" s="349">
        <v>5</v>
      </c>
      <c r="B179" s="9" t="str">
        <f>$B$107</f>
        <v>Agriculture</v>
      </c>
      <c r="C179" s="43">
        <f>SUM(UTA:SRSU!C272)</f>
        <v>35626955.873448752</v>
      </c>
      <c r="D179" s="43">
        <f>SUM(UTA:SRSU!D272)</f>
        <v>60833487.269943342</v>
      </c>
      <c r="E179" s="43">
        <f>SUM(UTA:SRSU!E272)</f>
        <v>34780413.87141683</v>
      </c>
      <c r="F179" s="43">
        <f>SUM(UTA:SRSU!F272)</f>
        <v>28817003.581500828</v>
      </c>
      <c r="G179" s="43">
        <f>SUM(UTA:SRSU!G272)</f>
        <v>0</v>
      </c>
      <c r="H179" s="43">
        <f t="shared" si="36"/>
        <v>160057860.59630975</v>
      </c>
    </row>
    <row r="180" spans="1:8" x14ac:dyDescent="0.2">
      <c r="A180" s="349">
        <v>6</v>
      </c>
      <c r="B180" s="9" t="str">
        <f>$B$108</f>
        <v>Engineering</v>
      </c>
      <c r="C180" s="43">
        <f>SUM(UTA:SRSU!C273)</f>
        <v>220000644.77750787</v>
      </c>
      <c r="D180" s="43">
        <f>SUM(UTA:SRSU!D273)</f>
        <v>511035537.04176545</v>
      </c>
      <c r="E180" s="43">
        <f>SUM(UTA:SRSU!E273)</f>
        <v>415878870.34919095</v>
      </c>
      <c r="F180" s="43">
        <f>SUM(UTA:SRSU!F273)</f>
        <v>493874157.35870606</v>
      </c>
      <c r="G180" s="43">
        <f>SUM(UTA:SRSU!G273)</f>
        <v>0</v>
      </c>
      <c r="H180" s="43">
        <f t="shared" si="36"/>
        <v>1640789209.5271702</v>
      </c>
    </row>
    <row r="181" spans="1:8" x14ac:dyDescent="0.2">
      <c r="A181" s="349">
        <v>7</v>
      </c>
      <c r="B181" s="9" t="str">
        <f>$B$109</f>
        <v>Home Economics</v>
      </c>
      <c r="C181" s="43">
        <f>SUM(UTA:SRSU!C274)</f>
        <v>19951532.691225283</v>
      </c>
      <c r="D181" s="43">
        <f>SUM(UTA:SRSU!D274)</f>
        <v>33299949.353770956</v>
      </c>
      <c r="E181" s="43">
        <f>SUM(UTA:SRSU!E274)</f>
        <v>9431650.0951103084</v>
      </c>
      <c r="F181" s="43">
        <f>SUM(UTA:SRSU!F274)</f>
        <v>7137206.5256801695</v>
      </c>
      <c r="G181" s="43">
        <f>SUM(UTA:SRSU!G274)</f>
        <v>0</v>
      </c>
      <c r="H181" s="43">
        <f t="shared" si="36"/>
        <v>69820338.665786713</v>
      </c>
    </row>
    <row r="182" spans="1:8" x14ac:dyDescent="0.2">
      <c r="A182" s="349">
        <v>8</v>
      </c>
      <c r="B182" s="9" t="str">
        <f>$B$110</f>
        <v>Law</v>
      </c>
      <c r="C182" s="43">
        <f>SUM(UTA:SRSU!C275)</f>
        <v>1128.5758158630899</v>
      </c>
      <c r="D182" s="43">
        <f>SUM(UTA:SRSU!D275)</f>
        <v>22745.383464044662</v>
      </c>
      <c r="E182" s="43">
        <f>SUM(UTA:SRSU!E275)</f>
        <v>8219.1064310471575</v>
      </c>
      <c r="F182" s="43">
        <f>SUM(UTA:SRSU!F275)</f>
        <v>8219.1064310471575</v>
      </c>
      <c r="G182" s="43">
        <f>SUM(UTA:SRSU!G275)</f>
        <v>153151743.78409025</v>
      </c>
      <c r="H182" s="43">
        <f t="shared" si="36"/>
        <v>153192055.95623225</v>
      </c>
    </row>
    <row r="183" spans="1:8" x14ac:dyDescent="0.2">
      <c r="A183" s="349">
        <v>9</v>
      </c>
      <c r="B183" s="9" t="str">
        <f>$B$111</f>
        <v>Social Service</v>
      </c>
      <c r="C183" s="43">
        <f>SUM(UTA:SRSU!C276)</f>
        <v>8321724.5207714606</v>
      </c>
      <c r="D183" s="43">
        <f>SUM(UTA:SRSU!D276)</f>
        <v>30867727.015098389</v>
      </c>
      <c r="E183" s="43">
        <f>SUM(UTA:SRSU!E276)</f>
        <v>51641163.95482032</v>
      </c>
      <c r="F183" s="43">
        <f>SUM(UTA:SRSU!F276)</f>
        <v>7973244.1185137946</v>
      </c>
      <c r="G183" s="43">
        <f>SUM(UTA:SRSU!G276)</f>
        <v>0</v>
      </c>
      <c r="H183" s="43">
        <f t="shared" si="36"/>
        <v>98803859.609203964</v>
      </c>
    </row>
    <row r="184" spans="1:8" x14ac:dyDescent="0.2">
      <c r="A184" s="349">
        <v>10</v>
      </c>
      <c r="B184" s="9" t="str">
        <f>$B$112</f>
        <v>Library Science</v>
      </c>
      <c r="C184" s="43">
        <f>SUM(UTA:SRSU!C277)</f>
        <v>1317882.4314730349</v>
      </c>
      <c r="D184" s="43">
        <f>SUM(UTA:SRSU!D277)</f>
        <v>1839054.9401094397</v>
      </c>
      <c r="E184" s="43">
        <f>SUM(UTA:SRSU!E277)</f>
        <v>17615489.562355775</v>
      </c>
      <c r="F184" s="43">
        <f>SUM(UTA:SRSU!F277)</f>
        <v>1413864.9938586198</v>
      </c>
      <c r="G184" s="43">
        <f>SUM(UTA:SRSU!G277)</f>
        <v>0</v>
      </c>
      <c r="H184" s="43">
        <f t="shared" si="36"/>
        <v>22186291.92779687</v>
      </c>
    </row>
    <row r="185" spans="1:8" x14ac:dyDescent="0.2">
      <c r="A185" s="349">
        <v>11</v>
      </c>
      <c r="B185" s="9" t="str">
        <f>$B$113</f>
        <v>Veterinary Science</v>
      </c>
      <c r="C185" s="43">
        <f>SUM(UTA:SRSU!C278)</f>
        <v>0</v>
      </c>
      <c r="D185" s="43">
        <f>SUM(UTA:SRSU!D278)</f>
        <v>0</v>
      </c>
      <c r="E185" s="43">
        <f>SUM(UTA:SRSU!E278)</f>
        <v>0</v>
      </c>
      <c r="F185" s="43">
        <f>SUM(UTA:SRSU!F278)</f>
        <v>0</v>
      </c>
      <c r="G185" s="43">
        <f>SUM(UTA:SRSU!G278)</f>
        <v>73048044.985026807</v>
      </c>
      <c r="H185" s="43">
        <f t="shared" si="36"/>
        <v>73048044.985026807</v>
      </c>
    </row>
    <row r="186" spans="1:8" x14ac:dyDescent="0.2">
      <c r="A186" s="349">
        <v>12</v>
      </c>
      <c r="B186" s="9" t="str">
        <f>$B$114</f>
        <v>Vocational Training</v>
      </c>
      <c r="C186" s="43">
        <f>SUM(UTA:SRSU!C279)</f>
        <v>5273752.5131853921</v>
      </c>
      <c r="D186" s="43">
        <f>SUM(UTA:SRSU!D279)</f>
        <v>3009492.2274425435</v>
      </c>
      <c r="E186" s="43">
        <f>SUM(UTA:SRSU!E279)</f>
        <v>0</v>
      </c>
      <c r="F186" s="43">
        <f>SUM(UTA:SRSU!F279)</f>
        <v>0</v>
      </c>
      <c r="G186" s="43">
        <f>SUM(UTA:SRSU!G279)</f>
        <v>0</v>
      </c>
      <c r="H186" s="43">
        <f t="shared" si="36"/>
        <v>8283244.7406279352</v>
      </c>
    </row>
    <row r="187" spans="1:8" x14ac:dyDescent="0.2">
      <c r="A187" s="349">
        <v>13</v>
      </c>
      <c r="B187" s="9" t="str">
        <f>$B$115</f>
        <v>Physical Training</v>
      </c>
      <c r="C187" s="43">
        <f>SUM(UTA:SRSU!C280)</f>
        <v>15333784.608413603</v>
      </c>
      <c r="D187" s="43">
        <f>SUM(UTA:SRSU!D280)</f>
        <v>1649144.3052004322</v>
      </c>
      <c r="E187" s="43">
        <f>SUM(UTA:SRSU!E280)</f>
        <v>0</v>
      </c>
      <c r="F187" s="43">
        <f>SUM(UTA:SRSU!F280)</f>
        <v>0</v>
      </c>
      <c r="G187" s="43">
        <f>SUM(UTA:SRSU!G280)</f>
        <v>0</v>
      </c>
      <c r="H187" s="43">
        <f t="shared" si="36"/>
        <v>16982928.913614035</v>
      </c>
    </row>
    <row r="188" spans="1:8" x14ac:dyDescent="0.2">
      <c r="A188" s="349">
        <v>14</v>
      </c>
      <c r="B188" s="9" t="str">
        <f>$B$116</f>
        <v>Health Services</v>
      </c>
      <c r="C188" s="43">
        <f>SUM(UTA:SRSU!C281)</f>
        <v>41105580.725019842</v>
      </c>
      <c r="D188" s="43">
        <f>SUM(UTA:SRSU!D281)</f>
        <v>111825923.32826513</v>
      </c>
      <c r="E188" s="43">
        <f>SUM(UTA:SRSU!E281)</f>
        <v>73327508.96273528</v>
      </c>
      <c r="F188" s="43">
        <f>SUM(UTA:SRSU!F281)</f>
        <v>22250950.452933133</v>
      </c>
      <c r="G188" s="43">
        <f>SUM(UTA:SRSU!G281)</f>
        <v>18650100.274887778</v>
      </c>
      <c r="H188" s="43">
        <f t="shared" si="36"/>
        <v>267160063.74384114</v>
      </c>
    </row>
    <row r="189" spans="1:8" x14ac:dyDescent="0.2">
      <c r="A189" s="349">
        <v>15</v>
      </c>
      <c r="B189" s="9" t="str">
        <f>$B$117</f>
        <v>Pharmacy</v>
      </c>
      <c r="C189" s="43">
        <f>SUM(UTA:SRSU!C282)</f>
        <v>6705.0557591362704</v>
      </c>
      <c r="D189" s="43">
        <f>SUM(UTA:SRSU!D282)</f>
        <v>1231626.2108605183</v>
      </c>
      <c r="E189" s="43">
        <f>SUM(UTA:SRSU!E282)</f>
        <v>17576122.574194122</v>
      </c>
      <c r="F189" s="43">
        <f>SUM(UTA:SRSU!F282)</f>
        <v>26192228.538355</v>
      </c>
      <c r="G189" s="43">
        <f>SUM(UTA:SRSU!G282)</f>
        <v>63605511.651301622</v>
      </c>
      <c r="H189" s="43">
        <f t="shared" si="36"/>
        <v>108612194.0304704</v>
      </c>
    </row>
    <row r="190" spans="1:8" x14ac:dyDescent="0.2">
      <c r="A190" s="349">
        <v>16</v>
      </c>
      <c r="B190" s="9" t="str">
        <f>$B$118</f>
        <v>Business Administration</v>
      </c>
      <c r="C190" s="43">
        <f>SUM(UTA:SRSU!C283)</f>
        <v>129194428.38557811</v>
      </c>
      <c r="D190" s="43">
        <f>SUM(UTA:SRSU!D283)</f>
        <v>602880089.06347501</v>
      </c>
      <c r="E190" s="43">
        <f>SUM(UTA:SRSU!E283)</f>
        <v>356350914.15937263</v>
      </c>
      <c r="F190" s="43">
        <f>SUM(UTA:SRSU!F283)</f>
        <v>136520123.78503659</v>
      </c>
      <c r="G190" s="43">
        <f>SUM(UTA:SRSU!G283)</f>
        <v>0</v>
      </c>
      <c r="H190" s="43">
        <f t="shared" si="36"/>
        <v>1224945555.3934624</v>
      </c>
    </row>
    <row r="191" spans="1:8" x14ac:dyDescent="0.2">
      <c r="A191" s="349">
        <v>17</v>
      </c>
      <c r="B191" s="9" t="str">
        <f>$B$119</f>
        <v>Optometry</v>
      </c>
      <c r="C191" s="43">
        <f>SUM(UTA:SRSU!C284)</f>
        <v>0</v>
      </c>
      <c r="D191" s="43">
        <f>SUM(UTA:SRSU!D284)</f>
        <v>0</v>
      </c>
      <c r="E191" s="43">
        <f>SUM(UTA:SRSU!E284)</f>
        <v>0</v>
      </c>
      <c r="F191" s="43">
        <f>SUM(UTA:SRSU!F284)</f>
        <v>0</v>
      </c>
      <c r="G191" s="43">
        <f>SUM(UTA:SRSU!G284)</f>
        <v>24024121.885340977</v>
      </c>
      <c r="H191" s="43">
        <f t="shared" si="36"/>
        <v>24024121.885340977</v>
      </c>
    </row>
    <row r="192" spans="1:8" x14ac:dyDescent="0.2">
      <c r="A192" s="349">
        <v>18</v>
      </c>
      <c r="B192" s="9" t="str">
        <f>$B$120</f>
        <v>Teacher Ed-Practice Teaching</v>
      </c>
      <c r="C192" s="43">
        <f>SUM(UTA:SRSU!C285)</f>
        <v>677544.7061307152</v>
      </c>
      <c r="D192" s="43">
        <f>SUM(UTA:SRSU!D285)</f>
        <v>29797931.023016378</v>
      </c>
      <c r="E192" s="43">
        <f>SUM(UTA:SRSU!E285)</f>
        <v>0</v>
      </c>
      <c r="F192" s="43">
        <f>SUM(UTA:SRSU!F285)</f>
        <v>0</v>
      </c>
      <c r="G192" s="43">
        <f>SUM(UTA:SRSU!G285)</f>
        <v>0</v>
      </c>
      <c r="H192" s="43">
        <f t="shared" si="36"/>
        <v>30475475.729147095</v>
      </c>
    </row>
    <row r="193" spans="1:8" x14ac:dyDescent="0.2">
      <c r="A193" s="349">
        <v>19</v>
      </c>
      <c r="B193" s="9" t="str">
        <f>$B$121</f>
        <v>Technology</v>
      </c>
      <c r="C193" s="43">
        <f>SUM(UTA:SRSU!C286)</f>
        <v>31556667.865149226</v>
      </c>
      <c r="D193" s="43">
        <f>SUM(UTA:SRSU!D286)</f>
        <v>69037068.32629928</v>
      </c>
      <c r="E193" s="43">
        <f>SUM(UTA:SRSU!E286)</f>
        <v>13788285.8909855</v>
      </c>
      <c r="F193" s="43">
        <f>SUM(UTA:SRSU!F286)</f>
        <v>273557.65292605775</v>
      </c>
      <c r="G193" s="43">
        <f>SUM(UTA:SRSU!G286)</f>
        <v>0</v>
      </c>
      <c r="H193" s="43">
        <f t="shared" si="36"/>
        <v>114655579.73536007</v>
      </c>
    </row>
    <row r="194" spans="1:8" x14ac:dyDescent="0.2">
      <c r="A194" s="349">
        <v>20</v>
      </c>
      <c r="B194" s="9" t="str">
        <f>$B$122</f>
        <v>Nursing</v>
      </c>
      <c r="C194" s="43">
        <f>SUM(UTA:SRSU!C287)</f>
        <v>10046232.759128813</v>
      </c>
      <c r="D194" s="43">
        <f>SUM(UTA:SRSU!D287)</f>
        <v>161414974.05596471</v>
      </c>
      <c r="E194" s="43">
        <f>SUM(UTA:SRSU!E287)</f>
        <v>79277658.772578046</v>
      </c>
      <c r="F194" s="43">
        <f>SUM(UTA:SRSU!F287)</f>
        <v>19810845.723842829</v>
      </c>
      <c r="G194" s="43">
        <f>SUM(UTA:SRSU!G287)</f>
        <v>0</v>
      </c>
      <c r="H194" s="43">
        <f t="shared" si="36"/>
        <v>270549711.31151438</v>
      </c>
    </row>
    <row r="195" spans="1:8" x14ac:dyDescent="0.2">
      <c r="A195" s="348"/>
      <c r="B195" s="39" t="str">
        <f>$B$123</f>
        <v>Totals</v>
      </c>
      <c r="C195" s="42">
        <f>SUM(C175:C194)</f>
        <v>2264947089.9451194</v>
      </c>
      <c r="D195" s="42">
        <f>SUM(D175:D194)</f>
        <v>3206400068.9578266</v>
      </c>
      <c r="E195" s="42">
        <f>SUM(E175:E194)</f>
        <v>1892910462.2610605</v>
      </c>
      <c r="F195" s="42">
        <f>SUM(F175:F194)</f>
        <v>1650762629.4900622</v>
      </c>
      <c r="G195" s="42">
        <f>SUM(G175:G194)</f>
        <v>332487175.62067026</v>
      </c>
      <c r="H195" s="42">
        <f t="shared" si="36"/>
        <v>9347507426.2747402</v>
      </c>
    </row>
    <row r="196" spans="1:8" x14ac:dyDescent="0.2">
      <c r="H196" s="58"/>
    </row>
    <row r="197" spans="1:8" ht="15" thickBot="1" x14ac:dyDescent="0.25">
      <c r="A197" s="180" t="str">
        <f>"All Expenditures Previous Year (FY "&amp;H1-1&amp;")"</f>
        <v>All Expenditures Previous Year (FY 2018)</v>
      </c>
      <c r="C197" s="11"/>
      <c r="D197" s="11"/>
      <c r="E197" s="11"/>
      <c r="F197" s="11"/>
      <c r="G197" s="11"/>
      <c r="H197" s="17"/>
    </row>
    <row r="198" spans="1:8" ht="29.25" thickBot="1" x14ac:dyDescent="0.25">
      <c r="A198" s="65" t="s">
        <v>952</v>
      </c>
      <c r="B198" s="68" t="s">
        <v>32</v>
      </c>
      <c r="C198" s="69" t="s">
        <v>26</v>
      </c>
      <c r="D198" s="69" t="s">
        <v>27</v>
      </c>
      <c r="E198" s="69" t="s">
        <v>28</v>
      </c>
      <c r="F198" s="69" t="s">
        <v>29</v>
      </c>
      <c r="G198" s="69" t="s">
        <v>30</v>
      </c>
      <c r="H198" s="70" t="s">
        <v>1</v>
      </c>
    </row>
    <row r="199" spans="1:8" x14ac:dyDescent="0.2">
      <c r="A199" s="349">
        <v>1</v>
      </c>
      <c r="B199" s="9" t="str">
        <f>$B$103</f>
        <v>Liberal Arts</v>
      </c>
      <c r="C199" s="42">
        <v>954723699.13464987</v>
      </c>
      <c r="D199" s="42">
        <v>681452209.1687237</v>
      </c>
      <c r="E199" s="42">
        <v>311862320.84178144</v>
      </c>
      <c r="F199" s="42">
        <v>293246722.13955539</v>
      </c>
      <c r="G199" s="42">
        <v>43104.678279960659</v>
      </c>
      <c r="H199" s="42">
        <f>SUM(C199:G199)</f>
        <v>2241328055.9629903</v>
      </c>
    </row>
    <row r="200" spans="1:8" x14ac:dyDescent="0.2">
      <c r="A200" s="349">
        <v>2</v>
      </c>
      <c r="B200" s="9" t="str">
        <f>$B$104</f>
        <v>Science</v>
      </c>
      <c r="C200" s="43">
        <v>531454568.72724849</v>
      </c>
      <c r="D200" s="43">
        <v>513596738.56233537</v>
      </c>
      <c r="E200" s="43">
        <v>242691815.49863109</v>
      </c>
      <c r="F200" s="43">
        <v>432205734.91760993</v>
      </c>
      <c r="G200" s="43">
        <v>0</v>
      </c>
      <c r="H200" s="42">
        <f t="shared" ref="H200:H218" si="37">SUM(C200:G200)</f>
        <v>1719948857.7058249</v>
      </c>
    </row>
    <row r="201" spans="1:8" x14ac:dyDescent="0.2">
      <c r="A201" s="349">
        <v>3</v>
      </c>
      <c r="B201" s="9" t="str">
        <f>$B$105</f>
        <v>Fine Arts</v>
      </c>
      <c r="C201" s="43">
        <v>188681519.64414427</v>
      </c>
      <c r="D201" s="43">
        <v>149344999.35392499</v>
      </c>
      <c r="E201" s="43">
        <v>62062229.907974631</v>
      </c>
      <c r="F201" s="43">
        <v>27581549.284102637</v>
      </c>
      <c r="G201" s="43">
        <v>0</v>
      </c>
      <c r="H201" s="42">
        <f t="shared" si="37"/>
        <v>427670298.19014651</v>
      </c>
    </row>
    <row r="202" spans="1:8" x14ac:dyDescent="0.2">
      <c r="A202" s="349">
        <v>4</v>
      </c>
      <c r="B202" s="9" t="str">
        <f>$B$106</f>
        <v>Teacher Education</v>
      </c>
      <c r="C202" s="43">
        <v>27739929.458743587</v>
      </c>
      <c r="D202" s="43">
        <v>151474115.25215882</v>
      </c>
      <c r="E202" s="43">
        <v>166718423.99246404</v>
      </c>
      <c r="F202" s="43">
        <v>113369634.06999034</v>
      </c>
      <c r="G202" s="43">
        <v>0</v>
      </c>
      <c r="H202" s="42">
        <f t="shared" si="37"/>
        <v>459302102.77335674</v>
      </c>
    </row>
    <row r="203" spans="1:8" x14ac:dyDescent="0.2">
      <c r="A203" s="349">
        <v>5</v>
      </c>
      <c r="B203" s="9" t="str">
        <f>$B$107</f>
        <v>Agriculture</v>
      </c>
      <c r="C203" s="43">
        <v>37159599.524769306</v>
      </c>
      <c r="D203" s="43">
        <v>58485898.819783516</v>
      </c>
      <c r="E203" s="43">
        <v>33181897.094364554</v>
      </c>
      <c r="F203" s="43">
        <v>27391751.079199504</v>
      </c>
      <c r="G203" s="43">
        <v>0</v>
      </c>
      <c r="H203" s="42">
        <f t="shared" si="37"/>
        <v>156219146.51811686</v>
      </c>
    </row>
    <row r="204" spans="1:8" x14ac:dyDescent="0.2">
      <c r="A204" s="349">
        <v>6</v>
      </c>
      <c r="B204" s="9" t="str">
        <f>$B$108</f>
        <v>Engineering</v>
      </c>
      <c r="C204" s="43">
        <v>212777509.09422013</v>
      </c>
      <c r="D204" s="43">
        <v>470026518.64301157</v>
      </c>
      <c r="E204" s="43">
        <v>403970487.57965618</v>
      </c>
      <c r="F204" s="43">
        <v>484203044.08077449</v>
      </c>
      <c r="G204" s="43">
        <v>0</v>
      </c>
      <c r="H204" s="42">
        <f t="shared" si="37"/>
        <v>1570977559.3976624</v>
      </c>
    </row>
    <row r="205" spans="1:8" x14ac:dyDescent="0.2">
      <c r="A205" s="349">
        <v>7</v>
      </c>
      <c r="B205" s="9" t="str">
        <f>$B$109</f>
        <v>Home Economics</v>
      </c>
      <c r="C205" s="43">
        <v>21999505.735437982</v>
      </c>
      <c r="D205" s="43">
        <v>32552707.906305</v>
      </c>
      <c r="E205" s="43">
        <v>10353006.69448876</v>
      </c>
      <c r="F205" s="43">
        <v>5699528.0705956398</v>
      </c>
      <c r="G205" s="43">
        <v>0</v>
      </c>
      <c r="H205" s="42">
        <f t="shared" si="37"/>
        <v>70604748.406827375</v>
      </c>
    </row>
    <row r="206" spans="1:8" x14ac:dyDescent="0.2">
      <c r="A206" s="349">
        <v>8</v>
      </c>
      <c r="B206" s="9" t="str">
        <f>$B$110</f>
        <v>Law</v>
      </c>
      <c r="C206" s="43">
        <v>0</v>
      </c>
      <c r="D206" s="43">
        <v>21463.191259832296</v>
      </c>
      <c r="E206" s="43">
        <v>0</v>
      </c>
      <c r="F206" s="43">
        <v>0</v>
      </c>
      <c r="G206" s="43">
        <v>130809287.53343272</v>
      </c>
      <c r="H206" s="42">
        <f t="shared" si="37"/>
        <v>130830750.72469255</v>
      </c>
    </row>
    <row r="207" spans="1:8" x14ac:dyDescent="0.2">
      <c r="A207" s="349">
        <v>9</v>
      </c>
      <c r="B207" s="9" t="str">
        <f>$B$111</f>
        <v>Social Service</v>
      </c>
      <c r="C207" s="43">
        <v>7484480.4534982732</v>
      </c>
      <c r="D207" s="43">
        <v>27813999.673266307</v>
      </c>
      <c r="E207" s="43">
        <v>45024243.231329657</v>
      </c>
      <c r="F207" s="43">
        <v>10178122.148386946</v>
      </c>
      <c r="G207" s="43">
        <v>0</v>
      </c>
      <c r="H207" s="42">
        <f t="shared" si="37"/>
        <v>90500845.506481186</v>
      </c>
    </row>
    <row r="208" spans="1:8" x14ac:dyDescent="0.2">
      <c r="A208" s="349">
        <v>10</v>
      </c>
      <c r="B208" s="9" t="str">
        <f>$B$112</f>
        <v>Library Science</v>
      </c>
      <c r="C208" s="43">
        <v>1651259.5092018258</v>
      </c>
      <c r="D208" s="43">
        <v>2095633.7858905306</v>
      </c>
      <c r="E208" s="43">
        <v>19681330.537691783</v>
      </c>
      <c r="F208" s="43">
        <v>2144789.5623987378</v>
      </c>
      <c r="G208" s="43">
        <v>0</v>
      </c>
      <c r="H208" s="42">
        <f t="shared" si="37"/>
        <v>25573013.395182878</v>
      </c>
    </row>
    <row r="209" spans="1:8" x14ac:dyDescent="0.2">
      <c r="A209" s="349">
        <v>11</v>
      </c>
      <c r="B209" s="9" t="str">
        <f>$B$113</f>
        <v>Veterinary Science</v>
      </c>
      <c r="C209" s="43">
        <v>0</v>
      </c>
      <c r="D209" s="43">
        <v>0</v>
      </c>
      <c r="E209" s="43">
        <v>0</v>
      </c>
      <c r="F209" s="43">
        <v>0</v>
      </c>
      <c r="G209" s="43">
        <v>77581393.317093238</v>
      </c>
      <c r="H209" s="42">
        <f t="shared" si="37"/>
        <v>77581393.317093238</v>
      </c>
    </row>
    <row r="210" spans="1:8" x14ac:dyDescent="0.2">
      <c r="A210" s="349">
        <v>12</v>
      </c>
      <c r="B210" s="9" t="str">
        <f>$B$114</f>
        <v>Vocational Training</v>
      </c>
      <c r="C210" s="43">
        <v>5146194.7348202812</v>
      </c>
      <c r="D210" s="43">
        <v>2880558.271026683</v>
      </c>
      <c r="E210" s="43">
        <v>0</v>
      </c>
      <c r="F210" s="43">
        <v>0</v>
      </c>
      <c r="G210" s="43">
        <v>0</v>
      </c>
      <c r="H210" s="42">
        <f t="shared" si="37"/>
        <v>8026753.0058469642</v>
      </c>
    </row>
    <row r="211" spans="1:8" x14ac:dyDescent="0.2">
      <c r="A211" s="349">
        <v>13</v>
      </c>
      <c r="B211" s="9" t="str">
        <f>$B$115</f>
        <v>Physical Training</v>
      </c>
      <c r="C211" s="43">
        <v>13247017.586032875</v>
      </c>
      <c r="D211" s="43">
        <v>1181182.3036560479</v>
      </c>
      <c r="E211" s="43">
        <v>0</v>
      </c>
      <c r="F211" s="43">
        <v>0</v>
      </c>
      <c r="G211" s="43">
        <v>0</v>
      </c>
      <c r="H211" s="42">
        <f t="shared" si="37"/>
        <v>14428199.889688922</v>
      </c>
    </row>
    <row r="212" spans="1:8" x14ac:dyDescent="0.2">
      <c r="A212" s="349">
        <v>14</v>
      </c>
      <c r="B212" s="9" t="str">
        <f>$B$116</f>
        <v>Health Services</v>
      </c>
      <c r="C212" s="43">
        <v>40633027.121404029</v>
      </c>
      <c r="D212" s="43">
        <v>103029717.64381297</v>
      </c>
      <c r="E212" s="43">
        <v>68113967.062472999</v>
      </c>
      <c r="F212" s="43">
        <v>20934739.524125535</v>
      </c>
      <c r="G212" s="43">
        <v>16562539.583972011</v>
      </c>
      <c r="H212" s="42">
        <f t="shared" si="37"/>
        <v>249273990.93578756</v>
      </c>
    </row>
    <row r="213" spans="1:8" x14ac:dyDescent="0.2">
      <c r="A213" s="349">
        <v>15</v>
      </c>
      <c r="B213" s="9" t="str">
        <f>$B$117</f>
        <v>Pharmacy</v>
      </c>
      <c r="C213" s="43">
        <v>73191.44327474985</v>
      </c>
      <c r="D213" s="43">
        <v>993386.29647198715</v>
      </c>
      <c r="E213" s="43">
        <v>12870971.772278247</v>
      </c>
      <c r="F213" s="43">
        <v>19295279.840981744</v>
      </c>
      <c r="G213" s="43">
        <v>58209255.79489518</v>
      </c>
      <c r="H213" s="42">
        <f t="shared" si="37"/>
        <v>91442085.147901908</v>
      </c>
    </row>
    <row r="214" spans="1:8" x14ac:dyDescent="0.2">
      <c r="A214" s="349">
        <v>16</v>
      </c>
      <c r="B214" s="9" t="str">
        <f>$B$118</f>
        <v>Business Administration</v>
      </c>
      <c r="C214" s="43">
        <v>118866963.64589632</v>
      </c>
      <c r="D214" s="43">
        <v>559466417.94530153</v>
      </c>
      <c r="E214" s="43">
        <v>332269714.39073557</v>
      </c>
      <c r="F214" s="43">
        <v>115594085.52810773</v>
      </c>
      <c r="G214" s="43">
        <v>0</v>
      </c>
      <c r="H214" s="42">
        <f t="shared" si="37"/>
        <v>1126197181.510041</v>
      </c>
    </row>
    <row r="215" spans="1:8" x14ac:dyDescent="0.2">
      <c r="A215" s="349">
        <v>17</v>
      </c>
      <c r="B215" s="9" t="str">
        <f>$B$119</f>
        <v>Optometry</v>
      </c>
      <c r="C215" s="43">
        <v>0</v>
      </c>
      <c r="D215" s="43">
        <v>0</v>
      </c>
      <c r="E215" s="43">
        <v>0</v>
      </c>
      <c r="F215" s="43">
        <v>0</v>
      </c>
      <c r="G215" s="43">
        <v>24073474.095478583</v>
      </c>
      <c r="H215" s="42">
        <f t="shared" si="37"/>
        <v>24073474.095478583</v>
      </c>
    </row>
    <row r="216" spans="1:8" x14ac:dyDescent="0.2">
      <c r="A216" s="349">
        <v>18</v>
      </c>
      <c r="B216" s="9" t="str">
        <f>$B$120</f>
        <v>Teacher Ed-Practice Teaching</v>
      </c>
      <c r="C216" s="43">
        <v>668500.22913720727</v>
      </c>
      <c r="D216" s="43">
        <v>28974469.972472899</v>
      </c>
      <c r="E216" s="43">
        <v>0</v>
      </c>
      <c r="F216" s="43">
        <v>0</v>
      </c>
      <c r="G216" s="43">
        <v>0</v>
      </c>
      <c r="H216" s="42">
        <f t="shared" si="37"/>
        <v>29642970.201610107</v>
      </c>
    </row>
    <row r="217" spans="1:8" x14ac:dyDescent="0.2">
      <c r="A217" s="349">
        <v>19</v>
      </c>
      <c r="B217" s="9" t="str">
        <f>$B$121</f>
        <v>Technology</v>
      </c>
      <c r="C217" s="43">
        <v>28839157.36381549</v>
      </c>
      <c r="D217" s="43">
        <v>57122922.050415933</v>
      </c>
      <c r="E217" s="43">
        <v>14808104.773067903</v>
      </c>
      <c r="F217" s="43">
        <v>262044.88131774578</v>
      </c>
      <c r="G217" s="43">
        <v>0</v>
      </c>
      <c r="H217" s="42">
        <f t="shared" si="37"/>
        <v>101032229.06861708</v>
      </c>
    </row>
    <row r="218" spans="1:8" x14ac:dyDescent="0.2">
      <c r="A218" s="349">
        <v>20</v>
      </c>
      <c r="B218" s="9" t="str">
        <f>$B$122</f>
        <v>Nursing</v>
      </c>
      <c r="C218" s="43">
        <v>8597223.4773462843</v>
      </c>
      <c r="D218" s="43">
        <v>153285076.09116423</v>
      </c>
      <c r="E218" s="43">
        <v>72004546.612202466</v>
      </c>
      <c r="F218" s="43">
        <v>15740900.239363182</v>
      </c>
      <c r="G218" s="43">
        <v>0</v>
      </c>
      <c r="H218" s="42">
        <f t="shared" si="37"/>
        <v>249627746.42007616</v>
      </c>
    </row>
    <row r="219" spans="1:8" x14ac:dyDescent="0.2">
      <c r="A219" s="348"/>
      <c r="B219" s="39" t="str">
        <f>$B$123</f>
        <v>Totals</v>
      </c>
      <c r="C219" s="42">
        <f t="shared" ref="C219:H219" si="38">SUM(C199:C218)</f>
        <v>2199743346.8836412</v>
      </c>
      <c r="D219" s="42">
        <f t="shared" si="38"/>
        <v>2993798014.9309821</v>
      </c>
      <c r="E219" s="42">
        <f t="shared" si="38"/>
        <v>1795613059.9891396</v>
      </c>
      <c r="F219" s="42">
        <f t="shared" si="38"/>
        <v>1567847925.3665099</v>
      </c>
      <c r="G219" s="42">
        <f t="shared" si="38"/>
        <v>307279055.00315171</v>
      </c>
      <c r="H219" s="42">
        <f t="shared" si="38"/>
        <v>8864281402.1734219</v>
      </c>
    </row>
    <row r="220" spans="1:8" x14ac:dyDescent="0.2">
      <c r="H220" s="58"/>
    </row>
    <row r="221" spans="1:8" ht="15" thickBot="1" x14ac:dyDescent="0.25">
      <c r="A221" s="180" t="str">
        <f>"All Expenditures Previous Year (FY "&amp;H1-2&amp;")"</f>
        <v>All Expenditures Previous Year (FY 2017)</v>
      </c>
      <c r="C221" s="11"/>
      <c r="D221" s="11"/>
      <c r="E221" s="11"/>
      <c r="F221" s="11"/>
      <c r="G221" s="11"/>
      <c r="H221" s="17"/>
    </row>
    <row r="222" spans="1:8" ht="29.25" thickBot="1" x14ac:dyDescent="0.25">
      <c r="A222" s="65" t="s">
        <v>952</v>
      </c>
      <c r="B222" s="68" t="s">
        <v>32</v>
      </c>
      <c r="C222" s="69" t="s">
        <v>26</v>
      </c>
      <c r="D222" s="69" t="s">
        <v>27</v>
      </c>
      <c r="E222" s="69" t="s">
        <v>28</v>
      </c>
      <c r="F222" s="69" t="s">
        <v>29</v>
      </c>
      <c r="G222" s="69" t="s">
        <v>30</v>
      </c>
      <c r="H222" s="70" t="s">
        <v>1</v>
      </c>
    </row>
    <row r="223" spans="1:8" x14ac:dyDescent="0.2">
      <c r="A223" s="349">
        <v>1</v>
      </c>
      <c r="B223" s="9" t="str">
        <f>$B$103</f>
        <v>Liberal Arts</v>
      </c>
      <c r="C223" s="42">
        <v>933819960.15394187</v>
      </c>
      <c r="D223" s="42">
        <v>661382164.9921931</v>
      </c>
      <c r="E223" s="42">
        <v>297003581.55058551</v>
      </c>
      <c r="F223" s="42">
        <v>264741432.47390553</v>
      </c>
      <c r="G223" s="42">
        <v>2188.0215859840073</v>
      </c>
      <c r="H223" s="42">
        <f>SUM(C223:G223)</f>
        <v>2156949327.1922116</v>
      </c>
    </row>
    <row r="224" spans="1:8" x14ac:dyDescent="0.2">
      <c r="A224" s="349">
        <v>2</v>
      </c>
      <c r="B224" s="9" t="str">
        <f>$B$104</f>
        <v>Science</v>
      </c>
      <c r="C224" s="43">
        <v>553864264.6869359</v>
      </c>
      <c r="D224" s="43">
        <v>499691775.60924631</v>
      </c>
      <c r="E224" s="43">
        <v>241067364.02315888</v>
      </c>
      <c r="F224" s="43">
        <v>418249625.36912316</v>
      </c>
      <c r="G224" s="43">
        <v>354.89143576258778</v>
      </c>
      <c r="H224" s="42">
        <f t="shared" ref="H224:H242" si="39">SUM(C224:G224)</f>
        <v>1712873384.5799</v>
      </c>
    </row>
    <row r="225" spans="1:8" x14ac:dyDescent="0.2">
      <c r="A225" s="349">
        <v>3</v>
      </c>
      <c r="B225" s="9" t="str">
        <f>$B$105</f>
        <v>Fine Arts</v>
      </c>
      <c r="C225" s="43">
        <v>189849689.89095002</v>
      </c>
      <c r="D225" s="43">
        <v>143767845.82899904</v>
      </c>
      <c r="E225" s="43">
        <v>61777208.73592633</v>
      </c>
      <c r="F225" s="43">
        <v>27905999.587195359</v>
      </c>
      <c r="G225" s="43">
        <v>0</v>
      </c>
      <c r="H225" s="42">
        <f t="shared" si="39"/>
        <v>423300744.04307073</v>
      </c>
    </row>
    <row r="226" spans="1:8" x14ac:dyDescent="0.2">
      <c r="A226" s="349">
        <v>4</v>
      </c>
      <c r="B226" s="9" t="str">
        <f>$B$106</f>
        <v>Teacher Education</v>
      </c>
      <c r="C226" s="43">
        <v>26563431.706487823</v>
      </c>
      <c r="D226" s="43">
        <v>148340779.31453303</v>
      </c>
      <c r="E226" s="43">
        <v>173310703.76322323</v>
      </c>
      <c r="F226" s="43">
        <v>112405963.40005802</v>
      </c>
      <c r="G226" s="43">
        <v>0</v>
      </c>
      <c r="H226" s="42">
        <f t="shared" si="39"/>
        <v>460620878.18430209</v>
      </c>
    </row>
    <row r="227" spans="1:8" x14ac:dyDescent="0.2">
      <c r="A227" s="349">
        <v>5</v>
      </c>
      <c r="B227" s="9" t="str">
        <f>$B$107</f>
        <v>Agriculture</v>
      </c>
      <c r="C227" s="43">
        <v>37958373.056647703</v>
      </c>
      <c r="D227" s="43">
        <v>58955022.685700327</v>
      </c>
      <c r="E227" s="43">
        <v>32673702.460980725</v>
      </c>
      <c r="F227" s="43">
        <v>24815677.464427277</v>
      </c>
      <c r="G227" s="43">
        <v>2430.0654683253651</v>
      </c>
      <c r="H227" s="42">
        <f t="shared" si="39"/>
        <v>154405205.73322433</v>
      </c>
    </row>
    <row r="228" spans="1:8" x14ac:dyDescent="0.2">
      <c r="A228" s="349">
        <v>6</v>
      </c>
      <c r="B228" s="9" t="str">
        <f>$B$108</f>
        <v>Engineering</v>
      </c>
      <c r="C228" s="43">
        <v>216379563.98178616</v>
      </c>
      <c r="D228" s="43">
        <v>463859136.32002848</v>
      </c>
      <c r="E228" s="43">
        <v>425649785.95112324</v>
      </c>
      <c r="F228" s="43">
        <v>417370102.87127405</v>
      </c>
      <c r="G228" s="43">
        <v>6818.304539179434</v>
      </c>
      <c r="H228" s="42">
        <f t="shared" si="39"/>
        <v>1523265407.428751</v>
      </c>
    </row>
    <row r="229" spans="1:8" x14ac:dyDescent="0.2">
      <c r="A229" s="349">
        <v>7</v>
      </c>
      <c r="B229" s="9" t="str">
        <f>$B$109</f>
        <v>Home Economics</v>
      </c>
      <c r="C229" s="43">
        <v>21220516.948698986</v>
      </c>
      <c r="D229" s="43">
        <v>32804624.362763025</v>
      </c>
      <c r="E229" s="43">
        <v>9855469.4201303329</v>
      </c>
      <c r="F229" s="43">
        <v>5850414.7129202038</v>
      </c>
      <c r="G229" s="43">
        <v>0</v>
      </c>
      <c r="H229" s="42">
        <f t="shared" si="39"/>
        <v>69731025.444512546</v>
      </c>
    </row>
    <row r="230" spans="1:8" x14ac:dyDescent="0.2">
      <c r="A230" s="349">
        <v>8</v>
      </c>
      <c r="B230" s="9" t="str">
        <f>$B$110</f>
        <v>Law</v>
      </c>
      <c r="C230" s="43">
        <v>0</v>
      </c>
      <c r="D230" s="43">
        <v>0</v>
      </c>
      <c r="E230" s="43">
        <v>0</v>
      </c>
      <c r="F230" s="43">
        <v>0</v>
      </c>
      <c r="G230" s="43">
        <v>129311603.30244312</v>
      </c>
      <c r="H230" s="42">
        <f t="shared" si="39"/>
        <v>129311603.30244312</v>
      </c>
    </row>
    <row r="231" spans="1:8" x14ac:dyDescent="0.2">
      <c r="A231" s="349">
        <v>9</v>
      </c>
      <c r="B231" s="9" t="str">
        <f>$B$111</f>
        <v>Social Service</v>
      </c>
      <c r="C231" s="43">
        <v>7064881.5951113142</v>
      </c>
      <c r="D231" s="43">
        <v>27194290.276017826</v>
      </c>
      <c r="E231" s="43">
        <v>41313199.760440603</v>
      </c>
      <c r="F231" s="43">
        <v>7723521.9758259896</v>
      </c>
      <c r="G231" s="43">
        <v>0</v>
      </c>
      <c r="H231" s="42">
        <f t="shared" si="39"/>
        <v>83295893.607395738</v>
      </c>
    </row>
    <row r="232" spans="1:8" x14ac:dyDescent="0.2">
      <c r="A232" s="349">
        <v>10</v>
      </c>
      <c r="B232" s="9" t="str">
        <f>$B$112</f>
        <v>Library Science</v>
      </c>
      <c r="C232" s="43">
        <v>1709263.104636526</v>
      </c>
      <c r="D232" s="43">
        <v>1846328.1790573953</v>
      </c>
      <c r="E232" s="43">
        <v>17064095.229365833</v>
      </c>
      <c r="F232" s="43">
        <v>2955636.7330994718</v>
      </c>
      <c r="G232" s="43">
        <v>0</v>
      </c>
      <c r="H232" s="42">
        <f t="shared" si="39"/>
        <v>23575323.246159226</v>
      </c>
    </row>
    <row r="233" spans="1:8" x14ac:dyDescent="0.2">
      <c r="A233" s="349">
        <v>11</v>
      </c>
      <c r="B233" s="9" t="str">
        <f>$B$113</f>
        <v>Veterinary Science</v>
      </c>
      <c r="C233" s="43">
        <v>0</v>
      </c>
      <c r="D233" s="43">
        <v>0</v>
      </c>
      <c r="E233" s="43">
        <v>0</v>
      </c>
      <c r="F233" s="43">
        <v>0</v>
      </c>
      <c r="G233" s="43">
        <v>77416411.861415118</v>
      </c>
      <c r="H233" s="42">
        <f t="shared" si="39"/>
        <v>77416411.861415118</v>
      </c>
    </row>
    <row r="234" spans="1:8" x14ac:dyDescent="0.2">
      <c r="A234" s="349">
        <v>12</v>
      </c>
      <c r="B234" s="9" t="str">
        <f>$B$114</f>
        <v>Vocational Training</v>
      </c>
      <c r="C234" s="43">
        <v>4908436.548146504</v>
      </c>
      <c r="D234" s="43">
        <v>3344121.6084393468</v>
      </c>
      <c r="E234" s="43">
        <v>0</v>
      </c>
      <c r="F234" s="43">
        <v>0</v>
      </c>
      <c r="G234" s="43">
        <v>0</v>
      </c>
      <c r="H234" s="42">
        <f t="shared" si="39"/>
        <v>8252558.1565858508</v>
      </c>
    </row>
    <row r="235" spans="1:8" x14ac:dyDescent="0.2">
      <c r="A235" s="349">
        <v>13</v>
      </c>
      <c r="B235" s="9" t="str">
        <f>$B$115</f>
        <v>Physical Training</v>
      </c>
      <c r="C235" s="43">
        <v>17276553.296023905</v>
      </c>
      <c r="D235" s="43">
        <v>1130515.3449937643</v>
      </c>
      <c r="E235" s="43">
        <v>203.80606120331669</v>
      </c>
      <c r="F235" s="43">
        <v>0</v>
      </c>
      <c r="G235" s="43">
        <v>0</v>
      </c>
      <c r="H235" s="42">
        <f t="shared" si="39"/>
        <v>18407272.447078872</v>
      </c>
    </row>
    <row r="236" spans="1:8" x14ac:dyDescent="0.2">
      <c r="A236" s="349">
        <v>14</v>
      </c>
      <c r="B236" s="9" t="str">
        <f>$B$116</f>
        <v>Health Services</v>
      </c>
      <c r="C236" s="43">
        <v>40010288.598233864</v>
      </c>
      <c r="D236" s="43">
        <v>101272324.25306205</v>
      </c>
      <c r="E236" s="43">
        <v>67515802.684890255</v>
      </c>
      <c r="F236" s="43">
        <v>24502242.2531358</v>
      </c>
      <c r="G236" s="43">
        <v>16614200.231618464</v>
      </c>
      <c r="H236" s="42">
        <f t="shared" si="39"/>
        <v>249914858.02094042</v>
      </c>
    </row>
    <row r="237" spans="1:8" x14ac:dyDescent="0.2">
      <c r="A237" s="349">
        <v>15</v>
      </c>
      <c r="B237" s="9" t="str">
        <f>$B$117</f>
        <v>Pharmacy</v>
      </c>
      <c r="C237" s="43">
        <v>29918.607652580875</v>
      </c>
      <c r="D237" s="43">
        <v>945248.20387343178</v>
      </c>
      <c r="E237" s="43">
        <v>10586050.948111976</v>
      </c>
      <c r="F237" s="43">
        <v>23206623.506023817</v>
      </c>
      <c r="G237" s="43">
        <v>55011852.076215483</v>
      </c>
      <c r="H237" s="42">
        <f t="shared" si="39"/>
        <v>89779693.341877282</v>
      </c>
    </row>
    <row r="238" spans="1:8" x14ac:dyDescent="0.2">
      <c r="A238" s="349">
        <v>16</v>
      </c>
      <c r="B238" s="9" t="str">
        <f>$B$118</f>
        <v>Business Administration</v>
      </c>
      <c r="C238" s="43">
        <v>123774478.82894148</v>
      </c>
      <c r="D238" s="43">
        <v>562699646.49097323</v>
      </c>
      <c r="E238" s="43">
        <v>336721620.20455682</v>
      </c>
      <c r="F238" s="43">
        <v>98332863.114222199</v>
      </c>
      <c r="G238" s="43">
        <v>19673.943512390928</v>
      </c>
      <c r="H238" s="42">
        <f t="shared" si="39"/>
        <v>1121548282.5822062</v>
      </c>
    </row>
    <row r="239" spans="1:8" x14ac:dyDescent="0.2">
      <c r="A239" s="349">
        <v>17</v>
      </c>
      <c r="B239" s="9" t="str">
        <f>$B$119</f>
        <v>Optometry</v>
      </c>
      <c r="C239" s="43">
        <v>0</v>
      </c>
      <c r="D239" s="43">
        <v>0</v>
      </c>
      <c r="E239" s="43">
        <v>0</v>
      </c>
      <c r="F239" s="43">
        <v>0</v>
      </c>
      <c r="G239" s="43">
        <v>32671484.977967128</v>
      </c>
      <c r="H239" s="42">
        <f t="shared" si="39"/>
        <v>32671484.977967128</v>
      </c>
    </row>
    <row r="240" spans="1:8" x14ac:dyDescent="0.2">
      <c r="A240" s="349">
        <v>18</v>
      </c>
      <c r="B240" s="9" t="str">
        <f>$B$120</f>
        <v>Teacher Ed-Practice Teaching</v>
      </c>
      <c r="C240" s="43">
        <v>1054854.7017049221</v>
      </c>
      <c r="D240" s="43">
        <v>28324361.409716811</v>
      </c>
      <c r="E240" s="43">
        <v>0</v>
      </c>
      <c r="F240" s="43">
        <v>0</v>
      </c>
      <c r="G240" s="43">
        <v>0</v>
      </c>
      <c r="H240" s="42">
        <f t="shared" si="39"/>
        <v>29379216.111421734</v>
      </c>
    </row>
    <row r="241" spans="1:8" x14ac:dyDescent="0.2">
      <c r="A241" s="349">
        <v>19</v>
      </c>
      <c r="B241" s="9" t="str">
        <f>$B$121</f>
        <v>Technology</v>
      </c>
      <c r="C241" s="43">
        <v>30555266.93374218</v>
      </c>
      <c r="D241" s="43">
        <v>57493124.997629032</v>
      </c>
      <c r="E241" s="43">
        <v>14484132.279943703</v>
      </c>
      <c r="F241" s="43">
        <v>257962.39277711592</v>
      </c>
      <c r="G241" s="43">
        <v>10640.516091714479</v>
      </c>
      <c r="H241" s="42">
        <f t="shared" si="39"/>
        <v>102801127.12018375</v>
      </c>
    </row>
    <row r="242" spans="1:8" x14ac:dyDescent="0.2">
      <c r="A242" s="349">
        <v>20</v>
      </c>
      <c r="B242" s="9" t="str">
        <f>$B$122</f>
        <v>Nursing</v>
      </c>
      <c r="C242" s="43">
        <v>8090628.7855311511</v>
      </c>
      <c r="D242" s="43">
        <v>152351802.68909591</v>
      </c>
      <c r="E242" s="43">
        <v>64145738.063952781</v>
      </c>
      <c r="F242" s="43">
        <v>12870817.991267093</v>
      </c>
      <c r="G242" s="43">
        <v>0</v>
      </c>
      <c r="H242" s="42">
        <f t="shared" si="39"/>
        <v>237458987.52984694</v>
      </c>
    </row>
    <row r="243" spans="1:8" x14ac:dyDescent="0.2">
      <c r="A243" s="348"/>
      <c r="B243" s="39" t="str">
        <f>$B$123</f>
        <v>Totals</v>
      </c>
      <c r="C243" s="42">
        <f t="shared" ref="C243:H243" si="40">SUM(C223:C242)</f>
        <v>2214130371.4251728</v>
      </c>
      <c r="D243" s="42">
        <f t="shared" si="40"/>
        <v>2945403112.5663223</v>
      </c>
      <c r="E243" s="42">
        <f t="shared" si="40"/>
        <v>1793168658.8824511</v>
      </c>
      <c r="F243" s="42">
        <f t="shared" si="40"/>
        <v>1441188883.8452554</v>
      </c>
      <c r="G243" s="42">
        <f t="shared" si="40"/>
        <v>311067658.19229269</v>
      </c>
      <c r="H243" s="42">
        <f t="shared" si="40"/>
        <v>8704958684.9114952</v>
      </c>
    </row>
  </sheetData>
  <pageMargins left="0.5" right="0.5" top="0.5" bottom="0.5" header="0.3" footer="0.18"/>
  <pageSetup scale="70" fitToHeight="0" orientation="portrait" r:id="rId1"/>
  <headerFooter alignWithMargins="0"/>
  <rowBreaks count="1" manualBreakCount="1">
    <brk id="1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topLeftCell="A52" zoomScale="70" zoomScaleNormal="70" workbookViewId="0">
      <selection activeCell="T163" sqref="T163"/>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77</v>
      </c>
      <c r="C3" s="6"/>
      <c r="D3" s="6"/>
      <c r="E3" s="6"/>
      <c r="F3" s="6"/>
      <c r="G3" s="6"/>
      <c r="H3" s="6"/>
    </row>
    <row r="4" spans="2:8" x14ac:dyDescent="0.2">
      <c r="B4" s="90" t="s">
        <v>148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Data!G15</f>
        <v>62156412</v>
      </c>
      <c r="G13" s="33"/>
      <c r="H13" s="60">
        <f>F13</f>
        <v>62156412</v>
      </c>
    </row>
    <row r="14" spans="2:8" x14ac:dyDescent="0.2">
      <c r="B14" s="364" t="s">
        <v>14</v>
      </c>
      <c r="C14" s="364"/>
      <c r="D14" s="364"/>
      <c r="E14" s="364"/>
      <c r="F14" s="82">
        <f>Data!H15</f>
        <v>28491817</v>
      </c>
      <c r="G14" s="33"/>
      <c r="H14" s="30">
        <f>F14</f>
        <v>28491817</v>
      </c>
    </row>
    <row r="15" spans="2:8" x14ac:dyDescent="0.2">
      <c r="B15" s="364" t="s">
        <v>15</v>
      </c>
      <c r="C15" s="364"/>
      <c r="D15" s="364"/>
      <c r="E15" s="364"/>
      <c r="F15" s="82">
        <f>Data!I15</f>
        <v>29314332</v>
      </c>
      <c r="G15" s="33"/>
      <c r="H15" s="30">
        <f>F15</f>
        <v>29314332</v>
      </c>
    </row>
    <row r="16" spans="2:8" x14ac:dyDescent="0.2">
      <c r="B16" s="364" t="s">
        <v>19</v>
      </c>
      <c r="C16" s="364"/>
      <c r="D16" s="364"/>
      <c r="E16" s="364"/>
      <c r="F16" s="82">
        <f>Data!J15</f>
        <v>13420392</v>
      </c>
      <c r="G16" s="33"/>
      <c r="H16" s="30">
        <f>F16-G16</f>
        <v>13420392</v>
      </c>
    </row>
    <row r="17" spans="2:23" x14ac:dyDescent="0.2">
      <c r="B17" s="364" t="s">
        <v>16</v>
      </c>
      <c r="C17" s="364"/>
      <c r="D17" s="364"/>
      <c r="E17" s="364"/>
      <c r="F17" s="82">
        <f>Data!K15</f>
        <v>15197356</v>
      </c>
      <c r="G17" s="33"/>
      <c r="H17" s="30">
        <f>F17</f>
        <v>15197356</v>
      </c>
    </row>
    <row r="18" spans="2:23" x14ac:dyDescent="0.2">
      <c r="B18" s="364" t="s">
        <v>1</v>
      </c>
      <c r="C18" s="364"/>
      <c r="D18" s="364"/>
      <c r="E18" s="364"/>
      <c r="F18" s="83">
        <f>SUM(F13:F17)</f>
        <v>148580309</v>
      </c>
      <c r="G18" s="34"/>
      <c r="H18" s="29">
        <f>SUM(H13:H17)</f>
        <v>148580309</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Data!L15</f>
        <v>Monica Poehl</v>
      </c>
      <c r="E21" s="363"/>
      <c r="F21" s="363"/>
      <c r="G21" s="94" t="str">
        <f>Data!M15</f>
        <v>979-458-6090</v>
      </c>
      <c r="H21" s="84" t="str">
        <f>Data!N15</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Data!O15</f>
        <v>4711</v>
      </c>
      <c r="D25" s="86">
        <f>Data!P15</f>
        <v>5065</v>
      </c>
      <c r="E25" s="86">
        <f>Data!Q15</f>
        <v>1909</v>
      </c>
      <c r="F25" s="86">
        <f>Data!R15</f>
        <v>244</v>
      </c>
      <c r="G25" s="86">
        <f>Data!S15</f>
        <v>0</v>
      </c>
      <c r="H25" s="74">
        <f>SUM(C25:G25)</f>
        <v>11929</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42.75" x14ac:dyDescent="0.2">
      <c r="B28" s="366" t="s">
        <v>39</v>
      </c>
      <c r="C28" s="367"/>
      <c r="D28" s="363" t="str">
        <f>Data!T15</f>
        <v>Mulligan-Nguyen, Erin</v>
      </c>
      <c r="E28" s="363"/>
      <c r="F28" s="363"/>
      <c r="G28" s="94" t="str">
        <f>Data!U15</f>
        <v>(361) 825-5989</v>
      </c>
      <c r="H28" s="84" t="str">
        <f>Data!V15</f>
        <v>Erin.Mulligan-Nguyen@tamucc.edu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Data!W15</f>
        <v>81743</v>
      </c>
      <c r="D32" s="87">
        <f>Data!AQ15</f>
        <v>23282</v>
      </c>
      <c r="E32" s="87">
        <f>Data!BK15</f>
        <v>6841</v>
      </c>
      <c r="F32" s="87">
        <f>Data!CE15</f>
        <v>357</v>
      </c>
      <c r="G32" s="87">
        <f>Data!CY15</f>
        <v>0</v>
      </c>
      <c r="H32" s="22">
        <f>SUM(C32:G32)</f>
        <v>112223</v>
      </c>
      <c r="I32" s="1"/>
      <c r="W32" s="18"/>
    </row>
    <row r="33" spans="2:23" x14ac:dyDescent="0.2">
      <c r="B33" s="7" t="s">
        <v>46</v>
      </c>
      <c r="C33" s="87">
        <f>Data!X15</f>
        <v>36473</v>
      </c>
      <c r="D33" s="87">
        <f>Data!AR15</f>
        <v>23660</v>
      </c>
      <c r="E33" s="87">
        <f>Data!BL15</f>
        <v>3012</v>
      </c>
      <c r="F33" s="87">
        <f>Data!CF15</f>
        <v>1514</v>
      </c>
      <c r="G33" s="87">
        <f>Data!CZ15</f>
        <v>0</v>
      </c>
      <c r="H33" s="22">
        <f t="shared" ref="H33:H52" si="0">SUM(C33:G33)</f>
        <v>64659</v>
      </c>
      <c r="I33" s="1"/>
      <c r="W33" s="18"/>
    </row>
    <row r="34" spans="2:23" x14ac:dyDescent="0.2">
      <c r="B34" s="7" t="s">
        <v>47</v>
      </c>
      <c r="C34" s="87">
        <f>Data!Y15</f>
        <v>12071</v>
      </c>
      <c r="D34" s="87">
        <f>Data!AS15</f>
        <v>3373</v>
      </c>
      <c r="E34" s="87">
        <f>Data!BM15</f>
        <v>180</v>
      </c>
      <c r="F34" s="87">
        <f>Data!CG15</f>
        <v>0</v>
      </c>
      <c r="G34" s="87">
        <f>Data!DA15</f>
        <v>0</v>
      </c>
      <c r="H34" s="22">
        <f t="shared" si="0"/>
        <v>15624</v>
      </c>
      <c r="I34" s="1"/>
      <c r="W34" s="18"/>
    </row>
    <row r="35" spans="2:23" x14ac:dyDescent="0.2">
      <c r="B35" s="7" t="s">
        <v>48</v>
      </c>
      <c r="C35" s="87">
        <f>Data!Z15</f>
        <v>1056</v>
      </c>
      <c r="D35" s="87">
        <f>Data!AT15</f>
        <v>6295</v>
      </c>
      <c r="E35" s="87">
        <f>Data!BN15</f>
        <v>3823</v>
      </c>
      <c r="F35" s="87">
        <f>Data!CH15</f>
        <v>1511</v>
      </c>
      <c r="G35" s="87">
        <f>Data!DB15</f>
        <v>0</v>
      </c>
      <c r="H35" s="22">
        <f t="shared" si="0"/>
        <v>12685</v>
      </c>
      <c r="I35" s="1"/>
      <c r="W35" s="18"/>
    </row>
    <row r="36" spans="2:23" x14ac:dyDescent="0.2">
      <c r="B36" s="7" t="s">
        <v>49</v>
      </c>
      <c r="C36" s="87">
        <f>Data!AA15</f>
        <v>3</v>
      </c>
      <c r="D36" s="87">
        <f>Data!AU15</f>
        <v>189</v>
      </c>
      <c r="E36" s="87">
        <f>Data!BO15</f>
        <v>182</v>
      </c>
      <c r="F36" s="87">
        <f>Data!CI15</f>
        <v>0</v>
      </c>
      <c r="G36" s="87">
        <f>Data!DC15</f>
        <v>0</v>
      </c>
      <c r="H36" s="22">
        <f t="shared" si="0"/>
        <v>374</v>
      </c>
      <c r="I36" s="1"/>
      <c r="W36" s="18"/>
    </row>
    <row r="37" spans="2:23" x14ac:dyDescent="0.2">
      <c r="B37" s="7" t="s">
        <v>50</v>
      </c>
      <c r="C37" s="87">
        <f>Data!AB15</f>
        <v>6052</v>
      </c>
      <c r="D37" s="87">
        <f>Data!AV15</f>
        <v>7899</v>
      </c>
      <c r="E37" s="87">
        <f>Data!BP15</f>
        <v>3012</v>
      </c>
      <c r="F37" s="87">
        <f>Data!CJ15</f>
        <v>272</v>
      </c>
      <c r="G37" s="87">
        <f>Data!DD15</f>
        <v>0</v>
      </c>
      <c r="H37" s="22">
        <f t="shared" si="0"/>
        <v>17235</v>
      </c>
      <c r="I37" s="1"/>
      <c r="W37" s="18"/>
    </row>
    <row r="38" spans="2:23" x14ac:dyDescent="0.2">
      <c r="B38" s="7" t="s">
        <v>51</v>
      </c>
      <c r="C38" s="87">
        <f>Data!AC15</f>
        <v>0</v>
      </c>
      <c r="D38" s="87">
        <f>Data!AW15</f>
        <v>0</v>
      </c>
      <c r="E38" s="87">
        <f>Data!BQ15</f>
        <v>0</v>
      </c>
      <c r="F38" s="87">
        <f>Data!CK15</f>
        <v>0</v>
      </c>
      <c r="G38" s="87">
        <f>Data!DE15</f>
        <v>0</v>
      </c>
      <c r="H38" s="22">
        <f t="shared" si="0"/>
        <v>0</v>
      </c>
      <c r="I38" s="1"/>
      <c r="W38" s="18"/>
    </row>
    <row r="39" spans="2:23" x14ac:dyDescent="0.2">
      <c r="B39" s="7" t="s">
        <v>52</v>
      </c>
      <c r="C39" s="87">
        <f>Data!AD15</f>
        <v>0</v>
      </c>
      <c r="D39" s="87">
        <f>Data!AX15</f>
        <v>0</v>
      </c>
      <c r="E39" s="87">
        <f>Data!BR15</f>
        <v>0</v>
      </c>
      <c r="F39" s="87">
        <f>Data!CL15</f>
        <v>0</v>
      </c>
      <c r="G39" s="87">
        <f>Data!DF15</f>
        <v>0</v>
      </c>
      <c r="H39" s="22">
        <f t="shared" si="0"/>
        <v>0</v>
      </c>
      <c r="I39" s="1"/>
      <c r="W39" s="18"/>
    </row>
    <row r="40" spans="2:23" x14ac:dyDescent="0.2">
      <c r="B40" s="7" t="s">
        <v>53</v>
      </c>
      <c r="C40" s="87">
        <f>Data!AE15</f>
        <v>6</v>
      </c>
      <c r="D40" s="87">
        <f>Data!AY15</f>
        <v>267</v>
      </c>
      <c r="E40" s="87">
        <f>Data!BS15</f>
        <v>0</v>
      </c>
      <c r="F40" s="87">
        <f>Data!CM15</f>
        <v>0</v>
      </c>
      <c r="G40" s="87">
        <f>Data!DG15</f>
        <v>0</v>
      </c>
      <c r="H40" s="22">
        <f t="shared" si="0"/>
        <v>273</v>
      </c>
      <c r="I40" s="1"/>
      <c r="W40" s="18"/>
    </row>
    <row r="41" spans="2:23" x14ac:dyDescent="0.2">
      <c r="B41" s="7" t="s">
        <v>54</v>
      </c>
      <c r="C41" s="87">
        <f>Data!AF15</f>
        <v>0</v>
      </c>
      <c r="D41" s="87">
        <f>Data!AZ15</f>
        <v>0</v>
      </c>
      <c r="E41" s="87">
        <f>Data!BT15</f>
        <v>0</v>
      </c>
      <c r="F41" s="87">
        <f>Data!CN15</f>
        <v>0</v>
      </c>
      <c r="G41" s="87">
        <f>Data!DH15</f>
        <v>0</v>
      </c>
      <c r="H41" s="22">
        <f t="shared" si="0"/>
        <v>0</v>
      </c>
      <c r="I41" s="1"/>
      <c r="W41" s="18"/>
    </row>
    <row r="42" spans="2:23" x14ac:dyDescent="0.2">
      <c r="B42" s="7" t="s">
        <v>55</v>
      </c>
      <c r="C42" s="87">
        <f>Data!AG15</f>
        <v>0</v>
      </c>
      <c r="D42" s="87">
        <f>Data!BA15</f>
        <v>0</v>
      </c>
      <c r="E42" s="87">
        <f>Data!BU15</f>
        <v>0</v>
      </c>
      <c r="F42" s="87">
        <f>Data!CO15</f>
        <v>0</v>
      </c>
      <c r="G42" s="87">
        <f>Data!DI15</f>
        <v>0</v>
      </c>
      <c r="H42" s="22">
        <f t="shared" si="0"/>
        <v>0</v>
      </c>
      <c r="I42" s="1"/>
      <c r="W42" s="18"/>
    </row>
    <row r="43" spans="2:23" x14ac:dyDescent="0.2">
      <c r="B43" s="7" t="s">
        <v>56</v>
      </c>
      <c r="C43" s="87">
        <f>Data!AH15</f>
        <v>0</v>
      </c>
      <c r="D43" s="87">
        <f>Data!BB15</f>
        <v>0</v>
      </c>
      <c r="E43" s="87">
        <f>Data!BV15</f>
        <v>0</v>
      </c>
      <c r="F43" s="87">
        <f>Data!CP15</f>
        <v>0</v>
      </c>
      <c r="G43" s="87">
        <f>Data!DJ15</f>
        <v>0</v>
      </c>
      <c r="H43" s="22">
        <f t="shared" si="0"/>
        <v>0</v>
      </c>
      <c r="I43" s="1"/>
      <c r="W43" s="18"/>
    </row>
    <row r="44" spans="2:23" x14ac:dyDescent="0.2">
      <c r="B44" s="7" t="s">
        <v>57</v>
      </c>
      <c r="C44" s="87">
        <f>Data!AI15</f>
        <v>356</v>
      </c>
      <c r="D44" s="87">
        <f>Data!BC15</f>
        <v>0</v>
      </c>
      <c r="E44" s="87">
        <f>Data!BW15</f>
        <v>0</v>
      </c>
      <c r="F44" s="87">
        <f>Data!CQ15</f>
        <v>0</v>
      </c>
      <c r="G44" s="87">
        <f>Data!DK15</f>
        <v>0</v>
      </c>
      <c r="H44" s="22">
        <f t="shared" si="0"/>
        <v>356</v>
      </c>
      <c r="I44" s="1"/>
      <c r="W44" s="18"/>
    </row>
    <row r="45" spans="2:23" x14ac:dyDescent="0.2">
      <c r="B45" s="7" t="s">
        <v>58</v>
      </c>
      <c r="C45" s="87">
        <f>Data!AJ15</f>
        <v>912</v>
      </c>
      <c r="D45" s="87">
        <f>Data!BD15</f>
        <v>3719</v>
      </c>
      <c r="E45" s="87">
        <f>Data!BX15</f>
        <v>1476</v>
      </c>
      <c r="F45" s="87">
        <f>Data!CR15</f>
        <v>0</v>
      </c>
      <c r="G45" s="87">
        <f>Data!DL15</f>
        <v>0</v>
      </c>
      <c r="H45" s="22">
        <f t="shared" si="0"/>
        <v>6107</v>
      </c>
      <c r="I45" s="1"/>
      <c r="W45" s="18"/>
    </row>
    <row r="46" spans="2:23" x14ac:dyDescent="0.2">
      <c r="B46" s="7" t="s">
        <v>59</v>
      </c>
      <c r="C46" s="87">
        <f>Data!AK15</f>
        <v>0</v>
      </c>
      <c r="D46" s="87">
        <f>Data!BE15</f>
        <v>0</v>
      </c>
      <c r="E46" s="87">
        <f>Data!BY15</f>
        <v>0</v>
      </c>
      <c r="F46" s="87">
        <f>Data!CS15</f>
        <v>0</v>
      </c>
      <c r="G46" s="87">
        <f>Data!DM15</f>
        <v>0</v>
      </c>
      <c r="H46" s="22">
        <f t="shared" si="0"/>
        <v>0</v>
      </c>
      <c r="I46" s="1"/>
      <c r="W46" s="18"/>
    </row>
    <row r="47" spans="2:23" x14ac:dyDescent="0.2">
      <c r="B47" s="7" t="s">
        <v>60</v>
      </c>
      <c r="C47" s="87">
        <f>Data!AL15</f>
        <v>6360</v>
      </c>
      <c r="D47" s="87">
        <f>Data!BF15</f>
        <v>15015</v>
      </c>
      <c r="E47" s="87">
        <f>Data!BZ15</f>
        <v>12933</v>
      </c>
      <c r="F47" s="87">
        <f>Data!CT15</f>
        <v>0</v>
      </c>
      <c r="G47" s="87">
        <f>Data!DN15</f>
        <v>0</v>
      </c>
      <c r="H47" s="22">
        <f t="shared" si="0"/>
        <v>34308</v>
      </c>
      <c r="I47" s="1"/>
      <c r="W47" s="18"/>
    </row>
    <row r="48" spans="2:23" x14ac:dyDescent="0.2">
      <c r="B48" s="7" t="s">
        <v>61</v>
      </c>
      <c r="C48" s="87">
        <f>Data!AM15</f>
        <v>0</v>
      </c>
      <c r="D48" s="87">
        <f>Data!BG15</f>
        <v>0</v>
      </c>
      <c r="E48" s="87">
        <f>Data!CA15</f>
        <v>0</v>
      </c>
      <c r="F48" s="87">
        <f>Data!CU15</f>
        <v>0</v>
      </c>
      <c r="G48" s="87">
        <f>Data!DO15</f>
        <v>0</v>
      </c>
      <c r="H48" s="22">
        <f t="shared" si="0"/>
        <v>0</v>
      </c>
      <c r="I48" s="1"/>
      <c r="W48" s="18"/>
    </row>
    <row r="49" spans="2:23" x14ac:dyDescent="0.2">
      <c r="B49" s="7" t="s">
        <v>62</v>
      </c>
      <c r="C49" s="87">
        <f>Data!AN15</f>
        <v>0</v>
      </c>
      <c r="D49" s="87">
        <f>Data!BH15</f>
        <v>351</v>
      </c>
      <c r="E49" s="87">
        <f>Data!CB15</f>
        <v>0</v>
      </c>
      <c r="F49" s="87">
        <f>Data!CV15</f>
        <v>0</v>
      </c>
      <c r="G49" s="87">
        <f>Data!DP15</f>
        <v>0</v>
      </c>
      <c r="H49" s="22">
        <f t="shared" si="0"/>
        <v>351</v>
      </c>
      <c r="I49" s="1"/>
      <c r="W49" s="18"/>
    </row>
    <row r="50" spans="2:23" x14ac:dyDescent="0.2">
      <c r="B50" s="7" t="s">
        <v>63</v>
      </c>
      <c r="C50" s="87">
        <f>Data!AO15</f>
        <v>159</v>
      </c>
      <c r="D50" s="87">
        <f>Data!BI15</f>
        <v>794</v>
      </c>
      <c r="E50" s="87">
        <f>Data!CC15</f>
        <v>24</v>
      </c>
      <c r="F50" s="87">
        <f>Data!CW15</f>
        <v>0</v>
      </c>
      <c r="G50" s="87">
        <f>Data!DQ15</f>
        <v>0</v>
      </c>
      <c r="H50" s="22">
        <f t="shared" si="0"/>
        <v>977</v>
      </c>
      <c r="I50" s="1"/>
      <c r="W50" s="18"/>
    </row>
    <row r="51" spans="2:23" x14ac:dyDescent="0.2">
      <c r="B51" s="7" t="s">
        <v>0</v>
      </c>
      <c r="C51" s="87">
        <f>Data!AP15</f>
        <v>182</v>
      </c>
      <c r="D51" s="87">
        <f>Data!BJ15</f>
        <v>13913</v>
      </c>
      <c r="E51" s="87">
        <f>Data!CD15</f>
        <v>4027</v>
      </c>
      <c r="F51" s="87">
        <f>Data!CX15</f>
        <v>264</v>
      </c>
      <c r="G51" s="87">
        <f>Data!DR15</f>
        <v>0</v>
      </c>
      <c r="H51" s="22">
        <f t="shared" si="0"/>
        <v>18386</v>
      </c>
      <c r="I51" s="1"/>
      <c r="W51" s="18"/>
    </row>
    <row r="52" spans="2:23" x14ac:dyDescent="0.2">
      <c r="B52" s="8" t="s">
        <v>34</v>
      </c>
      <c r="C52" s="22">
        <f>SUM(C32:C51)</f>
        <v>145373</v>
      </c>
      <c r="D52" s="22">
        <f>SUM(D32:D51)</f>
        <v>98757</v>
      </c>
      <c r="E52" s="22">
        <f>SUM(E32:E51)</f>
        <v>35510</v>
      </c>
      <c r="F52" s="22">
        <f>SUM(F32:F51)</f>
        <v>3918</v>
      </c>
      <c r="G52" s="22">
        <f>SUM(G32:G51)</f>
        <v>0</v>
      </c>
      <c r="H52" s="22">
        <f t="shared" si="0"/>
        <v>283558</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42.75" x14ac:dyDescent="0.2">
      <c r="B55" s="366" t="s">
        <v>40</v>
      </c>
      <c r="C55" s="367"/>
      <c r="D55" s="363" t="str">
        <f>Data!T15</f>
        <v>Mulligan-Nguyen, Erin</v>
      </c>
      <c r="E55" s="363"/>
      <c r="F55" s="363"/>
      <c r="G55" s="94" t="str">
        <f>Data!U15</f>
        <v>(361) 825-5989</v>
      </c>
      <c r="H55" s="84" t="str">
        <f>Data!V15</f>
        <v>Erin.Mulligan-Nguyen@tamucc.edu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Data!DS15</f>
        <v>4488311</v>
      </c>
      <c r="D61" s="88">
        <f>Data!EM15</f>
        <v>2419484</v>
      </c>
      <c r="E61" s="88">
        <f>Data!FG15</f>
        <v>986025</v>
      </c>
      <c r="F61" s="88">
        <f>Data!GA15</f>
        <v>187170</v>
      </c>
      <c r="G61" s="88">
        <f>Data!GU15</f>
        <v>0</v>
      </c>
      <c r="H61" s="21">
        <f>SUM(C61:G61)</f>
        <v>8080990</v>
      </c>
      <c r="I61" s="1"/>
    </row>
    <row r="62" spans="2:23" x14ac:dyDescent="0.2">
      <c r="B62" s="9" t="str">
        <f>$B$33</f>
        <v>Science</v>
      </c>
      <c r="C62" s="88">
        <f>Data!DT15</f>
        <v>1769929</v>
      </c>
      <c r="D62" s="88">
        <f>Data!EN15</f>
        <v>2113207</v>
      </c>
      <c r="E62" s="88">
        <f>Data!FH15</f>
        <v>672395</v>
      </c>
      <c r="F62" s="88">
        <f>Data!GB15</f>
        <v>248134</v>
      </c>
      <c r="G62" s="88">
        <f>Data!GV15</f>
        <v>0</v>
      </c>
      <c r="H62" s="22">
        <f t="shared" ref="H62:H81" si="1">SUM(C62:G62)</f>
        <v>4803665</v>
      </c>
      <c r="I62" s="1"/>
    </row>
    <row r="63" spans="2:23" x14ac:dyDescent="0.2">
      <c r="B63" s="9" t="str">
        <f>$B$34</f>
        <v>Fine Arts</v>
      </c>
      <c r="C63" s="88">
        <f>Data!DU15</f>
        <v>1463426</v>
      </c>
      <c r="D63" s="88">
        <f>Data!EO15</f>
        <v>693655</v>
      </c>
      <c r="E63" s="88">
        <f>Data!FI15</f>
        <v>143014</v>
      </c>
      <c r="F63" s="88">
        <f>Data!GC15</f>
        <v>0</v>
      </c>
      <c r="G63" s="88">
        <f>Data!GW15</f>
        <v>0</v>
      </c>
      <c r="H63" s="22">
        <f t="shared" si="1"/>
        <v>2300095</v>
      </c>
      <c r="I63" s="1"/>
    </row>
    <row r="64" spans="2:23" x14ac:dyDescent="0.2">
      <c r="B64" s="9" t="str">
        <f>$B$35</f>
        <v>Teacher Education</v>
      </c>
      <c r="C64" s="88">
        <f>Data!DV15</f>
        <v>97770</v>
      </c>
      <c r="D64" s="88">
        <f>Data!EP15</f>
        <v>607108</v>
      </c>
      <c r="E64" s="88">
        <f>Data!FJ15</f>
        <v>611325</v>
      </c>
      <c r="F64" s="88">
        <f>Data!GD15</f>
        <v>699196</v>
      </c>
      <c r="G64" s="88">
        <f>Data!GX15</f>
        <v>0</v>
      </c>
      <c r="H64" s="22">
        <f t="shared" si="1"/>
        <v>2015399</v>
      </c>
      <c r="I64" s="1"/>
    </row>
    <row r="65" spans="2:9" x14ac:dyDescent="0.2">
      <c r="B65" s="9" t="str">
        <f>$B$36</f>
        <v>Agriculture</v>
      </c>
      <c r="C65" s="88">
        <f>Data!DW15</f>
        <v>93</v>
      </c>
      <c r="D65" s="88">
        <f>Data!EQ15</f>
        <v>3793</v>
      </c>
      <c r="E65" s="88">
        <f>Data!FK15</f>
        <v>122783</v>
      </c>
      <c r="F65" s="88">
        <f>Data!GE15</f>
        <v>0</v>
      </c>
      <c r="G65" s="88">
        <f>Data!GY15</f>
        <v>0</v>
      </c>
      <c r="H65" s="22">
        <f t="shared" si="1"/>
        <v>126669</v>
      </c>
      <c r="I65" s="1"/>
    </row>
    <row r="66" spans="2:9" x14ac:dyDescent="0.2">
      <c r="B66" s="9" t="str">
        <f>$B$37</f>
        <v>Engineering</v>
      </c>
      <c r="C66" s="88">
        <f>Data!DX15</f>
        <v>698241</v>
      </c>
      <c r="D66" s="88">
        <f>Data!ER15</f>
        <v>1239750</v>
      </c>
      <c r="E66" s="88">
        <f>Data!FL15</f>
        <v>434291</v>
      </c>
      <c r="F66" s="88">
        <f>Data!GF15</f>
        <v>83753</v>
      </c>
      <c r="G66" s="88">
        <f>Data!GZ15</f>
        <v>0</v>
      </c>
      <c r="H66" s="22">
        <f t="shared" si="1"/>
        <v>2456035</v>
      </c>
      <c r="I66" s="1"/>
    </row>
    <row r="67" spans="2:9" x14ac:dyDescent="0.2">
      <c r="B67" s="9" t="str">
        <f>$B$38</f>
        <v>Home Economics</v>
      </c>
      <c r="C67" s="88">
        <f>Data!DY15</f>
        <v>0</v>
      </c>
      <c r="D67" s="88">
        <f>Data!ES15</f>
        <v>0</v>
      </c>
      <c r="E67" s="88">
        <f>Data!FM15</f>
        <v>0</v>
      </c>
      <c r="F67" s="88">
        <f>Data!GG15</f>
        <v>0</v>
      </c>
      <c r="G67" s="88">
        <f>Data!HA15</f>
        <v>0</v>
      </c>
      <c r="H67" s="22">
        <f t="shared" si="1"/>
        <v>0</v>
      </c>
      <c r="I67" s="1"/>
    </row>
    <row r="68" spans="2:9" x14ac:dyDescent="0.2">
      <c r="B68" s="9" t="str">
        <f>$B$39</f>
        <v>Law</v>
      </c>
      <c r="C68" s="88">
        <f>Data!DZ15</f>
        <v>0</v>
      </c>
      <c r="D68" s="88">
        <f>Data!ET15</f>
        <v>0</v>
      </c>
      <c r="E68" s="88">
        <f>Data!FN15</f>
        <v>0</v>
      </c>
      <c r="F68" s="88">
        <f>Data!GH15</f>
        <v>0</v>
      </c>
      <c r="G68" s="88">
        <f>Data!HB15</f>
        <v>0</v>
      </c>
      <c r="H68" s="22">
        <f t="shared" si="1"/>
        <v>0</v>
      </c>
      <c r="I68" s="1"/>
    </row>
    <row r="69" spans="2:9" x14ac:dyDescent="0.2">
      <c r="B69" s="9" t="str">
        <f>$B$40</f>
        <v>Social Service</v>
      </c>
      <c r="C69" s="88">
        <f>Data!EA15</f>
        <v>439</v>
      </c>
      <c r="D69" s="88">
        <f>Data!EU15</f>
        <v>25031</v>
      </c>
      <c r="E69" s="88">
        <f>Data!FO15</f>
        <v>0</v>
      </c>
      <c r="F69" s="88">
        <f>Data!GI15</f>
        <v>0</v>
      </c>
      <c r="G69" s="88">
        <f>Data!HC15</f>
        <v>0</v>
      </c>
      <c r="H69" s="22">
        <f t="shared" si="1"/>
        <v>25470</v>
      </c>
      <c r="I69" s="1"/>
    </row>
    <row r="70" spans="2:9" x14ac:dyDescent="0.2">
      <c r="B70" s="9" t="str">
        <f>$B$41</f>
        <v>Library Science</v>
      </c>
      <c r="C70" s="88">
        <f>Data!EB15</f>
        <v>0</v>
      </c>
      <c r="D70" s="88">
        <f>Data!EV15</f>
        <v>0</v>
      </c>
      <c r="E70" s="88">
        <f>Data!FP15</f>
        <v>0</v>
      </c>
      <c r="F70" s="88">
        <f>Data!GJ15</f>
        <v>0</v>
      </c>
      <c r="G70" s="88">
        <f>Data!HD15</f>
        <v>0</v>
      </c>
      <c r="H70" s="22">
        <f t="shared" si="1"/>
        <v>0</v>
      </c>
      <c r="I70" s="1"/>
    </row>
    <row r="71" spans="2:9" x14ac:dyDescent="0.2">
      <c r="B71" s="9" t="str">
        <f>$B$42</f>
        <v>Veterinary Science</v>
      </c>
      <c r="C71" s="88">
        <f>Data!EC15</f>
        <v>0</v>
      </c>
      <c r="D71" s="88">
        <f>Data!EW15</f>
        <v>0</v>
      </c>
      <c r="E71" s="88">
        <f>Data!FQ15</f>
        <v>0</v>
      </c>
      <c r="F71" s="88">
        <f>Data!GK15</f>
        <v>0</v>
      </c>
      <c r="G71" s="88">
        <f>Data!HE15</f>
        <v>0</v>
      </c>
      <c r="H71" s="22">
        <f t="shared" si="1"/>
        <v>0</v>
      </c>
      <c r="I71" s="1"/>
    </row>
    <row r="72" spans="2:9" x14ac:dyDescent="0.2">
      <c r="B72" s="9" t="str">
        <f>$B$43</f>
        <v>Vocational Training</v>
      </c>
      <c r="C72" s="88">
        <f>Data!ED15</f>
        <v>0</v>
      </c>
      <c r="D72" s="88">
        <f>Data!EX15</f>
        <v>0</v>
      </c>
      <c r="E72" s="88">
        <f>Data!FR15</f>
        <v>0</v>
      </c>
      <c r="F72" s="88">
        <f>Data!GL15</f>
        <v>0</v>
      </c>
      <c r="G72" s="88">
        <f>Data!HF15</f>
        <v>0</v>
      </c>
      <c r="H72" s="22">
        <f t="shared" si="1"/>
        <v>0</v>
      </c>
      <c r="I72" s="1"/>
    </row>
    <row r="73" spans="2:9" x14ac:dyDescent="0.2">
      <c r="B73" s="9" t="str">
        <f>$B$44</f>
        <v>Physical Training</v>
      </c>
      <c r="C73" s="88">
        <f>Data!EE15</f>
        <v>18166</v>
      </c>
      <c r="D73" s="88">
        <f>Data!EY15</f>
        <v>0</v>
      </c>
      <c r="E73" s="88">
        <f>Data!FS15</f>
        <v>0</v>
      </c>
      <c r="F73" s="88">
        <f>Data!GM15</f>
        <v>0</v>
      </c>
      <c r="G73" s="88">
        <f>Data!HG15</f>
        <v>0</v>
      </c>
      <c r="H73" s="22">
        <f t="shared" si="1"/>
        <v>18166</v>
      </c>
      <c r="I73" s="1"/>
    </row>
    <row r="74" spans="2:9" x14ac:dyDescent="0.2">
      <c r="B74" s="9" t="str">
        <f>$B$45</f>
        <v>Health Services</v>
      </c>
      <c r="C74" s="88">
        <f>Data!EF15</f>
        <v>48420</v>
      </c>
      <c r="D74" s="88">
        <f>Data!EZ15</f>
        <v>298346</v>
      </c>
      <c r="E74" s="88">
        <f>Data!FT15</f>
        <v>60233</v>
      </c>
      <c r="F74" s="88">
        <f>Data!GN15</f>
        <v>0</v>
      </c>
      <c r="G74" s="88">
        <f>Data!HH15</f>
        <v>0</v>
      </c>
      <c r="H74" s="22">
        <f t="shared" si="1"/>
        <v>406999</v>
      </c>
      <c r="I74" s="1"/>
    </row>
    <row r="75" spans="2:9" x14ac:dyDescent="0.2">
      <c r="B75" s="9" t="str">
        <f>$B$46</f>
        <v>Pharmacy</v>
      </c>
      <c r="C75" s="88">
        <f>Data!EG15</f>
        <v>0</v>
      </c>
      <c r="D75" s="88">
        <f>Data!FA15</f>
        <v>0</v>
      </c>
      <c r="E75" s="88">
        <f>Data!FU15</f>
        <v>0</v>
      </c>
      <c r="F75" s="88">
        <f>Data!GO15</f>
        <v>0</v>
      </c>
      <c r="G75" s="88">
        <f>Data!HI15</f>
        <v>0</v>
      </c>
      <c r="H75" s="22">
        <f t="shared" si="1"/>
        <v>0</v>
      </c>
      <c r="I75" s="1"/>
    </row>
    <row r="76" spans="2:9" x14ac:dyDescent="0.2">
      <c r="B76" s="9" t="str">
        <f>$B$47</f>
        <v>Business Administration</v>
      </c>
      <c r="C76" s="88">
        <f>Data!EH15</f>
        <v>534651</v>
      </c>
      <c r="D76" s="88">
        <f>Data!FB15</f>
        <v>2156124</v>
      </c>
      <c r="E76" s="88">
        <f>Data!FV15</f>
        <v>793674</v>
      </c>
      <c r="F76" s="88">
        <f>Data!GP15</f>
        <v>0</v>
      </c>
      <c r="G76" s="88">
        <f>Data!HJ15</f>
        <v>0</v>
      </c>
      <c r="H76" s="22">
        <f t="shared" si="1"/>
        <v>3484449</v>
      </c>
      <c r="I76" s="1"/>
    </row>
    <row r="77" spans="2:9" x14ac:dyDescent="0.2">
      <c r="B77" s="9" t="str">
        <f>$B$48</f>
        <v>Optometry</v>
      </c>
      <c r="C77" s="88">
        <f>Data!EI15</f>
        <v>0</v>
      </c>
      <c r="D77" s="88">
        <f>Data!FC15</f>
        <v>0</v>
      </c>
      <c r="E77" s="88">
        <f>Data!FW15</f>
        <v>0</v>
      </c>
      <c r="F77" s="88">
        <f>Data!GQ15</f>
        <v>0</v>
      </c>
      <c r="G77" s="88">
        <f>Data!HK15</f>
        <v>0</v>
      </c>
      <c r="H77" s="22">
        <f t="shared" si="1"/>
        <v>0</v>
      </c>
      <c r="I77" s="1"/>
    </row>
    <row r="78" spans="2:9" x14ac:dyDescent="0.2">
      <c r="B78" s="9" t="str">
        <f>$B$49</f>
        <v>Teacher Ed-Practice Teaching</v>
      </c>
      <c r="C78" s="88">
        <f>Data!EJ15</f>
        <v>0</v>
      </c>
      <c r="D78" s="88">
        <f>Data!FD15</f>
        <v>28160</v>
      </c>
      <c r="E78" s="88">
        <f>Data!FX15</f>
        <v>0</v>
      </c>
      <c r="F78" s="88">
        <f>Data!GR15</f>
        <v>0</v>
      </c>
      <c r="G78" s="88">
        <f>Data!HL15</f>
        <v>0</v>
      </c>
      <c r="H78" s="22">
        <f t="shared" si="1"/>
        <v>28160</v>
      </c>
      <c r="I78" s="1"/>
    </row>
    <row r="79" spans="2:9" x14ac:dyDescent="0.2">
      <c r="B79" s="9" t="str">
        <f>$B$50</f>
        <v>Technology</v>
      </c>
      <c r="C79" s="88">
        <f>Data!EK15</f>
        <v>29878</v>
      </c>
      <c r="D79" s="88">
        <f>Data!FE15</f>
        <v>170663</v>
      </c>
      <c r="E79" s="88">
        <f>Data!FY15</f>
        <v>27784</v>
      </c>
      <c r="F79" s="88">
        <f>Data!GS15</f>
        <v>0</v>
      </c>
      <c r="G79" s="88">
        <f>Data!HM15</f>
        <v>0</v>
      </c>
      <c r="H79" s="22">
        <f t="shared" si="1"/>
        <v>228325</v>
      </c>
      <c r="I79" s="1"/>
    </row>
    <row r="80" spans="2:9" x14ac:dyDescent="0.2">
      <c r="B80" s="9" t="str">
        <f>$B$51</f>
        <v>Nursing</v>
      </c>
      <c r="C80" s="88">
        <f>Data!EL15</f>
        <v>32079</v>
      </c>
      <c r="D80" s="88">
        <f>Data!FF15</f>
        <v>2216576</v>
      </c>
      <c r="E80" s="88">
        <f>Data!FZ15</f>
        <v>771650</v>
      </c>
      <c r="F80" s="88">
        <f>Data!GT15</f>
        <v>120474</v>
      </c>
      <c r="G80" s="88">
        <f>Data!HN15</f>
        <v>0</v>
      </c>
      <c r="H80" s="22">
        <f t="shared" si="1"/>
        <v>3140779</v>
      </c>
      <c r="I80" s="1"/>
    </row>
    <row r="81" spans="2:9" x14ac:dyDescent="0.2">
      <c r="B81" s="39" t="str">
        <f>$B$52</f>
        <v>Totals</v>
      </c>
      <c r="C81" s="21">
        <f>SUM(C61:C80)</f>
        <v>9181403</v>
      </c>
      <c r="D81" s="21">
        <f>SUM(D61:D80)</f>
        <v>11971897</v>
      </c>
      <c r="E81" s="21">
        <f>SUM(E61:E80)</f>
        <v>4623174</v>
      </c>
      <c r="F81" s="21">
        <f>SUM(F61:F80)</f>
        <v>1338727</v>
      </c>
      <c r="G81" s="21">
        <f>SUM(G61:G80)</f>
        <v>0</v>
      </c>
      <c r="H81" s="21">
        <f t="shared" si="1"/>
        <v>27115201</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42.75" x14ac:dyDescent="0.2">
      <c r="B84" s="366" t="s">
        <v>41</v>
      </c>
      <c r="C84" s="367"/>
      <c r="D84" s="363" t="str">
        <f>Data!T15</f>
        <v>Mulligan-Nguyen, Erin</v>
      </c>
      <c r="E84" s="363"/>
      <c r="F84" s="363"/>
      <c r="G84" s="94" t="str">
        <f>Data!U15</f>
        <v>(361) 825-5989</v>
      </c>
      <c r="H84" s="84" t="str">
        <f>Data!V15</f>
        <v>Erin.Mulligan-Nguyen@tamucc.edu</v>
      </c>
    </row>
    <row r="85" spans="2:9" ht="13.5" customHeight="1" x14ac:dyDescent="0.2">
      <c r="B85" s="27"/>
      <c r="C85" s="27"/>
      <c r="D85" s="27"/>
      <c r="E85" s="27"/>
      <c r="F85" s="27"/>
      <c r="G85" s="27"/>
      <c r="H85" s="5"/>
    </row>
    <row r="86" spans="2:9" x14ac:dyDescent="0.2">
      <c r="B86" s="28" t="s">
        <v>33</v>
      </c>
      <c r="C86" s="13"/>
      <c r="D86" s="13"/>
      <c r="E86" s="13"/>
      <c r="F86" s="13"/>
      <c r="G86" s="13"/>
      <c r="H86" s="17">
        <f>H13+H14</f>
        <v>90648229</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Data!HR15</f>
        <v>789989.4</v>
      </c>
      <c r="D91" s="171">
        <f>Data!IL15</f>
        <v>425854</v>
      </c>
      <c r="E91" s="171">
        <f>Data!JF15</f>
        <v>173551</v>
      </c>
      <c r="F91" s="171">
        <f>Data!JZ15</f>
        <v>32944</v>
      </c>
      <c r="G91" s="171">
        <f>Data!KT15</f>
        <v>0</v>
      </c>
      <c r="H91" s="40">
        <f t="shared" ref="H91:H111" si="2">SUM(C91:G91)</f>
        <v>1422338.4</v>
      </c>
    </row>
    <row r="92" spans="2:9" x14ac:dyDescent="0.2">
      <c r="B92" s="9" t="str">
        <f>$B$33</f>
        <v>Science</v>
      </c>
      <c r="C92" s="171">
        <f>Data!HS15</f>
        <v>929561.4</v>
      </c>
      <c r="D92" s="171">
        <f>Data!IM15</f>
        <v>1109850</v>
      </c>
      <c r="E92" s="171">
        <f>Data!JG15</f>
        <v>353140</v>
      </c>
      <c r="F92" s="171">
        <f>Data!KA15</f>
        <v>130319</v>
      </c>
      <c r="G92" s="171">
        <f>Data!KU15</f>
        <v>0</v>
      </c>
      <c r="H92" s="75">
        <f t="shared" si="2"/>
        <v>2522870.4</v>
      </c>
    </row>
    <row r="93" spans="2:9" x14ac:dyDescent="0.2">
      <c r="B93" s="9" t="str">
        <f>$B$34</f>
        <v>Fine Arts</v>
      </c>
      <c r="C93" s="171">
        <f>Data!HT15</f>
        <v>257578</v>
      </c>
      <c r="D93" s="171">
        <f>Data!IN15</f>
        <v>122091</v>
      </c>
      <c r="E93" s="171">
        <f>Data!JH15</f>
        <v>25172</v>
      </c>
      <c r="F93" s="171">
        <f>Data!KB15</f>
        <v>0</v>
      </c>
      <c r="G93" s="171">
        <f>Data!KV15</f>
        <v>0</v>
      </c>
      <c r="H93" s="75">
        <f t="shared" si="2"/>
        <v>404841</v>
      </c>
    </row>
    <row r="94" spans="2:9" x14ac:dyDescent="0.2">
      <c r="B94" s="9" t="str">
        <f>$B$35</f>
        <v>Teacher Education</v>
      </c>
      <c r="C94" s="171">
        <f>Data!HU15</f>
        <v>137299</v>
      </c>
      <c r="D94" s="171">
        <f>Data!IO15</f>
        <v>852562</v>
      </c>
      <c r="E94" s="171">
        <f>Data!JI15</f>
        <v>858484</v>
      </c>
      <c r="F94" s="171">
        <f>Data!KC15</f>
        <v>981882</v>
      </c>
      <c r="G94" s="171">
        <f>Data!KW15</f>
        <v>0</v>
      </c>
      <c r="H94" s="75">
        <f t="shared" si="2"/>
        <v>2830227</v>
      </c>
    </row>
    <row r="95" spans="2:9" x14ac:dyDescent="0.2">
      <c r="B95" s="9" t="str">
        <f>$B$36</f>
        <v>Agriculture</v>
      </c>
      <c r="C95" s="171">
        <f>Data!HV15</f>
        <v>2</v>
      </c>
      <c r="D95" s="171">
        <f>Data!IP15</f>
        <v>101</v>
      </c>
      <c r="E95" s="171">
        <f>Data!JJ15</f>
        <v>3291</v>
      </c>
      <c r="F95" s="171">
        <f>Data!KD15</f>
        <v>0</v>
      </c>
      <c r="G95" s="171">
        <f>Data!KX15</f>
        <v>0</v>
      </c>
      <c r="H95" s="75">
        <f t="shared" si="2"/>
        <v>3394</v>
      </c>
    </row>
    <row r="96" spans="2:9" x14ac:dyDescent="0.2">
      <c r="B96" s="9" t="str">
        <f>$B$37</f>
        <v>Engineering</v>
      </c>
      <c r="C96" s="171">
        <f>Data!HW15</f>
        <v>366714</v>
      </c>
      <c r="D96" s="171">
        <f>Data!IQ15</f>
        <v>651113</v>
      </c>
      <c r="E96" s="171">
        <f>Data!JK15</f>
        <v>228088</v>
      </c>
      <c r="F96" s="171">
        <f>Data!KE15</f>
        <v>43987</v>
      </c>
      <c r="G96" s="171">
        <f>Data!KY15</f>
        <v>0</v>
      </c>
      <c r="H96" s="75">
        <f t="shared" si="2"/>
        <v>1289902</v>
      </c>
    </row>
    <row r="97" spans="2:8" x14ac:dyDescent="0.2">
      <c r="B97" s="9" t="str">
        <f>$B$38</f>
        <v>Home Economics</v>
      </c>
      <c r="C97" s="171">
        <f>Data!HX15</f>
        <v>0</v>
      </c>
      <c r="D97" s="171">
        <f>Data!IR15</f>
        <v>0</v>
      </c>
      <c r="E97" s="171">
        <f>Data!JL15</f>
        <v>0</v>
      </c>
      <c r="F97" s="171">
        <f>Data!KF15</f>
        <v>0</v>
      </c>
      <c r="G97" s="171">
        <f>Data!KZ15</f>
        <v>0</v>
      </c>
      <c r="H97" s="75">
        <f t="shared" si="2"/>
        <v>0</v>
      </c>
    </row>
    <row r="98" spans="2:8" x14ac:dyDescent="0.2">
      <c r="B98" s="9" t="str">
        <f>$B$39</f>
        <v>Law</v>
      </c>
      <c r="C98" s="171">
        <f>Data!HY15</f>
        <v>0</v>
      </c>
      <c r="D98" s="171">
        <f>Data!IS15</f>
        <v>0</v>
      </c>
      <c r="E98" s="171">
        <f>Data!JM15</f>
        <v>0</v>
      </c>
      <c r="F98" s="171">
        <f>Data!KG15</f>
        <v>0</v>
      </c>
      <c r="G98" s="171">
        <f>Data!LA15</f>
        <v>0</v>
      </c>
      <c r="H98" s="75">
        <f t="shared" si="2"/>
        <v>0</v>
      </c>
    </row>
    <row r="99" spans="2:8" x14ac:dyDescent="0.2">
      <c r="B99" s="9" t="str">
        <f>$B$40</f>
        <v>Social Service</v>
      </c>
      <c r="C99" s="171">
        <f>Data!HZ15</f>
        <v>12</v>
      </c>
      <c r="D99" s="171">
        <f>Data!IT15</f>
        <v>671</v>
      </c>
      <c r="E99" s="171">
        <f>Data!JN15</f>
        <v>0</v>
      </c>
      <c r="F99" s="171">
        <f>Data!KH15</f>
        <v>0</v>
      </c>
      <c r="G99" s="171">
        <f>Data!LB15</f>
        <v>0</v>
      </c>
      <c r="H99" s="75">
        <f t="shared" si="2"/>
        <v>683</v>
      </c>
    </row>
    <row r="100" spans="2:8" x14ac:dyDescent="0.2">
      <c r="B100" s="9" t="str">
        <f>$B$41</f>
        <v>Library Science</v>
      </c>
      <c r="C100" s="171">
        <f>Data!IA15</f>
        <v>0</v>
      </c>
      <c r="D100" s="171">
        <f>Data!IU15</f>
        <v>0</v>
      </c>
      <c r="E100" s="171">
        <f>Data!JO15</f>
        <v>0</v>
      </c>
      <c r="F100" s="171">
        <f>Data!KI15</f>
        <v>0</v>
      </c>
      <c r="G100" s="171">
        <f>Data!LC15</f>
        <v>0</v>
      </c>
      <c r="H100" s="75">
        <f t="shared" si="2"/>
        <v>0</v>
      </c>
    </row>
    <row r="101" spans="2:8" x14ac:dyDescent="0.2">
      <c r="B101" s="9" t="str">
        <f>$B$42</f>
        <v>Veterinary Science</v>
      </c>
      <c r="C101" s="171">
        <f>Data!IB15</f>
        <v>0</v>
      </c>
      <c r="D101" s="171">
        <f>Data!IV15</f>
        <v>0</v>
      </c>
      <c r="E101" s="171">
        <f>Data!JP15</f>
        <v>0</v>
      </c>
      <c r="F101" s="171">
        <f>Data!KJ15</f>
        <v>0</v>
      </c>
      <c r="G101" s="171">
        <f>Data!LD15</f>
        <v>0</v>
      </c>
      <c r="H101" s="75">
        <f t="shared" si="2"/>
        <v>0</v>
      </c>
    </row>
    <row r="102" spans="2:8" x14ac:dyDescent="0.2">
      <c r="B102" s="9" t="str">
        <f>$B$43</f>
        <v>Vocational Training</v>
      </c>
      <c r="C102" s="171">
        <f>Data!IC15</f>
        <v>0</v>
      </c>
      <c r="D102" s="171">
        <f>Data!IW15</f>
        <v>0</v>
      </c>
      <c r="E102" s="171">
        <f>Data!JQ15</f>
        <v>0</v>
      </c>
      <c r="F102" s="171">
        <f>Data!KK15</f>
        <v>0</v>
      </c>
      <c r="G102" s="171">
        <f>Data!LE15</f>
        <v>0</v>
      </c>
      <c r="H102" s="75">
        <f t="shared" si="2"/>
        <v>0</v>
      </c>
    </row>
    <row r="103" spans="2:8" x14ac:dyDescent="0.2">
      <c r="B103" s="9" t="str">
        <f>$B$44</f>
        <v>Physical Training</v>
      </c>
      <c r="C103" s="171">
        <f>Data!ID15</f>
        <v>487</v>
      </c>
      <c r="D103" s="171">
        <f>Data!IX15</f>
        <v>0</v>
      </c>
      <c r="E103" s="171">
        <f>Data!JR15</f>
        <v>0</v>
      </c>
      <c r="F103" s="171">
        <f>Data!KL15</f>
        <v>0</v>
      </c>
      <c r="G103" s="171">
        <f>Data!LF15</f>
        <v>0</v>
      </c>
      <c r="H103" s="75">
        <f t="shared" si="2"/>
        <v>487</v>
      </c>
    </row>
    <row r="104" spans="2:8" x14ac:dyDescent="0.2">
      <c r="B104" s="9" t="str">
        <f>$B$45</f>
        <v>Health Services</v>
      </c>
      <c r="C104" s="171">
        <f>Data!IE15</f>
        <v>1298</v>
      </c>
      <c r="D104" s="171">
        <f>Data!IY15</f>
        <v>7997</v>
      </c>
      <c r="E104" s="171">
        <f>Data!JS15</f>
        <v>1614</v>
      </c>
      <c r="F104" s="171">
        <f>Data!KM15</f>
        <v>0</v>
      </c>
      <c r="G104" s="171">
        <f>Data!LG15</f>
        <v>0</v>
      </c>
      <c r="H104" s="75">
        <f t="shared" si="2"/>
        <v>10909</v>
      </c>
    </row>
    <row r="105" spans="2:8" x14ac:dyDescent="0.2">
      <c r="B105" s="9" t="str">
        <f>$B$46</f>
        <v>Pharmacy</v>
      </c>
      <c r="C105" s="171">
        <f>Data!IF15</f>
        <v>0</v>
      </c>
      <c r="D105" s="171">
        <f>Data!IZ15</f>
        <v>0</v>
      </c>
      <c r="E105" s="171">
        <f>Data!JT15</f>
        <v>0</v>
      </c>
      <c r="F105" s="171">
        <f>Data!KN15</f>
        <v>0</v>
      </c>
      <c r="G105" s="171">
        <f>Data!LH15</f>
        <v>0</v>
      </c>
      <c r="H105" s="75">
        <f t="shared" si="2"/>
        <v>0</v>
      </c>
    </row>
    <row r="106" spans="2:8" x14ac:dyDescent="0.2">
      <c r="B106" s="9" t="str">
        <f>$B$47</f>
        <v>Business Administration</v>
      </c>
      <c r="C106" s="171">
        <f>Data!IG15</f>
        <v>503842</v>
      </c>
      <c r="D106" s="171">
        <f>Data!JA15</f>
        <v>2031877</v>
      </c>
      <c r="E106" s="171">
        <f>Data!JU15</f>
        <v>747938</v>
      </c>
      <c r="F106" s="171">
        <f>Data!KO15</f>
        <v>0</v>
      </c>
      <c r="G106" s="171">
        <f>Data!LI15</f>
        <v>0</v>
      </c>
      <c r="H106" s="75">
        <f t="shared" si="2"/>
        <v>3283657</v>
      </c>
    </row>
    <row r="107" spans="2:8" x14ac:dyDescent="0.2">
      <c r="B107" s="9" t="str">
        <f>$B$48</f>
        <v>Optometry</v>
      </c>
      <c r="C107" s="171">
        <f>Data!IH15</f>
        <v>0</v>
      </c>
      <c r="D107" s="171">
        <f>Data!JB15</f>
        <v>0</v>
      </c>
      <c r="E107" s="171">
        <f>Data!JV15</f>
        <v>0</v>
      </c>
      <c r="F107" s="171">
        <f>Data!KP15</f>
        <v>0</v>
      </c>
      <c r="G107" s="171">
        <f>Data!LJ15</f>
        <v>0</v>
      </c>
      <c r="H107" s="75">
        <f t="shared" si="2"/>
        <v>0</v>
      </c>
    </row>
    <row r="108" spans="2:8" x14ac:dyDescent="0.2">
      <c r="B108" s="9" t="str">
        <f>$B$49</f>
        <v>Teacher Ed-Practice Teaching</v>
      </c>
      <c r="C108" s="171">
        <f>Data!II15</f>
        <v>0</v>
      </c>
      <c r="D108" s="171">
        <f>Data!JC15</f>
        <v>755</v>
      </c>
      <c r="E108" s="171">
        <f>Data!JW15</f>
        <v>0</v>
      </c>
      <c r="F108" s="171">
        <f>Data!KQ15</f>
        <v>0</v>
      </c>
      <c r="G108" s="171">
        <f>Data!LK15</f>
        <v>0</v>
      </c>
      <c r="H108" s="75">
        <f t="shared" si="2"/>
        <v>755</v>
      </c>
    </row>
    <row r="109" spans="2:8" x14ac:dyDescent="0.2">
      <c r="B109" s="9" t="str">
        <f>$B$50</f>
        <v>Technology</v>
      </c>
      <c r="C109" s="171">
        <f>Data!IJ15</f>
        <v>801</v>
      </c>
      <c r="D109" s="171">
        <f>Data!JD15</f>
        <v>4574</v>
      </c>
      <c r="E109" s="171">
        <f>Data!JX15</f>
        <v>745</v>
      </c>
      <c r="F109" s="171">
        <f>Data!KR15</f>
        <v>0</v>
      </c>
      <c r="G109" s="171">
        <f>Data!LL15</f>
        <v>0</v>
      </c>
      <c r="H109" s="75">
        <f t="shared" si="2"/>
        <v>6120</v>
      </c>
    </row>
    <row r="110" spans="2:8" x14ac:dyDescent="0.2">
      <c r="B110" s="9" t="str">
        <f>$B$51</f>
        <v>Nursing</v>
      </c>
      <c r="C110" s="171">
        <f>Data!IK15</f>
        <v>26768</v>
      </c>
      <c r="D110" s="171">
        <f>Data!JE15</f>
        <v>1849581</v>
      </c>
      <c r="E110" s="171">
        <f>Data!JY15</f>
        <v>643889</v>
      </c>
      <c r="F110" s="171">
        <f>Data!KS15</f>
        <v>100527</v>
      </c>
      <c r="G110" s="171">
        <f>Data!HPM15</f>
        <v>0</v>
      </c>
      <c r="H110" s="75">
        <f t="shared" si="2"/>
        <v>2620765</v>
      </c>
    </row>
    <row r="111" spans="2:8" x14ac:dyDescent="0.2">
      <c r="B111" s="39" t="str">
        <f>$B$52</f>
        <v>Totals</v>
      </c>
      <c r="C111" s="40">
        <f>SUM(C91:C110)</f>
        <v>3014351.8</v>
      </c>
      <c r="D111" s="40">
        <f>SUM(D91:D110)</f>
        <v>7057026</v>
      </c>
      <c r="E111" s="40">
        <f>SUM(E91:E110)</f>
        <v>3035912</v>
      </c>
      <c r="F111" s="40">
        <f>SUM(F91:F110)</f>
        <v>1289659</v>
      </c>
      <c r="G111" s="40">
        <f>SUM(G91:G110)</f>
        <v>0</v>
      </c>
      <c r="H111" s="40">
        <f t="shared" si="2"/>
        <v>14396948.800000001</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5278300.4000000004</v>
      </c>
      <c r="D116" s="21">
        <f t="shared" si="3"/>
        <v>2845338</v>
      </c>
      <c r="E116" s="21">
        <f t="shared" si="3"/>
        <v>1159576</v>
      </c>
      <c r="F116" s="21">
        <f t="shared" si="3"/>
        <v>220114</v>
      </c>
      <c r="G116" s="21">
        <f t="shared" si="3"/>
        <v>0</v>
      </c>
      <c r="H116" s="40">
        <f t="shared" ref="H116:H136" si="4">SUM(C116:G116)</f>
        <v>9503328.4000000004</v>
      </c>
      <c r="I116" s="1"/>
    </row>
    <row r="117" spans="2:9" x14ac:dyDescent="0.2">
      <c r="B117" s="9" t="str">
        <f>$B$33</f>
        <v>Science</v>
      </c>
      <c r="C117" s="22">
        <f t="shared" si="3"/>
        <v>2699490.4</v>
      </c>
      <c r="D117" s="22">
        <f t="shared" si="3"/>
        <v>3223057</v>
      </c>
      <c r="E117" s="22">
        <f t="shared" si="3"/>
        <v>1025535</v>
      </c>
      <c r="F117" s="22">
        <f t="shared" si="3"/>
        <v>378453</v>
      </c>
      <c r="G117" s="22">
        <f t="shared" si="3"/>
        <v>0</v>
      </c>
      <c r="H117" s="75">
        <f t="shared" si="4"/>
        <v>7326535.4000000004</v>
      </c>
      <c r="I117" s="1"/>
    </row>
    <row r="118" spans="2:9" x14ac:dyDescent="0.2">
      <c r="B118" s="9" t="str">
        <f>$B$34</f>
        <v>Fine Arts</v>
      </c>
      <c r="C118" s="22">
        <f t="shared" si="3"/>
        <v>1721004</v>
      </c>
      <c r="D118" s="22">
        <f t="shared" si="3"/>
        <v>815746</v>
      </c>
      <c r="E118" s="22">
        <f t="shared" si="3"/>
        <v>168186</v>
      </c>
      <c r="F118" s="22">
        <f t="shared" si="3"/>
        <v>0</v>
      </c>
      <c r="G118" s="22">
        <f t="shared" si="3"/>
        <v>0</v>
      </c>
      <c r="H118" s="75">
        <f t="shared" si="4"/>
        <v>2704936</v>
      </c>
      <c r="I118" s="1"/>
    </row>
    <row r="119" spans="2:9" x14ac:dyDescent="0.2">
      <c r="B119" s="9" t="str">
        <f>$B$35</f>
        <v>Teacher Education</v>
      </c>
      <c r="C119" s="22">
        <f t="shared" si="3"/>
        <v>235069</v>
      </c>
      <c r="D119" s="22">
        <f t="shared" si="3"/>
        <v>1459670</v>
      </c>
      <c r="E119" s="22">
        <f t="shared" si="3"/>
        <v>1469809</v>
      </c>
      <c r="F119" s="22">
        <f t="shared" si="3"/>
        <v>1681078</v>
      </c>
      <c r="G119" s="22">
        <f t="shared" si="3"/>
        <v>0</v>
      </c>
      <c r="H119" s="75">
        <f t="shared" si="4"/>
        <v>4845626</v>
      </c>
      <c r="I119" s="1"/>
    </row>
    <row r="120" spans="2:9" x14ac:dyDescent="0.2">
      <c r="B120" s="9" t="str">
        <f>$B$36</f>
        <v>Agriculture</v>
      </c>
      <c r="C120" s="22">
        <f t="shared" si="3"/>
        <v>95</v>
      </c>
      <c r="D120" s="22">
        <f t="shared" si="3"/>
        <v>3894</v>
      </c>
      <c r="E120" s="22">
        <f t="shared" si="3"/>
        <v>126074</v>
      </c>
      <c r="F120" s="22">
        <f t="shared" si="3"/>
        <v>0</v>
      </c>
      <c r="G120" s="22">
        <f t="shared" si="3"/>
        <v>0</v>
      </c>
      <c r="H120" s="75">
        <f t="shared" si="4"/>
        <v>130063</v>
      </c>
      <c r="I120" s="1"/>
    </row>
    <row r="121" spans="2:9" x14ac:dyDescent="0.2">
      <c r="B121" s="9" t="str">
        <f>$B$37</f>
        <v>Engineering</v>
      </c>
      <c r="C121" s="22">
        <f t="shared" si="3"/>
        <v>1064955</v>
      </c>
      <c r="D121" s="22">
        <f t="shared" si="3"/>
        <v>1890863</v>
      </c>
      <c r="E121" s="22">
        <f t="shared" si="3"/>
        <v>662379</v>
      </c>
      <c r="F121" s="22">
        <f t="shared" si="3"/>
        <v>127740</v>
      </c>
      <c r="G121" s="22">
        <f t="shared" si="3"/>
        <v>0</v>
      </c>
      <c r="H121" s="75">
        <f t="shared" si="4"/>
        <v>3745937</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451</v>
      </c>
      <c r="D124" s="22">
        <f t="shared" si="3"/>
        <v>25702</v>
      </c>
      <c r="E124" s="22">
        <f t="shared" si="3"/>
        <v>0</v>
      </c>
      <c r="F124" s="22">
        <f t="shared" si="3"/>
        <v>0</v>
      </c>
      <c r="G124" s="22">
        <f t="shared" si="3"/>
        <v>0</v>
      </c>
      <c r="H124" s="75">
        <f t="shared" si="4"/>
        <v>26153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18653</v>
      </c>
      <c r="D128" s="22">
        <f t="shared" si="3"/>
        <v>0</v>
      </c>
      <c r="E128" s="22">
        <f t="shared" si="3"/>
        <v>0</v>
      </c>
      <c r="F128" s="22">
        <f t="shared" si="3"/>
        <v>0</v>
      </c>
      <c r="G128" s="22">
        <f t="shared" si="3"/>
        <v>0</v>
      </c>
      <c r="H128" s="75">
        <f t="shared" si="4"/>
        <v>18653</v>
      </c>
      <c r="I128" s="1"/>
    </row>
    <row r="129" spans="2:12" x14ac:dyDescent="0.2">
      <c r="B129" s="9" t="str">
        <f>$B$45</f>
        <v>Health Services</v>
      </c>
      <c r="C129" s="22">
        <f t="shared" si="3"/>
        <v>49718</v>
      </c>
      <c r="D129" s="22">
        <f t="shared" si="3"/>
        <v>306343</v>
      </c>
      <c r="E129" s="22">
        <f t="shared" si="3"/>
        <v>61847</v>
      </c>
      <c r="F129" s="22">
        <f t="shared" si="3"/>
        <v>0</v>
      </c>
      <c r="G129" s="22">
        <f t="shared" si="3"/>
        <v>0</v>
      </c>
      <c r="H129" s="75">
        <f t="shared" si="4"/>
        <v>417908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1038493</v>
      </c>
      <c r="D131" s="22">
        <f t="shared" si="3"/>
        <v>4188001</v>
      </c>
      <c r="E131" s="22">
        <f t="shared" si="3"/>
        <v>1541612</v>
      </c>
      <c r="F131" s="22">
        <f t="shared" si="3"/>
        <v>0</v>
      </c>
      <c r="G131" s="22">
        <f t="shared" si="3"/>
        <v>0</v>
      </c>
      <c r="H131" s="75">
        <f t="shared" si="4"/>
        <v>6768106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28915</v>
      </c>
      <c r="E133" s="22">
        <f t="shared" si="5"/>
        <v>0</v>
      </c>
      <c r="F133" s="22">
        <f t="shared" si="5"/>
        <v>0</v>
      </c>
      <c r="G133" s="22">
        <f t="shared" si="5"/>
        <v>0</v>
      </c>
      <c r="H133" s="75">
        <f t="shared" si="4"/>
        <v>28915</v>
      </c>
      <c r="I133" s="1"/>
    </row>
    <row r="134" spans="2:12" x14ac:dyDescent="0.2">
      <c r="B134" s="9" t="str">
        <f>$B$50</f>
        <v>Technology</v>
      </c>
      <c r="C134" s="22">
        <f t="shared" si="5"/>
        <v>30679</v>
      </c>
      <c r="D134" s="22">
        <f t="shared" si="5"/>
        <v>175237</v>
      </c>
      <c r="E134" s="22">
        <f t="shared" si="5"/>
        <v>28529</v>
      </c>
      <c r="F134" s="22">
        <f t="shared" si="5"/>
        <v>0</v>
      </c>
      <c r="G134" s="22">
        <f t="shared" si="5"/>
        <v>0</v>
      </c>
      <c r="H134" s="75">
        <f t="shared" si="4"/>
        <v>234445</v>
      </c>
      <c r="I134" s="1"/>
    </row>
    <row r="135" spans="2:12" x14ac:dyDescent="0.2">
      <c r="B135" s="9" t="str">
        <f>$B$51</f>
        <v>Nursing</v>
      </c>
      <c r="C135" s="22">
        <f t="shared" si="5"/>
        <v>58847</v>
      </c>
      <c r="D135" s="22">
        <f t="shared" si="5"/>
        <v>4066157</v>
      </c>
      <c r="E135" s="22">
        <f t="shared" si="5"/>
        <v>1415539</v>
      </c>
      <c r="F135" s="22">
        <f t="shared" si="5"/>
        <v>221001</v>
      </c>
      <c r="G135" s="22">
        <f t="shared" si="5"/>
        <v>0</v>
      </c>
      <c r="H135" s="75">
        <f t="shared" si="4"/>
        <v>5761544</v>
      </c>
      <c r="I135" s="1"/>
    </row>
    <row r="136" spans="2:12" x14ac:dyDescent="0.2">
      <c r="B136" s="39" t="str">
        <f>$B$52</f>
        <v>Totals</v>
      </c>
      <c r="C136" s="40">
        <f>SUM(C116:C135)</f>
        <v>12195754.800000001</v>
      </c>
      <c r="D136" s="40">
        <f>SUM(D116:D135)</f>
        <v>19028923</v>
      </c>
      <c r="E136" s="40">
        <f>SUM(E116:E135)</f>
        <v>7659086</v>
      </c>
      <c r="F136" s="40">
        <f>SUM(F116:F135)</f>
        <v>2628386</v>
      </c>
      <c r="G136" s="40">
        <f>SUM(G116:G135)</f>
        <v>0</v>
      </c>
      <c r="H136" s="40">
        <f t="shared" si="4"/>
        <v>41512149.799999997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49136079.200000003</v>
      </c>
    </row>
    <row r="139" spans="2:12" ht="152.25" customHeight="1" thickBot="1" x14ac:dyDescent="0.25">
      <c r="B139" s="361" t="s">
        <v>234</v>
      </c>
      <c r="C139" s="361"/>
      <c r="D139" s="361"/>
      <c r="E139" s="361"/>
      <c r="F139" s="361"/>
      <c r="G139" s="361"/>
      <c r="H139" s="38"/>
    </row>
    <row r="140" spans="2:12" ht="36.75" customHeight="1" thickTop="1" x14ac:dyDescent="0.2">
      <c r="B140" s="380" t="s">
        <v>938</v>
      </c>
      <c r="C140" s="381"/>
      <c r="D140" s="381"/>
      <c r="E140" s="381"/>
      <c r="F140" s="382"/>
      <c r="G140" s="336" t="s">
        <v>2</v>
      </c>
      <c r="H140" s="80">
        <f>Data!QD15</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Data!LN15</f>
        <v>0</v>
      </c>
      <c r="D143" s="171">
        <f>Data!MH15</f>
        <v>0</v>
      </c>
      <c r="E143" s="171">
        <f>Data!NB15</f>
        <v>0</v>
      </c>
      <c r="F143" s="171">
        <f>Data!NV15</f>
        <v>0</v>
      </c>
      <c r="G143" s="171">
        <f>Data!OP15</f>
        <v>0</v>
      </c>
      <c r="H143" s="172">
        <f>Data!PJ15</f>
        <v>10012975</v>
      </c>
      <c r="I143" s="76">
        <f t="shared" ref="I143:I162" si="6">SUM(C143:H143)</f>
        <v>10012975</v>
      </c>
    </row>
    <row r="144" spans="2:12" x14ac:dyDescent="0.2">
      <c r="B144" s="9" t="str">
        <f>$B$33</f>
        <v>Science</v>
      </c>
      <c r="C144" s="171">
        <f>Data!LO15</f>
        <v>0</v>
      </c>
      <c r="D144" s="171">
        <f>Data!MI15</f>
        <v>0</v>
      </c>
      <c r="E144" s="171">
        <f>Data!NC15</f>
        <v>0</v>
      </c>
      <c r="F144" s="171">
        <f>Data!NW15</f>
        <v>0</v>
      </c>
      <c r="G144" s="171">
        <f>Data!OQ15</f>
        <v>0</v>
      </c>
      <c r="H144" s="172">
        <f>Data!PK15</f>
        <v>24370919</v>
      </c>
      <c r="I144" s="76">
        <f t="shared" si="6"/>
        <v>24370919</v>
      </c>
    </row>
    <row r="145" spans="2:9" x14ac:dyDescent="0.2">
      <c r="B145" s="9" t="str">
        <f>$B$34</f>
        <v>Fine Arts</v>
      </c>
      <c r="C145" s="171">
        <f>Data!LP15</f>
        <v>0</v>
      </c>
      <c r="D145" s="171">
        <f>Data!MJ15</f>
        <v>0</v>
      </c>
      <c r="E145" s="171">
        <f>Data!ND15</f>
        <v>0</v>
      </c>
      <c r="F145" s="171">
        <f>Data!NX15</f>
        <v>0</v>
      </c>
      <c r="G145" s="171">
        <f>Data!OR15</f>
        <v>0</v>
      </c>
      <c r="H145" s="172">
        <f>Data!PL15</f>
        <v>1288438</v>
      </c>
      <c r="I145" s="76">
        <f t="shared" si="6"/>
        <v>1288438</v>
      </c>
    </row>
    <row r="146" spans="2:9" x14ac:dyDescent="0.2">
      <c r="B146" s="9" t="str">
        <f>$B$35</f>
        <v>Teacher Education</v>
      </c>
      <c r="C146" s="171">
        <f>Data!LQ15</f>
        <v>0</v>
      </c>
      <c r="D146" s="171">
        <f>Data!MK15</f>
        <v>0</v>
      </c>
      <c r="E146" s="171">
        <f>Data!NE15</f>
        <v>0</v>
      </c>
      <c r="F146" s="171">
        <f>Data!NY15</f>
        <v>0</v>
      </c>
      <c r="G146" s="171">
        <f>Data!OS15</f>
        <v>0</v>
      </c>
      <c r="H146" s="172">
        <f>Data!PN15</f>
        <v>2347160</v>
      </c>
      <c r="I146" s="76">
        <f t="shared" si="6"/>
        <v>2347160</v>
      </c>
    </row>
    <row r="147" spans="2:9" x14ac:dyDescent="0.2">
      <c r="B147" s="9" t="str">
        <f>$B$36</f>
        <v>Agriculture</v>
      </c>
      <c r="C147" s="171">
        <f>Data!LR15</f>
        <v>0</v>
      </c>
      <c r="D147" s="171">
        <f>Data!ML15</f>
        <v>0</v>
      </c>
      <c r="E147" s="171">
        <f>Data!NF15</f>
        <v>0</v>
      </c>
      <c r="F147" s="171">
        <f>Data!NZ15</f>
        <v>0</v>
      </c>
      <c r="G147" s="171">
        <f>Data!OT15</f>
        <v>0</v>
      </c>
      <c r="H147" s="172">
        <f>Data!PM15</f>
        <v>31506</v>
      </c>
      <c r="I147" s="76">
        <f t="shared" si="6"/>
        <v>31506</v>
      </c>
    </row>
    <row r="148" spans="2:9" x14ac:dyDescent="0.2">
      <c r="B148" s="9" t="str">
        <f>$B$37</f>
        <v>Engineering</v>
      </c>
      <c r="C148" s="171">
        <f>Data!LS15</f>
        <v>0</v>
      </c>
      <c r="D148" s="171">
        <f>Data!MM15</f>
        <v>0</v>
      </c>
      <c r="E148" s="171">
        <f>Data!NG15</f>
        <v>0</v>
      </c>
      <c r="F148" s="171">
        <f>Data!OA15</f>
        <v>0</v>
      </c>
      <c r="G148" s="171">
        <f>Data!OU15</f>
        <v>0</v>
      </c>
      <c r="H148" s="172">
        <f>Data!PO15</f>
        <v>2727917</v>
      </c>
      <c r="I148" s="76">
        <f t="shared" si="6"/>
        <v>2727917</v>
      </c>
    </row>
    <row r="149" spans="2:9" x14ac:dyDescent="0.2">
      <c r="B149" s="9" t="str">
        <f>$B$38</f>
        <v>Home Economics</v>
      </c>
      <c r="C149" s="171">
        <f>Data!LT15</f>
        <v>0</v>
      </c>
      <c r="D149" s="171">
        <f>Data!MN15</f>
        <v>0</v>
      </c>
      <c r="E149" s="171">
        <f>Data!NH15</f>
        <v>0</v>
      </c>
      <c r="F149" s="171">
        <f>Data!OB15</f>
        <v>0</v>
      </c>
      <c r="G149" s="171">
        <f>Data!OV15</f>
        <v>0</v>
      </c>
      <c r="H149" s="172">
        <f>Data!PP15</f>
        <v>0</v>
      </c>
      <c r="I149" s="76">
        <f t="shared" si="6"/>
        <v>0</v>
      </c>
    </row>
    <row r="150" spans="2:9" x14ac:dyDescent="0.2">
      <c r="B150" s="9" t="str">
        <f>$B$39</f>
        <v>Law</v>
      </c>
      <c r="C150" s="171">
        <f>Data!LU15</f>
        <v>0</v>
      </c>
      <c r="D150" s="171">
        <f>Data!MO15</f>
        <v>0</v>
      </c>
      <c r="E150" s="171">
        <f>Data!NI15</f>
        <v>0</v>
      </c>
      <c r="F150" s="171">
        <f>Data!OC15</f>
        <v>0</v>
      </c>
      <c r="G150" s="171">
        <f>Data!OW15</f>
        <v>0</v>
      </c>
      <c r="H150" s="172">
        <f>Data!PQ15</f>
        <v>0</v>
      </c>
      <c r="I150" s="76">
        <f t="shared" si="6"/>
        <v>0</v>
      </c>
    </row>
    <row r="151" spans="2:9" x14ac:dyDescent="0.2">
      <c r="B151" s="9" t="str">
        <f>$B$40</f>
        <v>Social Service</v>
      </c>
      <c r="C151" s="171">
        <f>Data!LV15</f>
        <v>0</v>
      </c>
      <c r="D151" s="171">
        <f>Data!MP15</f>
        <v>0</v>
      </c>
      <c r="E151" s="171">
        <f>Data!NJ15</f>
        <v>0</v>
      </c>
      <c r="F151" s="171">
        <f>Data!OD15</f>
        <v>0</v>
      </c>
      <c r="G151" s="171">
        <f>Data!OX15</f>
        <v>0</v>
      </c>
      <c r="H151" s="172">
        <f>Data!PR15</f>
        <v>22377</v>
      </c>
      <c r="I151" s="76">
        <f t="shared" si="6"/>
        <v>22377</v>
      </c>
    </row>
    <row r="152" spans="2:9" x14ac:dyDescent="0.2">
      <c r="B152" s="9" t="str">
        <f>$B$41</f>
        <v>Library Science</v>
      </c>
      <c r="C152" s="171">
        <f>Data!LW15</f>
        <v>0</v>
      </c>
      <c r="D152" s="171">
        <f>Data!MQ15</f>
        <v>0</v>
      </c>
      <c r="E152" s="171">
        <f>Data!NK15</f>
        <v>0</v>
      </c>
      <c r="F152" s="171">
        <f>Data!OE15</f>
        <v>0</v>
      </c>
      <c r="G152" s="171">
        <f>Data!OY15</f>
        <v>0</v>
      </c>
      <c r="H152" s="172">
        <f>Data!PS15</f>
        <v>0</v>
      </c>
      <c r="I152" s="76">
        <f t="shared" si="6"/>
        <v>0</v>
      </c>
    </row>
    <row r="153" spans="2:9" x14ac:dyDescent="0.2">
      <c r="B153" s="9" t="str">
        <f>$B$42</f>
        <v>Veterinary Science</v>
      </c>
      <c r="C153" s="171">
        <f>Data!LX15</f>
        <v>0</v>
      </c>
      <c r="D153" s="171">
        <f>Data!MR15</f>
        <v>0</v>
      </c>
      <c r="E153" s="171">
        <f>Data!NL15</f>
        <v>0</v>
      </c>
      <c r="F153" s="171">
        <f>Data!OF15</f>
        <v>0</v>
      </c>
      <c r="G153" s="171">
        <f>Data!OZ15</f>
        <v>0</v>
      </c>
      <c r="H153" s="172">
        <f>Data!PT15</f>
        <v>0</v>
      </c>
      <c r="I153" s="76">
        <f t="shared" si="6"/>
        <v>0</v>
      </c>
    </row>
    <row r="154" spans="2:9" x14ac:dyDescent="0.2">
      <c r="B154" s="9" t="str">
        <f>$B$43</f>
        <v>Vocational Training</v>
      </c>
      <c r="C154" s="171">
        <f>Data!LY15</f>
        <v>0</v>
      </c>
      <c r="D154" s="171">
        <f>Data!MS15</f>
        <v>0</v>
      </c>
      <c r="E154" s="171">
        <f>Data!NM15</f>
        <v>0</v>
      </c>
      <c r="F154" s="171">
        <f>Data!OG15</f>
        <v>0</v>
      </c>
      <c r="G154" s="171">
        <f>Data!PA15</f>
        <v>0</v>
      </c>
      <c r="H154" s="172">
        <f>Data!PU15</f>
        <v>0</v>
      </c>
      <c r="I154" s="76">
        <f t="shared" si="6"/>
        <v>0</v>
      </c>
    </row>
    <row r="155" spans="2:9" x14ac:dyDescent="0.2">
      <c r="B155" s="9" t="str">
        <f>$B$44</f>
        <v>Physical Training</v>
      </c>
      <c r="C155" s="171">
        <f>Data!LZ15</f>
        <v>0</v>
      </c>
      <c r="D155" s="171">
        <f>Data!MT15</f>
        <v>0</v>
      </c>
      <c r="E155" s="171">
        <f>Data!NN15</f>
        <v>0</v>
      </c>
      <c r="F155" s="171">
        <f>Data!OH15</f>
        <v>0</v>
      </c>
      <c r="G155" s="171">
        <f>Data!PB15</f>
        <v>0</v>
      </c>
      <c r="H155" s="172">
        <f>Data!PV15</f>
        <v>29040</v>
      </c>
      <c r="I155" s="76">
        <f t="shared" si="6"/>
        <v>29040</v>
      </c>
    </row>
    <row r="156" spans="2:9" x14ac:dyDescent="0.2">
      <c r="B156" s="9" t="str">
        <f>$B$45</f>
        <v>Health Services</v>
      </c>
      <c r="C156" s="171">
        <f>Data!MA15</f>
        <v>0</v>
      </c>
      <c r="D156" s="171">
        <f>Data!MU15</f>
        <v>0</v>
      </c>
      <c r="E156" s="171">
        <f>Data!NO15</f>
        <v>0</v>
      </c>
      <c r="F156" s="171">
        <f>Data!OI15</f>
        <v>0</v>
      </c>
      <c r="G156" s="171">
        <f>Data!PC15</f>
        <v>0</v>
      </c>
      <c r="H156" s="172">
        <f>Data!PW15</f>
        <v>499057</v>
      </c>
      <c r="I156" s="76">
        <f t="shared" si="6"/>
        <v>499057</v>
      </c>
    </row>
    <row r="157" spans="2:9" x14ac:dyDescent="0.2">
      <c r="B157" s="9" t="str">
        <f>$B$46</f>
        <v>Pharmacy</v>
      </c>
      <c r="C157" s="171">
        <f>Data!MB15</f>
        <v>0</v>
      </c>
      <c r="D157" s="171">
        <f>Data!MV15</f>
        <v>0</v>
      </c>
      <c r="E157" s="171">
        <f>Data!NP15</f>
        <v>0</v>
      </c>
      <c r="F157" s="171">
        <f>Data!OJ15</f>
        <v>0</v>
      </c>
      <c r="G157" s="171">
        <f>Data!PD15</f>
        <v>0</v>
      </c>
      <c r="H157" s="172">
        <f>Data!PX15</f>
        <v>0</v>
      </c>
      <c r="I157" s="76">
        <f t="shared" si="6"/>
        <v>0</v>
      </c>
    </row>
    <row r="158" spans="2:9" x14ac:dyDescent="0.2">
      <c r="B158" s="9" t="str">
        <f>$B$47</f>
        <v>Business Administration</v>
      </c>
      <c r="C158" s="171">
        <f>Data!MC15</f>
        <v>0</v>
      </c>
      <c r="D158" s="171">
        <f>Data!MW15</f>
        <v>0</v>
      </c>
      <c r="E158" s="171">
        <f>Data!NQ15</f>
        <v>0</v>
      </c>
      <c r="F158" s="171">
        <f>Data!OK15</f>
        <v>0</v>
      </c>
      <c r="G158" s="171">
        <f>Data!PE15</f>
        <v>0</v>
      </c>
      <c r="H158" s="172">
        <f>Data!PY15</f>
        <v>4163244</v>
      </c>
      <c r="I158" s="76">
        <f t="shared" si="6"/>
        <v>4163244</v>
      </c>
    </row>
    <row r="159" spans="2:9" x14ac:dyDescent="0.2">
      <c r="B159" s="9" t="str">
        <f>$B$48</f>
        <v>Optometry</v>
      </c>
      <c r="C159" s="171">
        <f>Data!MD15</f>
        <v>0</v>
      </c>
      <c r="D159" s="171">
        <f>Data!MX15</f>
        <v>0</v>
      </c>
      <c r="E159" s="171">
        <f>Data!NR15</f>
        <v>0</v>
      </c>
      <c r="F159" s="171">
        <f>Data!OL15</f>
        <v>0</v>
      </c>
      <c r="G159" s="171">
        <f>Data!PF15</f>
        <v>0</v>
      </c>
      <c r="H159" s="172">
        <f>Data!PZ15</f>
        <v>0</v>
      </c>
      <c r="I159" s="76">
        <f t="shared" si="6"/>
        <v>0</v>
      </c>
    </row>
    <row r="160" spans="2:9" x14ac:dyDescent="0.2">
      <c r="B160" s="9" t="str">
        <f>$B$49</f>
        <v>Teacher Ed-Practice Teaching</v>
      </c>
      <c r="C160" s="171">
        <f>Data!ME15</f>
        <v>0</v>
      </c>
      <c r="D160" s="171">
        <f>Data!MY15</f>
        <v>0</v>
      </c>
      <c r="E160" s="171">
        <f>Data!NS15</f>
        <v>0</v>
      </c>
      <c r="F160" s="171">
        <f>Data!OM15</f>
        <v>0</v>
      </c>
      <c r="G160" s="171">
        <f>Data!PG15</f>
        <v>0</v>
      </c>
      <c r="H160" s="172">
        <f>Data!QA15</f>
        <v>28728</v>
      </c>
      <c r="I160" s="76">
        <f t="shared" si="6"/>
        <v>28728</v>
      </c>
    </row>
    <row r="161" spans="2:10" x14ac:dyDescent="0.2">
      <c r="B161" s="9" t="str">
        <f>$B$50</f>
        <v>Technology</v>
      </c>
      <c r="C161" s="171">
        <f>Data!MF15</f>
        <v>0</v>
      </c>
      <c r="D161" s="171">
        <f>Data!MZ15</f>
        <v>0</v>
      </c>
      <c r="E161" s="171">
        <f>Data!NT15</f>
        <v>0</v>
      </c>
      <c r="F161" s="171">
        <f>Data!ON15</f>
        <v>0</v>
      </c>
      <c r="G161" s="171">
        <f>Data!PH15</f>
        <v>0</v>
      </c>
      <c r="H161" s="172">
        <f>Data!QB15</f>
        <v>81351</v>
      </c>
      <c r="I161" s="76">
        <f t="shared" si="6"/>
        <v>81351</v>
      </c>
    </row>
    <row r="162" spans="2:10" x14ac:dyDescent="0.2">
      <c r="B162" s="9" t="str">
        <f>$B$51</f>
        <v>Nursing</v>
      </c>
      <c r="C162" s="171">
        <f>Data!MG15</f>
        <v>0</v>
      </c>
      <c r="D162" s="171">
        <f>Data!NA15</f>
        <v>0</v>
      </c>
      <c r="E162" s="171">
        <f>Data!NU15</f>
        <v>0</v>
      </c>
      <c r="F162" s="171">
        <f>Data!OO15</f>
        <v>0</v>
      </c>
      <c r="G162" s="171">
        <f>Data!PI15</f>
        <v>0</v>
      </c>
      <c r="H162" s="172">
        <f>Data!QC15</f>
        <v>3533367</v>
      </c>
      <c r="I162" s="76">
        <f t="shared" si="6"/>
        <v>3533367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49136079</v>
      </c>
      <c r="I163" s="76">
        <f>SUM(I143:I162)</f>
        <v>49136079</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5561366.2627601083</v>
      </c>
      <c r="D168" s="21">
        <f t="shared" si="8"/>
        <v>2997928.4163798862</v>
      </c>
      <c r="E168" s="21">
        <f t="shared" si="8"/>
        <v>1221761.9985225387</v>
      </c>
      <c r="F168" s="21">
        <f t="shared" si="8"/>
        <v>231918.32233746652</v>
      </c>
      <c r="G168" s="21">
        <f t="shared" si="8"/>
        <v>0</v>
      </c>
      <c r="H168" s="40">
        <f t="shared" ref="H168:H188" si="9">SUM(C168:G168)</f>
        <v>10012975</v>
      </c>
      <c r="I168" s="56"/>
      <c r="J168" s="57"/>
    </row>
    <row r="169" spans="2:10" x14ac:dyDescent="0.2">
      <c r="B169" s="9" t="str">
        <f>$B$33</f>
        <v>Science</v>
      </c>
      <c r="C169" s="22">
        <f t="shared" si="8"/>
        <v>8979559.6810571067</v>
      </c>
      <c r="D169" s="22">
        <f t="shared" si="8"/>
        <v>10721146.734564744</v>
      </c>
      <c r="E169" s="22">
        <f t="shared" si="8"/>
        <v>3411330.0560405399</v>
      </c>
      <c r="F169" s="22">
        <f t="shared" si="8"/>
        <v>1258882.5283376095</v>
      </c>
      <c r="G169" s="22">
        <f t="shared" si="8"/>
        <v>0</v>
      </c>
      <c r="H169" s="75">
        <f t="shared" si="9"/>
        <v>24370919</v>
      </c>
      <c r="I169" s="56"/>
      <c r="J169" s="57"/>
    </row>
    <row r="170" spans="2:10" x14ac:dyDescent="0.2">
      <c r="B170" s="9" t="str">
        <f>$B$34</f>
        <v>Fine Arts</v>
      </c>
      <c r="C170" s="22">
        <f t="shared" si="8"/>
        <v>819763.18543285318</v>
      </c>
      <c r="D170" s="22">
        <f t="shared" si="8"/>
        <v>388563.03614872956</v>
      </c>
      <c r="E170" s="22">
        <f t="shared" si="8"/>
        <v>80111.778418417292</v>
      </c>
      <c r="F170" s="22">
        <f t="shared" si="8"/>
        <v>0</v>
      </c>
      <c r="G170" s="22">
        <f t="shared" si="8"/>
        <v>0</v>
      </c>
      <c r="H170" s="75">
        <f t="shared" si="9"/>
        <v>1288438</v>
      </c>
      <c r="I170" s="56"/>
      <c r="J170" s="57"/>
    </row>
    <row r="171" spans="2:10" x14ac:dyDescent="0.2">
      <c r="B171" s="9" t="str">
        <f>$B$35</f>
        <v>Teacher Education</v>
      </c>
      <c r="C171" s="22">
        <f t="shared" si="8"/>
        <v>113864.45302216886</v>
      </c>
      <c r="D171" s="22">
        <f t="shared" si="8"/>
        <v>707045.7020826618</v>
      </c>
      <c r="E171" s="22">
        <f t="shared" si="8"/>
        <v>711956.90555564954</v>
      </c>
      <c r="F171" s="22">
        <f t="shared" si="8"/>
        <v>814292.93933951983</v>
      </c>
      <c r="G171" s="22">
        <f t="shared" si="8"/>
        <v>0</v>
      </c>
      <c r="H171" s="75">
        <f t="shared" si="9"/>
        <v>2347160</v>
      </c>
      <c r="I171" s="56"/>
      <c r="J171" s="57"/>
    </row>
    <row r="172" spans="2:10" x14ac:dyDescent="0.2">
      <c r="B172" s="9" t="str">
        <f>$B$36</f>
        <v>Agriculture</v>
      </c>
      <c r="C172" s="22">
        <f t="shared" si="8"/>
        <v>23.01246319091517</v>
      </c>
      <c r="D172" s="22">
        <f t="shared" si="8"/>
        <v>943.26875437288084</v>
      </c>
      <c r="E172" s="22">
        <f t="shared" si="8"/>
        <v>30539.718782436204</v>
      </c>
      <c r="F172" s="22">
        <f t="shared" si="8"/>
        <v>0</v>
      </c>
      <c r="G172" s="22">
        <f t="shared" si="8"/>
        <v>0</v>
      </c>
      <c r="H172" s="75">
        <f t="shared" si="9"/>
        <v>31506</v>
      </c>
      <c r="I172" s="56"/>
      <c r="J172" s="57"/>
    </row>
    <row r="173" spans="2:10" x14ac:dyDescent="0.2">
      <c r="B173" s="9" t="str">
        <f>$B$37</f>
        <v>Engineering</v>
      </c>
      <c r="C173" s="22">
        <f t="shared" si="8"/>
        <v>775535.96035784902</v>
      </c>
      <c r="D173" s="22">
        <f t="shared" si="8"/>
        <v>1376989.8752624511</v>
      </c>
      <c r="E173" s="22">
        <f t="shared" si="8"/>
        <v>482366.61068859405</v>
      </c>
      <c r="F173" s="22">
        <f t="shared" si="8"/>
        <v>93024.553691105859</v>
      </c>
      <c r="G173" s="22">
        <f t="shared" si="8"/>
        <v>0</v>
      </c>
      <c r="H173" s="75">
        <f t="shared" si="9"/>
        <v>2727917</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385.88410507398771</v>
      </c>
      <c r="D176" s="22">
        <f t="shared" si="8"/>
        <v>21991.115894926013</v>
      </c>
      <c r="E176" s="22">
        <f t="shared" si="8"/>
        <v>0</v>
      </c>
      <c r="F176" s="22">
        <f t="shared" si="8"/>
        <v>0</v>
      </c>
      <c r="G176" s="22">
        <f t="shared" si="8"/>
        <v>0</v>
      </c>
      <c r="H176" s="75">
        <f t="shared" si="9"/>
        <v>22377</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29040</v>
      </c>
      <c r="D180" s="22">
        <f t="shared" si="8"/>
        <v>0</v>
      </c>
      <c r="E180" s="22">
        <f t="shared" si="8"/>
        <v>0</v>
      </c>
      <c r="F180" s="22">
        <f t="shared" si="8"/>
        <v>0</v>
      </c>
      <c r="G180" s="22">
        <f t="shared" si="8"/>
        <v>0</v>
      </c>
      <c r="H180" s="75">
        <f t="shared" si="9"/>
        <v>29040</v>
      </c>
      <c r="I180" s="56"/>
      <c r="J180" s="57"/>
    </row>
    <row r="181" spans="2:10" x14ac:dyDescent="0.2">
      <c r="B181" s="9" t="str">
        <f>$B$45</f>
        <v>Health Services</v>
      </c>
      <c r="C181" s="22">
        <f t="shared" si="8"/>
        <v>59372.196574365647</v>
      </c>
      <c r="D181" s="22">
        <f t="shared" si="8"/>
        <v>365828.40852771426</v>
      </c>
      <c r="E181" s="22">
        <f t="shared" si="8"/>
        <v>73856.394897920123</v>
      </c>
      <c r="F181" s="22">
        <f t="shared" si="8"/>
        <v>0</v>
      </c>
      <c r="G181" s="22">
        <f t="shared" si="8"/>
        <v>0</v>
      </c>
      <c r="H181" s="75">
        <f t="shared" si="9"/>
        <v>499057.00000000006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638804.97014851717</v>
      </c>
      <c r="D183" s="22">
        <f t="shared" si="8"/>
        <v>2576152.0335591673</v>
      </c>
      <c r="E183" s="22">
        <f t="shared" si="8"/>
        <v>948286.99629231577</v>
      </c>
      <c r="F183" s="22">
        <f t="shared" si="8"/>
        <v>0</v>
      </c>
      <c r="G183" s="22">
        <f t="shared" si="8"/>
        <v>0</v>
      </c>
      <c r="H183" s="75">
        <f t="shared" si="9"/>
        <v>4163244.0000000005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28728</v>
      </c>
      <c r="E185" s="22">
        <f t="shared" si="10"/>
        <v>0</v>
      </c>
      <c r="F185" s="22">
        <f t="shared" si="10"/>
        <v>0</v>
      </c>
      <c r="G185" s="22">
        <f t="shared" si="10"/>
        <v>0</v>
      </c>
      <c r="H185" s="75">
        <f t="shared" si="9"/>
        <v>28728</v>
      </c>
      <c r="I185" s="56"/>
      <c r="J185" s="57"/>
    </row>
    <row r="186" spans="2:10" x14ac:dyDescent="0.2">
      <c r="B186" s="9" t="str">
        <f>$B$50</f>
        <v>Technology</v>
      </c>
      <c r="C186" s="22">
        <f t="shared" si="10"/>
        <v>10645.427835952996</v>
      </c>
      <c r="D186" s="22">
        <f t="shared" si="10"/>
        <v>60806.181351702959</v>
      </c>
      <c r="E186" s="22">
        <f t="shared" si="10"/>
        <v>9899.3908123440469</v>
      </c>
      <c r="F186" s="22">
        <f t="shared" si="10"/>
        <v>0</v>
      </c>
      <c r="G186" s="22">
        <f t="shared" si="10"/>
        <v>0</v>
      </c>
      <c r="H186" s="75">
        <f t="shared" si="9"/>
        <v>81351</v>
      </c>
      <c r="I186" s="56"/>
      <c r="J186" s="57"/>
    </row>
    <row r="187" spans="2:10" x14ac:dyDescent="0.2">
      <c r="B187" s="9" t="str">
        <f>$B$51</f>
        <v>Nursing</v>
      </c>
      <c r="C187" s="22">
        <f t="shared" si="10"/>
        <v>36088.945575873411</v>
      </c>
      <c r="D187" s="22">
        <f t="shared" si="10"/>
        <v>2493641.4545508982</v>
      </c>
      <c r="E187" s="22">
        <f t="shared" si="10"/>
        <v>868103.8953816893</v>
      </c>
      <c r="F187" s="22">
        <f t="shared" si="10"/>
        <v>135532.70449153907</v>
      </c>
      <c r="G187" s="22">
        <f t="shared" si="10"/>
        <v>0</v>
      </c>
      <c r="H187" s="75">
        <f t="shared" si="9"/>
        <v>3533367</v>
      </c>
      <c r="I187" s="56"/>
      <c r="J187" s="57"/>
    </row>
    <row r="188" spans="2:10" x14ac:dyDescent="0.2">
      <c r="B188" s="39" t="str">
        <f>$B$52</f>
        <v>Totals</v>
      </c>
      <c r="C188" s="40">
        <f>SUM(C168:C187)</f>
        <v>17024449.979333062</v>
      </c>
      <c r="D188" s="40">
        <f>SUM(D168:D187)</f>
        <v>21739764.227077253</v>
      </c>
      <c r="E188" s="40">
        <f>SUM(E168:E187)</f>
        <v>7838213.7453924445</v>
      </c>
      <c r="F188" s="40">
        <f>SUM(F168:F187)</f>
        <v>2533651.0481972406</v>
      </c>
      <c r="G188" s="40">
        <f>SUM(G168:G187)</f>
        <v>0</v>
      </c>
      <c r="H188" s="40">
        <f t="shared" si="9"/>
        <v>49136079</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29314332</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3727338.8891397002</v>
      </c>
      <c r="D193" s="42">
        <f t="shared" si="11"/>
        <v>2009271.579189956</v>
      </c>
      <c r="E193" s="42">
        <f t="shared" si="11"/>
        <v>818849.32500489301</v>
      </c>
      <c r="F193" s="42">
        <f t="shared" si="11"/>
        <v>155436.2976847805</v>
      </c>
      <c r="G193" s="42">
        <f t="shared" si="11"/>
        <v>0</v>
      </c>
      <c r="H193" s="42">
        <f>SUM(C193:G193)</f>
        <v>6710896.0910193296</v>
      </c>
      <c r="I193" s="1"/>
    </row>
    <row r="194" spans="2:9" x14ac:dyDescent="0.2">
      <c r="B194" s="9" t="str">
        <f>$B$33</f>
        <v>Science</v>
      </c>
      <c r="C194" s="43">
        <f t="shared" si="11"/>
        <v>1906279.4434320722</v>
      </c>
      <c r="D194" s="43">
        <f t="shared" si="11"/>
        <v>2276002.6500223316</v>
      </c>
      <c r="E194" s="43">
        <f t="shared" si="11"/>
        <v>724194.56984181539</v>
      </c>
      <c r="F194" s="43">
        <f t="shared" si="11"/>
        <v>267249.39425796736</v>
      </c>
      <c r="G194" s="43">
        <f t="shared" si="11"/>
        <v>0</v>
      </c>
      <c r="H194" s="43">
        <f t="shared" ref="H194:H213" si="12">SUM(C194:G194)</f>
        <v>5173726.0575541863</v>
      </c>
      <c r="I194" s="1"/>
    </row>
    <row r="195" spans="2:9" x14ac:dyDescent="0.2">
      <c r="B195" s="9" t="str">
        <f>$B$34</f>
        <v>Fine Arts</v>
      </c>
      <c r="C195" s="43">
        <f t="shared" si="11"/>
        <v>1215308.8402405025</v>
      </c>
      <c r="D195" s="43">
        <f t="shared" si="11"/>
        <v>576049.40208786784</v>
      </c>
      <c r="E195" s="43">
        <f t="shared" si="11"/>
        <v>118766.68073095074</v>
      </c>
      <c r="F195" s="43">
        <f t="shared" si="11"/>
        <v>0</v>
      </c>
      <c r="G195" s="43">
        <f t="shared" si="11"/>
        <v>0</v>
      </c>
      <c r="H195" s="43">
        <f t="shared" si="12"/>
        <v>1910124.9230593212</v>
      </c>
      <c r="I195" s="1"/>
    </row>
    <row r="196" spans="2:9" x14ac:dyDescent="0.2">
      <c r="B196" s="9" t="str">
        <f>$B$35</f>
        <v>Teacher Education</v>
      </c>
      <c r="C196" s="43">
        <f t="shared" si="11"/>
        <v>165996.9609405293</v>
      </c>
      <c r="D196" s="43">
        <f t="shared" si="11"/>
        <v>1030764.5158488033</v>
      </c>
      <c r="E196" s="43">
        <f t="shared" si="11"/>
        <v>1037924.2995164756</v>
      </c>
      <c r="F196" s="43">
        <f t="shared" si="11"/>
        <v>1187114.5880740681</v>
      </c>
      <c r="G196" s="43">
        <f t="shared" si="11"/>
        <v>0</v>
      </c>
      <c r="H196" s="43">
        <f t="shared" si="12"/>
        <v>3421800.3643798763</v>
      </c>
      <c r="I196" s="1"/>
    </row>
    <row r="197" spans="2:9" x14ac:dyDescent="0.2">
      <c r="B197" s="9" t="str">
        <f>$B$36</f>
        <v>Agriculture</v>
      </c>
      <c r="C197" s="43">
        <f t="shared" si="11"/>
        <v>67.085456990714562</v>
      </c>
      <c r="D197" s="43">
        <f t="shared" si="11"/>
        <v>2749.7975739141316</v>
      </c>
      <c r="E197" s="43">
        <f t="shared" si="11"/>
        <v>89028.756891024721</v>
      </c>
      <c r="F197" s="43">
        <f t="shared" si="11"/>
        <v>0</v>
      </c>
      <c r="G197" s="43">
        <f t="shared" si="11"/>
        <v>0</v>
      </c>
      <c r="H197" s="43">
        <f t="shared" si="12"/>
        <v>91845.639921929571</v>
      </c>
      <c r="I197" s="1"/>
    </row>
    <row r="198" spans="2:9" x14ac:dyDescent="0.2">
      <c r="B198" s="9" t="str">
        <f>$B$37</f>
        <v>Engineering</v>
      </c>
      <c r="C198" s="43">
        <f t="shared" si="11"/>
        <v>752031.50367943605</v>
      </c>
      <c r="D198" s="43">
        <f t="shared" si="11"/>
        <v>1335256.9311771949</v>
      </c>
      <c r="E198" s="43">
        <f t="shared" si="11"/>
        <v>467747.34648476337</v>
      </c>
      <c r="F198" s="43">
        <f t="shared" si="11"/>
        <v>90205.223957830298</v>
      </c>
      <c r="G198" s="43">
        <f t="shared" si="11"/>
        <v>0</v>
      </c>
      <c r="H198" s="43">
        <f t="shared" si="12"/>
        <v>2645241.0052992245</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318.47938002960285</v>
      </c>
      <c r="D201" s="43">
        <f t="shared" si="11"/>
        <v>18149.793848161535</v>
      </c>
      <c r="E201" s="43">
        <f t="shared" si="11"/>
        <v>0</v>
      </c>
      <c r="F201" s="43">
        <f t="shared" si="11"/>
        <v>0</v>
      </c>
      <c r="G201" s="43">
        <f t="shared" si="11"/>
        <v>0</v>
      </c>
      <c r="H201" s="43">
        <f t="shared" si="12"/>
        <v>18468.273228191138</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13172.052939450512</v>
      </c>
      <c r="D205" s="43">
        <f t="shared" si="11"/>
        <v>0</v>
      </c>
      <c r="E205" s="43">
        <f t="shared" si="11"/>
        <v>0</v>
      </c>
      <c r="F205" s="43">
        <f t="shared" si="11"/>
        <v>0</v>
      </c>
      <c r="G205" s="43">
        <f t="shared" si="11"/>
        <v>0</v>
      </c>
      <c r="H205" s="43">
        <f t="shared" si="12"/>
        <v>13172.052939450512</v>
      </c>
      <c r="I205" s="1"/>
    </row>
    <row r="206" spans="2:9" x14ac:dyDescent="0.2">
      <c r="B206" s="9" t="str">
        <f>$B$45</f>
        <v>Health Services</v>
      </c>
      <c r="C206" s="43">
        <f t="shared" si="11"/>
        <v>35108.997375414176</v>
      </c>
      <c r="D206" s="43">
        <f t="shared" si="11"/>
        <v>216328.00158848919</v>
      </c>
      <c r="E206" s="43">
        <f t="shared" si="11"/>
        <v>43674.044826365513</v>
      </c>
      <c r="F206" s="43">
        <f t="shared" si="11"/>
        <v>0</v>
      </c>
      <c r="G206" s="43">
        <f t="shared" si="11"/>
        <v>0</v>
      </c>
      <c r="H206" s="43">
        <f t="shared" si="12"/>
        <v>295111.04379026889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733345.02617534879</v>
      </c>
      <c r="D208" s="43">
        <f t="shared" si="11"/>
        <v>2957410.1153954696</v>
      </c>
      <c r="E208" s="43">
        <f t="shared" si="11"/>
        <v>1088628.9002354681</v>
      </c>
      <c r="F208" s="43">
        <f t="shared" si="11"/>
        <v>0</v>
      </c>
      <c r="G208" s="43">
        <f t="shared" si="11"/>
        <v>0</v>
      </c>
      <c r="H208" s="43">
        <f t="shared" si="12"/>
        <v>4779384.0418062862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20418.694619858019</v>
      </c>
      <c r="E210" s="43">
        <f t="shared" si="13"/>
        <v>0</v>
      </c>
      <c r="F210" s="43">
        <f t="shared" si="13"/>
        <v>0</v>
      </c>
      <c r="G210" s="43">
        <f t="shared" si="13"/>
        <v>0</v>
      </c>
      <c r="H210" s="43">
        <f t="shared" si="12"/>
        <v>20418.694619858019</v>
      </c>
      <c r="I210" s="1"/>
    </row>
    <row r="211" spans="2:9" x14ac:dyDescent="0.2">
      <c r="B211" s="9" t="str">
        <f>$B$50</f>
        <v>Technology</v>
      </c>
      <c r="C211" s="43">
        <f t="shared" si="13"/>
        <v>21664.365631769811</v>
      </c>
      <c r="D211" s="43">
        <f t="shared" si="13"/>
        <v>123745.83396507207</v>
      </c>
      <c r="E211" s="43">
        <f t="shared" si="13"/>
        <v>20146.115815664169</v>
      </c>
      <c r="F211" s="43">
        <f t="shared" si="13"/>
        <v>0</v>
      </c>
      <c r="G211" s="43">
        <f t="shared" si="13"/>
        <v>0</v>
      </c>
      <c r="H211" s="43">
        <f t="shared" si="12"/>
        <v>165556.31541250605</v>
      </c>
      <c r="I211" s="1"/>
    </row>
    <row r="212" spans="2:9" x14ac:dyDescent="0.2">
      <c r="B212" s="9" t="str">
        <f>$B$51</f>
        <v>Nursing</v>
      </c>
      <c r="C212" s="43">
        <f t="shared" si="13"/>
        <v>41555.556710869263</v>
      </c>
      <c r="D212" s="43">
        <f t="shared" si="13"/>
        <v>2871368.4267472946</v>
      </c>
      <c r="E212" s="43">
        <f t="shared" si="13"/>
        <v>999600.84950714849</v>
      </c>
      <c r="F212" s="43">
        <f t="shared" si="13"/>
        <v>156062.66400426222</v>
      </c>
      <c r="G212" s="43">
        <f t="shared" si="13"/>
        <v>0</v>
      </c>
      <c r="H212" s="43">
        <f t="shared" si="12"/>
        <v>4068587.4969695741</v>
      </c>
      <c r="I212" s="1"/>
    </row>
    <row r="213" spans="2:9" x14ac:dyDescent="0.2">
      <c r="B213" s="39" t="str">
        <f>$B$52</f>
        <v>Totals</v>
      </c>
      <c r="C213" s="42">
        <f>SUM(C193:C212)</f>
        <v>8612187.2011021134</v>
      </c>
      <c r="D213" s="42">
        <f>SUM(D193:D212)</f>
        <v>13437515.742064415</v>
      </c>
      <c r="E213" s="42">
        <f>SUM(E193:E212)</f>
        <v>5408560.8888545688</v>
      </c>
      <c r="F213" s="42">
        <f>SUM(F193:F212)</f>
        <v>1856068.1679789086</v>
      </c>
      <c r="G213" s="42">
        <f>SUM(G193:G212)</f>
        <v>0</v>
      </c>
      <c r="H213" s="42">
        <f t="shared" si="12"/>
        <v>29314332.000000004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15197356</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3374767.9984125593</v>
      </c>
      <c r="D218" s="42">
        <f t="shared" si="14"/>
        <v>1521233.3727000018</v>
      </c>
      <c r="E218" s="42">
        <f t="shared" si="14"/>
        <v>468531.55450223078</v>
      </c>
      <c r="F218" s="42">
        <f t="shared" si="14"/>
        <v>28324.197187622482</v>
      </c>
      <c r="G218" s="42">
        <f t="shared" si="14"/>
        <v>0</v>
      </c>
      <c r="H218" s="42">
        <f>SUM(C218:G218)</f>
        <v>5392857.122802414</v>
      </c>
      <c r="I218" s="1"/>
    </row>
    <row r="219" spans="2:9" x14ac:dyDescent="0.2">
      <c r="B219" s="9" t="str">
        <f>$B$33</f>
        <v>Science</v>
      </c>
      <c r="C219" s="43">
        <f t="shared" si="14"/>
        <v>1505791.4831374097</v>
      </c>
      <c r="D219" s="43">
        <f t="shared" si="14"/>
        <v>1545931.6896349988</v>
      </c>
      <c r="E219" s="43">
        <f t="shared" si="14"/>
        <v>206288.12193549468</v>
      </c>
      <c r="F219" s="43">
        <f t="shared" si="14"/>
        <v>120119.98471165389</v>
      </c>
      <c r="G219" s="43">
        <f t="shared" si="14"/>
        <v>0</v>
      </c>
      <c r="H219" s="43">
        <f t="shared" ref="H219:H238" si="15">SUM(C219:G219)</f>
        <v>3378131.2794195572</v>
      </c>
      <c r="I219" s="1"/>
    </row>
    <row r="220" spans="2:9" x14ac:dyDescent="0.2">
      <c r="B220" s="9" t="str">
        <f>$B$34</f>
        <v>Fine Arts</v>
      </c>
      <c r="C220" s="43">
        <f t="shared" si="14"/>
        <v>498352.45230586105</v>
      </c>
      <c r="D220" s="43">
        <f t="shared" si="14"/>
        <v>220390.00799403427</v>
      </c>
      <c r="E220" s="43">
        <f t="shared" si="14"/>
        <v>12327.975414471794</v>
      </c>
      <c r="F220" s="43">
        <f t="shared" si="14"/>
        <v>0</v>
      </c>
      <c r="G220" s="43">
        <f t="shared" si="14"/>
        <v>0</v>
      </c>
      <c r="H220" s="43">
        <f t="shared" si="15"/>
        <v>731070.4357143672</v>
      </c>
      <c r="I220" s="1"/>
    </row>
    <row r="221" spans="2:9" x14ac:dyDescent="0.2">
      <c r="B221" s="9" t="str">
        <f>$B$35</f>
        <v>Teacher Education</v>
      </c>
      <c r="C221" s="43">
        <f t="shared" si="14"/>
        <v>43597.066492833175</v>
      </c>
      <c r="D221" s="43">
        <f t="shared" si="14"/>
        <v>411311.91826932877</v>
      </c>
      <c r="E221" s="43">
        <f t="shared" si="14"/>
        <v>261832.50005292037</v>
      </c>
      <c r="F221" s="43">
        <f t="shared" si="14"/>
        <v>119881.96624789236</v>
      </c>
      <c r="G221" s="43">
        <f t="shared" si="14"/>
        <v>0</v>
      </c>
      <c r="H221" s="43">
        <f t="shared" si="15"/>
        <v>836623.45106297464</v>
      </c>
      <c r="I221" s="1"/>
    </row>
    <row r="222" spans="2:9" x14ac:dyDescent="0.2">
      <c r="B222" s="9" t="str">
        <f>$B$36</f>
        <v>Agriculture</v>
      </c>
      <c r="C222" s="43">
        <f t="shared" si="14"/>
        <v>123.8553025364579</v>
      </c>
      <c r="D222" s="43">
        <f t="shared" si="14"/>
        <v>12349.158467498512</v>
      </c>
      <c r="E222" s="43">
        <f t="shared" si="14"/>
        <v>12464.952919077034</v>
      </c>
      <c r="F222" s="43">
        <f t="shared" si="14"/>
        <v>0</v>
      </c>
      <c r="G222" s="43">
        <f t="shared" si="14"/>
        <v>0</v>
      </c>
      <c r="H222" s="43">
        <f t="shared" si="15"/>
        <v>24937.966689112003</v>
      </c>
      <c r="I222" s="1"/>
    </row>
    <row r="223" spans="2:9" x14ac:dyDescent="0.2">
      <c r="B223" s="9" t="str">
        <f>$B$37</f>
        <v>Engineering</v>
      </c>
      <c r="C223" s="43">
        <f t="shared" si="14"/>
        <v>249857.43031688104</v>
      </c>
      <c r="D223" s="43">
        <f t="shared" si="14"/>
        <v>516116.4165860886</v>
      </c>
      <c r="E223" s="43">
        <f t="shared" si="14"/>
        <v>206288.12193549468</v>
      </c>
      <c r="F223" s="43">
        <f t="shared" si="14"/>
        <v>21580.340714379035</v>
      </c>
      <c r="G223" s="43">
        <f t="shared" si="14"/>
        <v>0</v>
      </c>
      <c r="H223" s="43">
        <f t="shared" si="15"/>
        <v>993842.30955284333</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247.7106050729158</v>
      </c>
      <c r="D226" s="43">
        <f t="shared" si="14"/>
        <v>17445.63656519631</v>
      </c>
      <c r="E226" s="43">
        <f t="shared" si="14"/>
        <v>0</v>
      </c>
      <c r="F226" s="43">
        <f t="shared" si="14"/>
        <v>0</v>
      </c>
      <c r="G226" s="43">
        <f t="shared" si="14"/>
        <v>0</v>
      </c>
      <c r="H226" s="43">
        <f t="shared" si="15"/>
        <v>17693.347170269226</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14697.495900993003</v>
      </c>
      <c r="D230" s="43">
        <f t="shared" si="14"/>
        <v>0</v>
      </c>
      <c r="E230" s="43">
        <f t="shared" si="14"/>
        <v>0</v>
      </c>
      <c r="F230" s="43">
        <f t="shared" si="14"/>
        <v>0</v>
      </c>
      <c r="G230" s="43">
        <f t="shared" si="14"/>
        <v>0</v>
      </c>
      <c r="H230" s="43">
        <f t="shared" si="15"/>
        <v>14697.495900993003</v>
      </c>
      <c r="I230" s="1"/>
    </row>
    <row r="231" spans="2:10" x14ac:dyDescent="0.2">
      <c r="B231" s="9" t="str">
        <f>$B$45</f>
        <v>Health Services</v>
      </c>
      <c r="C231" s="43">
        <f t="shared" si="14"/>
        <v>37652.0119710832</v>
      </c>
      <c r="D231" s="43">
        <f t="shared" si="14"/>
        <v>242997.46211971939</v>
      </c>
      <c r="E231" s="43">
        <f t="shared" si="14"/>
        <v>101089.39839866869</v>
      </c>
      <c r="F231" s="43">
        <f t="shared" si="14"/>
        <v>0</v>
      </c>
      <c r="G231" s="43">
        <f t="shared" si="14"/>
        <v>0</v>
      </c>
      <c r="H231" s="43">
        <f t="shared" si="15"/>
        <v>381738.87248947128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262573.24137729069</v>
      </c>
      <c r="D233" s="43">
        <f t="shared" si="14"/>
        <v>981072.0338068261</v>
      </c>
      <c r="E233" s="43">
        <f t="shared" si="14"/>
        <v>885765.03352979827</v>
      </c>
      <c r="F233" s="43">
        <f t="shared" si="14"/>
        <v>0</v>
      </c>
      <c r="G233" s="43">
        <f t="shared" si="14"/>
        <v>0</v>
      </c>
      <c r="H233" s="43">
        <f t="shared" si="15"/>
        <v>2129410.3087139148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22934.151439640093</v>
      </c>
      <c r="E235" s="43">
        <f t="shared" si="16"/>
        <v>0</v>
      </c>
      <c r="F235" s="43">
        <f t="shared" si="16"/>
        <v>0</v>
      </c>
      <c r="G235" s="43">
        <f t="shared" si="16"/>
        <v>0</v>
      </c>
      <c r="H235" s="43">
        <f t="shared" si="15"/>
        <v>22934.151439640093</v>
      </c>
      <c r="I235" s="1"/>
    </row>
    <row r="236" spans="2:10" x14ac:dyDescent="0.2">
      <c r="B236" s="9" t="str">
        <f>$B$50</f>
        <v>Technology</v>
      </c>
      <c r="C236" s="43">
        <f t="shared" si="16"/>
        <v>6564.3310344322681</v>
      </c>
      <c r="D236" s="43">
        <f t="shared" si="16"/>
        <v>51879.53345605194</v>
      </c>
      <c r="E236" s="43">
        <f t="shared" si="16"/>
        <v>1643.7300552629056</v>
      </c>
      <c r="F236" s="43">
        <f t="shared" si="16"/>
        <v>0</v>
      </c>
      <c r="G236" s="43">
        <f t="shared" si="16"/>
        <v>0</v>
      </c>
      <c r="H236" s="43">
        <f t="shared" si="15"/>
        <v>60087.59454574711</v>
      </c>
      <c r="I236" s="1"/>
    </row>
    <row r="237" spans="2:10" x14ac:dyDescent="0.2">
      <c r="B237" s="9" t="str">
        <f>$B$51</f>
        <v>Nursing</v>
      </c>
      <c r="C237" s="43">
        <f t="shared" si="16"/>
        <v>7513.8883538784448</v>
      </c>
      <c r="D237" s="43">
        <f t="shared" si="16"/>
        <v>909067.9458111471</v>
      </c>
      <c r="E237" s="43">
        <f t="shared" si="16"/>
        <v>275804.20552265504</v>
      </c>
      <c r="F237" s="43">
        <f t="shared" si="16"/>
        <v>20945.624811014946</v>
      </c>
      <c r="G237" s="43">
        <f t="shared" si="16"/>
        <v>0</v>
      </c>
      <c r="H237" s="43">
        <f t="shared" si="15"/>
        <v>1213331.6644986954</v>
      </c>
      <c r="I237" s="1"/>
    </row>
    <row r="238" spans="2:10" x14ac:dyDescent="0.2">
      <c r="B238" s="39" t="str">
        <f>$B$52</f>
        <v>Totals</v>
      </c>
      <c r="C238" s="42">
        <f>SUM(C218:C237)</f>
        <v>6001738.9652108317</v>
      </c>
      <c r="D238" s="42">
        <f>SUM(D218:D237)</f>
        <v>6452729.3268505307</v>
      </c>
      <c r="E238" s="42">
        <f>SUM(E218:E237)</f>
        <v>2432035.5942660738</v>
      </c>
      <c r="F238" s="42">
        <f>SUM(F218:F237)</f>
        <v>310852.11367256264</v>
      </c>
      <c r="G238" s="42">
        <f>SUM(G218:G237)</f>
        <v>0</v>
      </c>
      <c r="H238" s="42">
        <f t="shared" si="15"/>
        <v>15197355.999999998</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13420392</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2980170.3301384747</v>
      </c>
      <c r="D243" s="42">
        <f t="shared" si="17"/>
        <v>1343361.8443310878</v>
      </c>
      <c r="E243" s="42">
        <f t="shared" si="17"/>
        <v>413748.09708934248</v>
      </c>
      <c r="F243" s="42">
        <f t="shared" si="17"/>
        <v>25012.365923598238</v>
      </c>
      <c r="G243" s="42">
        <f t="shared" si="17"/>
        <v>0</v>
      </c>
      <c r="H243" s="42">
        <f>SUM(C243:G243)</f>
        <v>4762292.6374825034</v>
      </c>
      <c r="I243" s="1"/>
    </row>
    <row r="244" spans="2:9" x14ac:dyDescent="0.2">
      <c r="B244" s="9" t="str">
        <f>$B$33</f>
        <v>Science</v>
      </c>
      <c r="C244" s="43">
        <f t="shared" si="17"/>
        <v>1329725.5110668875</v>
      </c>
      <c r="D244" s="43">
        <f t="shared" si="17"/>
        <v>1365172.2891879366</v>
      </c>
      <c r="E244" s="43">
        <f t="shared" si="17"/>
        <v>182167.70478484133</v>
      </c>
      <c r="F244" s="43">
        <f t="shared" si="17"/>
        <v>106074.85156394323</v>
      </c>
      <c r="G244" s="43">
        <f t="shared" si="17"/>
        <v>0</v>
      </c>
      <c r="H244" s="43">
        <f t="shared" ref="H244:H263" si="18">SUM(C244:G244)</f>
        <v>2983140.3566036085</v>
      </c>
      <c r="I244" s="1"/>
    </row>
    <row r="245" spans="2:9" x14ac:dyDescent="0.2">
      <c r="B245" s="9" t="str">
        <f>$B$34</f>
        <v>Fine Arts</v>
      </c>
      <c r="C245" s="43">
        <f t="shared" si="17"/>
        <v>440082.16061438317</v>
      </c>
      <c r="D245" s="43">
        <f t="shared" si="17"/>
        <v>194620.71561415511</v>
      </c>
      <c r="E245" s="43">
        <f t="shared" si="17"/>
        <v>10886.516222201673</v>
      </c>
      <c r="F245" s="43">
        <f t="shared" si="17"/>
        <v>0</v>
      </c>
      <c r="G245" s="43">
        <f t="shared" si="17"/>
        <v>0</v>
      </c>
      <c r="H245" s="43">
        <f t="shared" si="18"/>
        <v>645589.39245073998</v>
      </c>
      <c r="I245" s="1"/>
    </row>
    <row r="246" spans="2:9" x14ac:dyDescent="0.2">
      <c r="B246" s="9" t="str">
        <f>$B$35</f>
        <v>Teacher Education</v>
      </c>
      <c r="C246" s="43">
        <f t="shared" si="17"/>
        <v>38499.44177025836</v>
      </c>
      <c r="D246" s="43">
        <f t="shared" si="17"/>
        <v>363218.91633296962</v>
      </c>
      <c r="E246" s="43">
        <f t="shared" si="17"/>
        <v>231217.50843042778</v>
      </c>
      <c r="F246" s="43">
        <f t="shared" si="17"/>
        <v>105864.66361500544</v>
      </c>
      <c r="G246" s="43">
        <f t="shared" si="17"/>
        <v>0</v>
      </c>
      <c r="H246" s="43">
        <f t="shared" si="18"/>
        <v>738800.53014866123</v>
      </c>
      <c r="I246" s="1"/>
    </row>
    <row r="247" spans="2:9" x14ac:dyDescent="0.2">
      <c r="B247" s="9" t="str">
        <f>$B$36</f>
        <v>Agriculture</v>
      </c>
      <c r="C247" s="43">
        <f t="shared" si="17"/>
        <v>109.37341412005216</v>
      </c>
      <c r="D247" s="43">
        <f t="shared" si="17"/>
        <v>10905.222428424346</v>
      </c>
      <c r="E247" s="43">
        <f t="shared" si="17"/>
        <v>11007.47751355947</v>
      </c>
      <c r="F247" s="43">
        <f t="shared" si="17"/>
        <v>0</v>
      </c>
      <c r="G247" s="43">
        <f t="shared" si="17"/>
        <v>0</v>
      </c>
      <c r="H247" s="43">
        <f t="shared" si="18"/>
        <v>22022.073356103869</v>
      </c>
      <c r="I247" s="1"/>
    </row>
    <row r="248" spans="2:9" x14ac:dyDescent="0.2">
      <c r="B248" s="9" t="str">
        <f>$B$37</f>
        <v>Engineering</v>
      </c>
      <c r="C248" s="43">
        <f t="shared" si="17"/>
        <v>220642.63408485186</v>
      </c>
      <c r="D248" s="43">
        <f t="shared" si="17"/>
        <v>455769.05800065561</v>
      </c>
      <c r="E248" s="43">
        <f t="shared" si="17"/>
        <v>182167.70478484133</v>
      </c>
      <c r="F248" s="43">
        <f t="shared" si="17"/>
        <v>19057.0407036939</v>
      </c>
      <c r="G248" s="43">
        <f t="shared" si="17"/>
        <v>0</v>
      </c>
      <c r="H248" s="43">
        <f t="shared" si="18"/>
        <v>877636.43757404271</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218.74682824010432</v>
      </c>
      <c r="D251" s="43">
        <f t="shared" si="17"/>
        <v>15405.790414758201</v>
      </c>
      <c r="E251" s="43">
        <f t="shared" si="17"/>
        <v>0</v>
      </c>
      <c r="F251" s="43">
        <f t="shared" si="17"/>
        <v>0</v>
      </c>
      <c r="G251" s="43">
        <f t="shared" si="17"/>
        <v>0</v>
      </c>
      <c r="H251" s="43">
        <f t="shared" si="18"/>
        <v>15624.537242998305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12978.978475579523</v>
      </c>
      <c r="D255" s="43">
        <f t="shared" si="17"/>
        <v>0</v>
      </c>
      <c r="E255" s="43">
        <f t="shared" si="17"/>
        <v>0</v>
      </c>
      <c r="F255" s="43">
        <f t="shared" si="17"/>
        <v>0</v>
      </c>
      <c r="G255" s="43">
        <f t="shared" si="17"/>
        <v>0</v>
      </c>
      <c r="H255" s="43">
        <f t="shared" si="18"/>
        <v>12978.978475579523</v>
      </c>
      <c r="I255" s="1"/>
    </row>
    <row r="256" spans="2:9" x14ac:dyDescent="0.2">
      <c r="B256" s="9" t="str">
        <f>$B$45</f>
        <v>Health Services</v>
      </c>
      <c r="C256" s="43">
        <f t="shared" si="17"/>
        <v>33249.517892495853</v>
      </c>
      <c r="D256" s="43">
        <f t="shared" si="17"/>
        <v>214584.77360481556</v>
      </c>
      <c r="E256" s="43">
        <f t="shared" si="17"/>
        <v>89269.433022053723</v>
      </c>
      <c r="F256" s="43">
        <f t="shared" si="17"/>
        <v>0</v>
      </c>
      <c r="G256" s="43">
        <f t="shared" si="17"/>
        <v>0</v>
      </c>
      <c r="H256" s="43">
        <f t="shared" si="18"/>
        <v>337103.72451936512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231871.63793451054</v>
      </c>
      <c r="D258" s="43">
        <f t="shared" si="17"/>
        <v>866359.33736926736</v>
      </c>
      <c r="E258" s="43">
        <f t="shared" si="17"/>
        <v>782196.19056519028</v>
      </c>
      <c r="F258" s="43">
        <f t="shared" si="17"/>
        <v>0</v>
      </c>
      <c r="G258" s="43">
        <f t="shared" si="17"/>
        <v>0</v>
      </c>
      <c r="H258" s="43">
        <f t="shared" si="18"/>
        <v>1880427.1658689682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20252.555938502355</v>
      </c>
      <c r="E260" s="43">
        <f t="shared" si="19"/>
        <v>0</v>
      </c>
      <c r="F260" s="43">
        <f t="shared" si="19"/>
        <v>0</v>
      </c>
      <c r="G260" s="43">
        <f t="shared" si="19"/>
        <v>0</v>
      </c>
      <c r="H260" s="43">
        <f t="shared" si="18"/>
        <v>20252.555938502355</v>
      </c>
      <c r="I260" s="1"/>
    </row>
    <row r="261" spans="2:10" x14ac:dyDescent="0.2">
      <c r="B261" s="9" t="str">
        <f>$B$50</f>
        <v>Technology</v>
      </c>
      <c r="C261" s="43">
        <f t="shared" si="19"/>
        <v>5796.7909483627645</v>
      </c>
      <c r="D261" s="43">
        <f t="shared" si="19"/>
        <v>45813.474117295926</v>
      </c>
      <c r="E261" s="43">
        <f t="shared" si="19"/>
        <v>1451.5354962935564</v>
      </c>
      <c r="F261" s="43">
        <f t="shared" si="19"/>
        <v>0</v>
      </c>
      <c r="G261" s="43">
        <f t="shared" si="19"/>
        <v>0</v>
      </c>
      <c r="H261" s="43">
        <f t="shared" si="18"/>
        <v>53061.800561952252</v>
      </c>
      <c r="I261" s="1"/>
    </row>
    <row r="262" spans="2:10" x14ac:dyDescent="0.2">
      <c r="B262" s="9" t="str">
        <f>$B$51</f>
        <v>Nursing</v>
      </c>
      <c r="C262" s="43">
        <f t="shared" si="19"/>
        <v>6635.3204566164968</v>
      </c>
      <c r="D262" s="43">
        <f t="shared" si="19"/>
        <v>802774.38966490969</v>
      </c>
      <c r="E262" s="43">
        <f t="shared" si="19"/>
        <v>243555.56014892299</v>
      </c>
      <c r="F262" s="43">
        <f t="shared" si="19"/>
        <v>18496.539506526431</v>
      </c>
      <c r="G262" s="43">
        <f t="shared" si="19"/>
        <v>0</v>
      </c>
      <c r="H262" s="43">
        <f t="shared" si="18"/>
        <v>1071461.8097769755</v>
      </c>
      <c r="I262" s="1"/>
    </row>
    <row r="263" spans="2:10" x14ac:dyDescent="0.2">
      <c r="B263" s="39" t="str">
        <f>$B$52</f>
        <v>Totals</v>
      </c>
      <c r="C263" s="42">
        <f>SUM(C243:C262)</f>
        <v>5299980.4436247805</v>
      </c>
      <c r="D263" s="42">
        <f>SUM(D243:D262)</f>
        <v>5698238.3670047782</v>
      </c>
      <c r="E263" s="42">
        <f>SUM(E243:E262)</f>
        <v>2147667.7280576746</v>
      </c>
      <c r="F263" s="42">
        <f>SUM(F243:F262)</f>
        <v>274505.46131276723</v>
      </c>
      <c r="G263" s="42">
        <f>SUM(G243:G262)</f>
        <v>0</v>
      </c>
      <c r="H263" s="42">
        <f t="shared" si="18"/>
        <v>13420392</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20921943.880450845</v>
      </c>
      <c r="D268" s="42">
        <f t="shared" si="20"/>
        <v>10717133.212600932</v>
      </c>
      <c r="E268" s="42">
        <f t="shared" si="20"/>
        <v>4082466.975119005</v>
      </c>
      <c r="F268" s="42">
        <f t="shared" si="20"/>
        <v>660805.1831334678</v>
      </c>
      <c r="G268" s="42">
        <f t="shared" si="20"/>
        <v>0</v>
      </c>
      <c r="H268" s="42">
        <f>SUM(C268:G268)</f>
        <v>36382349.251304246</v>
      </c>
      <c r="I268" s="1"/>
    </row>
    <row r="269" spans="2:10" x14ac:dyDescent="0.2">
      <c r="B269" s="9" t="str">
        <f>$B$33</f>
        <v>Science</v>
      </c>
      <c r="C269" s="43">
        <f t="shared" si="20"/>
        <v>16420846.518693477</v>
      </c>
      <c r="D269" s="43">
        <f t="shared" si="20"/>
        <v>19131310.363410011</v>
      </c>
      <c r="E269" s="43">
        <f t="shared" si="20"/>
        <v>5549515.452602691</v>
      </c>
      <c r="F269" s="43">
        <f t="shared" si="20"/>
        <v>2130779.758871174</v>
      </c>
      <c r="G269" s="43">
        <f t="shared" si="20"/>
        <v>0</v>
      </c>
      <c r="H269" s="43">
        <f t="shared" ref="H269:H288" si="21">SUM(C269:G269)</f>
        <v>43232452.093577355</v>
      </c>
      <c r="I269" s="1"/>
    </row>
    <row r="270" spans="2:10" x14ac:dyDescent="0.2">
      <c r="B270" s="9" t="str">
        <f>$B$34</f>
        <v>Fine Arts</v>
      </c>
      <c r="C270" s="43">
        <f t="shared" si="20"/>
        <v>4694510.6385936001</v>
      </c>
      <c r="D270" s="43">
        <f t="shared" si="20"/>
        <v>2195369.1618447867</v>
      </c>
      <c r="E270" s="43">
        <f t="shared" si="20"/>
        <v>390278.9507860415</v>
      </c>
      <c r="F270" s="43">
        <f t="shared" si="20"/>
        <v>0</v>
      </c>
      <c r="G270" s="43">
        <f t="shared" si="20"/>
        <v>0</v>
      </c>
      <c r="H270" s="43">
        <f t="shared" si="21"/>
        <v>7280158.7512244284</v>
      </c>
      <c r="I270" s="1"/>
    </row>
    <row r="271" spans="2:10" x14ac:dyDescent="0.2">
      <c r="B271" s="9" t="str">
        <f>$B$35</f>
        <v>Teacher Education</v>
      </c>
      <c r="C271" s="43">
        <f t="shared" si="20"/>
        <v>597026.92222578963</v>
      </c>
      <c r="D271" s="43">
        <f t="shared" si="20"/>
        <v>3972011.0525337635</v>
      </c>
      <c r="E271" s="43">
        <f t="shared" si="20"/>
        <v>3712740.2135554734</v>
      </c>
      <c r="F271" s="43">
        <f t="shared" si="20"/>
        <v>3908232.1572764856</v>
      </c>
      <c r="G271" s="43">
        <f t="shared" si="20"/>
        <v>0</v>
      </c>
      <c r="H271" s="43">
        <f t="shared" si="21"/>
        <v>12190010.345591512</v>
      </c>
      <c r="I271" s="1"/>
    </row>
    <row r="272" spans="2:10" x14ac:dyDescent="0.2">
      <c r="B272" s="9" t="str">
        <f>$B$36</f>
        <v>Agriculture</v>
      </c>
      <c r="C272" s="43">
        <f t="shared" si="20"/>
        <v>418.32663683813979</v>
      </c>
      <c r="D272" s="43">
        <f t="shared" si="20"/>
        <v>30841.447224209871</v>
      </c>
      <c r="E272" s="43">
        <f t="shared" si="20"/>
        <v>269114.90610609745</v>
      </c>
      <c r="F272" s="43">
        <f t="shared" si="20"/>
        <v>0</v>
      </c>
      <c r="G272" s="43">
        <f t="shared" si="20"/>
        <v>0</v>
      </c>
      <c r="H272" s="43">
        <f t="shared" si="21"/>
        <v>300374.67996714544</v>
      </c>
      <c r="I272" s="1"/>
    </row>
    <row r="273" spans="2:10" x14ac:dyDescent="0.2">
      <c r="B273" s="9" t="str">
        <f>$B$37</f>
        <v>Engineering</v>
      </c>
      <c r="C273" s="43">
        <f t="shared" si="20"/>
        <v>3063022.5284390179</v>
      </c>
      <c r="D273" s="43">
        <f t="shared" si="20"/>
        <v>5574995.2810263904</v>
      </c>
      <c r="E273" s="43">
        <f t="shared" si="20"/>
        <v>2000948.7838936932</v>
      </c>
      <c r="F273" s="43">
        <f t="shared" si="20"/>
        <v>351607.15906700911</v>
      </c>
      <c r="G273" s="43">
        <f t="shared" si="20"/>
        <v>0</v>
      </c>
      <c r="H273" s="43">
        <f t="shared" si="21"/>
        <v>10990573.75242611</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1621.8209184166108</v>
      </c>
      <c r="D276" s="43">
        <f t="shared" si="20"/>
        <v>98694.33672304207</v>
      </c>
      <c r="E276" s="43">
        <f t="shared" si="20"/>
        <v>0</v>
      </c>
      <c r="F276" s="43">
        <f t="shared" si="20"/>
        <v>0</v>
      </c>
      <c r="G276" s="43">
        <f t="shared" si="20"/>
        <v>0</v>
      </c>
      <c r="H276" s="43">
        <f t="shared" si="21"/>
        <v>100316.15764145867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88541.527316023043</v>
      </c>
      <c r="D280" s="43">
        <f t="shared" si="20"/>
        <v>0</v>
      </c>
      <c r="E280" s="43">
        <f t="shared" si="20"/>
        <v>0</v>
      </c>
      <c r="F280" s="43">
        <f t="shared" si="20"/>
        <v>0</v>
      </c>
      <c r="G280" s="43">
        <f t="shared" si="20"/>
        <v>0</v>
      </c>
      <c r="H280" s="43">
        <f t="shared" si="21"/>
        <v>88541.527316023043</v>
      </c>
      <c r="I280" s="1"/>
    </row>
    <row r="281" spans="2:10" x14ac:dyDescent="0.2">
      <c r="B281" s="9" t="str">
        <f>$B$45</f>
        <v>Health Services</v>
      </c>
      <c r="C281" s="43">
        <f t="shared" si="20"/>
        <v>215100.72381335887</v>
      </c>
      <c r="D281" s="43">
        <f t="shared" si="20"/>
        <v>1346081.6458407384</v>
      </c>
      <c r="E281" s="43">
        <f t="shared" si="20"/>
        <v>369736.27114500804</v>
      </c>
      <c r="F281" s="43">
        <f t="shared" si="20"/>
        <v>0</v>
      </c>
      <c r="G281" s="43">
        <f t="shared" si="20"/>
        <v>0</v>
      </c>
      <c r="H281" s="43">
        <f t="shared" si="21"/>
        <v>1930918.6407991054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2905087.8756356672</v>
      </c>
      <c r="D283" s="43">
        <f t="shared" si="20"/>
        <v>11568994.520130731</v>
      </c>
      <c r="E283" s="43">
        <f t="shared" si="20"/>
        <v>5246489.1206227727</v>
      </c>
      <c r="F283" s="43">
        <f t="shared" si="20"/>
        <v>0</v>
      </c>
      <c r="G283" s="43">
        <f t="shared" si="20"/>
        <v>0</v>
      </c>
      <c r="H283" s="43">
        <f t="shared" si="21"/>
        <v>19720571.516389169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121248.40199800047</v>
      </c>
      <c r="E285" s="43">
        <f t="shared" si="22"/>
        <v>0</v>
      </c>
      <c r="F285" s="43">
        <f t="shared" si="22"/>
        <v>0</v>
      </c>
      <c r="G285" s="43">
        <f t="shared" si="22"/>
        <v>0</v>
      </c>
      <c r="H285" s="43">
        <f t="shared" si="21"/>
        <v>121248.40199800047</v>
      </c>
      <c r="I285" s="1"/>
    </row>
    <row r="286" spans="2:10" x14ac:dyDescent="0.2">
      <c r="B286" s="9" t="str">
        <f>$B$50</f>
        <v>Technology</v>
      </c>
      <c r="C286" s="43">
        <f t="shared" si="22"/>
        <v>75349.915450517845</v>
      </c>
      <c r="D286" s="43">
        <f t="shared" si="22"/>
        <v>457482.0228901229</v>
      </c>
      <c r="E286" s="43">
        <f t="shared" si="22"/>
        <v>61669.772179564679</v>
      </c>
      <c r="F286" s="43">
        <f t="shared" si="22"/>
        <v>0</v>
      </c>
      <c r="G286" s="43">
        <f t="shared" si="22"/>
        <v>0</v>
      </c>
      <c r="H286" s="43">
        <f t="shared" si="21"/>
        <v>594501.71052020544</v>
      </c>
      <c r="I286" s="1"/>
    </row>
    <row r="287" spans="2:10" x14ac:dyDescent="0.2">
      <c r="B287" s="9" t="str">
        <f>$B$51</f>
        <v>Nursing</v>
      </c>
      <c r="C287" s="43">
        <f t="shared" si="22"/>
        <v>150640.71109723762</v>
      </c>
      <c r="D287" s="43">
        <f t="shared" si="22"/>
        <v>11143009.216774249</v>
      </c>
      <c r="E287" s="43">
        <f t="shared" si="22"/>
        <v>3802603.5105604157</v>
      </c>
      <c r="F287" s="43">
        <f t="shared" si="22"/>
        <v>552038.53281334264</v>
      </c>
      <c r="G287" s="43">
        <f t="shared" si="22"/>
        <v>0</v>
      </c>
      <c r="H287" s="43">
        <f t="shared" si="21"/>
        <v>15648291.971245244</v>
      </c>
      <c r="I287" s="1"/>
    </row>
    <row r="288" spans="2:10" x14ac:dyDescent="0.2">
      <c r="B288" s="39" t="str">
        <f>$B$52</f>
        <v>Totals</v>
      </c>
      <c r="C288" s="42">
        <f>SUM(C268:C287)</f>
        <v>49134111.389270797</v>
      </c>
      <c r="D288" s="42">
        <f>SUM(D268:D287)</f>
        <v>66357170.662996978</v>
      </c>
      <c r="E288" s="42">
        <f>SUM(E268:E287)</f>
        <v>25485563.956570767</v>
      </c>
      <c r="F288" s="42">
        <f>SUM(F268:F287)</f>
        <v>7603462.7911614776</v>
      </c>
      <c r="G288" s="42">
        <f>SUM(G268:G287)</f>
        <v>0</v>
      </c>
      <c r="H288" s="42">
        <f t="shared" si="21"/>
        <v>148580308.80000001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255.9478350494947</v>
      </c>
      <c r="D293" s="40">
        <f t="shared" si="23"/>
        <v>460.31840961261622</v>
      </c>
      <c r="E293" s="40">
        <f t="shared" si="23"/>
        <v>596.76465065326784</v>
      </c>
      <c r="F293" s="40">
        <f t="shared" si="23"/>
        <v>1850.994910738005</v>
      </c>
      <c r="G293" s="41">
        <f t="shared" si="23"/>
        <v>0</v>
      </c>
      <c r="H293" s="42">
        <f t="shared" si="23"/>
        <v>324.19690483505383</v>
      </c>
      <c r="I293" s="1"/>
    </row>
    <row r="294" spans="2:10" x14ac:dyDescent="0.2">
      <c r="B294" s="9" t="str">
        <f>$B$33</f>
        <v>Science</v>
      </c>
      <c r="C294" s="75">
        <f t="shared" si="23"/>
        <v>450.21924488507875</v>
      </c>
      <c r="D294" s="75">
        <f t="shared" si="23"/>
        <v>808.59299929881706</v>
      </c>
      <c r="E294" s="75">
        <f t="shared" si="23"/>
        <v>1842.4686097618496</v>
      </c>
      <c r="F294" s="75">
        <f t="shared" si="23"/>
        <v>1407.3842528871692</v>
      </c>
      <c r="G294" s="95">
        <f t="shared" si="23"/>
        <v>0</v>
      </c>
      <c r="H294" s="43">
        <f t="shared" si="23"/>
        <v>668.62234327127476</v>
      </c>
      <c r="I294" s="1"/>
    </row>
    <row r="295" spans="2:10" x14ac:dyDescent="0.2">
      <c r="B295" s="9" t="str">
        <f>$B$34</f>
        <v>Fine Arts</v>
      </c>
      <c r="C295" s="75">
        <f t="shared" si="23"/>
        <v>388.9081798188717</v>
      </c>
      <c r="D295" s="75">
        <f t="shared" si="23"/>
        <v>650.86544970198247</v>
      </c>
      <c r="E295" s="75">
        <f t="shared" si="23"/>
        <v>2168.216393255786</v>
      </c>
      <c r="F295" s="75">
        <f t="shared" si="23"/>
        <v>0</v>
      </c>
      <c r="G295" s="95">
        <f t="shared" si="23"/>
        <v>0</v>
      </c>
      <c r="H295" s="43">
        <f t="shared" si="23"/>
        <v>465.95998151718049</v>
      </c>
      <c r="I295" s="1"/>
    </row>
    <row r="296" spans="2:10" x14ac:dyDescent="0.2">
      <c r="B296" s="9" t="str">
        <f>$B$35</f>
        <v>Teacher Education</v>
      </c>
      <c r="C296" s="75">
        <f t="shared" si="23"/>
        <v>565.36640362290689</v>
      </c>
      <c r="D296" s="75">
        <f t="shared" si="23"/>
        <v>630.97872160981149</v>
      </c>
      <c r="E296" s="75">
        <f t="shared" si="23"/>
        <v>971.15883169120411</v>
      </c>
      <c r="F296" s="75">
        <f t="shared" si="23"/>
        <v>2586.5202893954238</v>
      </c>
      <c r="G296" s="95">
        <f t="shared" si="23"/>
        <v>0</v>
      </c>
      <c r="H296" s="43">
        <f t="shared" si="23"/>
        <v>960.97834809550739</v>
      </c>
      <c r="I296" s="1"/>
    </row>
    <row r="297" spans="2:10" x14ac:dyDescent="0.2">
      <c r="B297" s="9" t="str">
        <f>$B$36</f>
        <v>Agriculture</v>
      </c>
      <c r="C297" s="75">
        <f t="shared" si="23"/>
        <v>139.44221227937993</v>
      </c>
      <c r="D297" s="75">
        <f t="shared" si="23"/>
        <v>163.18226044555487</v>
      </c>
      <c r="E297" s="75">
        <f t="shared" si="23"/>
        <v>1478.6533302532828</v>
      </c>
      <c r="F297" s="75">
        <f t="shared" si="23"/>
        <v>0</v>
      </c>
      <c r="G297" s="95">
        <f t="shared" si="23"/>
        <v>0</v>
      </c>
      <c r="H297" s="43">
        <f t="shared" si="23"/>
        <v>803.14085552712686</v>
      </c>
      <c r="I297" s="1"/>
    </row>
    <row r="298" spans="2:10" x14ac:dyDescent="0.2">
      <c r="B298" s="9" t="str">
        <f>$B$37</f>
        <v>Engineering</v>
      </c>
      <c r="C298" s="75">
        <f t="shared" si="23"/>
        <v>506.11740390598447</v>
      </c>
      <c r="D298" s="75">
        <f t="shared" si="23"/>
        <v>705.78494505967717</v>
      </c>
      <c r="E298" s="75">
        <f t="shared" si="23"/>
        <v>664.32562546271356</v>
      </c>
      <c r="F298" s="75">
        <f t="shared" si="23"/>
        <v>1292.6733789228276</v>
      </c>
      <c r="G298" s="95">
        <f t="shared" si="23"/>
        <v>0</v>
      </c>
      <c r="H298" s="43">
        <f t="shared" si="23"/>
        <v>637.68922265309607</v>
      </c>
      <c r="I298" s="1"/>
    </row>
    <row r="299" spans="2:10" x14ac:dyDescent="0.2">
      <c r="B299" s="9" t="str">
        <f>$B$38</f>
        <v>Home Economics</v>
      </c>
      <c r="C299" s="75">
        <f t="shared" si="23"/>
        <v>0</v>
      </c>
      <c r="D299" s="75">
        <f t="shared" si="23"/>
        <v>0</v>
      </c>
      <c r="E299" s="75">
        <f t="shared" si="23"/>
        <v>0</v>
      </c>
      <c r="F299" s="75">
        <f t="shared" si="23"/>
        <v>0</v>
      </c>
      <c r="G299" s="95">
        <f t="shared" si="23"/>
        <v>0</v>
      </c>
      <c r="H299" s="43">
        <f t="shared" si="23"/>
        <v>0</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270.30348640276844</v>
      </c>
      <c r="D301" s="75">
        <f t="shared" si="23"/>
        <v>369.64171057319129</v>
      </c>
      <c r="E301" s="75">
        <f t="shared" si="23"/>
        <v>0</v>
      </c>
      <c r="F301" s="75">
        <f t="shared" si="23"/>
        <v>0</v>
      </c>
      <c r="G301" s="95">
        <f t="shared" si="23"/>
        <v>0</v>
      </c>
      <c r="H301" s="43">
        <f t="shared" si="23"/>
        <v>367.45845289911603</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248.71215538208719</v>
      </c>
      <c r="D305" s="75">
        <f t="shared" si="23"/>
        <v>0</v>
      </c>
      <c r="E305" s="75">
        <f t="shared" si="23"/>
        <v>0</v>
      </c>
      <c r="F305" s="75">
        <f t="shared" si="23"/>
        <v>0</v>
      </c>
      <c r="G305" s="95">
        <f t="shared" si="23"/>
        <v>0</v>
      </c>
      <c r="H305" s="43">
        <f t="shared" si="23"/>
        <v>248.71215538208719</v>
      </c>
      <c r="I305" s="1"/>
    </row>
    <row r="306" spans="2:10" x14ac:dyDescent="0.2">
      <c r="B306" s="9" t="str">
        <f>$B$45</f>
        <v>Health Services</v>
      </c>
      <c r="C306" s="75">
        <f t="shared" si="23"/>
        <v>235.85605681289348</v>
      </c>
      <c r="D306" s="75">
        <f t="shared" si="23"/>
        <v>361.94720243095952</v>
      </c>
      <c r="E306" s="75">
        <f t="shared" si="23"/>
        <v>250.49882868902984</v>
      </c>
      <c r="F306" s="75">
        <f t="shared" si="23"/>
        <v>0</v>
      </c>
      <c r="G306" s="95">
        <f t="shared" si="23"/>
        <v>0</v>
      </c>
      <c r="H306" s="43">
        <f t="shared" si="23"/>
        <v>316.18120858017119</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456.77482321315523</v>
      </c>
      <c r="D308" s="75">
        <f t="shared" si="23"/>
        <v>770.49580553651219</v>
      </c>
      <c r="E308" s="75">
        <f t="shared" si="23"/>
        <v>405.66683063657098</v>
      </c>
      <c r="F308" s="75">
        <f t="shared" si="23"/>
        <v>0</v>
      </c>
      <c r="G308" s="95">
        <f t="shared" si="23"/>
        <v>0</v>
      </c>
      <c r="H308" s="43">
        <f t="shared" si="23"/>
        <v>574.80970958345483</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345.43704272934605</v>
      </c>
      <c r="E310" s="75">
        <f t="shared" si="24"/>
        <v>0</v>
      </c>
      <c r="F310" s="75">
        <f t="shared" si="24"/>
        <v>0</v>
      </c>
      <c r="G310" s="95">
        <f t="shared" si="24"/>
        <v>0</v>
      </c>
      <c r="H310" s="43">
        <f t="shared" si="24"/>
        <v>345.43704272934605</v>
      </c>
      <c r="I310" s="1"/>
    </row>
    <row r="311" spans="2:10" x14ac:dyDescent="0.2">
      <c r="B311" s="9" t="str">
        <f>$B$50</f>
        <v>Technology</v>
      </c>
      <c r="C311" s="75">
        <f t="shared" si="24"/>
        <v>473.89883931143299</v>
      </c>
      <c r="D311" s="75">
        <f t="shared" si="24"/>
        <v>576.1738323553185</v>
      </c>
      <c r="E311" s="75">
        <f t="shared" si="24"/>
        <v>2569.5738408151951</v>
      </c>
      <c r="F311" s="75">
        <f t="shared" si="24"/>
        <v>0</v>
      </c>
      <c r="G311" s="95">
        <f t="shared" si="24"/>
        <v>0</v>
      </c>
      <c r="H311" s="43">
        <f t="shared" si="24"/>
        <v>608.49714485179675</v>
      </c>
      <c r="I311" s="1"/>
    </row>
    <row r="312" spans="2:10" x14ac:dyDescent="0.2">
      <c r="B312" s="9" t="str">
        <f>$B$51</f>
        <v>Nursing</v>
      </c>
      <c r="C312" s="75">
        <f t="shared" si="24"/>
        <v>827.69621481998695</v>
      </c>
      <c r="D312" s="75">
        <f t="shared" si="24"/>
        <v>800.90629028780631</v>
      </c>
      <c r="E312" s="75">
        <f t="shared" si="24"/>
        <v>944.27700783720275</v>
      </c>
      <c r="F312" s="75">
        <f t="shared" si="24"/>
        <v>2091.0550485353888</v>
      </c>
      <c r="G312" s="95">
        <f t="shared" si="24"/>
        <v>0</v>
      </c>
      <c r="H312" s="43">
        <f t="shared" si="24"/>
        <v>851.09822534783223</v>
      </c>
      <c r="I312" s="1"/>
    </row>
    <row r="313" spans="2:10" x14ac:dyDescent="0.2">
      <c r="B313" s="39" t="str">
        <f>$B$52</f>
        <v>Totals</v>
      </c>
      <c r="C313" s="42">
        <f t="shared" si="24"/>
        <v>337.98649948250909</v>
      </c>
      <c r="D313" s="42">
        <f t="shared" si="24"/>
        <v>671.92371845030709</v>
      </c>
      <c r="E313" s="42">
        <f t="shared" si="24"/>
        <v>717.70104073699713</v>
      </c>
      <c r="F313" s="42">
        <f t="shared" si="24"/>
        <v>1940.6490023383046</v>
      </c>
      <c r="G313" s="42">
        <f t="shared" si="24"/>
        <v>0</v>
      </c>
      <c r="H313" s="42">
        <f t="shared" si="24"/>
        <v>523.98560012413691</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1.7984852637007096</v>
      </c>
      <c r="E318" s="59">
        <f t="shared" si="25"/>
        <v>2.3315870225581969</v>
      </c>
      <c r="F318" s="59">
        <f t="shared" si="25"/>
        <v>7.2319225141328634</v>
      </c>
      <c r="G318" s="59">
        <f t="shared" si="25"/>
        <v>0</v>
      </c>
      <c r="H318" s="59">
        <f t="shared" si="25"/>
        <v>1.2666522644052107</v>
      </c>
      <c r="I318" s="1"/>
    </row>
    <row r="319" spans="2:10" x14ac:dyDescent="0.2">
      <c r="B319" s="9" t="str">
        <f>$B$33</f>
        <v>Science</v>
      </c>
      <c r="C319" s="59">
        <f t="shared" ref="C319:H334" si="26">IF($C$293=0,"",C294/$C$293)</f>
        <v>1.7590273611730931</v>
      </c>
      <c r="D319" s="59">
        <f t="shared" si="26"/>
        <v>3.1592101536723409</v>
      </c>
      <c r="E319" s="59">
        <f t="shared" si="26"/>
        <v>7.1986098628478592</v>
      </c>
      <c r="F319" s="59">
        <f t="shared" si="26"/>
        <v>5.4987152073976793</v>
      </c>
      <c r="G319" s="59">
        <f t="shared" si="26"/>
        <v>0</v>
      </c>
      <c r="H319" s="59">
        <f t="shared" si="26"/>
        <v>2.6123383428579414</v>
      </c>
      <c r="I319" s="1"/>
    </row>
    <row r="320" spans="2:10" x14ac:dyDescent="0.2">
      <c r="B320" s="9" t="str">
        <f>$B$34</f>
        <v>Fine Arts</v>
      </c>
      <c r="C320" s="59">
        <f t="shared" si="26"/>
        <v>1.5194822012995945</v>
      </c>
      <c r="D320" s="59">
        <f t="shared" si="26"/>
        <v>2.5429613404470461</v>
      </c>
      <c r="E320" s="59">
        <f t="shared" si="26"/>
        <v>8.4713214817249796</v>
      </c>
      <c r="F320" s="59">
        <f t="shared" si="26"/>
        <v>0</v>
      </c>
      <c r="G320" s="59">
        <f t="shared" si="26"/>
        <v>0</v>
      </c>
      <c r="H320" s="59">
        <f t="shared" si="26"/>
        <v>1.8205271454125567</v>
      </c>
      <c r="I320" s="1"/>
    </row>
    <row r="321" spans="2:9" x14ac:dyDescent="0.2">
      <c r="B321" s="9" t="str">
        <f>$B$35</f>
        <v>Teacher Education</v>
      </c>
      <c r="C321" s="59">
        <f t="shared" si="26"/>
        <v>2.2089126228146347</v>
      </c>
      <c r="D321" s="59">
        <f t="shared" si="26"/>
        <v>2.4652629762927827</v>
      </c>
      <c r="E321" s="59">
        <f t="shared" si="26"/>
        <v>3.7943623609998629</v>
      </c>
      <c r="F321" s="59">
        <f t="shared" si="26"/>
        <v>10.105654102896583</v>
      </c>
      <c r="G321" s="59">
        <f t="shared" si="26"/>
        <v>0</v>
      </c>
      <c r="H321" s="59">
        <f t="shared" si="26"/>
        <v>3.754586741902604</v>
      </c>
      <c r="I321" s="1"/>
    </row>
    <row r="322" spans="2:9" x14ac:dyDescent="0.2">
      <c r="B322" s="9" t="str">
        <f>$B$36</f>
        <v>Agriculture</v>
      </c>
      <c r="C322" s="59">
        <f t="shared" si="26"/>
        <v>0.54480715670993995</v>
      </c>
      <c r="D322" s="59">
        <f t="shared" si="26"/>
        <v>0.63756062017089932</v>
      </c>
      <c r="E322" s="59">
        <f t="shared" si="26"/>
        <v>5.777166780751803</v>
      </c>
      <c r="F322" s="59">
        <f t="shared" si="26"/>
        <v>0</v>
      </c>
      <c r="G322" s="59">
        <f t="shared" si="26"/>
        <v>0</v>
      </c>
      <c r="H322" s="59">
        <f t="shared" si="26"/>
        <v>3.1379083764151279</v>
      </c>
      <c r="I322" s="1"/>
    </row>
    <row r="323" spans="2:9" x14ac:dyDescent="0.2">
      <c r="B323" s="9" t="str">
        <f>$B$37</f>
        <v>Engineering</v>
      </c>
      <c r="C323" s="59">
        <f t="shared" si="26"/>
        <v>1.9774240473966598</v>
      </c>
      <c r="D323" s="59">
        <f t="shared" si="26"/>
        <v>2.7575343425866206</v>
      </c>
      <c r="E323" s="59">
        <f t="shared" si="26"/>
        <v>2.5955508681456418</v>
      </c>
      <c r="F323" s="59">
        <f t="shared" si="26"/>
        <v>5.0505345304946729</v>
      </c>
      <c r="G323" s="59">
        <f t="shared" si="26"/>
        <v>0</v>
      </c>
      <c r="H323" s="59">
        <f t="shared" si="26"/>
        <v>2.491481213465943</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1.0560881921525052</v>
      </c>
      <c r="D326" s="59">
        <f t="shared" si="26"/>
        <v>1.4442072170749587</v>
      </c>
      <c r="E326" s="59">
        <f t="shared" si="26"/>
        <v>0</v>
      </c>
      <c r="F326" s="59">
        <f t="shared" si="26"/>
        <v>0</v>
      </c>
      <c r="G326" s="59">
        <f t="shared" si="26"/>
        <v>0</v>
      </c>
      <c r="H326" s="59">
        <f t="shared" si="26"/>
        <v>1.4356771286151244</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0.97172986571264297</v>
      </c>
      <c r="D330" s="59">
        <f t="shared" si="26"/>
        <v>0</v>
      </c>
      <c r="E330" s="59">
        <f t="shared" si="26"/>
        <v>0</v>
      </c>
      <c r="F330" s="59">
        <f t="shared" si="26"/>
        <v>0</v>
      </c>
      <c r="G330" s="59">
        <f t="shared" si="26"/>
        <v>0</v>
      </c>
      <c r="H330" s="59">
        <f t="shared" si="26"/>
        <v>0.97172986571264297</v>
      </c>
      <c r="I330" s="1"/>
    </row>
    <row r="331" spans="2:9" x14ac:dyDescent="0.2">
      <c r="B331" s="9" t="str">
        <f>$B$45</f>
        <v>Health Services</v>
      </c>
      <c r="C331" s="59">
        <f t="shared" si="26"/>
        <v>0.92150049547121227</v>
      </c>
      <c r="D331" s="59">
        <f t="shared" si="26"/>
        <v>1.4141444187678589</v>
      </c>
      <c r="E331" s="59">
        <f t="shared" si="26"/>
        <v>0.97871048075319278</v>
      </c>
      <c r="F331" s="59">
        <f t="shared" si="26"/>
        <v>0</v>
      </c>
      <c r="G331" s="59">
        <f t="shared" si="26"/>
        <v>0</v>
      </c>
      <c r="H331" s="59">
        <f t="shared" si="26"/>
        <v>1.2353345693235838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1.7846403081503892</v>
      </c>
      <c r="D333" s="59">
        <f t="shared" si="26"/>
        <v>3.0103626599830986</v>
      </c>
      <c r="E333" s="59">
        <f t="shared" si="26"/>
        <v>1.5849590232248845</v>
      </c>
      <c r="F333" s="59">
        <f t="shared" si="26"/>
        <v>0</v>
      </c>
      <c r="G333" s="59">
        <f t="shared" si="26"/>
        <v>0</v>
      </c>
      <c r="H333" s="59">
        <f t="shared" si="26"/>
        <v>2.2458080548807895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1.3496384630975531</v>
      </c>
      <c r="E335" s="59">
        <f t="shared" si="27"/>
        <v>0</v>
      </c>
      <c r="F335" s="59">
        <f t="shared" si="27"/>
        <v>0</v>
      </c>
      <c r="G335" s="59">
        <f t="shared" si="27"/>
        <v>0</v>
      </c>
      <c r="H335" s="59">
        <f t="shared" si="27"/>
        <v>1.3496384630975531</v>
      </c>
      <c r="I335" s="1"/>
    </row>
    <row r="336" spans="2:9" x14ac:dyDescent="0.2">
      <c r="B336" s="9" t="str">
        <f>$B$50</f>
        <v>Technology</v>
      </c>
      <c r="C336" s="59">
        <f t="shared" si="27"/>
        <v>1.8515446290834667</v>
      </c>
      <c r="D336" s="59">
        <f t="shared" si="27"/>
        <v>2.2511377454859076</v>
      </c>
      <c r="E336" s="59">
        <f t="shared" si="27"/>
        <v>10.039443546448814</v>
      </c>
      <c r="F336" s="59">
        <f t="shared" si="27"/>
        <v>0</v>
      </c>
      <c r="G336" s="59">
        <f t="shared" si="27"/>
        <v>0</v>
      </c>
      <c r="H336" s="59">
        <f t="shared" si="27"/>
        <v>2.3774264186845993</v>
      </c>
      <c r="I336" s="1"/>
    </row>
    <row r="337" spans="2:10" x14ac:dyDescent="0.2">
      <c r="B337" s="9" t="str">
        <f>$B$51</f>
        <v>Nursing</v>
      </c>
      <c r="C337" s="59">
        <f t="shared" si="27"/>
        <v>3.2338472980634068</v>
      </c>
      <c r="D337" s="59">
        <f t="shared" si="27"/>
        <v>3.1291778269307438</v>
      </c>
      <c r="E337" s="59">
        <f t="shared" si="27"/>
        <v>3.6893338349769604</v>
      </c>
      <c r="F337" s="59">
        <f t="shared" si="27"/>
        <v>8.1698485479708189</v>
      </c>
      <c r="G337" s="59">
        <f t="shared" si="27"/>
        <v>0</v>
      </c>
      <c r="H337" s="59">
        <f t="shared" si="27"/>
        <v>3.3252800328756384</v>
      </c>
      <c r="I337" s="1"/>
    </row>
    <row r="338" spans="2:10" x14ac:dyDescent="0.2">
      <c r="B338" s="39" t="str">
        <f>$B$52</f>
        <v>Totals</v>
      </c>
      <c r="C338" s="59">
        <f t="shared" si="27"/>
        <v>1.3205288468923753</v>
      </c>
      <c r="D338" s="59">
        <f t="shared" si="27"/>
        <v>2.6252369679953409</v>
      </c>
      <c r="E338" s="59">
        <f t="shared" si="27"/>
        <v>2.8040910781613348</v>
      </c>
      <c r="F338" s="59">
        <f t="shared" si="27"/>
        <v>7.5822051863147255</v>
      </c>
      <c r="G338" s="59">
        <f t="shared" si="27"/>
        <v>0</v>
      </c>
      <c r="H338" s="59">
        <f t="shared" si="27"/>
        <v>2.0472359143917336</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7678.4350514848411</v>
      </c>
      <c r="D343" s="42">
        <f t="shared" si="28"/>
        <v>13809.552288378487</v>
      </c>
      <c r="E343" s="42">
        <f>E293*24</f>
        <v>14322.351615678428</v>
      </c>
      <c r="F343" s="42">
        <f>F293*18</f>
        <v>33317.908393284088</v>
      </c>
      <c r="G343" s="42">
        <f>G293*24</f>
        <v>0</v>
      </c>
      <c r="H343" s="42">
        <f>IF((C32/30+D32/30+E32/24+F32/18+G32/24)=0,0,H268/(C32/30+D32/30+E32/24+F32/18+G32/24))</f>
        <v>9559.9415574334816</v>
      </c>
      <c r="I343" s="1"/>
    </row>
    <row r="344" spans="2:10" x14ac:dyDescent="0.2">
      <c r="B344" s="9" t="str">
        <f>$B$33</f>
        <v>Science</v>
      </c>
      <c r="C344" s="43">
        <f t="shared" si="28"/>
        <v>13506.577346552363</v>
      </c>
      <c r="D344" s="43">
        <f t="shared" si="28"/>
        <v>24257.789978964513</v>
      </c>
      <c r="E344" s="43">
        <f>E294*24</f>
        <v>44219.246634284391</v>
      </c>
      <c r="F344" s="43">
        <f>F294*18</f>
        <v>25332.916551969043</v>
      </c>
      <c r="G344" s="43">
        <f>G294*24</f>
        <v>0</v>
      </c>
      <c r="H344" s="43">
        <f t="shared" ref="H344:H363" si="29">IF((C33/30+D33/30+E33/24+F33/18+G33/24)=0,0,H269/(C33/30+D33/30+E33/24+F33/18+G33/24))</f>
        <v>19526.460817919753</v>
      </c>
      <c r="I344" s="1"/>
    </row>
    <row r="345" spans="2:10" x14ac:dyDescent="0.2">
      <c r="B345" s="9" t="str">
        <f>$B$34</f>
        <v>Fine Arts</v>
      </c>
      <c r="C345" s="43">
        <f t="shared" si="28"/>
        <v>11667.245394566151</v>
      </c>
      <c r="D345" s="43">
        <f t="shared" si="28"/>
        <v>19525.963491059476</v>
      </c>
      <c r="E345" s="43">
        <f t="shared" ref="E345:E363" si="30">E295*24</f>
        <v>52037.193438138864</v>
      </c>
      <c r="F345" s="43">
        <f t="shared" ref="F345:F363" si="31">F295*18</f>
        <v>0</v>
      </c>
      <c r="G345" s="43">
        <f t="shared" ref="G345:G363" si="32">G295*24</f>
        <v>0</v>
      </c>
      <c r="H345" s="43">
        <f t="shared" si="29"/>
        <v>13938.653553943001</v>
      </c>
      <c r="I345" s="1"/>
    </row>
    <row r="346" spans="2:10" x14ac:dyDescent="0.2">
      <c r="B346" s="9" t="str">
        <f>$B$35</f>
        <v>Teacher Education</v>
      </c>
      <c r="C346" s="43">
        <f t="shared" si="28"/>
        <v>16960.992108687205</v>
      </c>
      <c r="D346" s="43">
        <f t="shared" si="28"/>
        <v>18929.361648294343</v>
      </c>
      <c r="E346" s="43">
        <f t="shared" si="30"/>
        <v>23307.811960588901</v>
      </c>
      <c r="F346" s="43">
        <f t="shared" si="31"/>
        <v>46557.365209117626</v>
      </c>
      <c r="G346" s="43">
        <f t="shared" si="32"/>
        <v>0</v>
      </c>
      <c r="H346" s="43">
        <f t="shared" si="29"/>
        <v>24965.744804001341</v>
      </c>
      <c r="I346" s="1"/>
    </row>
    <row r="347" spans="2:10" x14ac:dyDescent="0.2">
      <c r="B347" s="9" t="str">
        <f>$B$36</f>
        <v>Agriculture</v>
      </c>
      <c r="C347" s="43">
        <f t="shared" si="28"/>
        <v>4183.266368381398</v>
      </c>
      <c r="D347" s="43">
        <f t="shared" si="28"/>
        <v>4895.4678133666466</v>
      </c>
      <c r="E347" s="43">
        <f t="shared" si="30"/>
        <v>35487.679926078788</v>
      </c>
      <c r="F347" s="43">
        <f t="shared" si="31"/>
        <v>0</v>
      </c>
      <c r="G347" s="43">
        <f t="shared" si="32"/>
        <v>0</v>
      </c>
      <c r="H347" s="43">
        <f t="shared" si="29"/>
        <v>21480.906791452595</v>
      </c>
      <c r="I347" s="1"/>
    </row>
    <row r="348" spans="2:10" x14ac:dyDescent="0.2">
      <c r="B348" s="9" t="str">
        <f>$B$37</f>
        <v>Engineering</v>
      </c>
      <c r="C348" s="43">
        <f t="shared" si="28"/>
        <v>15183.522117179535</v>
      </c>
      <c r="D348" s="43">
        <f t="shared" si="28"/>
        <v>21173.548351790316</v>
      </c>
      <c r="E348" s="43">
        <f t="shared" si="30"/>
        <v>15943.815011105125</v>
      </c>
      <c r="F348" s="43">
        <f t="shared" si="31"/>
        <v>23268.120820610897</v>
      </c>
      <c r="G348" s="43">
        <f t="shared" si="32"/>
        <v>0</v>
      </c>
      <c r="H348" s="43">
        <f t="shared" si="29"/>
        <v>18146.907568033133</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8109.1045920830529</v>
      </c>
      <c r="D351" s="43">
        <f t="shared" si="28"/>
        <v>11089.251317195738</v>
      </c>
      <c r="E351" s="43">
        <f t="shared" si="30"/>
        <v>0</v>
      </c>
      <c r="F351" s="43">
        <f t="shared" si="31"/>
        <v>0</v>
      </c>
      <c r="G351" s="43">
        <f t="shared" si="32"/>
        <v>0</v>
      </c>
      <c r="H351" s="43">
        <f t="shared" si="29"/>
        <v>11023.753586973482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7461.3646614626159</v>
      </c>
      <c r="D355" s="43">
        <f t="shared" si="28"/>
        <v>0</v>
      </c>
      <c r="E355" s="43">
        <f t="shared" si="30"/>
        <v>0</v>
      </c>
      <c r="F355" s="43">
        <f t="shared" si="31"/>
        <v>0</v>
      </c>
      <c r="G355" s="43">
        <f t="shared" si="32"/>
        <v>0</v>
      </c>
      <c r="H355" s="43">
        <f t="shared" si="29"/>
        <v>7461.3646614626159</v>
      </c>
      <c r="I355" s="1"/>
    </row>
    <row r="356" spans="2:9" x14ac:dyDescent="0.2">
      <c r="B356" s="9" t="str">
        <f>$B$45</f>
        <v>Health Services</v>
      </c>
      <c r="C356" s="43">
        <f t="shared" si="28"/>
        <v>7075.681704386805</v>
      </c>
      <c r="D356" s="43">
        <f t="shared" si="28"/>
        <v>10858.416072928785</v>
      </c>
      <c r="E356" s="43">
        <f t="shared" si="30"/>
        <v>6011.9718885367165</v>
      </c>
      <c r="F356" s="43">
        <f t="shared" si="31"/>
        <v>0</v>
      </c>
      <c r="G356" s="43">
        <f t="shared" si="32"/>
        <v>0</v>
      </c>
      <c r="H356" s="43">
        <f t="shared" si="29"/>
        <v>8944.9597319291479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13703.244696394657</v>
      </c>
      <c r="D358" s="43">
        <f t="shared" si="28"/>
        <v>23114.874166095367</v>
      </c>
      <c r="E358" s="43">
        <f t="shared" si="30"/>
        <v>9736.0039352777039</v>
      </c>
      <c r="F358" s="43">
        <f t="shared" si="31"/>
        <v>0</v>
      </c>
      <c r="G358" s="43">
        <f t="shared" si="32"/>
        <v>0</v>
      </c>
      <c r="H358" s="43">
        <f t="shared" si="29"/>
        <v>15759.12217871475</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10363.111281880381</v>
      </c>
      <c r="E360" s="43">
        <f t="shared" si="30"/>
        <v>0</v>
      </c>
      <c r="F360" s="43">
        <f t="shared" si="31"/>
        <v>0</v>
      </c>
      <c r="G360" s="43">
        <f t="shared" si="32"/>
        <v>0</v>
      </c>
      <c r="H360" s="43">
        <f t="shared" si="29"/>
        <v>10363.111281880383</v>
      </c>
      <c r="I360" s="1"/>
    </row>
    <row r="361" spans="2:9" x14ac:dyDescent="0.2">
      <c r="B361" s="9" t="str">
        <f>$B$50</f>
        <v>Technology</v>
      </c>
      <c r="C361" s="43">
        <f t="shared" si="33"/>
        <v>14216.965179342989</v>
      </c>
      <c r="D361" s="43">
        <f t="shared" si="33"/>
        <v>17285.214970659556</v>
      </c>
      <c r="E361" s="43">
        <f t="shared" si="30"/>
        <v>61669.772179564679</v>
      </c>
      <c r="F361" s="43">
        <f t="shared" si="31"/>
        <v>0</v>
      </c>
      <c r="G361" s="43">
        <f t="shared" si="32"/>
        <v>0</v>
      </c>
      <c r="H361" s="43">
        <f t="shared" si="29"/>
        <v>18143.490656771275</v>
      </c>
      <c r="I361" s="1"/>
    </row>
    <row r="362" spans="2:9" x14ac:dyDescent="0.2">
      <c r="B362" s="9" t="str">
        <f>$B$51</f>
        <v>Nursing</v>
      </c>
      <c r="C362" s="43">
        <f t="shared" si="33"/>
        <v>24830.886444599608</v>
      </c>
      <c r="D362" s="43">
        <f t="shared" si="33"/>
        <v>24027.188708634189</v>
      </c>
      <c r="E362" s="43">
        <f t="shared" si="30"/>
        <v>22662.648188092866</v>
      </c>
      <c r="F362" s="43">
        <f t="shared" si="31"/>
        <v>37638.990873636998</v>
      </c>
      <c r="G362" s="43">
        <f t="shared" si="32"/>
        <v>0</v>
      </c>
      <c r="H362" s="43">
        <f t="shared" si="29"/>
        <v>23989.716212704305</v>
      </c>
      <c r="I362" s="1"/>
    </row>
    <row r="363" spans="2:9" x14ac:dyDescent="0.2">
      <c r="B363" s="39" t="str">
        <f>$B$52</f>
        <v>Totals</v>
      </c>
      <c r="C363" s="42">
        <f t="shared" si="33"/>
        <v>10139.594984475272</v>
      </c>
      <c r="D363" s="42">
        <f t="shared" si="33"/>
        <v>20157.711553509213</v>
      </c>
      <c r="E363" s="42">
        <f t="shared" si="30"/>
        <v>17224.824977687931</v>
      </c>
      <c r="F363" s="42">
        <f t="shared" si="31"/>
        <v>34931.68204208948</v>
      </c>
      <c r="G363" s="42">
        <f t="shared" si="32"/>
        <v>0</v>
      </c>
      <c r="H363" s="42">
        <f t="shared" si="29"/>
        <v>15107.429359679376</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94" priority="6" stopIfTrue="1">
      <formula>C32=0</formula>
    </cfRule>
  </conditionalFormatting>
  <conditionalFormatting sqref="C91:G110">
    <cfRule type="expression" dxfId="193" priority="5" stopIfTrue="1">
      <formula>C32=0</formula>
    </cfRule>
  </conditionalFormatting>
  <conditionalFormatting sqref="C143:H162">
    <cfRule type="expression" dxfId="192" priority="3" stopIfTrue="1">
      <formula>C32=0</formula>
    </cfRule>
  </conditionalFormatting>
  <conditionalFormatting sqref="H143:H162">
    <cfRule type="expression" dxfId="191" priority="4" stopIfTrue="1">
      <formula>OR(AND(#REF!&gt;0,H143&gt;0,H61=0),AND(#REF!&gt;0,H143&gt;0,H32=0))</formula>
    </cfRule>
  </conditionalFormatting>
  <conditionalFormatting sqref="H143:H162">
    <cfRule type="expression" dxfId="190" priority="2" stopIfTrue="1">
      <formula>OR(AND(#REF!&gt;0,H143&gt;0,H61=0),AND(#REF!&gt;0,H143&gt;0,H32=0))</formula>
    </cfRule>
  </conditionalFormatting>
  <conditionalFormatting sqref="H143:H162">
    <cfRule type="expression" dxfId="18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topLeftCell="A28"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111</v>
      </c>
      <c r="C3" s="6"/>
      <c r="D3" s="6"/>
      <c r="E3" s="6"/>
      <c r="F3" s="6"/>
      <c r="G3" s="6"/>
      <c r="H3" s="6"/>
    </row>
    <row r="4" spans="2:8" x14ac:dyDescent="0.2">
      <c r="B4" s="90" t="s">
        <v>149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Data!G16</f>
        <v>42821743</v>
      </c>
      <c r="G13" s="33"/>
      <c r="H13" s="60">
        <f>F13</f>
        <v>42821743</v>
      </c>
    </row>
    <row r="14" spans="2:8" x14ac:dyDescent="0.2">
      <c r="B14" s="364" t="s">
        <v>14</v>
      </c>
      <c r="C14" s="364"/>
      <c r="D14" s="364"/>
      <c r="E14" s="364"/>
      <c r="F14" s="82">
        <f>Data!H16</f>
        <v>18410664</v>
      </c>
      <c r="G14" s="33"/>
      <c r="H14" s="30">
        <f>F14</f>
        <v>18410664</v>
      </c>
    </row>
    <row r="15" spans="2:8" x14ac:dyDescent="0.2">
      <c r="B15" s="364" t="s">
        <v>15</v>
      </c>
      <c r="C15" s="364"/>
      <c r="D15" s="364"/>
      <c r="E15" s="364"/>
      <c r="F15" s="82">
        <f>Data!I16</f>
        <v>13427533</v>
      </c>
      <c r="G15" s="33"/>
      <c r="H15" s="30">
        <f>F15</f>
        <v>13427533</v>
      </c>
    </row>
    <row r="16" spans="2:8" x14ac:dyDescent="0.2">
      <c r="B16" s="364" t="s">
        <v>19</v>
      </c>
      <c r="C16" s="364"/>
      <c r="D16" s="364"/>
      <c r="E16" s="364"/>
      <c r="F16" s="82">
        <f>Data!J16</f>
        <v>14053274</v>
      </c>
      <c r="G16" s="33"/>
      <c r="H16" s="30">
        <f>F16-G16</f>
        <v>14053274</v>
      </c>
    </row>
    <row r="17" spans="2:23" x14ac:dyDescent="0.2">
      <c r="B17" s="364" t="s">
        <v>16</v>
      </c>
      <c r="C17" s="364"/>
      <c r="D17" s="364"/>
      <c r="E17" s="364"/>
      <c r="F17" s="82">
        <f>Data!K16</f>
        <v>11366105</v>
      </c>
      <c r="G17" s="33"/>
      <c r="H17" s="30">
        <f>F17</f>
        <v>11366105</v>
      </c>
    </row>
    <row r="18" spans="2:23" x14ac:dyDescent="0.2">
      <c r="B18" s="364" t="s">
        <v>1</v>
      </c>
      <c r="C18" s="364"/>
      <c r="D18" s="364"/>
      <c r="E18" s="364"/>
      <c r="F18" s="83">
        <f>SUM(F13:F17)</f>
        <v>100079319</v>
      </c>
      <c r="G18" s="34"/>
      <c r="H18" s="29">
        <f>SUM(H13:H17)</f>
        <v>100079319</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Data!L16</f>
        <v>Monica Poehl</v>
      </c>
      <c r="E21" s="363"/>
      <c r="F21" s="363"/>
      <c r="G21" s="94" t="str">
        <f>Data!M16</f>
        <v>979-458-6090</v>
      </c>
      <c r="H21" s="84" t="str">
        <f>Data!N16</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Data!O16</f>
        <v>3691</v>
      </c>
      <c r="D25" s="86">
        <f>Data!P16</f>
        <v>3280</v>
      </c>
      <c r="E25" s="86">
        <f>Data!Q16</f>
        <v>1390</v>
      </c>
      <c r="F25" s="86">
        <f>Data!R16</f>
        <v>180</v>
      </c>
      <c r="G25" s="86">
        <f>Data!S16</f>
        <v>0</v>
      </c>
      <c r="H25" s="74">
        <f>SUM(C25:G25)</f>
        <v>8541</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Data!T16</f>
        <v>Weir, George W.</v>
      </c>
      <c r="E28" s="363"/>
      <c r="F28" s="363"/>
      <c r="G28" s="94" t="str">
        <f>Data!U16</f>
        <v>(361) 593-2315</v>
      </c>
      <c r="H28" s="84" t="str">
        <f>Data!V16</f>
        <v>kagww00@tamuk.edu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Data!W16</f>
        <v>55762</v>
      </c>
      <c r="D32" s="87">
        <f>Data!AQ16</f>
        <v>13084</v>
      </c>
      <c r="E32" s="87">
        <f>Data!BK16</f>
        <v>2103</v>
      </c>
      <c r="F32" s="87">
        <f>Data!CE16</f>
        <v>149</v>
      </c>
      <c r="G32" s="87">
        <f>Data!CY16</f>
        <v>0</v>
      </c>
      <c r="H32" s="22">
        <f>SUM(C32:G32)</f>
        <v>71098</v>
      </c>
      <c r="I32" s="1"/>
      <c r="W32" s="18"/>
    </row>
    <row r="33" spans="2:23" x14ac:dyDescent="0.2">
      <c r="B33" s="7" t="s">
        <v>46</v>
      </c>
      <c r="C33" s="87">
        <f>Data!X16</f>
        <v>18723</v>
      </c>
      <c r="D33" s="87">
        <f>Data!AR16</f>
        <v>10709</v>
      </c>
      <c r="E33" s="87">
        <f>Data!BL16</f>
        <v>924</v>
      </c>
      <c r="F33" s="87">
        <f>Data!CF16</f>
        <v>0</v>
      </c>
      <c r="G33" s="87">
        <f>Data!CZ16</f>
        <v>0</v>
      </c>
      <c r="H33" s="22">
        <f t="shared" ref="H33:H52" si="0">SUM(C33:G33)</f>
        <v>30356</v>
      </c>
      <c r="I33" s="1"/>
      <c r="W33" s="18"/>
    </row>
    <row r="34" spans="2:23" x14ac:dyDescent="0.2">
      <c r="B34" s="7" t="s">
        <v>47</v>
      </c>
      <c r="C34" s="87">
        <f>Data!Y16</f>
        <v>8164</v>
      </c>
      <c r="D34" s="87">
        <f>Data!AS16</f>
        <v>1825</v>
      </c>
      <c r="E34" s="87">
        <f>Data!BM16</f>
        <v>156</v>
      </c>
      <c r="F34" s="87">
        <f>Data!CG16</f>
        <v>0</v>
      </c>
      <c r="G34" s="87">
        <f>Data!DA16</f>
        <v>0</v>
      </c>
      <c r="H34" s="22">
        <f t="shared" si="0"/>
        <v>10145</v>
      </c>
      <c r="I34" s="1"/>
      <c r="W34" s="18"/>
    </row>
    <row r="35" spans="2:23" x14ac:dyDescent="0.2">
      <c r="B35" s="7" t="s">
        <v>48</v>
      </c>
      <c r="C35" s="87">
        <f>Data!Z16</f>
        <v>715</v>
      </c>
      <c r="D35" s="87">
        <f>Data!AT16</f>
        <v>7003</v>
      </c>
      <c r="E35" s="87">
        <f>Data!BN16</f>
        <v>4025</v>
      </c>
      <c r="F35" s="87">
        <f>Data!CH16</f>
        <v>1584</v>
      </c>
      <c r="G35" s="87">
        <f>Data!DB16</f>
        <v>0</v>
      </c>
      <c r="H35" s="22">
        <f t="shared" si="0"/>
        <v>13327</v>
      </c>
      <c r="I35" s="1"/>
      <c r="W35" s="18"/>
    </row>
    <row r="36" spans="2:23" x14ac:dyDescent="0.2">
      <c r="B36" s="7" t="s">
        <v>49</v>
      </c>
      <c r="C36" s="87">
        <f>Data!AA16</f>
        <v>3431</v>
      </c>
      <c r="D36" s="87">
        <f>Data!AU16</f>
        <v>4240</v>
      </c>
      <c r="E36" s="87">
        <f>Data!BO16</f>
        <v>1846</v>
      </c>
      <c r="F36" s="87">
        <f>Data!CI16</f>
        <v>253</v>
      </c>
      <c r="G36" s="87">
        <f>Data!DC16</f>
        <v>0</v>
      </c>
      <c r="H36" s="22">
        <f t="shared" si="0"/>
        <v>9770</v>
      </c>
      <c r="I36" s="1"/>
      <c r="W36" s="18"/>
    </row>
    <row r="37" spans="2:23" x14ac:dyDescent="0.2">
      <c r="B37" s="7" t="s">
        <v>50</v>
      </c>
      <c r="C37" s="87">
        <f>Data!AB16</f>
        <v>5387</v>
      </c>
      <c r="D37" s="87">
        <f>Data!AV16</f>
        <v>14926</v>
      </c>
      <c r="E37" s="87">
        <f>Data!BP16</f>
        <v>10513</v>
      </c>
      <c r="F37" s="87">
        <f>Data!CJ16</f>
        <v>528</v>
      </c>
      <c r="G37" s="87">
        <f>Data!DD16</f>
        <v>0</v>
      </c>
      <c r="H37" s="22">
        <f t="shared" si="0"/>
        <v>31354</v>
      </c>
      <c r="I37" s="1"/>
      <c r="W37" s="18"/>
    </row>
    <row r="38" spans="2:23" x14ac:dyDescent="0.2">
      <c r="B38" s="7" t="s">
        <v>51</v>
      </c>
      <c r="C38" s="87">
        <f>Data!AC16</f>
        <v>539</v>
      </c>
      <c r="D38" s="87">
        <f>Data!AW16</f>
        <v>1161</v>
      </c>
      <c r="E38" s="87">
        <f>Data!BQ16</f>
        <v>159</v>
      </c>
      <c r="F38" s="87">
        <f>Data!CK16</f>
        <v>0</v>
      </c>
      <c r="G38" s="87">
        <f>Data!DE16</f>
        <v>0</v>
      </c>
      <c r="H38" s="22">
        <f t="shared" si="0"/>
        <v>1859</v>
      </c>
      <c r="I38" s="1"/>
      <c r="W38" s="18"/>
    </row>
    <row r="39" spans="2:23" x14ac:dyDescent="0.2">
      <c r="B39" s="7" t="s">
        <v>52</v>
      </c>
      <c r="C39" s="87">
        <f>Data!AD16</f>
        <v>0</v>
      </c>
      <c r="D39" s="87">
        <f>Data!AX16</f>
        <v>0</v>
      </c>
      <c r="E39" s="87">
        <f>Data!BR16</f>
        <v>0</v>
      </c>
      <c r="F39" s="87">
        <f>Data!CL16</f>
        <v>0</v>
      </c>
      <c r="G39" s="87">
        <f>Data!DF16</f>
        <v>0</v>
      </c>
      <c r="H39" s="22">
        <f t="shared" si="0"/>
        <v>0</v>
      </c>
      <c r="I39" s="1"/>
      <c r="W39" s="18"/>
    </row>
    <row r="40" spans="2:23" x14ac:dyDescent="0.2">
      <c r="B40" s="7" t="s">
        <v>53</v>
      </c>
      <c r="C40" s="87">
        <f>Data!AE16</f>
        <v>87</v>
      </c>
      <c r="D40" s="87">
        <f>Data!AY16</f>
        <v>921</v>
      </c>
      <c r="E40" s="87">
        <f>Data!BS16</f>
        <v>692</v>
      </c>
      <c r="F40" s="87">
        <f>Data!CM16</f>
        <v>0</v>
      </c>
      <c r="G40" s="87">
        <f>Data!DG16</f>
        <v>0</v>
      </c>
      <c r="H40" s="22">
        <f t="shared" si="0"/>
        <v>1700</v>
      </c>
      <c r="I40" s="1"/>
      <c r="W40" s="18"/>
    </row>
    <row r="41" spans="2:23" x14ac:dyDescent="0.2">
      <c r="B41" s="7" t="s">
        <v>54</v>
      </c>
      <c r="C41" s="87">
        <f>Data!AF16</f>
        <v>64</v>
      </c>
      <c r="D41" s="87">
        <f>Data!AZ16</f>
        <v>0</v>
      </c>
      <c r="E41" s="87">
        <f>Data!BT16</f>
        <v>0</v>
      </c>
      <c r="F41" s="87">
        <f>Data!CN16</f>
        <v>0</v>
      </c>
      <c r="G41" s="87">
        <f>Data!DH16</f>
        <v>0</v>
      </c>
      <c r="H41" s="22">
        <f t="shared" si="0"/>
        <v>64</v>
      </c>
      <c r="I41" s="1"/>
      <c r="W41" s="18"/>
    </row>
    <row r="42" spans="2:23" x14ac:dyDescent="0.2">
      <c r="B42" s="7" t="s">
        <v>55</v>
      </c>
      <c r="C42" s="87">
        <f>Data!AG16</f>
        <v>0</v>
      </c>
      <c r="D42" s="87">
        <f>Data!BA16</f>
        <v>0</v>
      </c>
      <c r="E42" s="87">
        <f>Data!BU16</f>
        <v>0</v>
      </c>
      <c r="F42" s="87">
        <f>Data!CO16</f>
        <v>0</v>
      </c>
      <c r="G42" s="87">
        <f>Data!DI16</f>
        <v>0</v>
      </c>
      <c r="H42" s="22">
        <f t="shared" si="0"/>
        <v>0</v>
      </c>
      <c r="I42" s="1"/>
      <c r="W42" s="18"/>
    </row>
    <row r="43" spans="2:23" x14ac:dyDescent="0.2">
      <c r="B43" s="7" t="s">
        <v>56</v>
      </c>
      <c r="C43" s="87">
        <f>Data!AH16</f>
        <v>105</v>
      </c>
      <c r="D43" s="87">
        <f>Data!BB16</f>
        <v>114</v>
      </c>
      <c r="E43" s="87">
        <f>Data!BV16</f>
        <v>0</v>
      </c>
      <c r="F43" s="87">
        <f>Data!CP16</f>
        <v>0</v>
      </c>
      <c r="G43" s="87">
        <f>Data!DJ16</f>
        <v>0</v>
      </c>
      <c r="H43" s="22">
        <f t="shared" si="0"/>
        <v>219</v>
      </c>
      <c r="I43" s="1"/>
      <c r="W43" s="18"/>
    </row>
    <row r="44" spans="2:23" x14ac:dyDescent="0.2">
      <c r="B44" s="7" t="s">
        <v>57</v>
      </c>
      <c r="C44" s="87">
        <f>Data!AI16</f>
        <v>405</v>
      </c>
      <c r="D44" s="87">
        <f>Data!BC16</f>
        <v>0</v>
      </c>
      <c r="E44" s="87">
        <f>Data!BW16</f>
        <v>0</v>
      </c>
      <c r="F44" s="87">
        <f>Data!CQ16</f>
        <v>0</v>
      </c>
      <c r="G44" s="87">
        <f>Data!DK16</f>
        <v>0</v>
      </c>
      <c r="H44" s="22">
        <f t="shared" si="0"/>
        <v>405</v>
      </c>
      <c r="I44" s="1"/>
      <c r="W44" s="18"/>
    </row>
    <row r="45" spans="2:23" x14ac:dyDescent="0.2">
      <c r="B45" s="7" t="s">
        <v>58</v>
      </c>
      <c r="C45" s="87">
        <f>Data!AJ16</f>
        <v>1828</v>
      </c>
      <c r="D45" s="87">
        <f>Data!BD16</f>
        <v>1974</v>
      </c>
      <c r="E45" s="87">
        <f>Data!BX16</f>
        <v>2174</v>
      </c>
      <c r="F45" s="87">
        <f>Data!CR16</f>
        <v>0</v>
      </c>
      <c r="G45" s="87">
        <f>Data!DL16</f>
        <v>0</v>
      </c>
      <c r="H45" s="22">
        <f t="shared" si="0"/>
        <v>5976</v>
      </c>
      <c r="I45" s="1"/>
      <c r="W45" s="18"/>
    </row>
    <row r="46" spans="2:23" x14ac:dyDescent="0.2">
      <c r="B46" s="7" t="s">
        <v>59</v>
      </c>
      <c r="C46" s="87">
        <f>Data!AK16</f>
        <v>0</v>
      </c>
      <c r="D46" s="87">
        <f>Data!BE16</f>
        <v>0</v>
      </c>
      <c r="E46" s="87">
        <f>Data!BY16</f>
        <v>0</v>
      </c>
      <c r="F46" s="87">
        <f>Data!CS16</f>
        <v>0</v>
      </c>
      <c r="G46" s="87">
        <f>Data!DM16</f>
        <v>0</v>
      </c>
      <c r="H46" s="22">
        <f t="shared" si="0"/>
        <v>0</v>
      </c>
      <c r="I46" s="1"/>
      <c r="W46" s="18"/>
    </row>
    <row r="47" spans="2:23" x14ac:dyDescent="0.2">
      <c r="B47" s="7" t="s">
        <v>60</v>
      </c>
      <c r="C47" s="87">
        <f>Data!AL16</f>
        <v>3769</v>
      </c>
      <c r="D47" s="87">
        <f>Data!BF16</f>
        <v>5889</v>
      </c>
      <c r="E47" s="87">
        <f>Data!BZ16</f>
        <v>2295</v>
      </c>
      <c r="F47" s="87">
        <f>Data!CT16</f>
        <v>0</v>
      </c>
      <c r="G47" s="87">
        <f>Data!DN16</f>
        <v>0</v>
      </c>
      <c r="H47" s="22">
        <f t="shared" si="0"/>
        <v>11953</v>
      </c>
      <c r="I47" s="1"/>
      <c r="W47" s="18"/>
    </row>
    <row r="48" spans="2:23" x14ac:dyDescent="0.2">
      <c r="B48" s="7" t="s">
        <v>61</v>
      </c>
      <c r="C48" s="87">
        <f>Data!AM16</f>
        <v>0</v>
      </c>
      <c r="D48" s="87">
        <f>Data!BG16</f>
        <v>0</v>
      </c>
      <c r="E48" s="87">
        <f>Data!CA16</f>
        <v>0</v>
      </c>
      <c r="F48" s="87">
        <f>Data!CU16</f>
        <v>0</v>
      </c>
      <c r="G48" s="87">
        <f>Data!DO16</f>
        <v>0</v>
      </c>
      <c r="H48" s="22">
        <f t="shared" si="0"/>
        <v>0</v>
      </c>
      <c r="I48" s="1"/>
      <c r="W48" s="18"/>
    </row>
    <row r="49" spans="2:23" x14ac:dyDescent="0.2">
      <c r="B49" s="7" t="s">
        <v>62</v>
      </c>
      <c r="C49" s="87">
        <f>Data!AN16</f>
        <v>0</v>
      </c>
      <c r="D49" s="87">
        <f>Data!BH16</f>
        <v>1095</v>
      </c>
      <c r="E49" s="87">
        <f>Data!CB16</f>
        <v>0</v>
      </c>
      <c r="F49" s="87">
        <f>Data!CV16</f>
        <v>0</v>
      </c>
      <c r="G49" s="87">
        <f>Data!DP16</f>
        <v>0</v>
      </c>
      <c r="H49" s="22">
        <f t="shared" si="0"/>
        <v>1095</v>
      </c>
      <c r="I49" s="1"/>
      <c r="W49" s="18"/>
    </row>
    <row r="50" spans="2:23" x14ac:dyDescent="0.2">
      <c r="B50" s="7" t="s">
        <v>63</v>
      </c>
      <c r="C50" s="87">
        <f>Data!AO16</f>
        <v>1031</v>
      </c>
      <c r="D50" s="87">
        <f>Data!BI16</f>
        <v>1587</v>
      </c>
      <c r="E50" s="87">
        <f>Data!CC16</f>
        <v>309</v>
      </c>
      <c r="F50" s="87">
        <f>Data!CW16</f>
        <v>0</v>
      </c>
      <c r="G50" s="87">
        <f>Data!DQ16</f>
        <v>0</v>
      </c>
      <c r="H50" s="22">
        <f t="shared" si="0"/>
        <v>2927</v>
      </c>
      <c r="I50" s="1"/>
      <c r="W50" s="18"/>
    </row>
    <row r="51" spans="2:23" x14ac:dyDescent="0.2">
      <c r="B51" s="7" t="s">
        <v>0</v>
      </c>
      <c r="C51" s="87">
        <f>Data!AP16</f>
        <v>0</v>
      </c>
      <c r="D51" s="87">
        <f>Data!BJ16</f>
        <v>0</v>
      </c>
      <c r="E51" s="87">
        <f>Data!CD16</f>
        <v>0</v>
      </c>
      <c r="F51" s="87">
        <f>Data!CX16</f>
        <v>0</v>
      </c>
      <c r="G51" s="87">
        <f>Data!DR16</f>
        <v>0</v>
      </c>
      <c r="H51" s="22">
        <f t="shared" si="0"/>
        <v>0</v>
      </c>
      <c r="I51" s="1"/>
      <c r="W51" s="18"/>
    </row>
    <row r="52" spans="2:23" x14ac:dyDescent="0.2">
      <c r="B52" s="8" t="s">
        <v>34</v>
      </c>
      <c r="C52" s="22">
        <f>SUM(C32:C51)</f>
        <v>100010</v>
      </c>
      <c r="D52" s="22">
        <f>SUM(D32:D51)</f>
        <v>64528</v>
      </c>
      <c r="E52" s="22">
        <f>SUM(E32:E51)</f>
        <v>25196</v>
      </c>
      <c r="F52" s="22">
        <f>SUM(F32:F51)</f>
        <v>2514</v>
      </c>
      <c r="G52" s="22">
        <f>SUM(G32:G51)</f>
        <v>0</v>
      </c>
      <c r="H52" s="22">
        <f t="shared" si="0"/>
        <v>192248</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Data!T16</f>
        <v>Weir, George W.</v>
      </c>
      <c r="E55" s="363"/>
      <c r="F55" s="363"/>
      <c r="G55" s="94" t="str">
        <f>Data!U16</f>
        <v>(361) 593-2315</v>
      </c>
      <c r="H55" s="84" t="str">
        <f>Data!V16</f>
        <v>kagww00@tamuk.edu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Data!DS16</f>
        <v>4128910</v>
      </c>
      <c r="D61" s="88">
        <f>Data!EM16</f>
        <v>1512970</v>
      </c>
      <c r="E61" s="88">
        <f>Data!FG16</f>
        <v>646285</v>
      </c>
      <c r="F61" s="88">
        <f>Data!GA16</f>
        <v>36302</v>
      </c>
      <c r="G61" s="88">
        <f>Data!GU16</f>
        <v>0</v>
      </c>
      <c r="H61" s="21">
        <f>SUM(C61:G61)</f>
        <v>6324467</v>
      </c>
      <c r="I61" s="1"/>
    </row>
    <row r="62" spans="2:23" x14ac:dyDescent="0.2">
      <c r="B62" s="9" t="str">
        <f>$B$33</f>
        <v>Science</v>
      </c>
      <c r="C62" s="88">
        <f>Data!DT16</f>
        <v>1668371</v>
      </c>
      <c r="D62" s="88">
        <f>Data!EN16</f>
        <v>1519339</v>
      </c>
      <c r="E62" s="88">
        <f>Data!FH16</f>
        <v>327381</v>
      </c>
      <c r="F62" s="88">
        <f>Data!GB16</f>
        <v>0</v>
      </c>
      <c r="G62" s="88">
        <f>Data!GV16</f>
        <v>0</v>
      </c>
      <c r="H62" s="22">
        <f t="shared" ref="H62:H81" si="1">SUM(C62:G62)</f>
        <v>3515091</v>
      </c>
      <c r="I62" s="1"/>
    </row>
    <row r="63" spans="2:23" x14ac:dyDescent="0.2">
      <c r="B63" s="9" t="str">
        <f>$B$34</f>
        <v>Fine Arts</v>
      </c>
      <c r="C63" s="88">
        <f>Data!DU16</f>
        <v>1291499</v>
      </c>
      <c r="D63" s="88">
        <f>Data!EO16</f>
        <v>752908</v>
      </c>
      <c r="E63" s="88">
        <f>Data!FI16</f>
        <v>39415</v>
      </c>
      <c r="F63" s="88">
        <f>Data!GC16</f>
        <v>0</v>
      </c>
      <c r="G63" s="88">
        <f>Data!GW16</f>
        <v>0</v>
      </c>
      <c r="H63" s="22">
        <f t="shared" si="1"/>
        <v>2083822</v>
      </c>
      <c r="I63" s="1"/>
    </row>
    <row r="64" spans="2:23" x14ac:dyDescent="0.2">
      <c r="B64" s="9" t="str">
        <f>$B$35</f>
        <v>Teacher Education</v>
      </c>
      <c r="C64" s="88">
        <f>Data!DV16</f>
        <v>63356</v>
      </c>
      <c r="D64" s="88">
        <f>Data!EP16</f>
        <v>933266</v>
      </c>
      <c r="E64" s="88">
        <f>Data!FJ16</f>
        <v>697904</v>
      </c>
      <c r="F64" s="88">
        <f>Data!GD16</f>
        <v>423521</v>
      </c>
      <c r="G64" s="88">
        <f>Data!GX16</f>
        <v>0</v>
      </c>
      <c r="H64" s="22">
        <f t="shared" si="1"/>
        <v>2118047</v>
      </c>
      <c r="I64" s="1"/>
    </row>
    <row r="65" spans="2:9" x14ac:dyDescent="0.2">
      <c r="B65" s="9" t="str">
        <f>$B$36</f>
        <v>Agriculture</v>
      </c>
      <c r="C65" s="88">
        <f>Data!DW16</f>
        <v>247911</v>
      </c>
      <c r="D65" s="88">
        <f>Data!EQ16</f>
        <v>388922</v>
      </c>
      <c r="E65" s="88">
        <f>Data!FK16</f>
        <v>611521</v>
      </c>
      <c r="F65" s="88">
        <f>Data!GE16</f>
        <v>15708</v>
      </c>
      <c r="G65" s="88">
        <f>Data!GY16</f>
        <v>0</v>
      </c>
      <c r="H65" s="22">
        <f t="shared" si="1"/>
        <v>1264062</v>
      </c>
      <c r="I65" s="1"/>
    </row>
    <row r="66" spans="2:9" x14ac:dyDescent="0.2">
      <c r="B66" s="9" t="str">
        <f>$B$37</f>
        <v>Engineering</v>
      </c>
      <c r="C66" s="88">
        <f>Data!DX16</f>
        <v>894078</v>
      </c>
      <c r="D66" s="88">
        <f>Data!ER16</f>
        <v>2565763</v>
      </c>
      <c r="E66" s="88">
        <f>Data!FL16</f>
        <v>3203815</v>
      </c>
      <c r="F66" s="88">
        <f>Data!GF16</f>
        <v>134815</v>
      </c>
      <c r="G66" s="88">
        <f>Data!GZ16</f>
        <v>0</v>
      </c>
      <c r="H66" s="22">
        <f t="shared" si="1"/>
        <v>6798471</v>
      </c>
      <c r="I66" s="1"/>
    </row>
    <row r="67" spans="2:9" x14ac:dyDescent="0.2">
      <c r="B67" s="9" t="str">
        <f>$B$38</f>
        <v>Home Economics</v>
      </c>
      <c r="C67" s="88">
        <f>Data!DY16</f>
        <v>93785</v>
      </c>
      <c r="D67" s="88">
        <f>Data!ES16</f>
        <v>173621</v>
      </c>
      <c r="E67" s="88">
        <f>Data!FM16</f>
        <v>142932</v>
      </c>
      <c r="F67" s="88">
        <f>Data!GG16</f>
        <v>0</v>
      </c>
      <c r="G67" s="88">
        <f>Data!HA16</f>
        <v>0</v>
      </c>
      <c r="H67" s="22">
        <f t="shared" si="1"/>
        <v>410338</v>
      </c>
      <c r="I67" s="1"/>
    </row>
    <row r="68" spans="2:9" x14ac:dyDescent="0.2">
      <c r="B68" s="9" t="str">
        <f>$B$39</f>
        <v>Law</v>
      </c>
      <c r="C68" s="88">
        <f>Data!DZ16</f>
        <v>0</v>
      </c>
      <c r="D68" s="88">
        <f>Data!ET16</f>
        <v>0</v>
      </c>
      <c r="E68" s="88">
        <f>Data!FN16</f>
        <v>0</v>
      </c>
      <c r="F68" s="88">
        <f>Data!GH16</f>
        <v>0</v>
      </c>
      <c r="G68" s="88">
        <f>Data!HB16</f>
        <v>0</v>
      </c>
      <c r="H68" s="22">
        <f t="shared" si="1"/>
        <v>0</v>
      </c>
      <c r="I68" s="1"/>
    </row>
    <row r="69" spans="2:9" x14ac:dyDescent="0.2">
      <c r="B69" s="9" t="str">
        <f>$B$40</f>
        <v>Social Service</v>
      </c>
      <c r="C69" s="88">
        <f>Data!EA16</f>
        <v>6636</v>
      </c>
      <c r="D69" s="88">
        <f>Data!EU16</f>
        <v>249350</v>
      </c>
      <c r="E69" s="88">
        <f>Data!FO16</f>
        <v>0</v>
      </c>
      <c r="F69" s="88">
        <f>Data!GI16</f>
        <v>0</v>
      </c>
      <c r="G69" s="88">
        <f>Data!HC16</f>
        <v>0</v>
      </c>
      <c r="H69" s="22">
        <f t="shared" si="1"/>
        <v>255986</v>
      </c>
      <c r="I69" s="1"/>
    </row>
    <row r="70" spans="2:9" x14ac:dyDescent="0.2">
      <c r="B70" s="9" t="str">
        <f>$B$41</f>
        <v>Library Science</v>
      </c>
      <c r="C70" s="88">
        <f>Data!EB16</f>
        <v>7791</v>
      </c>
      <c r="D70" s="88">
        <f>Data!EV16</f>
        <v>0</v>
      </c>
      <c r="E70" s="88">
        <f>Data!FP16</f>
        <v>0</v>
      </c>
      <c r="F70" s="88">
        <f>Data!GJ16</f>
        <v>0</v>
      </c>
      <c r="G70" s="88">
        <f>Data!HD16</f>
        <v>0</v>
      </c>
      <c r="H70" s="22">
        <f t="shared" si="1"/>
        <v>7791</v>
      </c>
      <c r="I70" s="1"/>
    </row>
    <row r="71" spans="2:9" x14ac:dyDescent="0.2">
      <c r="B71" s="9" t="str">
        <f>$B$42</f>
        <v>Veterinary Science</v>
      </c>
      <c r="C71" s="88">
        <f>Data!EC16</f>
        <v>0</v>
      </c>
      <c r="D71" s="88">
        <f>Data!EW16</f>
        <v>0</v>
      </c>
      <c r="E71" s="88">
        <f>Data!FQ16</f>
        <v>0</v>
      </c>
      <c r="F71" s="88">
        <f>Data!GK16</f>
        <v>0</v>
      </c>
      <c r="G71" s="88">
        <f>Data!HE16</f>
        <v>0</v>
      </c>
      <c r="H71" s="22">
        <f t="shared" si="1"/>
        <v>0</v>
      </c>
      <c r="I71" s="1"/>
    </row>
    <row r="72" spans="2:9" x14ac:dyDescent="0.2">
      <c r="B72" s="9" t="str">
        <f>$B$43</f>
        <v>Vocational Training</v>
      </c>
      <c r="C72" s="88">
        <f>Data!ED16</f>
        <v>21922</v>
      </c>
      <c r="D72" s="88">
        <f>Data!EX16</f>
        <v>22990</v>
      </c>
      <c r="E72" s="88">
        <f>Data!FR16</f>
        <v>0</v>
      </c>
      <c r="F72" s="88">
        <f>Data!GL16</f>
        <v>0</v>
      </c>
      <c r="G72" s="88">
        <f>Data!HF16</f>
        <v>0</v>
      </c>
      <c r="H72" s="22">
        <f t="shared" si="1"/>
        <v>44912</v>
      </c>
      <c r="I72" s="1"/>
    </row>
    <row r="73" spans="2:9" x14ac:dyDescent="0.2">
      <c r="B73" s="9" t="str">
        <f>$B$44</f>
        <v>Physical Training</v>
      </c>
      <c r="C73" s="88">
        <f>Data!EE16</f>
        <v>58450</v>
      </c>
      <c r="D73" s="88">
        <f>Data!EY16</f>
        <v>0</v>
      </c>
      <c r="E73" s="88">
        <f>Data!FS16</f>
        <v>0</v>
      </c>
      <c r="F73" s="88">
        <f>Data!GM16</f>
        <v>0</v>
      </c>
      <c r="G73" s="88">
        <f>Data!HG16</f>
        <v>0</v>
      </c>
      <c r="H73" s="22">
        <f t="shared" si="1"/>
        <v>58450</v>
      </c>
      <c r="I73" s="1"/>
    </row>
    <row r="74" spans="2:9" x14ac:dyDescent="0.2">
      <c r="B74" s="9" t="str">
        <f>$B$45</f>
        <v>Health Services</v>
      </c>
      <c r="C74" s="88">
        <f>Data!EF16</f>
        <v>184389</v>
      </c>
      <c r="D74" s="88">
        <f>Data!EZ16</f>
        <v>240734</v>
      </c>
      <c r="E74" s="88">
        <f>Data!FT16</f>
        <v>413719</v>
      </c>
      <c r="F74" s="88">
        <f>Data!GN16</f>
        <v>0</v>
      </c>
      <c r="G74" s="88">
        <f>Data!HH16</f>
        <v>0</v>
      </c>
      <c r="H74" s="22">
        <f t="shared" si="1"/>
        <v>838842</v>
      </c>
      <c r="I74" s="1"/>
    </row>
    <row r="75" spans="2:9" x14ac:dyDescent="0.2">
      <c r="B75" s="9" t="str">
        <f>$B$46</f>
        <v>Pharmacy</v>
      </c>
      <c r="C75" s="88">
        <f>Data!EG16</f>
        <v>0</v>
      </c>
      <c r="D75" s="88">
        <f>Data!FA16</f>
        <v>0</v>
      </c>
      <c r="E75" s="88">
        <f>Data!FU16</f>
        <v>0</v>
      </c>
      <c r="F75" s="88">
        <f>Data!GO16</f>
        <v>0</v>
      </c>
      <c r="G75" s="88">
        <f>Data!HI16</f>
        <v>0</v>
      </c>
      <c r="H75" s="22">
        <f t="shared" si="1"/>
        <v>0</v>
      </c>
      <c r="I75" s="1"/>
    </row>
    <row r="76" spans="2:9" x14ac:dyDescent="0.2">
      <c r="B76" s="9" t="str">
        <f>$B$47</f>
        <v>Business Administration</v>
      </c>
      <c r="C76" s="88">
        <f>Data!EH16</f>
        <v>388189</v>
      </c>
      <c r="D76" s="88">
        <f>Data!FB16</f>
        <v>1134854</v>
      </c>
      <c r="E76" s="88">
        <f>Data!FV16</f>
        <v>238353</v>
      </c>
      <c r="F76" s="88">
        <f>Data!GP16</f>
        <v>0</v>
      </c>
      <c r="G76" s="88">
        <f>Data!HJ16</f>
        <v>0</v>
      </c>
      <c r="H76" s="22">
        <f t="shared" si="1"/>
        <v>1761396</v>
      </c>
      <c r="I76" s="1"/>
    </row>
    <row r="77" spans="2:9" x14ac:dyDescent="0.2">
      <c r="B77" s="9" t="str">
        <f>$B$48</f>
        <v>Optometry</v>
      </c>
      <c r="C77" s="88">
        <f>Data!EI16</f>
        <v>0</v>
      </c>
      <c r="D77" s="88">
        <f>Data!FC16</f>
        <v>0</v>
      </c>
      <c r="E77" s="88">
        <f>Data!FW16</f>
        <v>0</v>
      </c>
      <c r="F77" s="88">
        <f>Data!GQ16</f>
        <v>0</v>
      </c>
      <c r="G77" s="88">
        <f>Data!HK16</f>
        <v>0</v>
      </c>
      <c r="H77" s="22">
        <f t="shared" si="1"/>
        <v>0</v>
      </c>
      <c r="I77" s="1"/>
    </row>
    <row r="78" spans="2:9" x14ac:dyDescent="0.2">
      <c r="B78" s="9" t="str">
        <f>$B$49</f>
        <v>Teacher Ed-Practice Teaching</v>
      </c>
      <c r="C78" s="88">
        <f>Data!EJ16</f>
        <v>0</v>
      </c>
      <c r="D78" s="88">
        <f>Data!FD16</f>
        <v>111397</v>
      </c>
      <c r="E78" s="88">
        <f>Data!FX16</f>
        <v>0</v>
      </c>
      <c r="F78" s="88">
        <f>Data!GR16</f>
        <v>0</v>
      </c>
      <c r="G78" s="88">
        <f>Data!HL16</f>
        <v>0</v>
      </c>
      <c r="H78" s="22">
        <f t="shared" si="1"/>
        <v>111397</v>
      </c>
      <c r="I78" s="1"/>
    </row>
    <row r="79" spans="2:9" x14ac:dyDescent="0.2">
      <c r="B79" s="9" t="str">
        <f>$B$50</f>
        <v>Technology</v>
      </c>
      <c r="C79" s="88">
        <f>Data!EK16</f>
        <v>151385</v>
      </c>
      <c r="D79" s="88">
        <f>Data!FE16</f>
        <v>249062</v>
      </c>
      <c r="E79" s="88">
        <f>Data!FY16</f>
        <v>0</v>
      </c>
      <c r="F79" s="88">
        <f>Data!GS16</f>
        <v>0</v>
      </c>
      <c r="G79" s="88">
        <f>Data!HM16</f>
        <v>0</v>
      </c>
      <c r="H79" s="22">
        <f t="shared" si="1"/>
        <v>400447</v>
      </c>
      <c r="I79" s="1"/>
    </row>
    <row r="80" spans="2:9" x14ac:dyDescent="0.2">
      <c r="B80" s="9" t="str">
        <f>$B$51</f>
        <v>Nursing</v>
      </c>
      <c r="C80" s="88">
        <f>Data!EL16</f>
        <v>0</v>
      </c>
      <c r="D80" s="88">
        <f>Data!FF16</f>
        <v>0</v>
      </c>
      <c r="E80" s="88">
        <f>Data!FZ16</f>
        <v>0</v>
      </c>
      <c r="F80" s="88">
        <f>Data!GT16</f>
        <v>0</v>
      </c>
      <c r="G80" s="88">
        <f>Data!HN16</f>
        <v>0</v>
      </c>
      <c r="H80" s="22">
        <f t="shared" si="1"/>
        <v>0</v>
      </c>
      <c r="I80" s="1"/>
    </row>
    <row r="81" spans="2:9" x14ac:dyDescent="0.2">
      <c r="B81" s="39" t="str">
        <f>$B$52</f>
        <v>Totals</v>
      </c>
      <c r="C81" s="21">
        <f>SUM(C61:C80)</f>
        <v>9206672</v>
      </c>
      <c r="D81" s="21">
        <f>SUM(D61:D80)</f>
        <v>9855176</v>
      </c>
      <c r="E81" s="21">
        <f>SUM(E61:E80)</f>
        <v>6321325</v>
      </c>
      <c r="F81" s="21">
        <f>SUM(F61:F80)</f>
        <v>610346</v>
      </c>
      <c r="G81" s="21">
        <f>SUM(G61:G80)</f>
        <v>0</v>
      </c>
      <c r="H81" s="21">
        <f t="shared" si="1"/>
        <v>25993519</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Data!T16</f>
        <v>Weir, George W.</v>
      </c>
      <c r="E84" s="363"/>
      <c r="F84" s="363"/>
      <c r="G84" s="94" t="str">
        <f>Data!U16</f>
        <v>(361) 593-2315</v>
      </c>
      <c r="H84" s="84" t="str">
        <f>Data!V16</f>
        <v>kagww00@tamuk.edu</v>
      </c>
    </row>
    <row r="85" spans="2:9" ht="13.5" customHeight="1" x14ac:dyDescent="0.2">
      <c r="B85" s="27"/>
      <c r="C85" s="27"/>
      <c r="D85" s="27"/>
      <c r="E85" s="27"/>
      <c r="F85" s="27"/>
      <c r="G85" s="27"/>
      <c r="H85" s="5"/>
    </row>
    <row r="86" spans="2:9" x14ac:dyDescent="0.2">
      <c r="B86" s="28" t="s">
        <v>33</v>
      </c>
      <c r="C86" s="13"/>
      <c r="D86" s="13"/>
      <c r="E86" s="13"/>
      <c r="F86" s="13"/>
      <c r="G86" s="13"/>
      <c r="H86" s="17">
        <f>H13+H14</f>
        <v>61232407</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Data!HR16</f>
        <v>230161.03411083602</v>
      </c>
      <c r="D91" s="171">
        <f>Data!IL16</f>
        <v>54005.002874828344</v>
      </c>
      <c r="E91" s="171">
        <f>Data!JF16</f>
        <v>8680.2599392971588</v>
      </c>
      <c r="F91" s="171">
        <f>Data!JZ16</f>
        <v>615.00652922267079</v>
      </c>
      <c r="G91" s="171">
        <f>Data!KT16</f>
        <v>0</v>
      </c>
      <c r="H91" s="40">
        <f t="shared" ref="H91:H111" si="2">SUM(C91:G91)</f>
        <v>293461.30345418415</v>
      </c>
    </row>
    <row r="92" spans="2:9" x14ac:dyDescent="0.2">
      <c r="B92" s="9" t="str">
        <f>$B$33</f>
        <v>Science</v>
      </c>
      <c r="C92" s="171">
        <f>Data!HS16</f>
        <v>77280.317091517209</v>
      </c>
      <c r="D92" s="171">
        <f>Data!IM16</f>
        <v>44202.046452654911</v>
      </c>
      <c r="E92" s="171">
        <f>Data!JG16</f>
        <v>3813.8659933003205</v>
      </c>
      <c r="F92" s="171">
        <f>Data!KA16</f>
        <v>0</v>
      </c>
      <c r="G92" s="171">
        <f>Data!KU16</f>
        <v>0</v>
      </c>
      <c r="H92" s="75">
        <f t="shared" si="2"/>
        <v>125296.22953747243</v>
      </c>
    </row>
    <row r="93" spans="2:9" x14ac:dyDescent="0.2">
      <c r="B93" s="9" t="str">
        <f>$B$34</f>
        <v>Fine Arts</v>
      </c>
      <c r="C93" s="171">
        <f>Data!HT16</f>
        <v>33697.404728683789</v>
      </c>
      <c r="D93" s="171">
        <f>Data!IN16</f>
        <v>7532.798092828014</v>
      </c>
      <c r="E93" s="171">
        <f>Data!JH16</f>
        <v>643.89945341433986</v>
      </c>
      <c r="F93" s="171">
        <f>Data!KB16</f>
        <v>0</v>
      </c>
      <c r="G93" s="171">
        <f>Data!KV16</f>
        <v>0</v>
      </c>
      <c r="H93" s="75">
        <f t="shared" si="2"/>
        <v>41874.102274926146</v>
      </c>
    </row>
    <row r="94" spans="2:9" x14ac:dyDescent="0.2">
      <c r="B94" s="9" t="str">
        <f>$B$35</f>
        <v>Teacher Education</v>
      </c>
      <c r="C94" s="171">
        <f>Data!HU16</f>
        <v>2951.2058281490577</v>
      </c>
      <c r="D94" s="171">
        <f>Data!IO16</f>
        <v>28905.306873465524</v>
      </c>
      <c r="E94" s="171">
        <f>Data!JI16</f>
        <v>16613.431410209727</v>
      </c>
      <c r="F94" s="171">
        <f>Data!KC16</f>
        <v>6538.055988514835</v>
      </c>
      <c r="G94" s="171">
        <f>Data!KW16</f>
        <v>0</v>
      </c>
      <c r="H94" s="75">
        <f t="shared" si="2"/>
        <v>55008.000100339144</v>
      </c>
    </row>
    <row r="95" spans="2:9" x14ac:dyDescent="0.2">
      <c r="B95" s="9" t="str">
        <f>$B$36</f>
        <v>Agriculture</v>
      </c>
      <c r="C95" s="171">
        <f>Data!HV16</f>
        <v>14161.660414516668</v>
      </c>
      <c r="D95" s="171">
        <f>Data!IP16</f>
        <v>17500.856938953853</v>
      </c>
      <c r="E95" s="171">
        <f>Data!JJ16</f>
        <v>7619.4768654030204</v>
      </c>
      <c r="F95" s="171">
        <f>Data!KD16</f>
        <v>1044.2728314988974</v>
      </c>
      <c r="G95" s="171">
        <f>Data!KX16</f>
        <v>0</v>
      </c>
      <c r="H95" s="75">
        <f t="shared" si="2"/>
        <v>40326.267050372444</v>
      </c>
    </row>
    <row r="96" spans="2:9" x14ac:dyDescent="0.2">
      <c r="B96" s="9" t="str">
        <f>$B$37</f>
        <v>Engineering</v>
      </c>
      <c r="C96" s="171">
        <f>Data!HW16</f>
        <v>22235.168945788773</v>
      </c>
      <c r="D96" s="171">
        <f>Data!IQ16</f>
        <v>61607.969497836137</v>
      </c>
      <c r="E96" s="171">
        <f>Data!JK16</f>
        <v>43393.044575288171</v>
      </c>
      <c r="F96" s="171">
        <f>Data!KE16</f>
        <v>2179.3519961716115</v>
      </c>
      <c r="G96" s="171">
        <f>Data!KY16</f>
        <v>0</v>
      </c>
      <c r="H96" s="75">
        <f t="shared" si="2"/>
        <v>129415.53501508469</v>
      </c>
    </row>
    <row r="97" spans="2:8" x14ac:dyDescent="0.2">
      <c r="B97" s="9" t="str">
        <f>$B$38</f>
        <v>Home Economics</v>
      </c>
      <c r="C97" s="171">
        <f>Data!HX16</f>
        <v>2224.7551627585203</v>
      </c>
      <c r="D97" s="171">
        <f>Data!IR16</f>
        <v>4792.0978552182605</v>
      </c>
      <c r="E97" s="171">
        <f>Data!JL16</f>
        <v>656.28213521076941</v>
      </c>
      <c r="F97" s="171">
        <f>Data!KF16</f>
        <v>0</v>
      </c>
      <c r="G97" s="171">
        <f>Data!KZ16</f>
        <v>0</v>
      </c>
      <c r="H97" s="75">
        <f t="shared" si="2"/>
        <v>7673.1351531875498</v>
      </c>
    </row>
    <row r="98" spans="2:8" x14ac:dyDescent="0.2">
      <c r="B98" s="9" t="str">
        <f>$B$39</f>
        <v>Law</v>
      </c>
      <c r="C98" s="171">
        <f>Data!HY16</f>
        <v>0</v>
      </c>
      <c r="D98" s="171">
        <f>Data!IS16</f>
        <v>0</v>
      </c>
      <c r="E98" s="171">
        <f>Data!JM16</f>
        <v>0</v>
      </c>
      <c r="F98" s="171">
        <f>Data!KG16</f>
        <v>0</v>
      </c>
      <c r="G98" s="171">
        <f>Data!LA16</f>
        <v>0</v>
      </c>
      <c r="H98" s="75">
        <f t="shared" si="2"/>
        <v>0</v>
      </c>
    </row>
    <row r="99" spans="2:8" x14ac:dyDescent="0.2">
      <c r="B99" s="9" t="str">
        <f>$B$40</f>
        <v>Social Service</v>
      </c>
      <c r="C99" s="171">
        <f>Data!HZ16</f>
        <v>359.09777209645875</v>
      </c>
      <c r="D99" s="171">
        <f>Data!IT16</f>
        <v>3801.4833115038909</v>
      </c>
      <c r="E99" s="171">
        <f>Data!JN16</f>
        <v>2856.2719343764306</v>
      </c>
      <c r="F99" s="171">
        <f>Data!KH16</f>
        <v>0</v>
      </c>
      <c r="G99" s="171">
        <f>Data!LB16</f>
        <v>0</v>
      </c>
      <c r="H99" s="75">
        <f t="shared" si="2"/>
        <v>7016.8530179767804</v>
      </c>
    </row>
    <row r="100" spans="2:8" x14ac:dyDescent="0.2">
      <c r="B100" s="9" t="str">
        <f>$B$41</f>
        <v>Library Science</v>
      </c>
      <c r="C100" s="171">
        <f>Data!IA16</f>
        <v>264.16387832383168</v>
      </c>
      <c r="D100" s="171">
        <f>Data!IU16</f>
        <v>0</v>
      </c>
      <c r="E100" s="171">
        <f>Data!JO16</f>
        <v>0</v>
      </c>
      <c r="F100" s="171">
        <f>Data!KI16</f>
        <v>0</v>
      </c>
      <c r="G100" s="171">
        <f>Data!LC16</f>
        <v>0</v>
      </c>
      <c r="H100" s="75">
        <f t="shared" si="2"/>
        <v>264.16387832383168</v>
      </c>
    </row>
    <row r="101" spans="2:8" x14ac:dyDescent="0.2">
      <c r="B101" s="9" t="str">
        <f>$B$42</f>
        <v>Veterinary Science</v>
      </c>
      <c r="C101" s="171">
        <f>Data!IB16</f>
        <v>0</v>
      </c>
      <c r="D101" s="171">
        <f>Data!IV16</f>
        <v>0</v>
      </c>
      <c r="E101" s="171">
        <f>Data!JP16</f>
        <v>0</v>
      </c>
      <c r="F101" s="171">
        <f>Data!KJ16</f>
        <v>0</v>
      </c>
      <c r="G101" s="171">
        <f>Data!LD16</f>
        <v>0</v>
      </c>
      <c r="H101" s="75">
        <f t="shared" si="2"/>
        <v>0</v>
      </c>
    </row>
    <row r="102" spans="2:8" x14ac:dyDescent="0.2">
      <c r="B102" s="9" t="str">
        <f>$B$43</f>
        <v>Vocational Training</v>
      </c>
      <c r="C102" s="171">
        <f>Data!IC16</f>
        <v>433.3938628750364</v>
      </c>
      <c r="D102" s="171">
        <f>Data!IW16</f>
        <v>470.54190826432523</v>
      </c>
      <c r="E102" s="171">
        <f>Data!JQ16</f>
        <v>0</v>
      </c>
      <c r="F102" s="171">
        <f>Data!KK16</f>
        <v>0</v>
      </c>
      <c r="G102" s="171">
        <f>Data!LE16</f>
        <v>0</v>
      </c>
      <c r="H102" s="75">
        <f t="shared" si="2"/>
        <v>903.93577113936158</v>
      </c>
    </row>
    <row r="103" spans="2:8" x14ac:dyDescent="0.2">
      <c r="B103" s="9" t="str">
        <f>$B$44</f>
        <v>Physical Training</v>
      </c>
      <c r="C103" s="171">
        <f>Data!ID16</f>
        <v>1671.6620425179979</v>
      </c>
      <c r="D103" s="171">
        <f>Data!IX16</f>
        <v>0</v>
      </c>
      <c r="E103" s="171">
        <f>Data!JR16</f>
        <v>0</v>
      </c>
      <c r="F103" s="171">
        <f>Data!KL16</f>
        <v>0</v>
      </c>
      <c r="G103" s="171">
        <f>Data!LF16</f>
        <v>0</v>
      </c>
      <c r="H103" s="75">
        <f t="shared" si="2"/>
        <v>1671.6620425179979</v>
      </c>
    </row>
    <row r="104" spans="2:8" x14ac:dyDescent="0.2">
      <c r="B104" s="9" t="str">
        <f>$B$45</f>
        <v>Health Services</v>
      </c>
      <c r="C104" s="171">
        <f>Data!IE16</f>
        <v>7545.180774624444</v>
      </c>
      <c r="D104" s="171">
        <f>Data!IY16</f>
        <v>8147.804622050684</v>
      </c>
      <c r="E104" s="171">
        <f>Data!JS16</f>
        <v>8973.3167418126595</v>
      </c>
      <c r="F104" s="171">
        <f>Data!KM16</f>
        <v>0</v>
      </c>
      <c r="G104" s="171">
        <f>Data!LG16</f>
        <v>0</v>
      </c>
      <c r="H104" s="75">
        <f t="shared" si="2"/>
        <v>24666.302138487787</v>
      </c>
    </row>
    <row r="105" spans="2:8" x14ac:dyDescent="0.2">
      <c r="B105" s="9" t="str">
        <f>$B$46</f>
        <v>Pharmacy</v>
      </c>
      <c r="C105" s="171">
        <f>Data!IF16</f>
        <v>0</v>
      </c>
      <c r="D105" s="171">
        <f>Data!IZ16</f>
        <v>0</v>
      </c>
      <c r="E105" s="171">
        <f>Data!JT16</f>
        <v>0</v>
      </c>
      <c r="F105" s="171">
        <f>Data!KN16</f>
        <v>0</v>
      </c>
      <c r="G105" s="171">
        <f>Data!LH16</f>
        <v>0</v>
      </c>
      <c r="H105" s="75">
        <f t="shared" si="2"/>
        <v>0</v>
      </c>
    </row>
    <row r="106" spans="2:8" x14ac:dyDescent="0.2">
      <c r="B106" s="9" t="str">
        <f>$B$47</f>
        <v>Business Administration</v>
      </c>
      <c r="C106" s="171">
        <f>Data!IG16</f>
        <v>15556.775896914402</v>
      </c>
      <c r="D106" s="171">
        <f>Data!JA16</f>
        <v>24307.204366391328</v>
      </c>
      <c r="E106" s="171">
        <f>Data!JU16</f>
        <v>9472.7515742686537</v>
      </c>
      <c r="F106" s="171">
        <f>Data!KO16</f>
        <v>0</v>
      </c>
      <c r="G106" s="171">
        <f>Data!LI16</f>
        <v>0</v>
      </c>
      <c r="H106" s="75">
        <f t="shared" si="2"/>
        <v>49336.731837574378</v>
      </c>
    </row>
    <row r="107" spans="2:8" x14ac:dyDescent="0.2">
      <c r="B107" s="9" t="str">
        <f>$B$48</f>
        <v>Optometry</v>
      </c>
      <c r="C107" s="171">
        <f>Data!IH16</f>
        <v>0</v>
      </c>
      <c r="D107" s="171">
        <f>Data!JB16</f>
        <v>0</v>
      </c>
      <c r="E107" s="171">
        <f>Data!JV16</f>
        <v>0</v>
      </c>
      <c r="F107" s="171">
        <f>Data!KP16</f>
        <v>0</v>
      </c>
      <c r="G107" s="171">
        <f>Data!LJ16</f>
        <v>0</v>
      </c>
      <c r="H107" s="75">
        <f t="shared" si="2"/>
        <v>0</v>
      </c>
    </row>
    <row r="108" spans="2:8" x14ac:dyDescent="0.2">
      <c r="B108" s="9" t="str">
        <f>$B$49</f>
        <v>Teacher Ed-Practice Teaching</v>
      </c>
      <c r="C108" s="171">
        <f>Data!II16</f>
        <v>0</v>
      </c>
      <c r="D108" s="171">
        <f>Data!JC16</f>
        <v>4519.6788556968086</v>
      </c>
      <c r="E108" s="171">
        <f>Data!JW16</f>
        <v>0</v>
      </c>
      <c r="F108" s="171">
        <f>Data!KQ16</f>
        <v>0</v>
      </c>
      <c r="G108" s="171">
        <f>Data!LK16</f>
        <v>0</v>
      </c>
      <c r="H108" s="75">
        <f t="shared" si="2"/>
        <v>4519.6788556968086</v>
      </c>
    </row>
    <row r="109" spans="2:8" x14ac:dyDescent="0.2">
      <c r="B109" s="9" t="str">
        <f>$B$50</f>
        <v>Technology</v>
      </c>
      <c r="C109" s="171">
        <f>Data!IJ16</f>
        <v>4255.5149773729763</v>
      </c>
      <c r="D109" s="171">
        <f>Data!JD16</f>
        <v>6550.4386703112641</v>
      </c>
      <c r="E109" s="171">
        <f>Data!JX16</f>
        <v>1275.4162250322499</v>
      </c>
      <c r="F109" s="171">
        <f>Data!KR16</f>
        <v>0</v>
      </c>
      <c r="G109" s="171">
        <f>Data!LL16</f>
        <v>0</v>
      </c>
      <c r="H109" s="75">
        <f t="shared" si="2"/>
        <v>12081.36987271649</v>
      </c>
    </row>
    <row r="110" spans="2:8" x14ac:dyDescent="0.2">
      <c r="B110" s="9" t="str">
        <f>$B$51</f>
        <v>Nursing</v>
      </c>
      <c r="C110" s="171">
        <f>Data!IK16</f>
        <v>0</v>
      </c>
      <c r="D110" s="171">
        <f>Data!JE16</f>
        <v>0</v>
      </c>
      <c r="E110" s="171">
        <f>Data!JY16</f>
        <v>0</v>
      </c>
      <c r="F110" s="171">
        <f>Data!KS16</f>
        <v>0</v>
      </c>
      <c r="G110" s="171">
        <f>Data!HPM16</f>
        <v>0</v>
      </c>
      <c r="H110" s="75">
        <f t="shared" si="2"/>
        <v>0</v>
      </c>
    </row>
    <row r="111" spans="2:8" x14ac:dyDescent="0.2">
      <c r="B111" s="39" t="str">
        <f>$B$52</f>
        <v>Totals</v>
      </c>
      <c r="C111" s="40">
        <f>SUM(C91:C110)</f>
        <v>412797.33548697521</v>
      </c>
      <c r="D111" s="40">
        <f>SUM(D91:D110)</f>
        <v>266343.23032000335</v>
      </c>
      <c r="E111" s="40">
        <f>SUM(E91:E110)</f>
        <v>103998.0168476135</v>
      </c>
      <c r="F111" s="40">
        <f>SUM(F91:F110)</f>
        <v>10376.687345408016</v>
      </c>
      <c r="G111" s="40">
        <f>SUM(G91:G110)</f>
        <v>0</v>
      </c>
      <c r="H111" s="40">
        <f t="shared" si="2"/>
        <v>793515.27000000014</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4359071.0341108358</v>
      </c>
      <c r="D116" s="21">
        <f t="shared" si="3"/>
        <v>1566975.0028748284</v>
      </c>
      <c r="E116" s="21">
        <f t="shared" si="3"/>
        <v>654965.2599392971</v>
      </c>
      <c r="F116" s="21">
        <f t="shared" si="3"/>
        <v>36917.006529222672</v>
      </c>
      <c r="G116" s="21">
        <f t="shared" si="3"/>
        <v>0</v>
      </c>
      <c r="H116" s="40">
        <f t="shared" ref="H116:H136" si="4">SUM(C116:G116)</f>
        <v>6617928.303454183</v>
      </c>
      <c r="I116" s="1"/>
    </row>
    <row r="117" spans="2:9" x14ac:dyDescent="0.2">
      <c r="B117" s="9" t="str">
        <f>$B$33</f>
        <v>Science</v>
      </c>
      <c r="C117" s="22">
        <f t="shared" si="3"/>
        <v>1745651.3170915172</v>
      </c>
      <c r="D117" s="22">
        <f t="shared" si="3"/>
        <v>1563541.046452655</v>
      </c>
      <c r="E117" s="22">
        <f t="shared" si="3"/>
        <v>331194.86599330034</v>
      </c>
      <c r="F117" s="22">
        <f t="shared" si="3"/>
        <v>0</v>
      </c>
      <c r="G117" s="22">
        <f t="shared" si="3"/>
        <v>0</v>
      </c>
      <c r="H117" s="75">
        <f t="shared" si="4"/>
        <v>3640387.2295374726</v>
      </c>
      <c r="I117" s="1"/>
    </row>
    <row r="118" spans="2:9" x14ac:dyDescent="0.2">
      <c r="B118" s="9" t="str">
        <f>$B$34</f>
        <v>Fine Arts</v>
      </c>
      <c r="C118" s="22">
        <f t="shared" si="3"/>
        <v>1325196.4047286839</v>
      </c>
      <c r="D118" s="22">
        <f t="shared" si="3"/>
        <v>760440.79809282802</v>
      </c>
      <c r="E118" s="22">
        <f t="shared" si="3"/>
        <v>40058.899453414342</v>
      </c>
      <c r="F118" s="22">
        <f t="shared" si="3"/>
        <v>0</v>
      </c>
      <c r="G118" s="22">
        <f t="shared" si="3"/>
        <v>0</v>
      </c>
      <c r="H118" s="75">
        <f t="shared" si="4"/>
        <v>2125696.1022749259</v>
      </c>
      <c r="I118" s="1"/>
    </row>
    <row r="119" spans="2:9" x14ac:dyDescent="0.2">
      <c r="B119" s="9" t="str">
        <f>$B$35</f>
        <v>Teacher Education</v>
      </c>
      <c r="C119" s="22">
        <f t="shared" si="3"/>
        <v>66307.205828149061</v>
      </c>
      <c r="D119" s="22">
        <f t="shared" si="3"/>
        <v>962171.30687346554</v>
      </c>
      <c r="E119" s="22">
        <f t="shared" si="3"/>
        <v>714517.43141020974</v>
      </c>
      <c r="F119" s="22">
        <f t="shared" si="3"/>
        <v>430059.05598851485</v>
      </c>
      <c r="G119" s="22">
        <f t="shared" si="3"/>
        <v>0</v>
      </c>
      <c r="H119" s="75">
        <f t="shared" si="4"/>
        <v>2173055.0001003393</v>
      </c>
      <c r="I119" s="1"/>
    </row>
    <row r="120" spans="2:9" x14ac:dyDescent="0.2">
      <c r="B120" s="9" t="str">
        <f>$B$36</f>
        <v>Agriculture</v>
      </c>
      <c r="C120" s="22">
        <f t="shared" si="3"/>
        <v>262072.66041451666</v>
      </c>
      <c r="D120" s="22">
        <f t="shared" si="3"/>
        <v>406422.85693895386</v>
      </c>
      <c r="E120" s="22">
        <f t="shared" si="3"/>
        <v>619140.476865403</v>
      </c>
      <c r="F120" s="22">
        <f t="shared" si="3"/>
        <v>16752.272831498896</v>
      </c>
      <c r="G120" s="22">
        <f t="shared" si="3"/>
        <v>0</v>
      </c>
      <c r="H120" s="75">
        <f t="shared" si="4"/>
        <v>1304388.2670503724</v>
      </c>
      <c r="I120" s="1"/>
    </row>
    <row r="121" spans="2:9" x14ac:dyDescent="0.2">
      <c r="B121" s="9" t="str">
        <f>$B$37</f>
        <v>Engineering</v>
      </c>
      <c r="C121" s="22">
        <f t="shared" si="3"/>
        <v>916313.16894578876</v>
      </c>
      <c r="D121" s="22">
        <f t="shared" si="3"/>
        <v>2627370.9694978362</v>
      </c>
      <c r="E121" s="22">
        <f t="shared" si="3"/>
        <v>3247208.044575288</v>
      </c>
      <c r="F121" s="22">
        <f t="shared" si="3"/>
        <v>136994.35199617161</v>
      </c>
      <c r="G121" s="22">
        <f t="shared" si="3"/>
        <v>0</v>
      </c>
      <c r="H121" s="75">
        <f t="shared" si="4"/>
        <v>6927886.5350150848</v>
      </c>
      <c r="I121" s="1"/>
    </row>
    <row r="122" spans="2:9" x14ac:dyDescent="0.2">
      <c r="B122" s="9" t="str">
        <f>$B$38</f>
        <v>Home Economics</v>
      </c>
      <c r="C122" s="22">
        <f t="shared" si="3"/>
        <v>96009.75516275852</v>
      </c>
      <c r="D122" s="22">
        <f t="shared" si="3"/>
        <v>178413.09785521825</v>
      </c>
      <c r="E122" s="22">
        <f t="shared" si="3"/>
        <v>143588.28213521076</v>
      </c>
      <c r="F122" s="22">
        <f t="shared" si="3"/>
        <v>0</v>
      </c>
      <c r="G122" s="22">
        <f t="shared" si="3"/>
        <v>0</v>
      </c>
      <c r="H122" s="75">
        <f t="shared" si="4"/>
        <v>418011.1351531875</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6995.0977720964584</v>
      </c>
      <c r="D124" s="22">
        <f t="shared" si="3"/>
        <v>253151.48331150389</v>
      </c>
      <c r="E124" s="22">
        <f t="shared" si="3"/>
        <v>2856.2719343764306</v>
      </c>
      <c r="F124" s="22">
        <f t="shared" si="3"/>
        <v>0</v>
      </c>
      <c r="G124" s="22">
        <f t="shared" si="3"/>
        <v>0</v>
      </c>
      <c r="H124" s="75">
        <f t="shared" si="4"/>
        <v>263002.8530179768</v>
      </c>
      <c r="I124" s="1"/>
    </row>
    <row r="125" spans="2:9" x14ac:dyDescent="0.2">
      <c r="B125" s="9" t="str">
        <f>$B$41</f>
        <v>Library Science</v>
      </c>
      <c r="C125" s="22">
        <f t="shared" si="3"/>
        <v>8055.1638783238313</v>
      </c>
      <c r="D125" s="22">
        <f t="shared" si="3"/>
        <v>0</v>
      </c>
      <c r="E125" s="22">
        <f t="shared" si="3"/>
        <v>0</v>
      </c>
      <c r="F125" s="22">
        <f t="shared" si="3"/>
        <v>0</v>
      </c>
      <c r="G125" s="22">
        <f t="shared" si="3"/>
        <v>0</v>
      </c>
      <c r="H125" s="75">
        <f t="shared" si="4"/>
        <v>8055.1638783238313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22355.393862875037</v>
      </c>
      <c r="D127" s="22">
        <f t="shared" si="3"/>
        <v>23460.541908264324</v>
      </c>
      <c r="E127" s="22">
        <f t="shared" si="3"/>
        <v>0</v>
      </c>
      <c r="F127" s="22">
        <f t="shared" si="3"/>
        <v>0</v>
      </c>
      <c r="G127" s="22">
        <f t="shared" si="3"/>
        <v>0</v>
      </c>
      <c r="H127" s="75">
        <f t="shared" si="4"/>
        <v>45815.93577113936</v>
      </c>
      <c r="I127" s="1"/>
    </row>
    <row r="128" spans="2:9" x14ac:dyDescent="0.2">
      <c r="B128" s="9" t="str">
        <f>$B$44</f>
        <v>Physical Training</v>
      </c>
      <c r="C128" s="22">
        <f t="shared" si="3"/>
        <v>60121.662042518001</v>
      </c>
      <c r="D128" s="22">
        <f t="shared" si="3"/>
        <v>0</v>
      </c>
      <c r="E128" s="22">
        <f t="shared" si="3"/>
        <v>0</v>
      </c>
      <c r="F128" s="22">
        <f t="shared" si="3"/>
        <v>0</v>
      </c>
      <c r="G128" s="22">
        <f t="shared" si="3"/>
        <v>0</v>
      </c>
      <c r="H128" s="75">
        <f t="shared" si="4"/>
        <v>60121.662042518001</v>
      </c>
      <c r="I128" s="1"/>
    </row>
    <row r="129" spans="2:12" x14ac:dyDescent="0.2">
      <c r="B129" s="9" t="str">
        <f>$B$45</f>
        <v>Health Services</v>
      </c>
      <c r="C129" s="22">
        <f t="shared" si="3"/>
        <v>191934.18077462443</v>
      </c>
      <c r="D129" s="22">
        <f t="shared" si="3"/>
        <v>248881.80462205069</v>
      </c>
      <c r="E129" s="22">
        <f t="shared" si="3"/>
        <v>422692.31674181268</v>
      </c>
      <c r="F129" s="22">
        <f t="shared" si="3"/>
        <v>0</v>
      </c>
      <c r="G129" s="22">
        <f t="shared" si="3"/>
        <v>0</v>
      </c>
      <c r="H129" s="75">
        <f t="shared" si="4"/>
        <v>863508.30213848781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403745.77589691442</v>
      </c>
      <c r="D131" s="22">
        <f t="shared" si="3"/>
        <v>1159161.2043663913</v>
      </c>
      <c r="E131" s="22">
        <f t="shared" si="3"/>
        <v>247825.75157426865</v>
      </c>
      <c r="F131" s="22">
        <f t="shared" si="3"/>
        <v>0</v>
      </c>
      <c r="G131" s="22">
        <f t="shared" si="3"/>
        <v>0</v>
      </c>
      <c r="H131" s="75">
        <f t="shared" si="4"/>
        <v>1810732.7318375744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115916.67885569681</v>
      </c>
      <c r="E133" s="22">
        <f t="shared" si="5"/>
        <v>0</v>
      </c>
      <c r="F133" s="22">
        <f t="shared" si="5"/>
        <v>0</v>
      </c>
      <c r="G133" s="22">
        <f t="shared" si="5"/>
        <v>0</v>
      </c>
      <c r="H133" s="75">
        <f t="shared" si="4"/>
        <v>115916.67885569681</v>
      </c>
      <c r="I133" s="1"/>
    </row>
    <row r="134" spans="2:12" x14ac:dyDescent="0.2">
      <c r="B134" s="9" t="str">
        <f>$B$50</f>
        <v>Technology</v>
      </c>
      <c r="C134" s="22">
        <f t="shared" si="5"/>
        <v>155640.51497737298</v>
      </c>
      <c r="D134" s="22">
        <f t="shared" si="5"/>
        <v>255612.43867031127</v>
      </c>
      <c r="E134" s="22">
        <f t="shared" si="5"/>
        <v>1275.4162250322499</v>
      </c>
      <c r="F134" s="22">
        <f t="shared" si="5"/>
        <v>0</v>
      </c>
      <c r="G134" s="22">
        <f t="shared" si="5"/>
        <v>0</v>
      </c>
      <c r="H134" s="75">
        <f t="shared" si="4"/>
        <v>412528.36987271649</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9619469.3354869746</v>
      </c>
      <c r="D136" s="40">
        <f>SUM(D116:D135)</f>
        <v>10121519.230320005</v>
      </c>
      <c r="E136" s="40">
        <f>SUM(E116:E135)</f>
        <v>6425323.0168476123</v>
      </c>
      <c r="F136" s="40">
        <f>SUM(F116:F135)</f>
        <v>620722.68734540802</v>
      </c>
      <c r="G136" s="40">
        <f>SUM(G116:G135)</f>
        <v>0</v>
      </c>
      <c r="H136" s="40">
        <f t="shared" si="4"/>
        <v>26787034.269999996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34445372.729999997</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Data!QD16</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Data!LN16</f>
        <v>6093939.8222843641</v>
      </c>
      <c r="D143" s="171">
        <f>Data!MH16</f>
        <v>1514911.5005551074</v>
      </c>
      <c r="E143" s="171">
        <f>Data!NB16</f>
        <v>5851.3692072485574</v>
      </c>
      <c r="F143" s="171">
        <f>Data!NV16</f>
        <v>26235.703795060414</v>
      </c>
      <c r="G143" s="171">
        <f>Data!OP16</f>
        <v>0</v>
      </c>
      <c r="H143" s="172">
        <f>Data!PJ16</f>
        <v>0</v>
      </c>
      <c r="I143" s="76">
        <f t="shared" ref="I143:I162" si="6">SUM(C143:H143)</f>
        <v>7640938.395841781</v>
      </c>
    </row>
    <row r="144" spans="2:12" x14ac:dyDescent="0.2">
      <c r="B144" s="9" t="str">
        <f>$B$33</f>
        <v>Science</v>
      </c>
      <c r="C144" s="171">
        <f>Data!LO16</f>
        <v>2296372.8710294152</v>
      </c>
      <c r="D144" s="171">
        <f>Data!MI16</f>
        <v>2370816.1398180742</v>
      </c>
      <c r="E144" s="171">
        <f>Data!NC16</f>
        <v>44892.879763311939</v>
      </c>
      <c r="F144" s="171">
        <f>Data!NW16</f>
        <v>0</v>
      </c>
      <c r="G144" s="171">
        <f>Data!OQ16</f>
        <v>0</v>
      </c>
      <c r="H144" s="172">
        <f>Data!PK16</f>
        <v>0</v>
      </c>
      <c r="I144" s="76">
        <f t="shared" si="6"/>
        <v>4712081.8906108011</v>
      </c>
    </row>
    <row r="145" spans="2:9" x14ac:dyDescent="0.2">
      <c r="B145" s="9" t="str">
        <f>$B$34</f>
        <v>Fine Arts</v>
      </c>
      <c r="C145" s="171">
        <f>Data!LP16</f>
        <v>344814.8575715085</v>
      </c>
      <c r="D145" s="171">
        <f>Data!MJ16</f>
        <v>107554.55205119133</v>
      </c>
      <c r="E145" s="171">
        <f>Data!ND16</f>
        <v>19676.186626398645</v>
      </c>
      <c r="F145" s="171">
        <f>Data!NX16</f>
        <v>0</v>
      </c>
      <c r="G145" s="171">
        <f>Data!OR16</f>
        <v>0</v>
      </c>
      <c r="H145" s="172">
        <f>Data!PL16</f>
        <v>0</v>
      </c>
      <c r="I145" s="76">
        <f t="shared" si="6"/>
        <v>472045.59624909848</v>
      </c>
    </row>
    <row r="146" spans="2:9" x14ac:dyDescent="0.2">
      <c r="B146" s="9" t="str">
        <f>$B$35</f>
        <v>Teacher Education</v>
      </c>
      <c r="C146" s="171">
        <f>Data!LQ16</f>
        <v>104146.71657131221</v>
      </c>
      <c r="D146" s="171">
        <f>Data!MK16</f>
        <v>870213.42183340073</v>
      </c>
      <c r="E146" s="171">
        <f>Data!NE16</f>
        <v>422774.65615032706</v>
      </c>
      <c r="F146" s="171">
        <f>Data!NY16</f>
        <v>95050.700577428506</v>
      </c>
      <c r="G146" s="171">
        <f>Data!OS16</f>
        <v>0</v>
      </c>
      <c r="H146" s="172">
        <f>Data!PN16</f>
        <v>0</v>
      </c>
      <c r="I146" s="76">
        <f t="shared" si="6"/>
        <v>1492185.4951324686</v>
      </c>
    </row>
    <row r="147" spans="2:9" x14ac:dyDescent="0.2">
      <c r="B147" s="9" t="str">
        <f>$B$36</f>
        <v>Agriculture</v>
      </c>
      <c r="C147" s="171">
        <f>Data!LR16</f>
        <v>3367537.0036467612</v>
      </c>
      <c r="D147" s="171">
        <f>Data!ML16</f>
        <v>4122017.3489774349</v>
      </c>
      <c r="E147" s="171">
        <f>Data!NF16</f>
        <v>1582761.2640666687</v>
      </c>
      <c r="F147" s="171">
        <f>Data!NZ16</f>
        <v>249553.01013663915</v>
      </c>
      <c r="G147" s="171">
        <f>Data!OT16</f>
        <v>0</v>
      </c>
      <c r="H147" s="172">
        <f>Data!PM16</f>
        <v>0</v>
      </c>
      <c r="I147" s="76">
        <f t="shared" si="6"/>
        <v>9321868.6268275045</v>
      </c>
    </row>
    <row r="148" spans="2:9" x14ac:dyDescent="0.2">
      <c r="B148" s="9" t="str">
        <f>$B$37</f>
        <v>Engineering</v>
      </c>
      <c r="C148" s="171">
        <f>Data!LS16</f>
        <v>1087971.8144393745</v>
      </c>
      <c r="D148" s="171">
        <f>Data!MM16</f>
        <v>2948793.7256188467</v>
      </c>
      <c r="E148" s="171">
        <f>Data!NG16</f>
        <v>1428932.9532696605</v>
      </c>
      <c r="F148" s="171">
        <f>Data!OA16</f>
        <v>84423.045694698667</v>
      </c>
      <c r="G148" s="171">
        <f>Data!OU16</f>
        <v>0</v>
      </c>
      <c r="H148" s="172">
        <f>Data!PO16</f>
        <v>0</v>
      </c>
      <c r="I148" s="76">
        <f t="shared" si="6"/>
        <v>5550121.5390225807</v>
      </c>
    </row>
    <row r="149" spans="2:9" x14ac:dyDescent="0.2">
      <c r="B149" s="9" t="str">
        <f>$B$38</f>
        <v>Home Economics</v>
      </c>
      <c r="C149" s="171">
        <f>Data!LT16</f>
        <v>490060.29814750038</v>
      </c>
      <c r="D149" s="171">
        <f>Data!MN16</f>
        <v>1011541.1065096832</v>
      </c>
      <c r="E149" s="171">
        <f>Data!NH16</f>
        <v>93079.460724460048</v>
      </c>
      <c r="F149" s="171">
        <f>Data!OB16</f>
        <v>0</v>
      </c>
      <c r="G149" s="171">
        <f>Data!OV16</f>
        <v>0</v>
      </c>
      <c r="H149" s="172">
        <f>Data!PP16</f>
        <v>0</v>
      </c>
      <c r="I149" s="76">
        <f t="shared" si="6"/>
        <v>1594680.8653816436</v>
      </c>
    </row>
    <row r="150" spans="2:9" x14ac:dyDescent="0.2">
      <c r="B150" s="9" t="str">
        <f>$B$39</f>
        <v>Law</v>
      </c>
      <c r="C150" s="171">
        <f>Data!LU16</f>
        <v>0</v>
      </c>
      <c r="D150" s="171">
        <f>Data!MO16</f>
        <v>0</v>
      </c>
      <c r="E150" s="171">
        <f>Data!NI16</f>
        <v>0</v>
      </c>
      <c r="F150" s="171">
        <f>Data!OC16</f>
        <v>0</v>
      </c>
      <c r="G150" s="171">
        <f>Data!OW16</f>
        <v>0</v>
      </c>
      <c r="H150" s="172">
        <f>Data!PQ16</f>
        <v>0</v>
      </c>
      <c r="I150" s="76">
        <f t="shared" si="6"/>
        <v>0</v>
      </c>
    </row>
    <row r="151" spans="2:9" x14ac:dyDescent="0.2">
      <c r="B151" s="9" t="str">
        <f>$B$40</f>
        <v>Social Service</v>
      </c>
      <c r="C151" s="171">
        <f>Data!LV16</f>
        <v>9209.1292094925921</v>
      </c>
      <c r="D151" s="171">
        <f>Data!MP16</f>
        <v>11676.07879350055</v>
      </c>
      <c r="E151" s="171">
        <f>Data!NJ16</f>
        <v>98539.942151553565</v>
      </c>
      <c r="F151" s="171">
        <f>Data!OD16</f>
        <v>0</v>
      </c>
      <c r="G151" s="171">
        <f>Data!OX16</f>
        <v>0</v>
      </c>
      <c r="H151" s="172">
        <f>Data!PR16</f>
        <v>0</v>
      </c>
      <c r="I151" s="76">
        <f t="shared" si="6"/>
        <v>119425.1501545467</v>
      </c>
    </row>
    <row r="152" spans="2:9" x14ac:dyDescent="0.2">
      <c r="B152" s="9" t="str">
        <f>$B$41</f>
        <v>Library Science</v>
      </c>
      <c r="C152" s="171">
        <f>Data!LW16</f>
        <v>5380.5527797741697</v>
      </c>
      <c r="D152" s="171">
        <f>Data!MQ16</f>
        <v>0</v>
      </c>
      <c r="E152" s="171">
        <f>Data!NK16</f>
        <v>0</v>
      </c>
      <c r="F152" s="171">
        <f>Data!OE16</f>
        <v>0</v>
      </c>
      <c r="G152" s="171">
        <f>Data!OY16</f>
        <v>0</v>
      </c>
      <c r="H152" s="172">
        <f>Data!PS16</f>
        <v>0</v>
      </c>
      <c r="I152" s="76">
        <f t="shared" si="6"/>
        <v>5380.5527797741697</v>
      </c>
    </row>
    <row r="153" spans="2:9" x14ac:dyDescent="0.2">
      <c r="B153" s="9" t="str">
        <f>$B$42</f>
        <v>Veterinary Science</v>
      </c>
      <c r="C153" s="171">
        <f>Data!LX16</f>
        <v>0</v>
      </c>
      <c r="D153" s="171">
        <f>Data!MR16</f>
        <v>0</v>
      </c>
      <c r="E153" s="171">
        <f>Data!NL16</f>
        <v>0</v>
      </c>
      <c r="F153" s="171">
        <f>Data!OF16</f>
        <v>0</v>
      </c>
      <c r="G153" s="171">
        <f>Data!OZ16</f>
        <v>0</v>
      </c>
      <c r="H153" s="172">
        <f>Data!PT16</f>
        <v>0</v>
      </c>
      <c r="I153" s="76">
        <f t="shared" si="6"/>
        <v>0</v>
      </c>
    </row>
    <row r="154" spans="2:9" x14ac:dyDescent="0.2">
      <c r="B154" s="9" t="str">
        <f>$B$43</f>
        <v>Vocational Training</v>
      </c>
      <c r="C154" s="171">
        <f>Data!LY16</f>
        <v>96189.323604968289</v>
      </c>
      <c r="D154" s="171">
        <f>Data!MS16</f>
        <v>104822.71776638966</v>
      </c>
      <c r="E154" s="171">
        <f>Data!NM16</f>
        <v>0</v>
      </c>
      <c r="F154" s="171">
        <f>Data!OG16</f>
        <v>0</v>
      </c>
      <c r="G154" s="171">
        <f>Data!PA16</f>
        <v>0</v>
      </c>
      <c r="H154" s="172">
        <f>Data!PU16</f>
        <v>0</v>
      </c>
      <c r="I154" s="76">
        <f t="shared" si="6"/>
        <v>201012.04137135795</v>
      </c>
    </row>
    <row r="155" spans="2:9" x14ac:dyDescent="0.2">
      <c r="B155" s="9" t="str">
        <f>$B$44</f>
        <v>Physical Training</v>
      </c>
      <c r="C155" s="171">
        <f>Data!LZ16</f>
        <v>48181.377868949479</v>
      </c>
      <c r="D155" s="171">
        <f>Data!MT16</f>
        <v>0</v>
      </c>
      <c r="E155" s="171">
        <f>Data!NN16</f>
        <v>0</v>
      </c>
      <c r="F155" s="171">
        <f>Data!OH16</f>
        <v>0</v>
      </c>
      <c r="G155" s="171">
        <f>Data!PB16</f>
        <v>0</v>
      </c>
      <c r="H155" s="172">
        <f>Data!PV16</f>
        <v>0</v>
      </c>
      <c r="I155" s="76">
        <f t="shared" si="6"/>
        <v>48181.377868949479</v>
      </c>
    </row>
    <row r="156" spans="2:9" x14ac:dyDescent="0.2">
      <c r="B156" s="9" t="str">
        <f>$B$45</f>
        <v>Health Services</v>
      </c>
      <c r="C156" s="171">
        <f>Data!MA16</f>
        <v>259386.73098198793</v>
      </c>
      <c r="D156" s="171">
        <f>Data!MU16</f>
        <v>259447.90190250883</v>
      </c>
      <c r="E156" s="171">
        <f>Data!NO16</f>
        <v>142053.40766708629</v>
      </c>
      <c r="F156" s="171">
        <f>Data!OI16</f>
        <v>0</v>
      </c>
      <c r="G156" s="171">
        <f>Data!PC16</f>
        <v>0</v>
      </c>
      <c r="H156" s="172">
        <f>Data!PW16</f>
        <v>0</v>
      </c>
      <c r="I156" s="76">
        <f t="shared" si="6"/>
        <v>660888.04055158305</v>
      </c>
    </row>
    <row r="157" spans="2:9" x14ac:dyDescent="0.2">
      <c r="B157" s="9" t="str">
        <f>$B$46</f>
        <v>Pharmacy</v>
      </c>
      <c r="C157" s="171">
        <f>Data!MB16</f>
        <v>0</v>
      </c>
      <c r="D157" s="171">
        <f>Data!MV16</f>
        <v>0</v>
      </c>
      <c r="E157" s="171">
        <f>Data!NP16</f>
        <v>0</v>
      </c>
      <c r="F157" s="171">
        <f>Data!OJ16</f>
        <v>0</v>
      </c>
      <c r="G157" s="171">
        <f>Data!PD16</f>
        <v>0</v>
      </c>
      <c r="H157" s="172">
        <f>Data!PX16</f>
        <v>0</v>
      </c>
      <c r="I157" s="76">
        <f t="shared" si="6"/>
        <v>0</v>
      </c>
    </row>
    <row r="158" spans="2:9" x14ac:dyDescent="0.2">
      <c r="B158" s="9" t="str">
        <f>$B$47</f>
        <v>Business Administration</v>
      </c>
      <c r="C158" s="171">
        <f>Data!MC16</f>
        <v>522647.09358135879</v>
      </c>
      <c r="D158" s="171">
        <f>Data!MW16</f>
        <v>687450.51712815347</v>
      </c>
      <c r="E158" s="171">
        <f>Data!NQ16</f>
        <v>430010.49531412683</v>
      </c>
      <c r="F158" s="171">
        <f>Data!OK16</f>
        <v>0</v>
      </c>
      <c r="G158" s="171">
        <f>Data!PE16</f>
        <v>0</v>
      </c>
      <c r="H158" s="172">
        <f>Data!PY16</f>
        <v>0</v>
      </c>
      <c r="I158" s="76">
        <f t="shared" si="6"/>
        <v>1640108.106023639</v>
      </c>
    </row>
    <row r="159" spans="2:9" x14ac:dyDescent="0.2">
      <c r="B159" s="9" t="str">
        <f>$B$48</f>
        <v>Optometry</v>
      </c>
      <c r="C159" s="171">
        <f>Data!MD16</f>
        <v>0</v>
      </c>
      <c r="D159" s="171">
        <f>Data!MX16</f>
        <v>0</v>
      </c>
      <c r="E159" s="171">
        <f>Data!NR16</f>
        <v>0</v>
      </c>
      <c r="F159" s="171">
        <f>Data!OL16</f>
        <v>0</v>
      </c>
      <c r="G159" s="171">
        <f>Data!PF16</f>
        <v>0</v>
      </c>
      <c r="H159" s="172">
        <f>Data!PZ16</f>
        <v>0</v>
      </c>
      <c r="I159" s="76">
        <f t="shared" si="6"/>
        <v>0</v>
      </c>
    </row>
    <row r="160" spans="2:9" x14ac:dyDescent="0.2">
      <c r="B160" s="9" t="str">
        <f>$B$49</f>
        <v>Teacher Ed-Practice Teaching</v>
      </c>
      <c r="C160" s="171">
        <f>Data!ME16</f>
        <v>0</v>
      </c>
      <c r="D160" s="171">
        <f>Data!MY16</f>
        <v>229617.25855848729</v>
      </c>
      <c r="E160" s="171">
        <f>Data!NS16</f>
        <v>0</v>
      </c>
      <c r="F160" s="171">
        <f>Data!OM16</f>
        <v>0</v>
      </c>
      <c r="G160" s="171">
        <f>Data!PG16</f>
        <v>0</v>
      </c>
      <c r="H160" s="172">
        <f>Data!QA16</f>
        <v>0</v>
      </c>
      <c r="I160" s="76">
        <f t="shared" si="6"/>
        <v>229617.25855848729</v>
      </c>
    </row>
    <row r="161" spans="2:10" x14ac:dyDescent="0.2">
      <c r="B161" s="9" t="str">
        <f>$B$50</f>
        <v>Technology</v>
      </c>
      <c r="C161" s="171">
        <f>Data!MF16</f>
        <v>290846.62423531152</v>
      </c>
      <c r="D161" s="171">
        <f>Data!MZ16</f>
        <v>405023.66064443986</v>
      </c>
      <c r="E161" s="171">
        <f>Data!NT16</f>
        <v>60967.50874605315</v>
      </c>
      <c r="F161" s="171">
        <f>Data!ON16</f>
        <v>0</v>
      </c>
      <c r="G161" s="171">
        <f>Data!PH16</f>
        <v>0</v>
      </c>
      <c r="H161" s="172">
        <f>Data!QB16</f>
        <v>0</v>
      </c>
      <c r="I161" s="76">
        <f t="shared" si="6"/>
        <v>756837.7936258046</v>
      </c>
    </row>
    <row r="162" spans="2:10" x14ac:dyDescent="0.2">
      <c r="B162" s="9" t="str">
        <f>$B$51</f>
        <v>Nursing</v>
      </c>
      <c r="C162" s="171">
        <f>Data!MG16</f>
        <v>0</v>
      </c>
      <c r="D162" s="171">
        <f>Data!NA16</f>
        <v>0</v>
      </c>
      <c r="E162" s="171">
        <f>Data!NU16</f>
        <v>0</v>
      </c>
      <c r="F162" s="171">
        <f>Data!OO16</f>
        <v>0</v>
      </c>
      <c r="G162" s="171">
        <f>Data!PI16</f>
        <v>0</v>
      </c>
      <c r="H162" s="172">
        <f>Data!QC16</f>
        <v>0</v>
      </c>
      <c r="I162" s="76">
        <f t="shared" si="6"/>
        <v>0</v>
      </c>
    </row>
    <row r="163" spans="2:10" ht="15" thickBot="1" x14ac:dyDescent="0.25">
      <c r="B163" s="39" t="str">
        <f>$B$52</f>
        <v>Totals</v>
      </c>
      <c r="C163" s="40">
        <f t="shared" ref="C163:H163" si="7">SUM(C143:C162)</f>
        <v>15016684.215952078</v>
      </c>
      <c r="D163" s="40">
        <f t="shared" si="7"/>
        <v>14643885.930157216</v>
      </c>
      <c r="E163" s="40">
        <f t="shared" si="7"/>
        <v>4329540.1236868957</v>
      </c>
      <c r="F163" s="40">
        <f t="shared" si="7"/>
        <v>455262.46020382678</v>
      </c>
      <c r="G163" s="41">
        <f t="shared" si="7"/>
        <v>0</v>
      </c>
      <c r="H163" s="77">
        <f t="shared" si="7"/>
        <v>0</v>
      </c>
      <c r="I163" s="76">
        <f>SUM(I143:I162)</f>
        <v>34445372.730000019</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6093939.8222843641</v>
      </c>
      <c r="D168" s="21">
        <f t="shared" si="8"/>
        <v>1514911.5005551074</v>
      </c>
      <c r="E168" s="21">
        <f t="shared" si="8"/>
        <v>5851.3692072485574</v>
      </c>
      <c r="F168" s="21">
        <f t="shared" si="8"/>
        <v>26235.703795060414</v>
      </c>
      <c r="G168" s="21">
        <f t="shared" si="8"/>
        <v>0</v>
      </c>
      <c r="H168" s="40">
        <f t="shared" ref="H168:H188" si="9">SUM(C168:G168)</f>
        <v>7640938.395841781</v>
      </c>
      <c r="I168" s="56"/>
      <c r="J168" s="57"/>
    </row>
    <row r="169" spans="2:10" x14ac:dyDescent="0.2">
      <c r="B169" s="9" t="str">
        <f>$B$33</f>
        <v>Science</v>
      </c>
      <c r="C169" s="22">
        <f t="shared" si="8"/>
        <v>2296372.8710294152</v>
      </c>
      <c r="D169" s="22">
        <f t="shared" si="8"/>
        <v>2370816.1398180742</v>
      </c>
      <c r="E169" s="22">
        <f t="shared" si="8"/>
        <v>44892.879763311939</v>
      </c>
      <c r="F169" s="22">
        <f t="shared" si="8"/>
        <v>0</v>
      </c>
      <c r="G169" s="22">
        <f t="shared" si="8"/>
        <v>0</v>
      </c>
      <c r="H169" s="75">
        <f t="shared" si="9"/>
        <v>4712081.8906108011</v>
      </c>
      <c r="I169" s="56"/>
      <c r="J169" s="57"/>
    </row>
    <row r="170" spans="2:10" x14ac:dyDescent="0.2">
      <c r="B170" s="9" t="str">
        <f>$B$34</f>
        <v>Fine Arts</v>
      </c>
      <c r="C170" s="22">
        <f t="shared" si="8"/>
        <v>344814.8575715085</v>
      </c>
      <c r="D170" s="22">
        <f t="shared" si="8"/>
        <v>107554.55205119133</v>
      </c>
      <c r="E170" s="22">
        <f t="shared" si="8"/>
        <v>19676.186626398645</v>
      </c>
      <c r="F170" s="22">
        <f t="shared" si="8"/>
        <v>0</v>
      </c>
      <c r="G170" s="22">
        <f t="shared" si="8"/>
        <v>0</v>
      </c>
      <c r="H170" s="75">
        <f t="shared" si="9"/>
        <v>472045.59624909848</v>
      </c>
      <c r="I170" s="56"/>
      <c r="J170" s="57"/>
    </row>
    <row r="171" spans="2:10" x14ac:dyDescent="0.2">
      <c r="B171" s="9" t="str">
        <f>$B$35</f>
        <v>Teacher Education</v>
      </c>
      <c r="C171" s="22">
        <f t="shared" si="8"/>
        <v>104146.71657131221</v>
      </c>
      <c r="D171" s="22">
        <f t="shared" si="8"/>
        <v>870213.42183340073</v>
      </c>
      <c r="E171" s="22">
        <f t="shared" si="8"/>
        <v>422774.65615032706</v>
      </c>
      <c r="F171" s="22">
        <f t="shared" si="8"/>
        <v>95050.700577428506</v>
      </c>
      <c r="G171" s="22">
        <f t="shared" si="8"/>
        <v>0</v>
      </c>
      <c r="H171" s="75">
        <f t="shared" si="9"/>
        <v>1492185.4951324686</v>
      </c>
      <c r="I171" s="56"/>
      <c r="J171" s="57"/>
    </row>
    <row r="172" spans="2:10" x14ac:dyDescent="0.2">
      <c r="B172" s="9" t="str">
        <f>$B$36</f>
        <v>Agriculture</v>
      </c>
      <c r="C172" s="22">
        <f t="shared" si="8"/>
        <v>3367537.0036467612</v>
      </c>
      <c r="D172" s="22">
        <f t="shared" si="8"/>
        <v>4122017.3489774349</v>
      </c>
      <c r="E172" s="22">
        <f t="shared" si="8"/>
        <v>1582761.2640666687</v>
      </c>
      <c r="F172" s="22">
        <f t="shared" si="8"/>
        <v>249553.01013663915</v>
      </c>
      <c r="G172" s="22">
        <f t="shared" si="8"/>
        <v>0</v>
      </c>
      <c r="H172" s="75">
        <f t="shared" si="9"/>
        <v>9321868.6268275045</v>
      </c>
      <c r="I172" s="56"/>
      <c r="J172" s="57"/>
    </row>
    <row r="173" spans="2:10" x14ac:dyDescent="0.2">
      <c r="B173" s="9" t="str">
        <f>$B$37</f>
        <v>Engineering</v>
      </c>
      <c r="C173" s="22">
        <f t="shared" si="8"/>
        <v>1087971.8144393745</v>
      </c>
      <c r="D173" s="22">
        <f t="shared" si="8"/>
        <v>2948793.7256188467</v>
      </c>
      <c r="E173" s="22">
        <f t="shared" si="8"/>
        <v>1428932.9532696605</v>
      </c>
      <c r="F173" s="22">
        <f t="shared" si="8"/>
        <v>84423.045694698667</v>
      </c>
      <c r="G173" s="22">
        <f t="shared" si="8"/>
        <v>0</v>
      </c>
      <c r="H173" s="75">
        <f t="shared" si="9"/>
        <v>5550121.5390225807</v>
      </c>
      <c r="I173" s="56"/>
      <c r="J173" s="57"/>
    </row>
    <row r="174" spans="2:10" x14ac:dyDescent="0.2">
      <c r="B174" s="9" t="str">
        <f>$B$38</f>
        <v>Home Economics</v>
      </c>
      <c r="C174" s="22">
        <f t="shared" si="8"/>
        <v>490060.29814750038</v>
      </c>
      <c r="D174" s="22">
        <f t="shared" si="8"/>
        <v>1011541.1065096832</v>
      </c>
      <c r="E174" s="22">
        <f t="shared" si="8"/>
        <v>93079.460724460048</v>
      </c>
      <c r="F174" s="22">
        <f t="shared" si="8"/>
        <v>0</v>
      </c>
      <c r="G174" s="22">
        <f t="shared" si="8"/>
        <v>0</v>
      </c>
      <c r="H174" s="75">
        <f t="shared" si="9"/>
        <v>1594680.8653816436</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9209.1292094925921</v>
      </c>
      <c r="D176" s="22">
        <f t="shared" si="8"/>
        <v>11676.07879350055</v>
      </c>
      <c r="E176" s="22">
        <f t="shared" si="8"/>
        <v>98539.942151553565</v>
      </c>
      <c r="F176" s="22">
        <f t="shared" si="8"/>
        <v>0</v>
      </c>
      <c r="G176" s="22">
        <f t="shared" si="8"/>
        <v>0</v>
      </c>
      <c r="H176" s="75">
        <f t="shared" si="9"/>
        <v>119425.1501545467</v>
      </c>
      <c r="I176" s="56"/>
      <c r="J176" s="57"/>
    </row>
    <row r="177" spans="2:10" x14ac:dyDescent="0.2">
      <c r="B177" s="9" t="str">
        <f>$B$41</f>
        <v>Library Science</v>
      </c>
      <c r="C177" s="22">
        <f t="shared" si="8"/>
        <v>5380.5527797741697</v>
      </c>
      <c r="D177" s="22">
        <f t="shared" si="8"/>
        <v>0</v>
      </c>
      <c r="E177" s="22">
        <f t="shared" si="8"/>
        <v>0</v>
      </c>
      <c r="F177" s="22">
        <f t="shared" si="8"/>
        <v>0</v>
      </c>
      <c r="G177" s="22">
        <f t="shared" si="8"/>
        <v>0</v>
      </c>
      <c r="H177" s="75">
        <f t="shared" si="9"/>
        <v>5380.5527797741697</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96189.323604968289</v>
      </c>
      <c r="D179" s="22">
        <f t="shared" si="8"/>
        <v>104822.71776638966</v>
      </c>
      <c r="E179" s="22">
        <f t="shared" si="8"/>
        <v>0</v>
      </c>
      <c r="F179" s="22">
        <f t="shared" si="8"/>
        <v>0</v>
      </c>
      <c r="G179" s="22">
        <f t="shared" si="8"/>
        <v>0</v>
      </c>
      <c r="H179" s="75">
        <f t="shared" si="9"/>
        <v>201012.04137135795</v>
      </c>
      <c r="I179" s="56"/>
      <c r="J179" s="57"/>
    </row>
    <row r="180" spans="2:10" x14ac:dyDescent="0.2">
      <c r="B180" s="9" t="str">
        <f>$B$44</f>
        <v>Physical Training</v>
      </c>
      <c r="C180" s="22">
        <f t="shared" si="8"/>
        <v>48181.377868949479</v>
      </c>
      <c r="D180" s="22">
        <f t="shared" si="8"/>
        <v>0</v>
      </c>
      <c r="E180" s="22">
        <f t="shared" si="8"/>
        <v>0</v>
      </c>
      <c r="F180" s="22">
        <f t="shared" si="8"/>
        <v>0</v>
      </c>
      <c r="G180" s="22">
        <f t="shared" si="8"/>
        <v>0</v>
      </c>
      <c r="H180" s="75">
        <f t="shared" si="9"/>
        <v>48181.377868949479</v>
      </c>
      <c r="I180" s="56"/>
      <c r="J180" s="57"/>
    </row>
    <row r="181" spans="2:10" x14ac:dyDescent="0.2">
      <c r="B181" s="9" t="str">
        <f>$B$45</f>
        <v>Health Services</v>
      </c>
      <c r="C181" s="22">
        <f t="shared" si="8"/>
        <v>259386.73098198793</v>
      </c>
      <c r="D181" s="22">
        <f t="shared" si="8"/>
        <v>259447.90190250883</v>
      </c>
      <c r="E181" s="22">
        <f t="shared" si="8"/>
        <v>142053.40766708629</v>
      </c>
      <c r="F181" s="22">
        <f t="shared" si="8"/>
        <v>0</v>
      </c>
      <c r="G181" s="22">
        <f t="shared" si="8"/>
        <v>0</v>
      </c>
      <c r="H181" s="75">
        <f t="shared" si="9"/>
        <v>660888.04055158305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522647.09358135879</v>
      </c>
      <c r="D183" s="22">
        <f t="shared" si="8"/>
        <v>687450.51712815347</v>
      </c>
      <c r="E183" s="22">
        <f t="shared" si="8"/>
        <v>430010.49531412683</v>
      </c>
      <c r="F183" s="22">
        <f t="shared" si="8"/>
        <v>0</v>
      </c>
      <c r="G183" s="22">
        <f t="shared" si="8"/>
        <v>0</v>
      </c>
      <c r="H183" s="75">
        <f t="shared" si="9"/>
        <v>1640108.106023639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229617.25855848729</v>
      </c>
      <c r="E185" s="22">
        <f t="shared" si="10"/>
        <v>0</v>
      </c>
      <c r="F185" s="22">
        <f t="shared" si="10"/>
        <v>0</v>
      </c>
      <c r="G185" s="22">
        <f t="shared" si="10"/>
        <v>0</v>
      </c>
      <c r="H185" s="75">
        <f t="shared" si="9"/>
        <v>229617.25855848729</v>
      </c>
      <c r="I185" s="56"/>
      <c r="J185" s="57"/>
    </row>
    <row r="186" spans="2:10" x14ac:dyDescent="0.2">
      <c r="B186" s="9" t="str">
        <f>$B$50</f>
        <v>Technology</v>
      </c>
      <c r="C186" s="22">
        <f t="shared" si="10"/>
        <v>290846.62423531152</v>
      </c>
      <c r="D186" s="22">
        <f t="shared" si="10"/>
        <v>405023.66064443986</v>
      </c>
      <c r="E186" s="22">
        <f t="shared" si="10"/>
        <v>60967.50874605315</v>
      </c>
      <c r="F186" s="22">
        <f t="shared" si="10"/>
        <v>0</v>
      </c>
      <c r="G186" s="22">
        <f t="shared" si="10"/>
        <v>0</v>
      </c>
      <c r="H186" s="75">
        <f t="shared" si="9"/>
        <v>756837.7936258046</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15016684.215952078</v>
      </c>
      <c r="D188" s="40">
        <f>SUM(D168:D187)</f>
        <v>14643885.930157216</v>
      </c>
      <c r="E188" s="40">
        <f>SUM(E168:E187)</f>
        <v>4329540.1236868957</v>
      </c>
      <c r="F188" s="40">
        <f>SUM(F168:F187)</f>
        <v>455262.46020382678</v>
      </c>
      <c r="G188" s="40">
        <f>SUM(G168:G187)</f>
        <v>0</v>
      </c>
      <c r="H188" s="40">
        <f t="shared" si="9"/>
        <v>34445372.730000019</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13427533</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2185070.9402876864</v>
      </c>
      <c r="D193" s="42">
        <f t="shared" si="11"/>
        <v>785477.34509158321</v>
      </c>
      <c r="E193" s="42">
        <f t="shared" si="11"/>
        <v>328314.34615133639</v>
      </c>
      <c r="F193" s="42">
        <f t="shared" si="11"/>
        <v>18505.382807066268</v>
      </c>
      <c r="G193" s="42">
        <f t="shared" si="11"/>
        <v>0</v>
      </c>
      <c r="H193" s="42">
        <f>SUM(C193:G193)</f>
        <v>3317368.0143376724</v>
      </c>
      <c r="I193" s="1"/>
    </row>
    <row r="194" spans="2:9" x14ac:dyDescent="0.2">
      <c r="B194" s="9" t="str">
        <f>$B$33</f>
        <v>Science</v>
      </c>
      <c r="C194" s="43">
        <f t="shared" si="11"/>
        <v>875042.39664900443</v>
      </c>
      <c r="D194" s="43">
        <f t="shared" si="11"/>
        <v>783756.00622612564</v>
      </c>
      <c r="E194" s="43">
        <f t="shared" si="11"/>
        <v>166018.00511884806</v>
      </c>
      <c r="F194" s="43">
        <f t="shared" si="11"/>
        <v>0</v>
      </c>
      <c r="G194" s="43">
        <f t="shared" si="11"/>
        <v>0</v>
      </c>
      <c r="H194" s="43">
        <f t="shared" ref="H194:H213" si="12">SUM(C194:G194)</f>
        <v>1824816.4079939781</v>
      </c>
      <c r="I194" s="1"/>
    </row>
    <row r="195" spans="2:9" x14ac:dyDescent="0.2">
      <c r="B195" s="9" t="str">
        <f>$B$34</f>
        <v>Fine Arts</v>
      </c>
      <c r="C195" s="43">
        <f t="shared" si="11"/>
        <v>664281.02031079237</v>
      </c>
      <c r="D195" s="43">
        <f t="shared" si="11"/>
        <v>381186.05471653008</v>
      </c>
      <c r="E195" s="43">
        <f t="shared" si="11"/>
        <v>20080.31904288907</v>
      </c>
      <c r="F195" s="43">
        <f t="shared" si="11"/>
        <v>0</v>
      </c>
      <c r="G195" s="43">
        <f t="shared" si="11"/>
        <v>0</v>
      </c>
      <c r="H195" s="43">
        <f t="shared" si="12"/>
        <v>1065547.3940702116</v>
      </c>
      <c r="I195" s="1"/>
    </row>
    <row r="196" spans="2:9" x14ac:dyDescent="0.2">
      <c r="B196" s="9" t="str">
        <f>$B$35</f>
        <v>Teacher Education</v>
      </c>
      <c r="C196" s="43">
        <f t="shared" si="11"/>
        <v>33237.803984609003</v>
      </c>
      <c r="D196" s="43">
        <f t="shared" si="11"/>
        <v>482307.47922571679</v>
      </c>
      <c r="E196" s="43">
        <f t="shared" si="11"/>
        <v>358166.0549888052</v>
      </c>
      <c r="F196" s="43">
        <f t="shared" si="11"/>
        <v>215575.64409815613</v>
      </c>
      <c r="G196" s="43">
        <f t="shared" si="11"/>
        <v>0</v>
      </c>
      <c r="H196" s="43">
        <f t="shared" si="12"/>
        <v>1089286.9822972871</v>
      </c>
      <c r="I196" s="1"/>
    </row>
    <row r="197" spans="2:9" x14ac:dyDescent="0.2">
      <c r="B197" s="9" t="str">
        <f>$B$36</f>
        <v>Agriculture</v>
      </c>
      <c r="C197" s="43">
        <f t="shared" si="11"/>
        <v>131369.12659475673</v>
      </c>
      <c r="D197" s="43">
        <f t="shared" si="11"/>
        <v>203727.52983759416</v>
      </c>
      <c r="E197" s="43">
        <f t="shared" si="11"/>
        <v>310356.4620461411</v>
      </c>
      <c r="F197" s="43">
        <f t="shared" si="11"/>
        <v>8397.4095079975759</v>
      </c>
      <c r="G197" s="43">
        <f t="shared" si="11"/>
        <v>0</v>
      </c>
      <c r="H197" s="43">
        <f t="shared" si="12"/>
        <v>653850.52798648947</v>
      </c>
      <c r="I197" s="1"/>
    </row>
    <row r="198" spans="2:9" x14ac:dyDescent="0.2">
      <c r="B198" s="9" t="str">
        <f>$B$37</f>
        <v>Engineering</v>
      </c>
      <c r="C198" s="43">
        <f t="shared" si="11"/>
        <v>459320.17670704814</v>
      </c>
      <c r="D198" s="43">
        <f t="shared" si="11"/>
        <v>1317021.8860579445</v>
      </c>
      <c r="E198" s="43">
        <f t="shared" si="11"/>
        <v>1627727.5317944393</v>
      </c>
      <c r="F198" s="43">
        <f t="shared" si="11"/>
        <v>68671.140063547267</v>
      </c>
      <c r="G198" s="43">
        <f t="shared" si="11"/>
        <v>0</v>
      </c>
      <c r="H198" s="43">
        <f t="shared" si="12"/>
        <v>3472740.7346229791</v>
      </c>
      <c r="I198" s="1"/>
    </row>
    <row r="199" spans="2:9" x14ac:dyDescent="0.2">
      <c r="B199" s="9" t="str">
        <f>$B$38</f>
        <v>Home Economics</v>
      </c>
      <c r="C199" s="43">
        <f t="shared" si="11"/>
        <v>48126.796821761804</v>
      </c>
      <c r="D199" s="43">
        <f t="shared" si="11"/>
        <v>89433.109127954711</v>
      </c>
      <c r="E199" s="43">
        <f t="shared" si="11"/>
        <v>71976.478521295197</v>
      </c>
      <c r="F199" s="43">
        <f t="shared" si="11"/>
        <v>0</v>
      </c>
      <c r="G199" s="43">
        <f t="shared" si="11"/>
        <v>0</v>
      </c>
      <c r="H199" s="43">
        <f t="shared" si="12"/>
        <v>209536.3844710117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3506.4317022300838</v>
      </c>
      <c r="D201" s="43">
        <f t="shared" si="11"/>
        <v>126897.20937009755</v>
      </c>
      <c r="E201" s="43">
        <f t="shared" si="11"/>
        <v>1431.7630413743209</v>
      </c>
      <c r="F201" s="43">
        <f t="shared" si="11"/>
        <v>0</v>
      </c>
      <c r="G201" s="43">
        <f t="shared" si="11"/>
        <v>0</v>
      </c>
      <c r="H201" s="43">
        <f t="shared" si="12"/>
        <v>131835.40411370195</v>
      </c>
      <c r="I201" s="1"/>
    </row>
    <row r="202" spans="2:9" x14ac:dyDescent="0.2">
      <c r="B202" s="9" t="str">
        <f>$B$41</f>
        <v>Library Science</v>
      </c>
      <c r="C202" s="43">
        <f t="shared" si="11"/>
        <v>4037.8108941211003</v>
      </c>
      <c r="D202" s="43">
        <f t="shared" si="11"/>
        <v>0</v>
      </c>
      <c r="E202" s="43">
        <f t="shared" si="11"/>
        <v>0</v>
      </c>
      <c r="F202" s="43">
        <f t="shared" si="11"/>
        <v>0</v>
      </c>
      <c r="G202" s="43">
        <f t="shared" si="11"/>
        <v>0</v>
      </c>
      <c r="H202" s="43">
        <f t="shared" si="12"/>
        <v>4037.8108941211003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11206.085220040004</v>
      </c>
      <c r="D204" s="43">
        <f t="shared" si="11"/>
        <v>11760.062629400676</v>
      </c>
      <c r="E204" s="43">
        <f t="shared" si="11"/>
        <v>0</v>
      </c>
      <c r="F204" s="43">
        <f t="shared" si="11"/>
        <v>0</v>
      </c>
      <c r="G204" s="43">
        <f t="shared" si="11"/>
        <v>0</v>
      </c>
      <c r="H204" s="43">
        <f t="shared" si="12"/>
        <v>22966.14784944068</v>
      </c>
      <c r="I204" s="1"/>
    </row>
    <row r="205" spans="2:9" x14ac:dyDescent="0.2">
      <c r="B205" s="9" t="str">
        <f>$B$44</f>
        <v>Physical Training</v>
      </c>
      <c r="C205" s="43">
        <f t="shared" si="11"/>
        <v>30137.17729830485</v>
      </c>
      <c r="D205" s="43">
        <f t="shared" si="11"/>
        <v>0</v>
      </c>
      <c r="E205" s="43">
        <f t="shared" si="11"/>
        <v>0</v>
      </c>
      <c r="F205" s="43">
        <f t="shared" si="11"/>
        <v>0</v>
      </c>
      <c r="G205" s="43">
        <f t="shared" si="11"/>
        <v>0</v>
      </c>
      <c r="H205" s="43">
        <f t="shared" si="12"/>
        <v>30137.17729830485</v>
      </c>
      <c r="I205" s="1"/>
    </row>
    <row r="206" spans="2:9" x14ac:dyDescent="0.2">
      <c r="B206" s="9" t="str">
        <f>$B$45</f>
        <v>Health Services</v>
      </c>
      <c r="C206" s="43">
        <f t="shared" si="11"/>
        <v>96210.820511233673</v>
      </c>
      <c r="D206" s="43">
        <f t="shared" si="11"/>
        <v>124756.94811817398</v>
      </c>
      <c r="E206" s="43">
        <f t="shared" si="11"/>
        <v>211882.91972484728</v>
      </c>
      <c r="F206" s="43">
        <f t="shared" si="11"/>
        <v>0</v>
      </c>
      <c r="G206" s="43">
        <f t="shared" si="11"/>
        <v>0</v>
      </c>
      <c r="H206" s="43">
        <f t="shared" si="12"/>
        <v>432850.68835425493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202385.58979028117</v>
      </c>
      <c r="D208" s="43">
        <f t="shared" si="11"/>
        <v>581052.5781639457</v>
      </c>
      <c r="E208" s="43">
        <f t="shared" si="11"/>
        <v>124227.58055154028</v>
      </c>
      <c r="F208" s="43">
        <f t="shared" si="11"/>
        <v>0</v>
      </c>
      <c r="G208" s="43">
        <f t="shared" si="11"/>
        <v>0</v>
      </c>
      <c r="H208" s="43">
        <f t="shared" si="12"/>
        <v>907665.74850576709</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58105.537735039128</v>
      </c>
      <c r="E210" s="43">
        <f t="shared" si="13"/>
        <v>0</v>
      </c>
      <c r="F210" s="43">
        <f t="shared" si="13"/>
        <v>0</v>
      </c>
      <c r="G210" s="43">
        <f t="shared" si="13"/>
        <v>0</v>
      </c>
      <c r="H210" s="43">
        <f t="shared" si="12"/>
        <v>58105.537735039128</v>
      </c>
      <c r="I210" s="1"/>
    </row>
    <row r="211" spans="2:9" x14ac:dyDescent="0.2">
      <c r="B211" s="9" t="str">
        <f>$B$50</f>
        <v>Technology</v>
      </c>
      <c r="C211" s="43">
        <f t="shared" si="13"/>
        <v>78017.899627515202</v>
      </c>
      <c r="D211" s="43">
        <f t="shared" si="13"/>
        <v>128130.81212577556</v>
      </c>
      <c r="E211" s="43">
        <f t="shared" si="13"/>
        <v>639.32771645182822</v>
      </c>
      <c r="F211" s="43">
        <f t="shared" si="13"/>
        <v>0</v>
      </c>
      <c r="G211" s="43">
        <f t="shared" si="13"/>
        <v>0</v>
      </c>
      <c r="H211" s="43">
        <f t="shared" si="12"/>
        <v>206788.03946974259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4821950.076399385</v>
      </c>
      <c r="D213" s="42">
        <f>SUM(D193:D212)</f>
        <v>5073612.5584258828</v>
      </c>
      <c r="E213" s="42">
        <f>SUM(E193:E212)</f>
        <v>3220820.7886979682</v>
      </c>
      <c r="F213" s="42">
        <f>SUM(F193:F212)</f>
        <v>311149.57647676719</v>
      </c>
      <c r="G213" s="42">
        <f>SUM(G193:G212)</f>
        <v>0</v>
      </c>
      <c r="H213" s="42">
        <f t="shared" si="12"/>
        <v>13427533.000000004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11366105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2738683.8569554938</v>
      </c>
      <c r="D218" s="42">
        <f t="shared" si="14"/>
        <v>885052.66956518684</v>
      </c>
      <c r="E218" s="42">
        <f t="shared" si="14"/>
        <v>154392.22112895525</v>
      </c>
      <c r="F218" s="42">
        <f t="shared" si="14"/>
        <v>14196.995413670798</v>
      </c>
      <c r="G218" s="42">
        <f t="shared" si="14"/>
        <v>0</v>
      </c>
      <c r="H218" s="42">
        <f>SUM(C218:G218)</f>
        <v>3792325.7430633069</v>
      </c>
      <c r="I218" s="1"/>
    </row>
    <row r="219" spans="2:9" x14ac:dyDescent="0.2">
      <c r="B219" s="9" t="str">
        <f>$B$33</f>
        <v>Science</v>
      </c>
      <c r="C219" s="43">
        <f t="shared" si="14"/>
        <v>919557.7248624101</v>
      </c>
      <c r="D219" s="43">
        <f t="shared" si="14"/>
        <v>724398.42849079682</v>
      </c>
      <c r="E219" s="43">
        <f t="shared" si="14"/>
        <v>67835.669197886178</v>
      </c>
      <c r="F219" s="43">
        <f t="shared" si="14"/>
        <v>0</v>
      </c>
      <c r="G219" s="43">
        <f t="shared" si="14"/>
        <v>0</v>
      </c>
      <c r="H219" s="43">
        <f t="shared" ref="H219:H238" si="15">SUM(C219:G219)</f>
        <v>1711791.8225510931</v>
      </c>
      <c r="I219" s="1"/>
    </row>
    <row r="220" spans="2:9" x14ac:dyDescent="0.2">
      <c r="B220" s="9" t="str">
        <f>$B$34</f>
        <v>Fine Arts</v>
      </c>
      <c r="C220" s="43">
        <f t="shared" si="14"/>
        <v>400965.08389556786</v>
      </c>
      <c r="D220" s="43">
        <f t="shared" si="14"/>
        <v>123450.10103611022</v>
      </c>
      <c r="E220" s="43">
        <f t="shared" si="14"/>
        <v>11452.775319123641</v>
      </c>
      <c r="F220" s="43">
        <f t="shared" si="14"/>
        <v>0</v>
      </c>
      <c r="G220" s="43">
        <f t="shared" si="14"/>
        <v>0</v>
      </c>
      <c r="H220" s="43">
        <f t="shared" si="15"/>
        <v>535867.96025080176</v>
      </c>
      <c r="I220" s="1"/>
    </row>
    <row r="221" spans="2:9" x14ac:dyDescent="0.2">
      <c r="B221" s="9" t="str">
        <f>$B$35</f>
        <v>Teacher Education</v>
      </c>
      <c r="C221" s="43">
        <f t="shared" si="14"/>
        <v>35116.368812509922</v>
      </c>
      <c r="D221" s="43">
        <f t="shared" si="14"/>
        <v>473710.16852376977</v>
      </c>
      <c r="E221" s="43">
        <f t="shared" si="14"/>
        <v>295496.28627867083</v>
      </c>
      <c r="F221" s="43">
        <f t="shared" si="14"/>
        <v>150926.4478876144</v>
      </c>
      <c r="G221" s="43">
        <f t="shared" si="14"/>
        <v>0</v>
      </c>
      <c r="H221" s="43">
        <f t="shared" si="15"/>
        <v>955249.27150256489</v>
      </c>
      <c r="I221" s="1"/>
    </row>
    <row r="222" spans="2:9" x14ac:dyDescent="0.2">
      <c r="B222" s="9" t="str">
        <f>$B$36</f>
        <v>Agriculture</v>
      </c>
      <c r="C222" s="43">
        <f t="shared" si="14"/>
        <v>168509.45649751267</v>
      </c>
      <c r="D222" s="43">
        <f t="shared" si="14"/>
        <v>286810.09774964786</v>
      </c>
      <c r="E222" s="43">
        <f t="shared" si="14"/>
        <v>135524.50794296307</v>
      </c>
      <c r="F222" s="43">
        <f t="shared" si="14"/>
        <v>24106.307648716185</v>
      </c>
      <c r="G222" s="43">
        <f t="shared" si="14"/>
        <v>0</v>
      </c>
      <c r="H222" s="43">
        <f t="shared" si="15"/>
        <v>614950.36983883975</v>
      </c>
      <c r="I222" s="1"/>
    </row>
    <row r="223" spans="2:9" x14ac:dyDescent="0.2">
      <c r="B223" s="9" t="str">
        <f>$B$37</f>
        <v>Engineering</v>
      </c>
      <c r="C223" s="43">
        <f t="shared" si="14"/>
        <v>264576.05425593141</v>
      </c>
      <c r="D223" s="43">
        <f t="shared" si="14"/>
        <v>1009652.7167479348</v>
      </c>
      <c r="E223" s="43">
        <f t="shared" si="14"/>
        <v>771814.27519196691</v>
      </c>
      <c r="F223" s="43">
        <f t="shared" si="14"/>
        <v>50308.81596253813</v>
      </c>
      <c r="G223" s="43">
        <f t="shared" si="14"/>
        <v>0</v>
      </c>
      <c r="H223" s="43">
        <f t="shared" si="15"/>
        <v>2096351.8621583711</v>
      </c>
      <c r="I223" s="1"/>
    </row>
    <row r="224" spans="2:9" x14ac:dyDescent="0.2">
      <c r="B224" s="9" t="str">
        <f>$B$38</f>
        <v>Home Economics</v>
      </c>
      <c r="C224" s="43">
        <f t="shared" si="14"/>
        <v>26472.339566353636</v>
      </c>
      <c r="D224" s="43">
        <f t="shared" si="14"/>
        <v>78534.557426259707</v>
      </c>
      <c r="E224" s="43">
        <f t="shared" si="14"/>
        <v>11673.020998337557</v>
      </c>
      <c r="F224" s="43">
        <f t="shared" si="14"/>
        <v>0</v>
      </c>
      <c r="G224" s="43">
        <f t="shared" si="14"/>
        <v>0</v>
      </c>
      <c r="H224" s="43">
        <f t="shared" si="15"/>
        <v>116679.9179909509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4272.9008205431655</v>
      </c>
      <c r="D226" s="43">
        <f t="shared" si="14"/>
        <v>62300.023591373982</v>
      </c>
      <c r="E226" s="43">
        <f t="shared" si="14"/>
        <v>50803.336672010002</v>
      </c>
      <c r="F226" s="43">
        <f t="shared" si="14"/>
        <v>0</v>
      </c>
      <c r="G226" s="43">
        <f t="shared" si="14"/>
        <v>0</v>
      </c>
      <c r="H226" s="43">
        <f t="shared" si="15"/>
        <v>117376.26108392715</v>
      </c>
      <c r="I226" s="1"/>
    </row>
    <row r="227" spans="2:10" x14ac:dyDescent="0.2">
      <c r="B227" s="9" t="str">
        <f>$B$41</f>
        <v>Library Science</v>
      </c>
      <c r="C227" s="43">
        <f t="shared" si="14"/>
        <v>3143.2833622386502</v>
      </c>
      <c r="D227" s="43">
        <f t="shared" si="14"/>
        <v>0</v>
      </c>
      <c r="E227" s="43">
        <f t="shared" si="14"/>
        <v>0</v>
      </c>
      <c r="F227" s="43">
        <f t="shared" si="14"/>
        <v>0</v>
      </c>
      <c r="G227" s="43">
        <f t="shared" si="14"/>
        <v>0</v>
      </c>
      <c r="H227" s="43">
        <f t="shared" si="15"/>
        <v>3143.2833622386502</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5156.9492661727863</v>
      </c>
      <c r="D229" s="43">
        <f t="shared" si="14"/>
        <v>7711.4035715707205</v>
      </c>
      <c r="E229" s="43">
        <f t="shared" si="14"/>
        <v>0</v>
      </c>
      <c r="F229" s="43">
        <f t="shared" si="14"/>
        <v>0</v>
      </c>
      <c r="G229" s="43">
        <f t="shared" si="14"/>
        <v>0</v>
      </c>
      <c r="H229" s="43">
        <f t="shared" si="15"/>
        <v>12868.352837743507</v>
      </c>
      <c r="I229" s="1"/>
    </row>
    <row r="230" spans="2:10" x14ac:dyDescent="0.2">
      <c r="B230" s="9" t="str">
        <f>$B$44</f>
        <v>Physical Training</v>
      </c>
      <c r="C230" s="43">
        <f t="shared" si="14"/>
        <v>19891.090026666461</v>
      </c>
      <c r="D230" s="43">
        <f t="shared" si="14"/>
        <v>0</v>
      </c>
      <c r="E230" s="43">
        <f t="shared" si="14"/>
        <v>0</v>
      </c>
      <c r="F230" s="43">
        <f t="shared" si="14"/>
        <v>0</v>
      </c>
      <c r="G230" s="43">
        <f t="shared" si="14"/>
        <v>0</v>
      </c>
      <c r="H230" s="43">
        <f t="shared" si="15"/>
        <v>19891.090026666461</v>
      </c>
      <c r="I230" s="1"/>
    </row>
    <row r="231" spans="2:10" x14ac:dyDescent="0.2">
      <c r="B231" s="9" t="str">
        <f>$B$45</f>
        <v>Health Services</v>
      </c>
      <c r="C231" s="43">
        <f t="shared" si="14"/>
        <v>89780.031033941457</v>
      </c>
      <c r="D231" s="43">
        <f t="shared" si="14"/>
        <v>133529.04079193511</v>
      </c>
      <c r="E231" s="43">
        <f t="shared" si="14"/>
        <v>159604.7022036846</v>
      </c>
      <c r="F231" s="43">
        <f t="shared" si="14"/>
        <v>0</v>
      </c>
      <c r="G231" s="43">
        <f t="shared" si="14"/>
        <v>0</v>
      </c>
      <c r="H231" s="43">
        <f t="shared" si="15"/>
        <v>382913.7740295612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185109.92175433552</v>
      </c>
      <c r="D233" s="43">
        <f t="shared" si="14"/>
        <v>398354.87397350854</v>
      </c>
      <c r="E233" s="43">
        <f t="shared" si="14"/>
        <v>168487.94459864587</v>
      </c>
      <c r="F233" s="43">
        <f t="shared" si="14"/>
        <v>0</v>
      </c>
      <c r="G233" s="43">
        <f t="shared" si="14"/>
        <v>0</v>
      </c>
      <c r="H233" s="43">
        <f t="shared" si="15"/>
        <v>751952.74032649002</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74070.06062166614</v>
      </c>
      <c r="E235" s="43">
        <f t="shared" si="16"/>
        <v>0</v>
      </c>
      <c r="F235" s="43">
        <f t="shared" si="16"/>
        <v>0</v>
      </c>
      <c r="G235" s="43">
        <f t="shared" si="16"/>
        <v>0</v>
      </c>
      <c r="H235" s="43">
        <f t="shared" si="15"/>
        <v>74070.06062166614</v>
      </c>
      <c r="I235" s="1"/>
    </row>
    <row r="236" spans="2:10" x14ac:dyDescent="0.2">
      <c r="B236" s="9" t="str">
        <f>$B$50</f>
        <v>Technology</v>
      </c>
      <c r="C236" s="43">
        <f t="shared" si="16"/>
        <v>50636.330413563257</v>
      </c>
      <c r="D236" s="43">
        <f t="shared" si="16"/>
        <v>107350.85498318188</v>
      </c>
      <c r="E236" s="43">
        <f t="shared" si="16"/>
        <v>22685.304959033365</v>
      </c>
      <c r="F236" s="43">
        <f t="shared" si="16"/>
        <v>0</v>
      </c>
      <c r="G236" s="43">
        <f t="shared" si="16"/>
        <v>0</v>
      </c>
      <c r="H236" s="43">
        <f t="shared" si="15"/>
        <v>180672.49035577849</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4911871.3915232401</v>
      </c>
      <c r="D238" s="42">
        <f>SUM(D218:D237)</f>
        <v>4364924.9970729426</v>
      </c>
      <c r="E238" s="42">
        <f>SUM(E218:E237)</f>
        <v>1849770.0444912773</v>
      </c>
      <c r="F238" s="42">
        <f>SUM(F218:F237)</f>
        <v>239538.56691253951</v>
      </c>
      <c r="G238" s="42">
        <f>SUM(G218:G237)</f>
        <v>0</v>
      </c>
      <c r="H238" s="42">
        <f t="shared" si="15"/>
        <v>11366105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14053274</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3386162.1585558429</v>
      </c>
      <c r="D243" s="42">
        <f t="shared" si="17"/>
        <v>1094296.3899973677</v>
      </c>
      <c r="E243" s="42">
        <f t="shared" si="17"/>
        <v>190893.55473962254</v>
      </c>
      <c r="F243" s="42">
        <f t="shared" si="17"/>
        <v>17553.442144433742</v>
      </c>
      <c r="G243" s="42">
        <f t="shared" si="17"/>
        <v>0</v>
      </c>
      <c r="H243" s="42">
        <f>SUM(C243:G243)</f>
        <v>4688905.5454372671</v>
      </c>
      <c r="I243" s="1"/>
    </row>
    <row r="244" spans="2:9" x14ac:dyDescent="0.2">
      <c r="B244" s="9" t="str">
        <f>$B$33</f>
        <v>Science</v>
      </c>
      <c r="C244" s="43">
        <f t="shared" si="17"/>
        <v>1136959.113637263</v>
      </c>
      <c r="D244" s="43">
        <f t="shared" si="17"/>
        <v>895660.35161126649</v>
      </c>
      <c r="E244" s="43">
        <f t="shared" si="17"/>
        <v>83873.345021118032</v>
      </c>
      <c r="F244" s="43">
        <f t="shared" si="17"/>
        <v>0</v>
      </c>
      <c r="G244" s="43">
        <f t="shared" si="17"/>
        <v>0</v>
      </c>
      <c r="H244" s="43">
        <f t="shared" ref="H244:H263" si="18">SUM(C244:G244)</f>
        <v>2116492.8102696473</v>
      </c>
      <c r="I244" s="1"/>
    </row>
    <row r="245" spans="2:9" x14ac:dyDescent="0.2">
      <c r="B245" s="9" t="str">
        <f>$B$34</f>
        <v>Fine Arts</v>
      </c>
      <c r="C245" s="43">
        <f t="shared" si="17"/>
        <v>495761.05344948004</v>
      </c>
      <c r="D245" s="43">
        <f t="shared" si="17"/>
        <v>152636.11370721465</v>
      </c>
      <c r="E245" s="43">
        <f t="shared" si="17"/>
        <v>14160.434873695252</v>
      </c>
      <c r="F245" s="43">
        <f t="shared" si="17"/>
        <v>0</v>
      </c>
      <c r="G245" s="43">
        <f t="shared" si="17"/>
        <v>0</v>
      </c>
      <c r="H245" s="43">
        <f t="shared" si="18"/>
        <v>662557.60203038994</v>
      </c>
      <c r="I245" s="1"/>
    </row>
    <row r="246" spans="2:9" x14ac:dyDescent="0.2">
      <c r="B246" s="9" t="str">
        <f>$B$35</f>
        <v>Teacher Education</v>
      </c>
      <c r="C246" s="43">
        <f t="shared" si="17"/>
        <v>43418.56359828249</v>
      </c>
      <c r="D246" s="43">
        <f t="shared" si="17"/>
        <v>585704.4955022597</v>
      </c>
      <c r="E246" s="43">
        <f t="shared" si="17"/>
        <v>365357.37414502172</v>
      </c>
      <c r="F246" s="43">
        <f t="shared" si="17"/>
        <v>186608.40507908084</v>
      </c>
      <c r="G246" s="43">
        <f t="shared" si="17"/>
        <v>0</v>
      </c>
      <c r="H246" s="43">
        <f t="shared" si="18"/>
        <v>1181088.8383246446</v>
      </c>
      <c r="I246" s="1"/>
    </row>
    <row r="247" spans="2:9" x14ac:dyDescent="0.2">
      <c r="B247" s="9" t="str">
        <f>$B$36</f>
        <v>Agriculture</v>
      </c>
      <c r="C247" s="43">
        <f t="shared" si="17"/>
        <v>208348.38000798214</v>
      </c>
      <c r="D247" s="43">
        <f t="shared" si="17"/>
        <v>354617.60116087127</v>
      </c>
      <c r="E247" s="43">
        <f t="shared" si="17"/>
        <v>167565.14600539382</v>
      </c>
      <c r="F247" s="43">
        <f t="shared" si="17"/>
        <v>29805.509144575408</v>
      </c>
      <c r="G247" s="43">
        <f t="shared" si="17"/>
        <v>0</v>
      </c>
      <c r="H247" s="43">
        <f t="shared" si="18"/>
        <v>760336.63631882262</v>
      </c>
      <c r="I247" s="1"/>
    </row>
    <row r="248" spans="2:9" x14ac:dyDescent="0.2">
      <c r="B248" s="9" t="str">
        <f>$B$37</f>
        <v>Engineering</v>
      </c>
      <c r="C248" s="43">
        <f t="shared" si="17"/>
        <v>327126.99594957725</v>
      </c>
      <c r="D248" s="43">
        <f t="shared" si="17"/>
        <v>1248354.3195582933</v>
      </c>
      <c r="E248" s="43">
        <f t="shared" si="17"/>
        <v>954286.22966127051</v>
      </c>
      <c r="F248" s="43">
        <f t="shared" si="17"/>
        <v>62202.801693026944</v>
      </c>
      <c r="G248" s="43">
        <f t="shared" si="17"/>
        <v>0</v>
      </c>
      <c r="H248" s="43">
        <f t="shared" si="18"/>
        <v>2591970.3468621681</v>
      </c>
      <c r="I248" s="1"/>
    </row>
    <row r="249" spans="2:9" x14ac:dyDescent="0.2">
      <c r="B249" s="9" t="str">
        <f>$B$38</f>
        <v>Home Economics</v>
      </c>
      <c r="C249" s="43">
        <f t="shared" si="17"/>
        <v>32730.917174089875</v>
      </c>
      <c r="D249" s="43">
        <f t="shared" si="17"/>
        <v>97101.659185795172</v>
      </c>
      <c r="E249" s="43">
        <f t="shared" si="17"/>
        <v>14432.750928958623</v>
      </c>
      <c r="F249" s="43">
        <f t="shared" si="17"/>
        <v>0</v>
      </c>
      <c r="G249" s="43">
        <f t="shared" si="17"/>
        <v>0</v>
      </c>
      <c r="H249" s="43">
        <f t="shared" si="18"/>
        <v>144265.32728884366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5283.0979483224846</v>
      </c>
      <c r="D251" s="43">
        <f t="shared" si="17"/>
        <v>77028.964780462848</v>
      </c>
      <c r="E251" s="43">
        <f t="shared" si="17"/>
        <v>62814.236747417403</v>
      </c>
      <c r="F251" s="43">
        <f t="shared" si="17"/>
        <v>0</v>
      </c>
      <c r="G251" s="43">
        <f t="shared" si="17"/>
        <v>0</v>
      </c>
      <c r="H251" s="43">
        <f t="shared" si="18"/>
        <v>145126.29947620272</v>
      </c>
      <c r="I251" s="1"/>
    </row>
    <row r="252" spans="2:9" x14ac:dyDescent="0.2">
      <c r="B252" s="9" t="str">
        <f>$B$41</f>
        <v>Library Science</v>
      </c>
      <c r="C252" s="43">
        <f t="shared" si="17"/>
        <v>3886.4168815245857</v>
      </c>
      <c r="D252" s="43">
        <f t="shared" si="17"/>
        <v>0</v>
      </c>
      <c r="E252" s="43">
        <f t="shared" si="17"/>
        <v>0</v>
      </c>
      <c r="F252" s="43">
        <f t="shared" si="17"/>
        <v>0</v>
      </c>
      <c r="G252" s="43">
        <f t="shared" si="17"/>
        <v>0</v>
      </c>
      <c r="H252" s="43">
        <f t="shared" si="18"/>
        <v>3886.4168815245857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6376.1526962512744</v>
      </c>
      <c r="D254" s="43">
        <f t="shared" si="17"/>
        <v>9534.5298425328601</v>
      </c>
      <c r="E254" s="43">
        <f t="shared" si="17"/>
        <v>0</v>
      </c>
      <c r="F254" s="43">
        <f t="shared" si="17"/>
        <v>0</v>
      </c>
      <c r="G254" s="43">
        <f t="shared" si="17"/>
        <v>0</v>
      </c>
      <c r="H254" s="43">
        <f t="shared" si="18"/>
        <v>15910.682538784135</v>
      </c>
      <c r="I254" s="1"/>
    </row>
    <row r="255" spans="2:9" x14ac:dyDescent="0.2">
      <c r="B255" s="9" t="str">
        <f>$B$44</f>
        <v>Physical Training</v>
      </c>
      <c r="C255" s="43">
        <f t="shared" si="17"/>
        <v>24593.731828397773</v>
      </c>
      <c r="D255" s="43">
        <f t="shared" si="17"/>
        <v>0</v>
      </c>
      <c r="E255" s="43">
        <f t="shared" si="17"/>
        <v>0</v>
      </c>
      <c r="F255" s="43">
        <f t="shared" si="17"/>
        <v>0</v>
      </c>
      <c r="G255" s="43">
        <f t="shared" si="17"/>
        <v>0</v>
      </c>
      <c r="H255" s="43">
        <f t="shared" si="18"/>
        <v>24593.731828397773</v>
      </c>
      <c r="I255" s="1"/>
    </row>
    <row r="256" spans="2:9" x14ac:dyDescent="0.2">
      <c r="B256" s="9" t="str">
        <f>$B$45</f>
        <v>Health Services</v>
      </c>
      <c r="C256" s="43">
        <f t="shared" si="17"/>
        <v>111005.782178546</v>
      </c>
      <c r="D256" s="43">
        <f t="shared" si="17"/>
        <v>165097.91148385848</v>
      </c>
      <c r="E256" s="43">
        <f t="shared" si="17"/>
        <v>197338.36804752232</v>
      </c>
      <c r="F256" s="43">
        <f t="shared" si="17"/>
        <v>0</v>
      </c>
      <c r="G256" s="43">
        <f t="shared" si="17"/>
        <v>0</v>
      </c>
      <c r="H256" s="43">
        <f t="shared" si="18"/>
        <v>473442.06170992681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228873.51916353381</v>
      </c>
      <c r="D258" s="43">
        <f t="shared" si="17"/>
        <v>492533.73897084215</v>
      </c>
      <c r="E258" s="43">
        <f t="shared" si="17"/>
        <v>208321.78227647825</v>
      </c>
      <c r="F258" s="43">
        <f t="shared" si="17"/>
        <v>0</v>
      </c>
      <c r="G258" s="43">
        <f t="shared" si="17"/>
        <v>0</v>
      </c>
      <c r="H258" s="43">
        <f t="shared" si="18"/>
        <v>929729.04041085427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91581.66822432878</v>
      </c>
      <c r="E260" s="43">
        <f t="shared" si="19"/>
        <v>0</v>
      </c>
      <c r="F260" s="43">
        <f t="shared" si="19"/>
        <v>0</v>
      </c>
      <c r="G260" s="43">
        <f t="shared" si="19"/>
        <v>0</v>
      </c>
      <c r="H260" s="43">
        <f t="shared" si="18"/>
        <v>91581.66822432878</v>
      </c>
      <c r="I260" s="1"/>
    </row>
    <row r="261" spans="2:10" x14ac:dyDescent="0.2">
      <c r="B261" s="9" t="str">
        <f>$B$50</f>
        <v>Technology</v>
      </c>
      <c r="C261" s="43">
        <f t="shared" si="19"/>
        <v>62607.746950810128</v>
      </c>
      <c r="D261" s="43">
        <f t="shared" si="19"/>
        <v>132730.69175526008</v>
      </c>
      <c r="E261" s="43">
        <f t="shared" si="19"/>
        <v>28048.553692127134</v>
      </c>
      <c r="F261" s="43">
        <f t="shared" si="19"/>
        <v>0</v>
      </c>
      <c r="G261" s="43">
        <f t="shared" si="19"/>
        <v>0</v>
      </c>
      <c r="H261" s="43">
        <f t="shared" si="18"/>
        <v>223386.99239819736</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6073133.6300199041</v>
      </c>
      <c r="D263" s="42">
        <f>SUM(D243:D262)</f>
        <v>5396878.4357803548</v>
      </c>
      <c r="E263" s="42">
        <f>SUM(E243:E262)</f>
        <v>2287091.7761386256</v>
      </c>
      <c r="F263" s="42">
        <f>SUM(F243:F262)</f>
        <v>296170.15806111693</v>
      </c>
      <c r="G263" s="42">
        <f>SUM(G243:G262)</f>
        <v>0</v>
      </c>
      <c r="H263" s="42">
        <f t="shared" si="18"/>
        <v>14053274.000000002</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18762927.812194224</v>
      </c>
      <c r="D268" s="42">
        <f t="shared" si="20"/>
        <v>5846712.908084074</v>
      </c>
      <c r="E268" s="42">
        <f t="shared" si="20"/>
        <v>1334416.7511664599</v>
      </c>
      <c r="F268" s="42">
        <f t="shared" si="20"/>
        <v>113408.53068945388</v>
      </c>
      <c r="G268" s="42">
        <f t="shared" si="20"/>
        <v>0</v>
      </c>
      <c r="H268" s="42">
        <f>SUM(C268:G268)</f>
        <v>26057466.002134215</v>
      </c>
      <c r="I268" s="1"/>
    </row>
    <row r="269" spans="2:10" x14ac:dyDescent="0.2">
      <c r="B269" s="9" t="str">
        <f>$B$33</f>
        <v>Science</v>
      </c>
      <c r="C269" s="43">
        <f t="shared" si="20"/>
        <v>6973583.4232696099</v>
      </c>
      <c r="D269" s="43">
        <f t="shared" si="20"/>
        <v>6338171.9725989178</v>
      </c>
      <c r="E269" s="43">
        <f t="shared" si="20"/>
        <v>693814.76509446453</v>
      </c>
      <c r="F269" s="43">
        <f t="shared" si="20"/>
        <v>0</v>
      </c>
      <c r="G269" s="43">
        <f t="shared" si="20"/>
        <v>0</v>
      </c>
      <c r="H269" s="43">
        <f t="shared" ref="H269:H288" si="21">SUM(C269:G269)</f>
        <v>14005570.160962993</v>
      </c>
      <c r="I269" s="1"/>
    </row>
    <row r="270" spans="2:10" x14ac:dyDescent="0.2">
      <c r="B270" s="9" t="str">
        <f>$B$34</f>
        <v>Fine Arts</v>
      </c>
      <c r="C270" s="43">
        <f t="shared" si="20"/>
        <v>3231018.4199560327</v>
      </c>
      <c r="D270" s="43">
        <f t="shared" si="20"/>
        <v>1525267.6196038744</v>
      </c>
      <c r="E270" s="43">
        <f t="shared" si="20"/>
        <v>105428.61531552095</v>
      </c>
      <c r="F270" s="43">
        <f t="shared" si="20"/>
        <v>0</v>
      </c>
      <c r="G270" s="43">
        <f t="shared" si="20"/>
        <v>0</v>
      </c>
      <c r="H270" s="43">
        <f t="shared" si="21"/>
        <v>4861714.6548754284</v>
      </c>
      <c r="I270" s="1"/>
    </row>
    <row r="271" spans="2:10" x14ac:dyDescent="0.2">
      <c r="B271" s="9" t="str">
        <f>$B$35</f>
        <v>Teacher Education</v>
      </c>
      <c r="C271" s="43">
        <f t="shared" si="20"/>
        <v>282226.65879486268</v>
      </c>
      <c r="D271" s="43">
        <f t="shared" si="20"/>
        <v>3374106.8719586125</v>
      </c>
      <c r="E271" s="43">
        <f t="shared" si="20"/>
        <v>2156311.8029730348</v>
      </c>
      <c r="F271" s="43">
        <f t="shared" si="20"/>
        <v>1078220.2536307946</v>
      </c>
      <c r="G271" s="43">
        <f t="shared" si="20"/>
        <v>0</v>
      </c>
      <c r="H271" s="43">
        <f t="shared" si="21"/>
        <v>6890865.587357305</v>
      </c>
      <c r="I271" s="1"/>
    </row>
    <row r="272" spans="2:10" x14ac:dyDescent="0.2">
      <c r="B272" s="9" t="str">
        <f>$B$36</f>
        <v>Agriculture</v>
      </c>
      <c r="C272" s="43">
        <f t="shared" si="20"/>
        <v>4137836.6271615294</v>
      </c>
      <c r="D272" s="43">
        <f t="shared" si="20"/>
        <v>5373595.4346645018</v>
      </c>
      <c r="E272" s="43">
        <f t="shared" si="20"/>
        <v>2815347.8569265692</v>
      </c>
      <c r="F272" s="43">
        <f t="shared" si="20"/>
        <v>328614.50926942722</v>
      </c>
      <c r="G272" s="43">
        <f t="shared" si="20"/>
        <v>0</v>
      </c>
      <c r="H272" s="43">
        <f t="shared" si="21"/>
        <v>12655394.428022029</v>
      </c>
      <c r="I272" s="1"/>
    </row>
    <row r="273" spans="2:10" x14ac:dyDescent="0.2">
      <c r="B273" s="9" t="str">
        <f>$B$37</f>
        <v>Engineering</v>
      </c>
      <c r="C273" s="43">
        <f t="shared" si="20"/>
        <v>3055308.21029772</v>
      </c>
      <c r="D273" s="43">
        <f t="shared" si="20"/>
        <v>9151193.6174808554</v>
      </c>
      <c r="E273" s="43">
        <f t="shared" si="20"/>
        <v>8029969.0344926249</v>
      </c>
      <c r="F273" s="43">
        <f t="shared" si="20"/>
        <v>402600.15540998266</v>
      </c>
      <c r="G273" s="43">
        <f t="shared" si="20"/>
        <v>0</v>
      </c>
      <c r="H273" s="43">
        <f t="shared" si="21"/>
        <v>20639071.017681185</v>
      </c>
      <c r="I273" s="1"/>
    </row>
    <row r="274" spans="2:10" x14ac:dyDescent="0.2">
      <c r="B274" s="9" t="str">
        <f>$B$38</f>
        <v>Home Economics</v>
      </c>
      <c r="C274" s="43">
        <f t="shared" si="20"/>
        <v>693400.10687246418</v>
      </c>
      <c r="D274" s="43">
        <f t="shared" si="20"/>
        <v>1455023.530104911</v>
      </c>
      <c r="E274" s="43">
        <f t="shared" si="20"/>
        <v>334749.9933082622</v>
      </c>
      <c r="F274" s="43">
        <f t="shared" si="20"/>
        <v>0</v>
      </c>
      <c r="G274" s="43">
        <f t="shared" si="20"/>
        <v>0</v>
      </c>
      <c r="H274" s="43">
        <f t="shared" si="21"/>
        <v>2483173.6302856375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29266.657452684783</v>
      </c>
      <c r="D276" s="43">
        <f t="shared" si="20"/>
        <v>531053.75984693877</v>
      </c>
      <c r="E276" s="43">
        <f t="shared" si="20"/>
        <v>216445.55054673171</v>
      </c>
      <c r="F276" s="43">
        <f t="shared" si="20"/>
        <v>0</v>
      </c>
      <c r="G276" s="43">
        <f t="shared" si="20"/>
        <v>0</v>
      </c>
      <c r="H276" s="43">
        <f t="shared" si="21"/>
        <v>776765.96784635528</v>
      </c>
      <c r="I276" s="1"/>
    </row>
    <row r="277" spans="2:10" x14ac:dyDescent="0.2">
      <c r="B277" s="9" t="str">
        <f>$B$41</f>
        <v>Library Science</v>
      </c>
      <c r="C277" s="43">
        <f>C252+C227+C202+C177+C125</f>
        <v>24503.227795982337</v>
      </c>
      <c r="D277" s="43">
        <f t="shared" si="20"/>
        <v>0</v>
      </c>
      <c r="E277" s="43">
        <f t="shared" si="20"/>
        <v>0</v>
      </c>
      <c r="F277" s="43">
        <f t="shared" si="20"/>
        <v>0</v>
      </c>
      <c r="G277" s="43">
        <f t="shared" si="20"/>
        <v>0</v>
      </c>
      <c r="H277" s="43">
        <f t="shared" si="21"/>
        <v>24503.227795982337</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141283.90465030741</v>
      </c>
      <c r="D279" s="43">
        <f t="shared" si="20"/>
        <v>157289.25571815824</v>
      </c>
      <c r="E279" s="43">
        <f t="shared" si="20"/>
        <v>0</v>
      </c>
      <c r="F279" s="43">
        <f t="shared" si="20"/>
        <v>0</v>
      </c>
      <c r="G279" s="43">
        <f t="shared" si="20"/>
        <v>0</v>
      </c>
      <c r="H279" s="43">
        <f t="shared" si="21"/>
        <v>298573.16036846564</v>
      </c>
      <c r="I279" s="1"/>
    </row>
    <row r="280" spans="2:10" x14ac:dyDescent="0.2">
      <c r="B280" s="9" t="str">
        <f>$B$44</f>
        <v>Physical Training</v>
      </c>
      <c r="C280" s="43">
        <f t="shared" si="20"/>
        <v>182925.03906483657</v>
      </c>
      <c r="D280" s="43">
        <f t="shared" si="20"/>
        <v>0</v>
      </c>
      <c r="E280" s="43">
        <f t="shared" si="20"/>
        <v>0</v>
      </c>
      <c r="F280" s="43">
        <f t="shared" si="20"/>
        <v>0</v>
      </c>
      <c r="G280" s="43">
        <f t="shared" si="20"/>
        <v>0</v>
      </c>
      <c r="H280" s="43">
        <f t="shared" si="21"/>
        <v>182925.03906483657</v>
      </c>
      <c r="I280" s="1"/>
    </row>
    <row r="281" spans="2:10" x14ac:dyDescent="0.2">
      <c r="B281" s="9" t="str">
        <f>$B$45</f>
        <v>Health Services</v>
      </c>
      <c r="C281" s="43">
        <f t="shared" si="20"/>
        <v>748317.5454803335</v>
      </c>
      <c r="D281" s="43">
        <f t="shared" si="20"/>
        <v>931713.60691852716</v>
      </c>
      <c r="E281" s="43">
        <f t="shared" si="20"/>
        <v>1133571.7143849533</v>
      </c>
      <c r="F281" s="43">
        <f t="shared" si="20"/>
        <v>0</v>
      </c>
      <c r="G281" s="43">
        <f t="shared" si="20"/>
        <v>0</v>
      </c>
      <c r="H281" s="43">
        <f t="shared" si="21"/>
        <v>2813602.8667838136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1542761.9001864237</v>
      </c>
      <c r="D283" s="43">
        <f t="shared" si="20"/>
        <v>3318552.9126028409</v>
      </c>
      <c r="E283" s="43">
        <f t="shared" si="20"/>
        <v>1178873.5543150599</v>
      </c>
      <c r="F283" s="43">
        <f t="shared" si="20"/>
        <v>0</v>
      </c>
      <c r="G283" s="43">
        <f t="shared" si="20"/>
        <v>0</v>
      </c>
      <c r="H283" s="43">
        <f t="shared" si="21"/>
        <v>6040188.3671043254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569291.20399521815</v>
      </c>
      <c r="E285" s="43">
        <f t="shared" si="22"/>
        <v>0</v>
      </c>
      <c r="F285" s="43">
        <f t="shared" si="22"/>
        <v>0</v>
      </c>
      <c r="G285" s="43">
        <f t="shared" si="22"/>
        <v>0</v>
      </c>
      <c r="H285" s="43">
        <f t="shared" si="21"/>
        <v>569291.20399521815</v>
      </c>
      <c r="I285" s="1"/>
    </row>
    <row r="286" spans="2:10" x14ac:dyDescent="0.2">
      <c r="B286" s="9" t="str">
        <f>$B$50</f>
        <v>Technology</v>
      </c>
      <c r="C286" s="43">
        <f t="shared" si="22"/>
        <v>637749.11620457307</v>
      </c>
      <c r="D286" s="43">
        <f t="shared" si="22"/>
        <v>1028848.4581789686</v>
      </c>
      <c r="E286" s="43">
        <f t="shared" si="22"/>
        <v>113616.11133869774</v>
      </c>
      <c r="F286" s="43">
        <f t="shared" si="22"/>
        <v>0</v>
      </c>
      <c r="G286" s="43">
        <f t="shared" si="22"/>
        <v>0</v>
      </c>
      <c r="H286" s="43">
        <f t="shared" si="21"/>
        <v>1780213.6857222395</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40443108.649381593</v>
      </c>
      <c r="D288" s="42">
        <f>SUM(D268:D287)</f>
        <v>39600821.151756406</v>
      </c>
      <c r="E288" s="42">
        <f>SUM(E268:E287)</f>
        <v>18112545.74986238</v>
      </c>
      <c r="F288" s="42">
        <f>SUM(F268:F287)</f>
        <v>1922843.4489996585</v>
      </c>
      <c r="G288" s="42">
        <f>SUM(G268:G287)</f>
        <v>0</v>
      </c>
      <c r="H288" s="42">
        <f t="shared" si="21"/>
        <v>100079319.00000004</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336.48233227277041</v>
      </c>
      <c r="D293" s="40">
        <f t="shared" si="23"/>
        <v>446.85974534424287</v>
      </c>
      <c r="E293" s="40">
        <f t="shared" si="23"/>
        <v>634.53007663645258</v>
      </c>
      <c r="F293" s="40">
        <f t="shared" si="23"/>
        <v>761.13107845271065</v>
      </c>
      <c r="G293" s="41">
        <f t="shared" si="23"/>
        <v>0</v>
      </c>
      <c r="H293" s="42">
        <f t="shared" si="23"/>
        <v>366.50068921958729</v>
      </c>
      <c r="I293" s="1"/>
    </row>
    <row r="294" spans="2:10" x14ac:dyDescent="0.2">
      <c r="B294" s="9" t="str">
        <f>$B$33</f>
        <v>Science</v>
      </c>
      <c r="C294" s="75">
        <f t="shared" si="23"/>
        <v>372.4607927826529</v>
      </c>
      <c r="D294" s="75">
        <f t="shared" si="23"/>
        <v>591.85469909411881</v>
      </c>
      <c r="E294" s="75">
        <f t="shared" si="23"/>
        <v>750.88178040526464</v>
      </c>
      <c r="F294" s="75">
        <f t="shared" si="23"/>
        <v>0</v>
      </c>
      <c r="G294" s="95">
        <f t="shared" si="23"/>
        <v>0</v>
      </c>
      <c r="H294" s="43">
        <f t="shared" si="23"/>
        <v>461.37732774288423</v>
      </c>
      <c r="I294" s="1"/>
    </row>
    <row r="295" spans="2:10" x14ac:dyDescent="0.2">
      <c r="B295" s="9" t="str">
        <f>$B$34</f>
        <v>Fine Arts</v>
      </c>
      <c r="C295" s="75">
        <f t="shared" si="23"/>
        <v>395.76413767222351</v>
      </c>
      <c r="D295" s="75">
        <f t="shared" si="23"/>
        <v>835.76307923499962</v>
      </c>
      <c r="E295" s="75">
        <f t="shared" si="23"/>
        <v>675.82445715077529</v>
      </c>
      <c r="F295" s="75">
        <f t="shared" si="23"/>
        <v>0</v>
      </c>
      <c r="G295" s="95">
        <f t="shared" si="23"/>
        <v>0</v>
      </c>
      <c r="H295" s="43">
        <f t="shared" si="23"/>
        <v>479.22273581817922</v>
      </c>
      <c r="I295" s="1"/>
    </row>
    <row r="296" spans="2:10" x14ac:dyDescent="0.2">
      <c r="B296" s="9" t="str">
        <f>$B$35</f>
        <v>Teacher Education</v>
      </c>
      <c r="C296" s="75">
        <f t="shared" si="23"/>
        <v>394.72259971309467</v>
      </c>
      <c r="D296" s="75">
        <f t="shared" si="23"/>
        <v>481.80877794639616</v>
      </c>
      <c r="E296" s="75">
        <f t="shared" si="23"/>
        <v>535.72964049019492</v>
      </c>
      <c r="F296" s="75">
        <f t="shared" si="23"/>
        <v>680.6946045648956</v>
      </c>
      <c r="G296" s="95">
        <f t="shared" si="23"/>
        <v>0</v>
      </c>
      <c r="H296" s="43">
        <f t="shared" si="23"/>
        <v>517.06052280012796</v>
      </c>
      <c r="I296" s="1"/>
    </row>
    <row r="297" spans="2:10" x14ac:dyDescent="0.2">
      <c r="B297" s="9" t="str">
        <f>$B$36</f>
        <v>Agriculture</v>
      </c>
      <c r="C297" s="75">
        <f t="shared" si="23"/>
        <v>1206.0147558034187</v>
      </c>
      <c r="D297" s="75">
        <f t="shared" si="23"/>
        <v>1267.3574138359675</v>
      </c>
      <c r="E297" s="75">
        <f t="shared" si="23"/>
        <v>1525.1071814336779</v>
      </c>
      <c r="F297" s="75">
        <f t="shared" si="23"/>
        <v>1298.8715781400285</v>
      </c>
      <c r="G297" s="95">
        <f t="shared" si="23"/>
        <v>0</v>
      </c>
      <c r="H297" s="43">
        <f t="shared" si="23"/>
        <v>1295.3320806573213</v>
      </c>
      <c r="I297" s="1"/>
    </row>
    <row r="298" spans="2:10" x14ac:dyDescent="0.2">
      <c r="B298" s="9" t="str">
        <f>$B$37</f>
        <v>Engineering</v>
      </c>
      <c r="C298" s="75">
        <f t="shared" si="23"/>
        <v>567.16320963388159</v>
      </c>
      <c r="D298" s="75">
        <f t="shared" si="23"/>
        <v>613.10422199389359</v>
      </c>
      <c r="E298" s="75">
        <f t="shared" si="23"/>
        <v>763.81328207862884</v>
      </c>
      <c r="F298" s="75">
        <f t="shared" si="23"/>
        <v>762.50029433708835</v>
      </c>
      <c r="G298" s="95">
        <f t="shared" si="23"/>
        <v>0</v>
      </c>
      <c r="H298" s="43">
        <f t="shared" si="23"/>
        <v>658.25958466802274</v>
      </c>
      <c r="I298" s="1"/>
    </row>
    <row r="299" spans="2:10" x14ac:dyDescent="0.2">
      <c r="B299" s="9" t="str">
        <f>$B$38</f>
        <v>Home Economics</v>
      </c>
      <c r="C299" s="75">
        <f t="shared" si="23"/>
        <v>1286.4565990212693</v>
      </c>
      <c r="D299" s="75">
        <f t="shared" si="23"/>
        <v>1253.2502412617666</v>
      </c>
      <c r="E299" s="75">
        <f t="shared" si="23"/>
        <v>2105.3458698632844</v>
      </c>
      <c r="F299" s="75">
        <f t="shared" si="23"/>
        <v>0</v>
      </c>
      <c r="G299" s="95">
        <f t="shared" si="23"/>
        <v>0</v>
      </c>
      <c r="H299" s="43">
        <f t="shared" si="23"/>
        <v>1335.7577354952327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336.39836152511248</v>
      </c>
      <c r="D301" s="75">
        <f t="shared" si="23"/>
        <v>576.60560243967291</v>
      </c>
      <c r="E301" s="75">
        <f t="shared" si="23"/>
        <v>312.78258749527703</v>
      </c>
      <c r="F301" s="75">
        <f t="shared" si="23"/>
        <v>0</v>
      </c>
      <c r="G301" s="95">
        <f t="shared" si="23"/>
        <v>0</v>
      </c>
      <c r="H301" s="43">
        <f t="shared" si="23"/>
        <v>456.92115755667959</v>
      </c>
      <c r="I301" s="1"/>
    </row>
    <row r="302" spans="2:10" x14ac:dyDescent="0.2">
      <c r="B302" s="9" t="str">
        <f>$B$41</f>
        <v>Library Science</v>
      </c>
      <c r="C302" s="75">
        <f t="shared" si="23"/>
        <v>382.86293431222401</v>
      </c>
      <c r="D302" s="75">
        <f t="shared" si="23"/>
        <v>0</v>
      </c>
      <c r="E302" s="75">
        <f t="shared" si="23"/>
        <v>0</v>
      </c>
      <c r="F302" s="75">
        <f t="shared" si="23"/>
        <v>0</v>
      </c>
      <c r="G302" s="95">
        <f t="shared" si="23"/>
        <v>0</v>
      </c>
      <c r="H302" s="43">
        <f t="shared" si="23"/>
        <v>382.86293431222401</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1345.5609966695943</v>
      </c>
      <c r="D304" s="75">
        <f t="shared" si="23"/>
        <v>1379.7303133171774</v>
      </c>
      <c r="E304" s="75">
        <f t="shared" si="23"/>
        <v>0</v>
      </c>
      <c r="F304" s="75">
        <f t="shared" si="23"/>
        <v>0</v>
      </c>
      <c r="G304" s="95">
        <f t="shared" si="23"/>
        <v>0</v>
      </c>
      <c r="H304" s="43">
        <f t="shared" si="23"/>
        <v>1363.3477642395692</v>
      </c>
      <c r="I304" s="1"/>
    </row>
    <row r="305" spans="2:10" x14ac:dyDescent="0.2">
      <c r="B305" s="9" t="str">
        <f>$B$44</f>
        <v>Physical Training</v>
      </c>
      <c r="C305" s="75">
        <f t="shared" si="23"/>
        <v>451.66676312305327</v>
      </c>
      <c r="D305" s="75">
        <f t="shared" si="23"/>
        <v>0</v>
      </c>
      <c r="E305" s="75">
        <f t="shared" si="23"/>
        <v>0</v>
      </c>
      <c r="F305" s="75">
        <f t="shared" si="23"/>
        <v>0</v>
      </c>
      <c r="G305" s="95">
        <f t="shared" si="23"/>
        <v>0</v>
      </c>
      <c r="H305" s="43">
        <f t="shared" si="23"/>
        <v>451.66676312305327</v>
      </c>
      <c r="I305" s="1"/>
    </row>
    <row r="306" spans="2:10" x14ac:dyDescent="0.2">
      <c r="B306" s="9" t="str">
        <f>$B$45</f>
        <v>Health Services</v>
      </c>
      <c r="C306" s="75">
        <f t="shared" si="23"/>
        <v>409.36408396079514</v>
      </c>
      <c r="D306" s="75">
        <f t="shared" si="23"/>
        <v>471.99270867199959</v>
      </c>
      <c r="E306" s="75">
        <f t="shared" si="23"/>
        <v>521.42213173180926</v>
      </c>
      <c r="F306" s="75">
        <f t="shared" si="23"/>
        <v>0</v>
      </c>
      <c r="G306" s="95">
        <f t="shared" si="23"/>
        <v>0</v>
      </c>
      <c r="H306" s="43">
        <f t="shared" si="23"/>
        <v>470.8170794484293</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409.32923857426999</v>
      </c>
      <c r="D308" s="75">
        <f t="shared" si="23"/>
        <v>563.51722068311108</v>
      </c>
      <c r="E308" s="75">
        <f t="shared" si="23"/>
        <v>513.67039403706315</v>
      </c>
      <c r="F308" s="75">
        <f t="shared" si="23"/>
        <v>0</v>
      </c>
      <c r="G308" s="95">
        <f t="shared" si="23"/>
        <v>0</v>
      </c>
      <c r="H308" s="43">
        <f t="shared" si="23"/>
        <v>505.32823283730659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519.90064291800741</v>
      </c>
      <c r="E310" s="75">
        <f t="shared" si="24"/>
        <v>0</v>
      </c>
      <c r="F310" s="75">
        <f t="shared" si="24"/>
        <v>0</v>
      </c>
      <c r="G310" s="95">
        <f t="shared" si="24"/>
        <v>0</v>
      </c>
      <c r="H310" s="43">
        <f t="shared" si="24"/>
        <v>519.90064291800741</v>
      </c>
      <c r="I310" s="1"/>
    </row>
    <row r="311" spans="2:10" x14ac:dyDescent="0.2">
      <c r="B311" s="9" t="str">
        <f>$B$50</f>
        <v>Technology</v>
      </c>
      <c r="C311" s="75">
        <f t="shared" si="24"/>
        <v>618.57334258445496</v>
      </c>
      <c r="D311" s="75">
        <f t="shared" si="24"/>
        <v>648.29770521674141</v>
      </c>
      <c r="E311" s="75">
        <f t="shared" si="24"/>
        <v>367.68968070775969</v>
      </c>
      <c r="F311" s="75">
        <f t="shared" si="24"/>
        <v>0</v>
      </c>
      <c r="G311" s="95">
        <f t="shared" si="24"/>
        <v>0</v>
      </c>
      <c r="H311" s="43">
        <f t="shared" si="24"/>
        <v>608.20419737691816</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404.390647429073</v>
      </c>
      <c r="D313" s="42">
        <f t="shared" si="24"/>
        <v>613.69980708772016</v>
      </c>
      <c r="E313" s="42">
        <f t="shared" si="24"/>
        <v>718.86592117250279</v>
      </c>
      <c r="F313" s="42">
        <f t="shared" si="24"/>
        <v>764.8541961016939</v>
      </c>
      <c r="G313" s="42">
        <f t="shared" si="24"/>
        <v>0</v>
      </c>
      <c r="H313" s="42">
        <f t="shared" si="24"/>
        <v>520.57404498356311</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1.3280333095824914</v>
      </c>
      <c r="E318" s="59">
        <f t="shared" si="25"/>
        <v>1.8857753164943853</v>
      </c>
      <c r="F318" s="59">
        <f t="shared" si="25"/>
        <v>2.262023902745947</v>
      </c>
      <c r="G318" s="59">
        <f t="shared" si="25"/>
        <v>0</v>
      </c>
      <c r="H318" s="59">
        <f t="shared" si="25"/>
        <v>1.0892122826897266</v>
      </c>
      <c r="I318" s="1"/>
    </row>
    <row r="319" spans="2:10" x14ac:dyDescent="0.2">
      <c r="B319" s="9" t="str">
        <f>$B$33</f>
        <v>Science</v>
      </c>
      <c r="C319" s="59">
        <f t="shared" ref="C319:H334" si="26">IF($C$293=0,"",C294/$C$293)</f>
        <v>1.1069252589485632</v>
      </c>
      <c r="D319" s="59">
        <f t="shared" si="26"/>
        <v>1.7589473274761125</v>
      </c>
      <c r="E319" s="59">
        <f t="shared" si="26"/>
        <v>2.2315637654239748</v>
      </c>
      <c r="F319" s="59">
        <f t="shared" si="26"/>
        <v>0</v>
      </c>
      <c r="G319" s="59">
        <f t="shared" si="26"/>
        <v>0</v>
      </c>
      <c r="H319" s="59">
        <f t="shared" si="26"/>
        <v>1.3711784646359004</v>
      </c>
      <c r="I319" s="1"/>
    </row>
    <row r="320" spans="2:10" x14ac:dyDescent="0.2">
      <c r="B320" s="9" t="str">
        <f>$B$34</f>
        <v>Fine Arts</v>
      </c>
      <c r="C320" s="59">
        <f t="shared" si="26"/>
        <v>1.1761810345257477</v>
      </c>
      <c r="D320" s="59">
        <f t="shared" si="26"/>
        <v>2.4838245550363274</v>
      </c>
      <c r="E320" s="59">
        <f t="shared" si="26"/>
        <v>2.0084990869681567</v>
      </c>
      <c r="F320" s="59">
        <f t="shared" si="26"/>
        <v>0</v>
      </c>
      <c r="G320" s="59">
        <f t="shared" si="26"/>
        <v>0</v>
      </c>
      <c r="H320" s="59">
        <f t="shared" si="26"/>
        <v>1.4242136654880764</v>
      </c>
      <c r="I320" s="1"/>
    </row>
    <row r="321" spans="2:9" x14ac:dyDescent="0.2">
      <c r="B321" s="9" t="str">
        <f>$B$35</f>
        <v>Teacher Education</v>
      </c>
      <c r="C321" s="59">
        <f t="shared" si="26"/>
        <v>1.1730856626169353</v>
      </c>
      <c r="D321" s="59">
        <f t="shared" si="26"/>
        <v>1.4318991867775586</v>
      </c>
      <c r="E321" s="59">
        <f t="shared" si="26"/>
        <v>1.5921479052751695</v>
      </c>
      <c r="F321" s="59">
        <f t="shared" si="26"/>
        <v>2.0229727961261528</v>
      </c>
      <c r="G321" s="59">
        <f t="shared" si="26"/>
        <v>0</v>
      </c>
      <c r="H321" s="59">
        <f t="shared" si="26"/>
        <v>1.5366647018511845</v>
      </c>
      <c r="I321" s="1"/>
    </row>
    <row r="322" spans="2:9" x14ac:dyDescent="0.2">
      <c r="B322" s="9" t="str">
        <f>$B$36</f>
        <v>Agriculture</v>
      </c>
      <c r="C322" s="59">
        <f t="shared" si="26"/>
        <v>3.5841844879562923</v>
      </c>
      <c r="D322" s="59">
        <f t="shared" si="26"/>
        <v>3.7664902203797745</v>
      </c>
      <c r="E322" s="59">
        <f t="shared" si="26"/>
        <v>4.5325030028540851</v>
      </c>
      <c r="F322" s="59">
        <f t="shared" si="26"/>
        <v>3.8601479292145848</v>
      </c>
      <c r="G322" s="59">
        <f t="shared" si="26"/>
        <v>0</v>
      </c>
      <c r="H322" s="59">
        <f t="shared" si="26"/>
        <v>3.8496288108442389</v>
      </c>
      <c r="I322" s="1"/>
    </row>
    <row r="323" spans="2:9" x14ac:dyDescent="0.2">
      <c r="B323" s="9" t="str">
        <f>$B$37</f>
        <v>Engineering</v>
      </c>
      <c r="C323" s="59">
        <f t="shared" si="26"/>
        <v>1.6855660913991437</v>
      </c>
      <c r="D323" s="59">
        <f t="shared" si="26"/>
        <v>1.8220992996948167</v>
      </c>
      <c r="E323" s="59">
        <f t="shared" si="26"/>
        <v>2.2699952087215127</v>
      </c>
      <c r="F323" s="59">
        <f t="shared" si="26"/>
        <v>2.2660931086240961</v>
      </c>
      <c r="G323" s="59">
        <f t="shared" si="26"/>
        <v>0</v>
      </c>
      <c r="H323" s="59">
        <f t="shared" si="26"/>
        <v>1.956297616643963</v>
      </c>
      <c r="I323" s="1"/>
    </row>
    <row r="324" spans="2:9" x14ac:dyDescent="0.2">
      <c r="B324" s="9" t="str">
        <f>$B$38</f>
        <v>Home Economics</v>
      </c>
      <c r="C324" s="59">
        <f t="shared" si="26"/>
        <v>3.8232515518181782</v>
      </c>
      <c r="D324" s="59">
        <f t="shared" si="26"/>
        <v>3.724564772232426</v>
      </c>
      <c r="E324" s="59">
        <f t="shared" si="26"/>
        <v>6.2569284266508811</v>
      </c>
      <c r="F324" s="59">
        <f t="shared" si="26"/>
        <v>0</v>
      </c>
      <c r="G324" s="59">
        <f t="shared" si="26"/>
        <v>0</v>
      </c>
      <c r="H324" s="59">
        <f t="shared" si="26"/>
        <v>3.9697707944213745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0.99975044529948798</v>
      </c>
      <c r="D326" s="59">
        <f t="shared" si="26"/>
        <v>1.7136281674731315</v>
      </c>
      <c r="E326" s="59">
        <f t="shared" si="26"/>
        <v>0.92956615398670883</v>
      </c>
      <c r="F326" s="59">
        <f t="shared" si="26"/>
        <v>0</v>
      </c>
      <c r="G326" s="59">
        <f t="shared" si="26"/>
        <v>0</v>
      </c>
      <c r="H326" s="59">
        <f t="shared" si="26"/>
        <v>1.3579350644368309</v>
      </c>
      <c r="I326" s="1"/>
    </row>
    <row r="327" spans="2:9" x14ac:dyDescent="0.2">
      <c r="B327" s="9" t="str">
        <f>$B$41</f>
        <v>Library Science</v>
      </c>
      <c r="C327" s="59">
        <f t="shared" si="26"/>
        <v>1.1378396355201645</v>
      </c>
      <c r="D327" s="59">
        <f t="shared" si="26"/>
        <v>0</v>
      </c>
      <c r="E327" s="59">
        <f t="shared" si="26"/>
        <v>0</v>
      </c>
      <c r="F327" s="59">
        <f t="shared" si="26"/>
        <v>0</v>
      </c>
      <c r="G327" s="59">
        <f t="shared" si="26"/>
        <v>0</v>
      </c>
      <c r="H327" s="59">
        <f t="shared" si="26"/>
        <v>1.1378396355201645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3.9989053439477802</v>
      </c>
      <c r="D329" s="59">
        <f t="shared" si="26"/>
        <v>4.100453964396249</v>
      </c>
      <c r="E329" s="59">
        <f t="shared" si="26"/>
        <v>0</v>
      </c>
      <c r="F329" s="59">
        <f t="shared" si="26"/>
        <v>0</v>
      </c>
      <c r="G329" s="59">
        <f t="shared" si="26"/>
        <v>0</v>
      </c>
      <c r="H329" s="59">
        <f t="shared" si="26"/>
        <v>4.051766269660682</v>
      </c>
      <c r="I329" s="1"/>
    </row>
    <row r="330" spans="2:9" x14ac:dyDescent="0.2">
      <c r="B330" s="9" t="str">
        <f>$B$44</f>
        <v>Physical Training</v>
      </c>
      <c r="C330" s="59">
        <f t="shared" si="26"/>
        <v>1.3423194022469753</v>
      </c>
      <c r="D330" s="59">
        <f t="shared" si="26"/>
        <v>0</v>
      </c>
      <c r="E330" s="59">
        <f t="shared" si="26"/>
        <v>0</v>
      </c>
      <c r="F330" s="59">
        <f t="shared" si="26"/>
        <v>0</v>
      </c>
      <c r="G330" s="59">
        <f t="shared" si="26"/>
        <v>0</v>
      </c>
      <c r="H330" s="59">
        <f t="shared" si="26"/>
        <v>1.3423194022469753</v>
      </c>
      <c r="I330" s="1"/>
    </row>
    <row r="331" spans="2:9" x14ac:dyDescent="0.2">
      <c r="B331" s="9" t="str">
        <f>$B$45</f>
        <v>Health Services</v>
      </c>
      <c r="C331" s="59">
        <f t="shared" si="26"/>
        <v>1.2165990445790864</v>
      </c>
      <c r="D331" s="59">
        <f t="shared" si="26"/>
        <v>1.4027265725481755</v>
      </c>
      <c r="E331" s="59">
        <f t="shared" si="26"/>
        <v>1.5496270731656627</v>
      </c>
      <c r="F331" s="59">
        <f t="shared" si="26"/>
        <v>0</v>
      </c>
      <c r="G331" s="59">
        <f t="shared" si="26"/>
        <v>0</v>
      </c>
      <c r="H331" s="59">
        <f t="shared" si="26"/>
        <v>1.399232691560043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1.21649548673018</v>
      </c>
      <c r="D333" s="59">
        <f t="shared" si="26"/>
        <v>1.6747304884533853</v>
      </c>
      <c r="E333" s="59">
        <f t="shared" si="26"/>
        <v>1.5265894959996138</v>
      </c>
      <c r="F333" s="59">
        <f t="shared" si="26"/>
        <v>0</v>
      </c>
      <c r="G333" s="59">
        <f t="shared" si="26"/>
        <v>0</v>
      </c>
      <c r="H333" s="59">
        <f t="shared" si="26"/>
        <v>1.5017972249064797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1.5451053236772871</v>
      </c>
      <c r="E335" s="59">
        <f t="shared" si="27"/>
        <v>0</v>
      </c>
      <c r="F335" s="59">
        <f t="shared" si="27"/>
        <v>0</v>
      </c>
      <c r="G335" s="59">
        <f t="shared" si="27"/>
        <v>0</v>
      </c>
      <c r="H335" s="59">
        <f t="shared" si="27"/>
        <v>1.5451053236772871</v>
      </c>
      <c r="I335" s="1"/>
    </row>
    <row r="336" spans="2:9" x14ac:dyDescent="0.2">
      <c r="B336" s="9" t="str">
        <f>$B$50</f>
        <v>Technology</v>
      </c>
      <c r="C336" s="59">
        <f t="shared" si="27"/>
        <v>1.8383531117556764</v>
      </c>
      <c r="D336" s="59">
        <f t="shared" si="27"/>
        <v>1.9266916656152899</v>
      </c>
      <c r="E336" s="59">
        <f t="shared" si="27"/>
        <v>1.0927458753159467</v>
      </c>
      <c r="F336" s="59">
        <f t="shared" si="27"/>
        <v>0</v>
      </c>
      <c r="G336" s="59">
        <f t="shared" si="27"/>
        <v>0</v>
      </c>
      <c r="H336" s="59">
        <f t="shared" si="27"/>
        <v>1.8075367977533976</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1.2018183679886423</v>
      </c>
      <c r="D338" s="59">
        <f t="shared" si="27"/>
        <v>1.8238693334728273</v>
      </c>
      <c r="E338" s="59">
        <f t="shared" si="27"/>
        <v>2.1364150572688971</v>
      </c>
      <c r="F338" s="59">
        <f t="shared" si="27"/>
        <v>2.2730887263396125</v>
      </c>
      <c r="G338" s="59">
        <f t="shared" si="27"/>
        <v>0</v>
      </c>
      <c r="H338" s="59">
        <f t="shared" si="27"/>
        <v>1.5471066235999524</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10094.469968183112</v>
      </c>
      <c r="D343" s="42">
        <f t="shared" si="28"/>
        <v>13405.792360327287</v>
      </c>
      <c r="E343" s="42">
        <f>E293*24</f>
        <v>15228.721839274862</v>
      </c>
      <c r="F343" s="42">
        <f>F293*18</f>
        <v>13700.359412148791</v>
      </c>
      <c r="G343" s="42">
        <f>G293*24</f>
        <v>0</v>
      </c>
      <c r="H343" s="42">
        <f>IF((C32/30+D32/30+E32/24+F32/18+G32/24)=0,0,H268/(C32/30+D32/30+E32/24+F32/18+G32/24))</f>
        <v>10899.196517123517</v>
      </c>
      <c r="I343" s="1"/>
    </row>
    <row r="344" spans="2:10" x14ac:dyDescent="0.2">
      <c r="B344" s="9" t="str">
        <f>$B$33</f>
        <v>Science</v>
      </c>
      <c r="C344" s="43">
        <f t="shared" si="28"/>
        <v>11173.823783479587</v>
      </c>
      <c r="D344" s="43">
        <f t="shared" si="28"/>
        <v>17755.640972823563</v>
      </c>
      <c r="E344" s="43">
        <f>E294*24</f>
        <v>18021.162729726351</v>
      </c>
      <c r="F344" s="43">
        <f>F294*18</f>
        <v>0</v>
      </c>
      <c r="G344" s="43">
        <f>G294*24</f>
        <v>0</v>
      </c>
      <c r="H344" s="43">
        <f t="shared" ref="H344:H363" si="29">IF((C33/30+D33/30+E33/24+F33/18+G33/24)=0,0,H269/(C33/30+D33/30+E33/24+F33/18+G33/24))</f>
        <v>13736.787028112918</v>
      </c>
      <c r="I344" s="1"/>
    </row>
    <row r="345" spans="2:10" x14ac:dyDescent="0.2">
      <c r="B345" s="9" t="str">
        <f>$B$34</f>
        <v>Fine Arts</v>
      </c>
      <c r="C345" s="43">
        <f t="shared" si="28"/>
        <v>11872.924130166706</v>
      </c>
      <c r="D345" s="43">
        <f t="shared" si="28"/>
        <v>25072.89237704999</v>
      </c>
      <c r="E345" s="43">
        <f t="shared" ref="E345:E363" si="30">E295*24</f>
        <v>16219.786971618607</v>
      </c>
      <c r="F345" s="43">
        <f t="shared" ref="F345:F363" si="31">F295*18</f>
        <v>0</v>
      </c>
      <c r="G345" s="43">
        <f t="shared" ref="G345:G363" si="32">G295*24</f>
        <v>0</v>
      </c>
      <c r="H345" s="43">
        <f t="shared" si="29"/>
        <v>14321.626045391091</v>
      </c>
      <c r="I345" s="1"/>
    </row>
    <row r="346" spans="2:10" x14ac:dyDescent="0.2">
      <c r="B346" s="9" t="str">
        <f>$B$35</f>
        <v>Teacher Education</v>
      </c>
      <c r="C346" s="43">
        <f t="shared" si="28"/>
        <v>11841.67799139284</v>
      </c>
      <c r="D346" s="43">
        <f t="shared" si="28"/>
        <v>14454.263338391886</v>
      </c>
      <c r="E346" s="43">
        <f t="shared" si="30"/>
        <v>12857.511371764678</v>
      </c>
      <c r="F346" s="43">
        <f t="shared" si="31"/>
        <v>12252.502882168121</v>
      </c>
      <c r="G346" s="43">
        <f t="shared" si="32"/>
        <v>0</v>
      </c>
      <c r="H346" s="43">
        <f t="shared" si="29"/>
        <v>13433.141161571821</v>
      </c>
      <c r="I346" s="1"/>
    </row>
    <row r="347" spans="2:10" x14ac:dyDescent="0.2">
      <c r="B347" s="9" t="str">
        <f>$B$36</f>
        <v>Agriculture</v>
      </c>
      <c r="C347" s="43">
        <f t="shared" si="28"/>
        <v>36180.44267410256</v>
      </c>
      <c r="D347" s="43">
        <f t="shared" si="28"/>
        <v>38020.722415079021</v>
      </c>
      <c r="E347" s="43">
        <f t="shared" si="30"/>
        <v>36602.572354408272</v>
      </c>
      <c r="F347" s="43">
        <f t="shared" si="31"/>
        <v>23379.688406520512</v>
      </c>
      <c r="G347" s="43">
        <f t="shared" si="32"/>
        <v>0</v>
      </c>
      <c r="H347" s="43">
        <f t="shared" si="29"/>
        <v>36505.360443646183</v>
      </c>
      <c r="I347" s="1"/>
    </row>
    <row r="348" spans="2:10" x14ac:dyDescent="0.2">
      <c r="B348" s="9" t="str">
        <f>$B$37</f>
        <v>Engineering</v>
      </c>
      <c r="C348" s="43">
        <f t="shared" si="28"/>
        <v>17014.896289016448</v>
      </c>
      <c r="D348" s="43">
        <f t="shared" si="28"/>
        <v>18393.126659816808</v>
      </c>
      <c r="E348" s="43">
        <f t="shared" si="30"/>
        <v>18331.518769887094</v>
      </c>
      <c r="F348" s="43">
        <f t="shared" si="31"/>
        <v>13725.00529806759</v>
      </c>
      <c r="G348" s="43">
        <f t="shared" si="32"/>
        <v>0</v>
      </c>
      <c r="H348" s="43">
        <f t="shared" si="29"/>
        <v>18033.658243020764</v>
      </c>
      <c r="I348" s="1"/>
    </row>
    <row r="349" spans="2:10" x14ac:dyDescent="0.2">
      <c r="B349" s="9" t="str">
        <f>$B$38</f>
        <v>Home Economics</v>
      </c>
      <c r="C349" s="43">
        <f t="shared" si="28"/>
        <v>38593.697970638081</v>
      </c>
      <c r="D349" s="43">
        <f t="shared" si="28"/>
        <v>37597.507237853002</v>
      </c>
      <c r="E349" s="43">
        <f t="shared" si="30"/>
        <v>50528.300876718829</v>
      </c>
      <c r="F349" s="43">
        <f t="shared" si="31"/>
        <v>0</v>
      </c>
      <c r="G349" s="43">
        <f t="shared" si="32"/>
        <v>0</v>
      </c>
      <c r="H349" s="43">
        <f t="shared" si="29"/>
        <v>39233.816410042986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10091.950845753374</v>
      </c>
      <c r="D351" s="43">
        <f t="shared" si="28"/>
        <v>17298.168073190187</v>
      </c>
      <c r="E351" s="43">
        <f t="shared" si="30"/>
        <v>7506.7820998866482</v>
      </c>
      <c r="F351" s="43">
        <f t="shared" si="31"/>
        <v>0</v>
      </c>
      <c r="G351" s="43">
        <f t="shared" si="32"/>
        <v>0</v>
      </c>
      <c r="H351" s="43">
        <f t="shared" si="29"/>
        <v>12441.526447085242</v>
      </c>
      <c r="I351" s="1"/>
    </row>
    <row r="352" spans="2:10" x14ac:dyDescent="0.2">
      <c r="B352" s="9" t="str">
        <f>$B$41</f>
        <v>Library Science</v>
      </c>
      <c r="C352" s="43">
        <f t="shared" si="28"/>
        <v>11485.888029366721</v>
      </c>
      <c r="D352" s="43">
        <f t="shared" si="28"/>
        <v>0</v>
      </c>
      <c r="E352" s="43">
        <f t="shared" si="30"/>
        <v>0</v>
      </c>
      <c r="F352" s="43">
        <f t="shared" si="31"/>
        <v>0</v>
      </c>
      <c r="G352" s="43">
        <f t="shared" si="32"/>
        <v>0</v>
      </c>
      <c r="H352" s="43">
        <f t="shared" si="29"/>
        <v>11485.888029366721</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40366.829900087825</v>
      </c>
      <c r="D354" s="43">
        <f t="shared" si="28"/>
        <v>41391.909399515323</v>
      </c>
      <c r="E354" s="43">
        <f t="shared" si="30"/>
        <v>0</v>
      </c>
      <c r="F354" s="43">
        <f t="shared" si="31"/>
        <v>0</v>
      </c>
      <c r="G354" s="43">
        <f t="shared" si="32"/>
        <v>0</v>
      </c>
      <c r="H354" s="43">
        <f t="shared" si="29"/>
        <v>40900.432927187074</v>
      </c>
      <c r="I354" s="1"/>
    </row>
    <row r="355" spans="2:9" x14ac:dyDescent="0.2">
      <c r="B355" s="9" t="str">
        <f>$B$44</f>
        <v>Physical Training</v>
      </c>
      <c r="C355" s="43">
        <f t="shared" si="28"/>
        <v>13550.002893691599</v>
      </c>
      <c r="D355" s="43">
        <f t="shared" si="28"/>
        <v>0</v>
      </c>
      <c r="E355" s="43">
        <f t="shared" si="30"/>
        <v>0</v>
      </c>
      <c r="F355" s="43">
        <f t="shared" si="31"/>
        <v>0</v>
      </c>
      <c r="G355" s="43">
        <f t="shared" si="32"/>
        <v>0</v>
      </c>
      <c r="H355" s="43">
        <f t="shared" si="29"/>
        <v>13550.002893691599</v>
      </c>
      <c r="I355" s="1"/>
    </row>
    <row r="356" spans="2:9" x14ac:dyDescent="0.2">
      <c r="B356" s="9" t="str">
        <f>$B$45</f>
        <v>Health Services</v>
      </c>
      <c r="C356" s="43">
        <f t="shared" si="28"/>
        <v>12280.922518823854</v>
      </c>
      <c r="D356" s="43">
        <f t="shared" si="28"/>
        <v>14159.781260159987</v>
      </c>
      <c r="E356" s="43">
        <f t="shared" si="30"/>
        <v>12514.131161563422</v>
      </c>
      <c r="F356" s="43">
        <f t="shared" si="31"/>
        <v>0</v>
      </c>
      <c r="G356" s="43">
        <f t="shared" si="32"/>
        <v>0</v>
      </c>
      <c r="H356" s="43">
        <f t="shared" si="29"/>
        <v>12947.018330165567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12279.8771572281</v>
      </c>
      <c r="D358" s="43">
        <f t="shared" si="28"/>
        <v>16905.516620493334</v>
      </c>
      <c r="E358" s="43">
        <f t="shared" si="30"/>
        <v>12328.089456889516</v>
      </c>
      <c r="F358" s="43">
        <f t="shared" si="31"/>
        <v>0</v>
      </c>
      <c r="G358" s="43">
        <f t="shared" si="32"/>
        <v>0</v>
      </c>
      <c r="H358" s="43">
        <f t="shared" si="29"/>
        <v>14465.495919782048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15597.019287540223</v>
      </c>
      <c r="E360" s="43">
        <f t="shared" si="30"/>
        <v>0</v>
      </c>
      <c r="F360" s="43">
        <f t="shared" si="31"/>
        <v>0</v>
      </c>
      <c r="G360" s="43">
        <f t="shared" si="32"/>
        <v>0</v>
      </c>
      <c r="H360" s="43">
        <f t="shared" si="29"/>
        <v>15597.019287540223</v>
      </c>
      <c r="I360" s="1"/>
    </row>
    <row r="361" spans="2:9" x14ac:dyDescent="0.2">
      <c r="B361" s="9" t="str">
        <f>$B$50</f>
        <v>Technology</v>
      </c>
      <c r="C361" s="43">
        <f t="shared" si="33"/>
        <v>18557.200277533648</v>
      </c>
      <c r="D361" s="43">
        <f t="shared" si="33"/>
        <v>19448.931156502244</v>
      </c>
      <c r="E361" s="43">
        <f t="shared" si="30"/>
        <v>8824.5523369862331</v>
      </c>
      <c r="F361" s="43">
        <f t="shared" si="31"/>
        <v>0</v>
      </c>
      <c r="G361" s="43">
        <f t="shared" si="32"/>
        <v>0</v>
      </c>
      <c r="H361" s="43">
        <f t="shared" si="29"/>
        <v>17776.952840698072</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12131.719422872189</v>
      </c>
      <c r="D363" s="42">
        <f t="shared" si="33"/>
        <v>18410.994212631605</v>
      </c>
      <c r="E363" s="42">
        <f t="shared" si="30"/>
        <v>17252.782108140069</v>
      </c>
      <c r="F363" s="42">
        <f t="shared" si="31"/>
        <v>13767.37552983049</v>
      </c>
      <c r="G363" s="42">
        <f t="shared" si="32"/>
        <v>0</v>
      </c>
      <c r="H363" s="42">
        <f t="shared" si="29"/>
        <v>14995.178226277707</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8" priority="6" stopIfTrue="1">
      <formula>C32=0</formula>
    </cfRule>
  </conditionalFormatting>
  <conditionalFormatting sqref="C91:G110">
    <cfRule type="expression" dxfId="187" priority="5" stopIfTrue="1">
      <formula>C32=0</formula>
    </cfRule>
  </conditionalFormatting>
  <conditionalFormatting sqref="C143:H162">
    <cfRule type="expression" dxfId="186" priority="3" stopIfTrue="1">
      <formula>C32=0</formula>
    </cfRule>
  </conditionalFormatting>
  <conditionalFormatting sqref="H143:H162">
    <cfRule type="expression" dxfId="185" priority="4" stopIfTrue="1">
      <formula>OR(AND(#REF!&gt;0,H143&gt;0,H61=0),AND(#REF!&gt;0,H143&gt;0,H32=0))</formula>
    </cfRule>
  </conditionalFormatting>
  <conditionalFormatting sqref="H143:H162">
    <cfRule type="expression" dxfId="184" priority="2" stopIfTrue="1">
      <formula>OR(AND(#REF!&gt;0,H143&gt;0,H61=0),AND(#REF!&gt;0,H143&gt;0,H32=0))</formula>
    </cfRule>
  </conditionalFormatting>
  <conditionalFormatting sqref="H143:H162">
    <cfRule type="expression" dxfId="18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topLeftCell="A55" zoomScale="70" zoomScaleNormal="70" workbookViewId="0">
      <selection activeCell="O86" sqref="O86"/>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878</v>
      </c>
      <c r="C3" s="6"/>
      <c r="D3" s="6"/>
      <c r="E3" s="6"/>
      <c r="F3" s="6"/>
      <c r="G3" s="6"/>
      <c r="H3" s="6"/>
    </row>
    <row r="4" spans="2:8" x14ac:dyDescent="0.2">
      <c r="B4" s="90" t="s">
        <v>859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288" t="s">
        <v>18</v>
      </c>
      <c r="G12" s="288"/>
      <c r="H12" s="64" t="s">
        <v>20</v>
      </c>
    </row>
    <row r="13" spans="2:8" x14ac:dyDescent="0.2">
      <c r="B13" s="377" t="s">
        <v>13</v>
      </c>
      <c r="C13" s="377"/>
      <c r="D13" s="377"/>
      <c r="E13" s="377"/>
      <c r="F13" s="81">
        <f>Data!G17</f>
        <v>25729618</v>
      </c>
      <c r="G13" s="33"/>
      <c r="H13" s="60">
        <f>F13</f>
        <v>25729618</v>
      </c>
    </row>
    <row r="14" spans="2:8" x14ac:dyDescent="0.2">
      <c r="B14" s="364" t="s">
        <v>14</v>
      </c>
      <c r="C14" s="364"/>
      <c r="D14" s="364"/>
      <c r="E14" s="364"/>
      <c r="F14" s="82">
        <f>Data!H17</f>
        <v>313995</v>
      </c>
      <c r="G14" s="33"/>
      <c r="H14" s="30">
        <f>F14</f>
        <v>313995</v>
      </c>
    </row>
    <row r="15" spans="2:8" x14ac:dyDescent="0.2">
      <c r="B15" s="364" t="s">
        <v>15</v>
      </c>
      <c r="C15" s="364"/>
      <c r="D15" s="364"/>
      <c r="E15" s="364"/>
      <c r="F15" s="82">
        <f>Data!I17</f>
        <v>8200473</v>
      </c>
      <c r="G15" s="33"/>
      <c r="H15" s="30">
        <f>F15</f>
        <v>8200473</v>
      </c>
    </row>
    <row r="16" spans="2:8" x14ac:dyDescent="0.2">
      <c r="B16" s="364" t="s">
        <v>19</v>
      </c>
      <c r="C16" s="364"/>
      <c r="D16" s="364"/>
      <c r="E16" s="364"/>
      <c r="F16" s="82">
        <f>Data!J17</f>
        <v>15736219</v>
      </c>
      <c r="G16" s="33"/>
      <c r="H16" s="30">
        <f>F16-G16</f>
        <v>15736219</v>
      </c>
    </row>
    <row r="17" spans="2:23" x14ac:dyDescent="0.2">
      <c r="B17" s="364" t="s">
        <v>16</v>
      </c>
      <c r="C17" s="364"/>
      <c r="D17" s="364"/>
      <c r="E17" s="364"/>
      <c r="F17" s="82">
        <f>Data!K17</f>
        <v>9492080</v>
      </c>
      <c r="G17" s="33"/>
      <c r="H17" s="30">
        <f>F17</f>
        <v>9492080</v>
      </c>
    </row>
    <row r="18" spans="2:23" x14ac:dyDescent="0.2">
      <c r="B18" s="364" t="s">
        <v>1</v>
      </c>
      <c r="C18" s="364"/>
      <c r="D18" s="364"/>
      <c r="E18" s="364"/>
      <c r="F18" s="83">
        <f>SUM(F13:F17)</f>
        <v>59472385</v>
      </c>
      <c r="G18" s="34"/>
      <c r="H18" s="29">
        <f>SUM(H13:H17)</f>
        <v>59472385</v>
      </c>
    </row>
    <row r="19" spans="2:23" ht="13.5" customHeight="1" x14ac:dyDescent="0.2">
      <c r="B19" s="27"/>
      <c r="D19" s="27"/>
      <c r="E19" s="27"/>
      <c r="F19" s="27"/>
      <c r="G19" s="27"/>
      <c r="H19" s="5"/>
    </row>
    <row r="20" spans="2:23" ht="13.5" customHeight="1" x14ac:dyDescent="0.2">
      <c r="B20" s="27"/>
      <c r="D20" s="368" t="s">
        <v>23</v>
      </c>
      <c r="E20" s="368"/>
      <c r="F20" s="368"/>
      <c r="G20" s="289" t="s">
        <v>24</v>
      </c>
      <c r="H20" s="289" t="s">
        <v>25</v>
      </c>
    </row>
    <row r="21" spans="2:23" x14ac:dyDescent="0.2">
      <c r="B21" s="366" t="s">
        <v>22</v>
      </c>
      <c r="C21" s="367"/>
      <c r="D21" s="363" t="str">
        <f>Data!L17</f>
        <v>Monica Poehl</v>
      </c>
      <c r="E21" s="363"/>
      <c r="F21" s="363"/>
      <c r="G21" s="291" t="str">
        <f>Data!M17</f>
        <v>979-458-6090</v>
      </c>
      <c r="H21" s="84" t="str">
        <f>Data!N17</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Data!O17</f>
        <v>1595</v>
      </c>
      <c r="D25" s="86">
        <f>Data!P17</f>
        <v>4151</v>
      </c>
      <c r="E25" s="86">
        <f>Data!Q17</f>
        <v>870</v>
      </c>
      <c r="F25" s="86">
        <f>Data!R17</f>
        <v>0</v>
      </c>
      <c r="G25" s="86">
        <f>Data!S17</f>
        <v>0</v>
      </c>
      <c r="H25" s="74">
        <f>SUM(C25:G25)</f>
        <v>6616</v>
      </c>
    </row>
    <row r="26" spans="2:23" x14ac:dyDescent="0.2">
      <c r="C26" s="2"/>
      <c r="D26" s="2"/>
      <c r="E26" s="2"/>
      <c r="F26" s="2"/>
      <c r="G26" s="2"/>
      <c r="H26" s="2"/>
      <c r="I26" s="2"/>
    </row>
    <row r="27" spans="2:23" ht="13.5" customHeight="1" x14ac:dyDescent="0.2">
      <c r="B27" s="27"/>
      <c r="D27" s="368" t="s">
        <v>23</v>
      </c>
      <c r="E27" s="368"/>
      <c r="F27" s="368"/>
      <c r="G27" s="289" t="s">
        <v>24</v>
      </c>
      <c r="H27" s="289" t="s">
        <v>25</v>
      </c>
    </row>
    <row r="28" spans="2:23" ht="28.5" x14ac:dyDescent="0.2">
      <c r="B28" s="366" t="s">
        <v>39</v>
      </c>
      <c r="C28" s="367"/>
      <c r="D28" s="363" t="str">
        <f>Data!T17</f>
        <v>Jane Mims</v>
      </c>
      <c r="E28" s="363"/>
      <c r="F28" s="363"/>
      <c r="G28" s="291" t="str">
        <f>Data!U17</f>
        <v>(210) 784-1205</v>
      </c>
      <c r="H28" s="84" t="str">
        <f>Data!V17</f>
        <v>Jane.Mims@tamusa.edu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Data!W17</f>
        <v>29835</v>
      </c>
      <c r="D32" s="87">
        <f>Data!AQ17</f>
        <v>23132</v>
      </c>
      <c r="E32" s="87">
        <f>Data!BK17</f>
        <v>1212</v>
      </c>
      <c r="F32" s="87">
        <f>Data!CE17</f>
        <v>0</v>
      </c>
      <c r="G32" s="87">
        <f>Data!CY17</f>
        <v>0</v>
      </c>
      <c r="H32" s="22">
        <f>SUM(C32:G32)</f>
        <v>54179</v>
      </c>
      <c r="I32" s="1"/>
      <c r="W32" s="18"/>
    </row>
    <row r="33" spans="2:23" x14ac:dyDescent="0.2">
      <c r="B33" s="7" t="s">
        <v>46</v>
      </c>
      <c r="C33" s="87">
        <f>Data!X17</f>
        <v>8601</v>
      </c>
      <c r="D33" s="87">
        <f>Data!AR17</f>
        <v>3953</v>
      </c>
      <c r="E33" s="87">
        <f>Data!BL17</f>
        <v>573</v>
      </c>
      <c r="F33" s="87">
        <f>Data!CF17</f>
        <v>0</v>
      </c>
      <c r="G33" s="87">
        <f>Data!CZ17</f>
        <v>0</v>
      </c>
      <c r="H33" s="22">
        <f t="shared" ref="H33:H52" si="0">SUM(C33:G33)</f>
        <v>13127</v>
      </c>
      <c r="I33" s="1"/>
      <c r="W33" s="18"/>
    </row>
    <row r="34" spans="2:23" x14ac:dyDescent="0.2">
      <c r="B34" s="7" t="s">
        <v>47</v>
      </c>
      <c r="C34" s="87">
        <f>Data!Y17</f>
        <v>2313</v>
      </c>
      <c r="D34" s="87">
        <f>Data!AS17</f>
        <v>141</v>
      </c>
      <c r="E34" s="87">
        <f>Data!BM17</f>
        <v>0</v>
      </c>
      <c r="F34" s="87">
        <f>Data!CG17</f>
        <v>0</v>
      </c>
      <c r="G34" s="87">
        <f>Data!DA17</f>
        <v>0</v>
      </c>
      <c r="H34" s="22">
        <f t="shared" si="0"/>
        <v>2454</v>
      </c>
      <c r="I34" s="1"/>
      <c r="W34" s="18"/>
    </row>
    <row r="35" spans="2:23" x14ac:dyDescent="0.2">
      <c r="B35" s="7" t="s">
        <v>48</v>
      </c>
      <c r="C35" s="87">
        <f>Data!Z17</f>
        <v>2131</v>
      </c>
      <c r="D35" s="87">
        <f>Data!AT17</f>
        <v>18670</v>
      </c>
      <c r="E35" s="87">
        <f>Data!BN17</f>
        <v>5012</v>
      </c>
      <c r="F35" s="87">
        <f>Data!CH17</f>
        <v>0</v>
      </c>
      <c r="G35" s="87">
        <f>Data!DB17</f>
        <v>0</v>
      </c>
      <c r="H35" s="22">
        <f t="shared" si="0"/>
        <v>25813</v>
      </c>
      <c r="I35" s="1"/>
      <c r="W35" s="18"/>
    </row>
    <row r="36" spans="2:23" x14ac:dyDescent="0.2">
      <c r="B36" s="7" t="s">
        <v>49</v>
      </c>
      <c r="C36" s="87">
        <f>Data!AA17</f>
        <v>0</v>
      </c>
      <c r="D36" s="87">
        <f>Data!AU17</f>
        <v>0</v>
      </c>
      <c r="E36" s="87">
        <f>Data!BO17</f>
        <v>0</v>
      </c>
      <c r="F36" s="87">
        <f>Data!CI17</f>
        <v>0</v>
      </c>
      <c r="G36" s="87">
        <f>Data!DC17</f>
        <v>0</v>
      </c>
      <c r="H36" s="22">
        <f t="shared" si="0"/>
        <v>0</v>
      </c>
      <c r="I36" s="1"/>
      <c r="W36" s="18"/>
    </row>
    <row r="37" spans="2:23" x14ac:dyDescent="0.2">
      <c r="B37" s="7" t="s">
        <v>50</v>
      </c>
      <c r="C37" s="87">
        <f>Data!AB17</f>
        <v>1984</v>
      </c>
      <c r="D37" s="87">
        <f>Data!AV17</f>
        <v>3099</v>
      </c>
      <c r="E37" s="87">
        <f>Data!BP17</f>
        <v>36</v>
      </c>
      <c r="F37" s="87">
        <f>Data!CJ17</f>
        <v>0</v>
      </c>
      <c r="G37" s="87">
        <f>Data!DD17</f>
        <v>0</v>
      </c>
      <c r="H37" s="22">
        <f t="shared" si="0"/>
        <v>5119</v>
      </c>
      <c r="I37" s="1"/>
      <c r="W37" s="18"/>
    </row>
    <row r="38" spans="2:23" x14ac:dyDescent="0.2">
      <c r="B38" s="7" t="s">
        <v>51</v>
      </c>
      <c r="C38" s="87">
        <f>Data!AC17</f>
        <v>0</v>
      </c>
      <c r="D38" s="87">
        <f>Data!AW17</f>
        <v>0</v>
      </c>
      <c r="E38" s="87">
        <f>Data!BQ17</f>
        <v>168</v>
      </c>
      <c r="F38" s="87">
        <f>Data!CK17</f>
        <v>0</v>
      </c>
      <c r="G38" s="87">
        <f>Data!DE17</f>
        <v>0</v>
      </c>
      <c r="H38" s="22">
        <f t="shared" si="0"/>
        <v>168</v>
      </c>
      <c r="I38" s="1"/>
      <c r="W38" s="18"/>
    </row>
    <row r="39" spans="2:23" x14ac:dyDescent="0.2">
      <c r="B39" s="7" t="s">
        <v>52</v>
      </c>
      <c r="C39" s="87">
        <f>Data!AD17</f>
        <v>0</v>
      </c>
      <c r="D39" s="87">
        <f>Data!AX17</f>
        <v>0</v>
      </c>
      <c r="E39" s="87">
        <f>Data!BR17</f>
        <v>0</v>
      </c>
      <c r="F39" s="87">
        <f>Data!CL17</f>
        <v>0</v>
      </c>
      <c r="G39" s="87">
        <f>Data!DF17</f>
        <v>0</v>
      </c>
      <c r="H39" s="22">
        <f t="shared" si="0"/>
        <v>0</v>
      </c>
      <c r="I39" s="1"/>
      <c r="W39" s="18"/>
    </row>
    <row r="40" spans="2:23" x14ac:dyDescent="0.2">
      <c r="B40" s="7" t="s">
        <v>53</v>
      </c>
      <c r="C40" s="87">
        <f>Data!AE17</f>
        <v>0</v>
      </c>
      <c r="D40" s="87">
        <f>Data!AY17</f>
        <v>0</v>
      </c>
      <c r="E40" s="87">
        <f>Data!BS17</f>
        <v>0</v>
      </c>
      <c r="F40" s="87">
        <f>Data!CM17</f>
        <v>0</v>
      </c>
      <c r="G40" s="87">
        <f>Data!DG17</f>
        <v>0</v>
      </c>
      <c r="H40" s="22">
        <f t="shared" si="0"/>
        <v>0</v>
      </c>
      <c r="I40" s="1"/>
      <c r="W40" s="18"/>
    </row>
    <row r="41" spans="2:23" x14ac:dyDescent="0.2">
      <c r="B41" s="7" t="s">
        <v>54</v>
      </c>
      <c r="C41" s="87">
        <f>Data!AF17</f>
        <v>0</v>
      </c>
      <c r="D41" s="87">
        <f>Data!AZ17</f>
        <v>0</v>
      </c>
      <c r="E41" s="87">
        <f>Data!BT17</f>
        <v>0</v>
      </c>
      <c r="F41" s="87">
        <f>Data!CN17</f>
        <v>0</v>
      </c>
      <c r="G41" s="87">
        <f>Data!DH17</f>
        <v>0</v>
      </c>
      <c r="H41" s="22">
        <f t="shared" si="0"/>
        <v>0</v>
      </c>
      <c r="I41" s="1"/>
      <c r="W41" s="18"/>
    </row>
    <row r="42" spans="2:23" x14ac:dyDescent="0.2">
      <c r="B42" s="7" t="s">
        <v>55</v>
      </c>
      <c r="C42" s="87">
        <f>Data!AG17</f>
        <v>0</v>
      </c>
      <c r="D42" s="87">
        <f>Data!BA17</f>
        <v>0</v>
      </c>
      <c r="E42" s="87">
        <f>Data!BU17</f>
        <v>0</v>
      </c>
      <c r="F42" s="87">
        <f>Data!CO17</f>
        <v>0</v>
      </c>
      <c r="G42" s="87">
        <f>Data!DI17</f>
        <v>0</v>
      </c>
      <c r="H42" s="22">
        <f t="shared" si="0"/>
        <v>0</v>
      </c>
      <c r="I42" s="1"/>
      <c r="W42" s="18"/>
    </row>
    <row r="43" spans="2:23" x14ac:dyDescent="0.2">
      <c r="B43" s="7" t="s">
        <v>56</v>
      </c>
      <c r="C43" s="87">
        <f>Data!AH17</f>
        <v>0</v>
      </c>
      <c r="D43" s="87">
        <f>Data!BB17</f>
        <v>0</v>
      </c>
      <c r="E43" s="87">
        <f>Data!BV17</f>
        <v>0</v>
      </c>
      <c r="F43" s="87">
        <f>Data!CP17</f>
        <v>0</v>
      </c>
      <c r="G43" s="87">
        <f>Data!DJ17</f>
        <v>0</v>
      </c>
      <c r="H43" s="22">
        <f t="shared" si="0"/>
        <v>0</v>
      </c>
      <c r="I43" s="1"/>
      <c r="W43" s="18"/>
    </row>
    <row r="44" spans="2:23" x14ac:dyDescent="0.2">
      <c r="B44" s="7" t="s">
        <v>57</v>
      </c>
      <c r="C44" s="87">
        <f>Data!AI17</f>
        <v>109</v>
      </c>
      <c r="D44" s="87">
        <f>Data!BC17</f>
        <v>0</v>
      </c>
      <c r="E44" s="87">
        <f>Data!BW17</f>
        <v>0</v>
      </c>
      <c r="F44" s="87">
        <f>Data!CQ17</f>
        <v>0</v>
      </c>
      <c r="G44" s="87">
        <f>Data!DK17</f>
        <v>0</v>
      </c>
      <c r="H44" s="22">
        <f t="shared" si="0"/>
        <v>109</v>
      </c>
      <c r="I44" s="1"/>
      <c r="W44" s="18"/>
    </row>
    <row r="45" spans="2:23" x14ac:dyDescent="0.2">
      <c r="B45" s="7" t="s">
        <v>58</v>
      </c>
      <c r="C45" s="87">
        <f>Data!AJ17</f>
        <v>378</v>
      </c>
      <c r="D45" s="87">
        <f>Data!BD17</f>
        <v>300</v>
      </c>
      <c r="E45" s="87">
        <f>Data!BX17</f>
        <v>0</v>
      </c>
      <c r="F45" s="87">
        <f>Data!CR17</f>
        <v>0</v>
      </c>
      <c r="G45" s="87">
        <f>Data!DL17</f>
        <v>0</v>
      </c>
      <c r="H45" s="22">
        <f t="shared" si="0"/>
        <v>678</v>
      </c>
      <c r="I45" s="1"/>
      <c r="W45" s="18"/>
    </row>
    <row r="46" spans="2:23" x14ac:dyDescent="0.2">
      <c r="B46" s="7" t="s">
        <v>59</v>
      </c>
      <c r="C46" s="87">
        <f>Data!AK17</f>
        <v>0</v>
      </c>
      <c r="D46" s="87">
        <f>Data!BE17</f>
        <v>0</v>
      </c>
      <c r="E46" s="87">
        <f>Data!BY17</f>
        <v>0</v>
      </c>
      <c r="F46" s="87">
        <f>Data!CS17</f>
        <v>0</v>
      </c>
      <c r="G46" s="87">
        <f>Data!DM17</f>
        <v>0</v>
      </c>
      <c r="H46" s="22">
        <f t="shared" si="0"/>
        <v>0</v>
      </c>
      <c r="I46" s="1"/>
      <c r="W46" s="18"/>
    </row>
    <row r="47" spans="2:23" x14ac:dyDescent="0.2">
      <c r="B47" s="7" t="s">
        <v>60</v>
      </c>
      <c r="C47" s="87">
        <f>Data!AL17</f>
        <v>3550</v>
      </c>
      <c r="D47" s="87">
        <f>Data!BF17</f>
        <v>25476</v>
      </c>
      <c r="E47" s="87">
        <f>Data!BZ17</f>
        <v>5673</v>
      </c>
      <c r="F47" s="87">
        <f>Data!CT17</f>
        <v>0</v>
      </c>
      <c r="G47" s="87">
        <f>Data!DN17</f>
        <v>0</v>
      </c>
      <c r="H47" s="22">
        <f t="shared" si="0"/>
        <v>34699</v>
      </c>
      <c r="I47" s="1"/>
      <c r="W47" s="18"/>
    </row>
    <row r="48" spans="2:23" x14ac:dyDescent="0.2">
      <c r="B48" s="7" t="s">
        <v>61</v>
      </c>
      <c r="C48" s="87">
        <f>Data!AM17</f>
        <v>0</v>
      </c>
      <c r="D48" s="87">
        <f>Data!BG17</f>
        <v>0</v>
      </c>
      <c r="E48" s="87">
        <f>Data!CA17</f>
        <v>0</v>
      </c>
      <c r="F48" s="87">
        <f>Data!CU17</f>
        <v>0</v>
      </c>
      <c r="G48" s="87">
        <f>Data!DO17</f>
        <v>0</v>
      </c>
      <c r="H48" s="22">
        <f t="shared" si="0"/>
        <v>0</v>
      </c>
      <c r="I48" s="1"/>
      <c r="W48" s="18"/>
    </row>
    <row r="49" spans="2:23" x14ac:dyDescent="0.2">
      <c r="B49" s="7" t="s">
        <v>62</v>
      </c>
      <c r="C49" s="87">
        <f>Data!AN17</f>
        <v>0</v>
      </c>
      <c r="D49" s="87">
        <f>Data!BH17</f>
        <v>1711</v>
      </c>
      <c r="E49" s="87">
        <f>Data!CB17</f>
        <v>0</v>
      </c>
      <c r="F49" s="87">
        <f>Data!CV17</f>
        <v>0</v>
      </c>
      <c r="G49" s="87">
        <f>Data!DP17</f>
        <v>0</v>
      </c>
      <c r="H49" s="22">
        <f t="shared" si="0"/>
        <v>1711</v>
      </c>
      <c r="I49" s="1"/>
      <c r="W49" s="18"/>
    </row>
    <row r="50" spans="2:23" x14ac:dyDescent="0.2">
      <c r="B50" s="7" t="s">
        <v>63</v>
      </c>
      <c r="C50" s="87">
        <f>Data!AO17</f>
        <v>827</v>
      </c>
      <c r="D50" s="87">
        <f>Data!BI17</f>
        <v>1682</v>
      </c>
      <c r="E50" s="87">
        <f>Data!CC17</f>
        <v>0</v>
      </c>
      <c r="F50" s="87">
        <f>Data!CW17</f>
        <v>0</v>
      </c>
      <c r="G50" s="87">
        <f>Data!DQ17</f>
        <v>0</v>
      </c>
      <c r="H50" s="22">
        <f t="shared" si="0"/>
        <v>2509</v>
      </c>
      <c r="I50" s="1"/>
      <c r="W50" s="18"/>
    </row>
    <row r="51" spans="2:23" x14ac:dyDescent="0.2">
      <c r="B51" s="7" t="s">
        <v>0</v>
      </c>
      <c r="C51" s="87">
        <f>Data!AP17</f>
        <v>0</v>
      </c>
      <c r="D51" s="87">
        <f>Data!BJ17</f>
        <v>0</v>
      </c>
      <c r="E51" s="87">
        <f>Data!CD17</f>
        <v>0</v>
      </c>
      <c r="F51" s="87">
        <f>Data!CX17</f>
        <v>0</v>
      </c>
      <c r="G51" s="87">
        <f>Data!DR17</f>
        <v>0</v>
      </c>
      <c r="H51" s="22">
        <f t="shared" si="0"/>
        <v>0</v>
      </c>
      <c r="I51" s="1"/>
      <c r="W51" s="18"/>
    </row>
    <row r="52" spans="2:23" x14ac:dyDescent="0.2">
      <c r="B52" s="8" t="s">
        <v>34</v>
      </c>
      <c r="C52" s="22">
        <f>SUM(C32:C51)</f>
        <v>49728</v>
      </c>
      <c r="D52" s="22">
        <f>SUM(D32:D51)</f>
        <v>78164</v>
      </c>
      <c r="E52" s="22">
        <f>SUM(E32:E51)</f>
        <v>12674</v>
      </c>
      <c r="F52" s="22">
        <f>SUM(F32:F51)</f>
        <v>0</v>
      </c>
      <c r="G52" s="22">
        <f>SUM(G32:G51)</f>
        <v>0</v>
      </c>
      <c r="H52" s="22">
        <f t="shared" si="0"/>
        <v>140566</v>
      </c>
      <c r="I52" s="1"/>
    </row>
    <row r="53" spans="2:23" x14ac:dyDescent="0.2">
      <c r="B53" s="14"/>
      <c r="C53" s="18"/>
      <c r="D53" s="18"/>
      <c r="E53" s="18"/>
      <c r="F53" s="18"/>
      <c r="G53" s="18"/>
      <c r="H53" s="18"/>
      <c r="I53" s="1"/>
    </row>
    <row r="54" spans="2:23" ht="13.5" customHeight="1" x14ac:dyDescent="0.2">
      <c r="B54" s="27"/>
      <c r="D54" s="368" t="s">
        <v>23</v>
      </c>
      <c r="E54" s="368"/>
      <c r="F54" s="368"/>
      <c r="G54" s="289" t="s">
        <v>24</v>
      </c>
      <c r="H54" s="289" t="s">
        <v>25</v>
      </c>
    </row>
    <row r="55" spans="2:23" ht="28.5" x14ac:dyDescent="0.2">
      <c r="B55" s="366" t="s">
        <v>40</v>
      </c>
      <c r="C55" s="367"/>
      <c r="D55" s="363" t="str">
        <f>Data!T17</f>
        <v>Jane Mims</v>
      </c>
      <c r="E55" s="363"/>
      <c r="F55" s="363"/>
      <c r="G55" s="291" t="str">
        <f>Data!U17</f>
        <v>(210) 784-1205</v>
      </c>
      <c r="H55" s="84" t="str">
        <f>Data!V17</f>
        <v>Jane.Mims@tamusa.edu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Data!DS17</f>
        <v>2302904</v>
      </c>
      <c r="D61" s="88">
        <f>Data!EM17</f>
        <v>2440854</v>
      </c>
      <c r="E61" s="88">
        <f>Data!FG17</f>
        <v>515542</v>
      </c>
      <c r="F61" s="88">
        <f>Data!GA17</f>
        <v>0</v>
      </c>
      <c r="G61" s="88">
        <f>Data!GU17</f>
        <v>0</v>
      </c>
      <c r="H61" s="21">
        <f>SUM(C61:G61)</f>
        <v>5259300</v>
      </c>
      <c r="I61" s="1"/>
    </row>
    <row r="62" spans="2:23" x14ac:dyDescent="0.2">
      <c r="B62" s="9" t="str">
        <f>$B$33</f>
        <v>Science</v>
      </c>
      <c r="C62" s="88">
        <f>Data!DT17</f>
        <v>765420</v>
      </c>
      <c r="D62" s="88">
        <f>Data!EN17</f>
        <v>441685</v>
      </c>
      <c r="E62" s="88">
        <f>Data!FH17</f>
        <v>50705</v>
      </c>
      <c r="F62" s="88">
        <f>Data!GB17</f>
        <v>0</v>
      </c>
      <c r="G62" s="88">
        <f>Data!GV17</f>
        <v>0</v>
      </c>
      <c r="H62" s="22">
        <f t="shared" ref="H62:H81" si="1">SUM(C62:G62)</f>
        <v>1257810</v>
      </c>
      <c r="I62" s="1"/>
    </row>
    <row r="63" spans="2:23" x14ac:dyDescent="0.2">
      <c r="B63" s="9" t="str">
        <f>$B$34</f>
        <v>Fine Arts</v>
      </c>
      <c r="C63" s="88">
        <f>Data!DU17</f>
        <v>112111</v>
      </c>
      <c r="D63" s="88">
        <f>Data!EO17</f>
        <v>28664</v>
      </c>
      <c r="E63" s="88">
        <f>Data!FI17</f>
        <v>0</v>
      </c>
      <c r="F63" s="88">
        <f>Data!GC17</f>
        <v>0</v>
      </c>
      <c r="G63" s="88">
        <f>Data!GW17</f>
        <v>0</v>
      </c>
      <c r="H63" s="22">
        <f t="shared" si="1"/>
        <v>140775</v>
      </c>
      <c r="I63" s="1"/>
    </row>
    <row r="64" spans="2:23" x14ac:dyDescent="0.2">
      <c r="B64" s="9" t="str">
        <f>$B$35</f>
        <v>Teacher Education</v>
      </c>
      <c r="C64" s="88">
        <f>Data!DV17</f>
        <v>148506</v>
      </c>
      <c r="D64" s="88">
        <f>Data!EP17</f>
        <v>1523366</v>
      </c>
      <c r="E64" s="88">
        <f>Data!FJ17</f>
        <v>1393532</v>
      </c>
      <c r="F64" s="88">
        <f>Data!GD17</f>
        <v>0</v>
      </c>
      <c r="G64" s="88">
        <f>Data!GX17</f>
        <v>0</v>
      </c>
      <c r="H64" s="22">
        <f t="shared" si="1"/>
        <v>3065404</v>
      </c>
      <c r="I64" s="1"/>
    </row>
    <row r="65" spans="2:9" x14ac:dyDescent="0.2">
      <c r="B65" s="9" t="str">
        <f>$B$36</f>
        <v>Agriculture</v>
      </c>
      <c r="C65" s="88">
        <f>Data!DW17</f>
        <v>0</v>
      </c>
      <c r="D65" s="88">
        <f>Data!EQ17</f>
        <v>0</v>
      </c>
      <c r="E65" s="88">
        <f>Data!FK17</f>
        <v>0</v>
      </c>
      <c r="F65" s="88">
        <f>Data!GE17</f>
        <v>0</v>
      </c>
      <c r="G65" s="88">
        <f>Data!GY17</f>
        <v>0</v>
      </c>
      <c r="H65" s="22">
        <f t="shared" si="1"/>
        <v>0</v>
      </c>
      <c r="I65" s="1"/>
    </row>
    <row r="66" spans="2:9" x14ac:dyDescent="0.2">
      <c r="B66" s="9" t="str">
        <f>$B$37</f>
        <v>Engineering</v>
      </c>
      <c r="C66" s="88">
        <f>Data!DX17</f>
        <v>245778</v>
      </c>
      <c r="D66" s="88">
        <f>Data!ER17</f>
        <v>495260</v>
      </c>
      <c r="E66" s="88">
        <f>Data!FL17</f>
        <v>9679</v>
      </c>
      <c r="F66" s="88">
        <f>Data!GF17</f>
        <v>0</v>
      </c>
      <c r="G66" s="88">
        <f>Data!GZ17</f>
        <v>0</v>
      </c>
      <c r="H66" s="22">
        <f t="shared" si="1"/>
        <v>750717</v>
      </c>
      <c r="I66" s="1"/>
    </row>
    <row r="67" spans="2:9" x14ac:dyDescent="0.2">
      <c r="B67" s="9" t="str">
        <f>$B$38</f>
        <v>Home Economics</v>
      </c>
      <c r="C67" s="88">
        <f>Data!DY17</f>
        <v>0</v>
      </c>
      <c r="D67" s="88">
        <f>Data!ES17</f>
        <v>0</v>
      </c>
      <c r="E67" s="88">
        <f>Data!FM17</f>
        <v>35000</v>
      </c>
      <c r="F67" s="88">
        <f>Data!GG17</f>
        <v>0</v>
      </c>
      <c r="G67" s="88">
        <f>Data!HA17</f>
        <v>0</v>
      </c>
      <c r="H67" s="22">
        <f t="shared" si="1"/>
        <v>35000</v>
      </c>
      <c r="I67" s="1"/>
    </row>
    <row r="68" spans="2:9" x14ac:dyDescent="0.2">
      <c r="B68" s="9" t="str">
        <f>$B$39</f>
        <v>Law</v>
      </c>
      <c r="C68" s="88">
        <f>Data!DZ17</f>
        <v>0</v>
      </c>
      <c r="D68" s="88">
        <f>Data!ET17</f>
        <v>0</v>
      </c>
      <c r="E68" s="88">
        <f>Data!FN17</f>
        <v>0</v>
      </c>
      <c r="F68" s="88">
        <f>Data!GH17</f>
        <v>0</v>
      </c>
      <c r="G68" s="88">
        <f>Data!HB17</f>
        <v>0</v>
      </c>
      <c r="H68" s="22">
        <f t="shared" si="1"/>
        <v>0</v>
      </c>
      <c r="I68" s="1"/>
    </row>
    <row r="69" spans="2:9" x14ac:dyDescent="0.2">
      <c r="B69" s="9" t="str">
        <f>$B$40</f>
        <v>Social Service</v>
      </c>
      <c r="C69" s="88">
        <f>Data!EA17</f>
        <v>0</v>
      </c>
      <c r="D69" s="88">
        <f>Data!EU17</f>
        <v>0</v>
      </c>
      <c r="E69" s="88">
        <f>Data!FO17</f>
        <v>0</v>
      </c>
      <c r="F69" s="88">
        <f>Data!GI17</f>
        <v>0</v>
      </c>
      <c r="G69" s="88">
        <f>Data!HC17</f>
        <v>0</v>
      </c>
      <c r="H69" s="22">
        <f t="shared" si="1"/>
        <v>0</v>
      </c>
      <c r="I69" s="1"/>
    </row>
    <row r="70" spans="2:9" x14ac:dyDescent="0.2">
      <c r="B70" s="9" t="str">
        <f>$B$41</f>
        <v>Library Science</v>
      </c>
      <c r="C70" s="88">
        <f>Data!EB17</f>
        <v>0</v>
      </c>
      <c r="D70" s="88">
        <f>Data!EV17</f>
        <v>0</v>
      </c>
      <c r="E70" s="88">
        <f>Data!FP17</f>
        <v>0</v>
      </c>
      <c r="F70" s="88">
        <f>Data!GJ17</f>
        <v>0</v>
      </c>
      <c r="G70" s="88">
        <f>Data!HD17</f>
        <v>0</v>
      </c>
      <c r="H70" s="22">
        <f t="shared" si="1"/>
        <v>0</v>
      </c>
      <c r="I70" s="1"/>
    </row>
    <row r="71" spans="2:9" x14ac:dyDescent="0.2">
      <c r="B71" s="9" t="str">
        <f>$B$42</f>
        <v>Veterinary Science</v>
      </c>
      <c r="C71" s="88">
        <f>Data!EC17</f>
        <v>0</v>
      </c>
      <c r="D71" s="88">
        <f>Data!EW17</f>
        <v>0</v>
      </c>
      <c r="E71" s="88">
        <f>Data!FQ17</f>
        <v>0</v>
      </c>
      <c r="F71" s="88">
        <f>Data!GK17</f>
        <v>0</v>
      </c>
      <c r="G71" s="88">
        <f>Data!HE17</f>
        <v>0</v>
      </c>
      <c r="H71" s="22">
        <f t="shared" si="1"/>
        <v>0</v>
      </c>
      <c r="I71" s="1"/>
    </row>
    <row r="72" spans="2:9" x14ac:dyDescent="0.2">
      <c r="B72" s="9" t="str">
        <f>$B$43</f>
        <v>Vocational Training</v>
      </c>
      <c r="C72" s="88">
        <f>Data!ED17</f>
        <v>0</v>
      </c>
      <c r="D72" s="88">
        <f>Data!EX17</f>
        <v>0</v>
      </c>
      <c r="E72" s="88">
        <f>Data!FR17</f>
        <v>0</v>
      </c>
      <c r="F72" s="88">
        <f>Data!GL17</f>
        <v>0</v>
      </c>
      <c r="G72" s="88">
        <f>Data!HF17</f>
        <v>0</v>
      </c>
      <c r="H72" s="22">
        <f t="shared" si="1"/>
        <v>0</v>
      </c>
      <c r="I72" s="1"/>
    </row>
    <row r="73" spans="2:9" x14ac:dyDescent="0.2">
      <c r="B73" s="9" t="str">
        <f>$B$44</f>
        <v>Physical Training</v>
      </c>
      <c r="C73" s="88">
        <f>Data!EE17</f>
        <v>11153</v>
      </c>
      <c r="D73" s="88">
        <f>Data!EY17</f>
        <v>0</v>
      </c>
      <c r="E73" s="88">
        <f>Data!FS17</f>
        <v>0</v>
      </c>
      <c r="F73" s="88">
        <f>Data!GM17</f>
        <v>0</v>
      </c>
      <c r="G73" s="88">
        <f>Data!HG17</f>
        <v>0</v>
      </c>
      <c r="H73" s="22">
        <f t="shared" si="1"/>
        <v>11153</v>
      </c>
      <c r="I73" s="1"/>
    </row>
    <row r="74" spans="2:9" x14ac:dyDescent="0.2">
      <c r="B74" s="9" t="str">
        <f>$B$45</f>
        <v>Health Services</v>
      </c>
      <c r="C74" s="88">
        <f>Data!EF17</f>
        <v>24884</v>
      </c>
      <c r="D74" s="88">
        <f>Data!EZ17</f>
        <v>36020</v>
      </c>
      <c r="E74" s="88">
        <f>Data!FT17</f>
        <v>0</v>
      </c>
      <c r="F74" s="88">
        <f>Data!GN17</f>
        <v>0</v>
      </c>
      <c r="G74" s="88">
        <f>Data!HH17</f>
        <v>0</v>
      </c>
      <c r="H74" s="22">
        <f t="shared" si="1"/>
        <v>60904</v>
      </c>
      <c r="I74" s="1"/>
    </row>
    <row r="75" spans="2:9" x14ac:dyDescent="0.2">
      <c r="B75" s="9" t="str">
        <f>$B$46</f>
        <v>Pharmacy</v>
      </c>
      <c r="C75" s="88">
        <f>Data!EG17</f>
        <v>0</v>
      </c>
      <c r="D75" s="88">
        <f>Data!FA17</f>
        <v>0</v>
      </c>
      <c r="E75" s="88">
        <f>Data!FU17</f>
        <v>0</v>
      </c>
      <c r="F75" s="88">
        <f>Data!GO17</f>
        <v>0</v>
      </c>
      <c r="G75" s="88">
        <f>Data!HI17</f>
        <v>0</v>
      </c>
      <c r="H75" s="22">
        <f t="shared" si="1"/>
        <v>0</v>
      </c>
      <c r="I75" s="1"/>
    </row>
    <row r="76" spans="2:9" x14ac:dyDescent="0.2">
      <c r="B76" s="9" t="str">
        <f>$B$47</f>
        <v>Business Administration</v>
      </c>
      <c r="C76" s="88">
        <f>Data!EH17</f>
        <v>227213</v>
      </c>
      <c r="D76" s="88">
        <f>Data!FB17</f>
        <v>2444100</v>
      </c>
      <c r="E76" s="88">
        <f>Data!FV17</f>
        <v>825605</v>
      </c>
      <c r="F76" s="88">
        <f>Data!GP17</f>
        <v>0</v>
      </c>
      <c r="G76" s="88">
        <f>Data!HJ17</f>
        <v>0</v>
      </c>
      <c r="H76" s="22">
        <f t="shared" si="1"/>
        <v>3496918</v>
      </c>
      <c r="I76" s="1"/>
    </row>
    <row r="77" spans="2:9" x14ac:dyDescent="0.2">
      <c r="B77" s="9" t="str">
        <f>$B$48</f>
        <v>Optometry</v>
      </c>
      <c r="C77" s="88">
        <f>Data!EI17</f>
        <v>0</v>
      </c>
      <c r="D77" s="88">
        <f>Data!FC17</f>
        <v>0</v>
      </c>
      <c r="E77" s="88">
        <f>Data!FW17</f>
        <v>0</v>
      </c>
      <c r="F77" s="88">
        <f>Data!GQ17</f>
        <v>0</v>
      </c>
      <c r="G77" s="88">
        <f>Data!HK17</f>
        <v>0</v>
      </c>
      <c r="H77" s="22">
        <f t="shared" si="1"/>
        <v>0</v>
      </c>
      <c r="I77" s="1"/>
    </row>
    <row r="78" spans="2:9" x14ac:dyDescent="0.2">
      <c r="B78" s="9" t="str">
        <f>$B$49</f>
        <v>Teacher Ed-Practice Teaching</v>
      </c>
      <c r="C78" s="88">
        <f>Data!EJ17</f>
        <v>0</v>
      </c>
      <c r="D78" s="88">
        <f>Data!FD17</f>
        <v>355190</v>
      </c>
      <c r="E78" s="88">
        <f>Data!FX17</f>
        <v>0</v>
      </c>
      <c r="F78" s="88">
        <f>Data!GR17</f>
        <v>0</v>
      </c>
      <c r="G78" s="88">
        <f>Data!HL17</f>
        <v>0</v>
      </c>
      <c r="H78" s="22">
        <f t="shared" si="1"/>
        <v>355190</v>
      </c>
      <c r="I78" s="1"/>
    </row>
    <row r="79" spans="2:9" x14ac:dyDescent="0.2">
      <c r="B79" s="9" t="str">
        <f>$B$50</f>
        <v>Technology</v>
      </c>
      <c r="C79" s="88">
        <f>Data!EK17</f>
        <v>24627</v>
      </c>
      <c r="D79" s="88">
        <f>Data!FE17</f>
        <v>93313</v>
      </c>
      <c r="E79" s="88">
        <f>Data!FY17</f>
        <v>0</v>
      </c>
      <c r="F79" s="88">
        <f>Data!GS17</f>
        <v>0</v>
      </c>
      <c r="G79" s="88">
        <f>Data!HM17</f>
        <v>0</v>
      </c>
      <c r="H79" s="22">
        <f t="shared" si="1"/>
        <v>117940</v>
      </c>
      <c r="I79" s="1"/>
    </row>
    <row r="80" spans="2:9" x14ac:dyDescent="0.2">
      <c r="B80" s="9" t="str">
        <f>$B$51</f>
        <v>Nursing</v>
      </c>
      <c r="C80" s="88">
        <f>Data!EL17</f>
        <v>0</v>
      </c>
      <c r="D80" s="88">
        <f>Data!FF17</f>
        <v>0</v>
      </c>
      <c r="E80" s="88">
        <f>Data!FZ17</f>
        <v>0</v>
      </c>
      <c r="F80" s="88">
        <f>Data!GT17</f>
        <v>0</v>
      </c>
      <c r="G80" s="88">
        <f>Data!HN17</f>
        <v>0</v>
      </c>
      <c r="H80" s="22">
        <f t="shared" si="1"/>
        <v>0</v>
      </c>
      <c r="I80" s="1"/>
    </row>
    <row r="81" spans="2:9" x14ac:dyDescent="0.2">
      <c r="B81" s="39" t="str">
        <f>$B$52</f>
        <v>Totals</v>
      </c>
      <c r="C81" s="21">
        <f>SUM(C61:C80)</f>
        <v>3862596</v>
      </c>
      <c r="D81" s="21">
        <f>SUM(D61:D80)</f>
        <v>7858452</v>
      </c>
      <c r="E81" s="21">
        <f>SUM(E61:E80)</f>
        <v>2830063</v>
      </c>
      <c r="F81" s="21">
        <f>SUM(F61:F80)</f>
        <v>0</v>
      </c>
      <c r="G81" s="21">
        <f>SUM(G61:G80)</f>
        <v>0</v>
      </c>
      <c r="H81" s="21">
        <f t="shared" si="1"/>
        <v>14551111</v>
      </c>
      <c r="I81" s="1"/>
    </row>
    <row r="82" spans="2:9" x14ac:dyDescent="0.2">
      <c r="B82" s="14"/>
      <c r="C82" s="15"/>
      <c r="D82" s="15"/>
      <c r="E82" s="15"/>
      <c r="F82" s="15"/>
      <c r="G82" s="15"/>
      <c r="H82" s="16"/>
      <c r="I82" s="1"/>
    </row>
    <row r="83" spans="2:9" ht="13.5" customHeight="1" x14ac:dyDescent="0.2">
      <c r="B83" s="27"/>
      <c r="D83" s="368" t="s">
        <v>23</v>
      </c>
      <c r="E83" s="368"/>
      <c r="F83" s="368"/>
      <c r="G83" s="289" t="s">
        <v>24</v>
      </c>
      <c r="H83" s="289" t="s">
        <v>25</v>
      </c>
    </row>
    <row r="84" spans="2:9" ht="28.5" x14ac:dyDescent="0.2">
      <c r="B84" s="366" t="s">
        <v>41</v>
      </c>
      <c r="C84" s="367"/>
      <c r="D84" s="363" t="str">
        <f>Data!T17</f>
        <v>Jane Mims</v>
      </c>
      <c r="E84" s="363"/>
      <c r="F84" s="363"/>
      <c r="G84" s="291" t="str">
        <f>Data!U17</f>
        <v>(210) 784-1205</v>
      </c>
      <c r="H84" s="84" t="str">
        <f>Data!V17</f>
        <v>Jane.Mims@tamusa.edu</v>
      </c>
    </row>
    <row r="85" spans="2:9" ht="13.5" customHeight="1" x14ac:dyDescent="0.2">
      <c r="B85" s="27"/>
      <c r="C85" s="27"/>
      <c r="D85" s="27"/>
      <c r="E85" s="27"/>
      <c r="F85" s="27"/>
      <c r="G85" s="27"/>
      <c r="H85" s="5"/>
    </row>
    <row r="86" spans="2:9" x14ac:dyDescent="0.2">
      <c r="B86" s="290" t="s">
        <v>33</v>
      </c>
      <c r="C86" s="13"/>
      <c r="D86" s="13"/>
      <c r="E86" s="13"/>
      <c r="F86" s="13"/>
      <c r="G86" s="13"/>
      <c r="H86" s="17">
        <f>H13+H14</f>
        <v>26043613</v>
      </c>
    </row>
    <row r="87" spans="2:9" ht="42.75" customHeight="1" x14ac:dyDescent="0.2">
      <c r="B87" s="361" t="s">
        <v>8</v>
      </c>
      <c r="C87" s="361"/>
      <c r="D87" s="361"/>
      <c r="E87" s="361"/>
      <c r="F87" s="361"/>
      <c r="G87" s="361"/>
      <c r="H87" s="38"/>
    </row>
    <row r="88" spans="2:9" x14ac:dyDescent="0.2">
      <c r="B88" s="290"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Data!HR17</f>
        <v>0</v>
      </c>
      <c r="D91" s="171">
        <f>Data!IL17</f>
        <v>0</v>
      </c>
      <c r="E91" s="171">
        <f>Data!JF17</f>
        <v>0</v>
      </c>
      <c r="F91" s="171">
        <f>Data!JZ17</f>
        <v>0</v>
      </c>
      <c r="G91" s="171">
        <f>Data!KT17</f>
        <v>0</v>
      </c>
      <c r="H91" s="40">
        <f t="shared" ref="H91:H111" si="2">SUM(C91:G91)</f>
        <v>0</v>
      </c>
    </row>
    <row r="92" spans="2:9" x14ac:dyDescent="0.2">
      <c r="B92" s="9" t="str">
        <f>$B$33</f>
        <v>Science</v>
      </c>
      <c r="C92" s="171">
        <f>Data!HS17</f>
        <v>0</v>
      </c>
      <c r="D92" s="171">
        <f>Data!IM17</f>
        <v>0</v>
      </c>
      <c r="E92" s="171">
        <f>Data!JG17</f>
        <v>0</v>
      </c>
      <c r="F92" s="171">
        <f>Data!KA17</f>
        <v>0</v>
      </c>
      <c r="G92" s="171">
        <f>Data!KU17</f>
        <v>0</v>
      </c>
      <c r="H92" s="75">
        <f t="shared" si="2"/>
        <v>0</v>
      </c>
    </row>
    <row r="93" spans="2:9" x14ac:dyDescent="0.2">
      <c r="B93" s="9" t="str">
        <f>$B$34</f>
        <v>Fine Arts</v>
      </c>
      <c r="C93" s="171">
        <f>Data!HT17</f>
        <v>0</v>
      </c>
      <c r="D93" s="171">
        <f>Data!IN17</f>
        <v>0</v>
      </c>
      <c r="E93" s="171">
        <f>Data!JH17</f>
        <v>0</v>
      </c>
      <c r="F93" s="171">
        <f>Data!KB17</f>
        <v>0</v>
      </c>
      <c r="G93" s="171">
        <f>Data!KV17</f>
        <v>0</v>
      </c>
      <c r="H93" s="75">
        <f t="shared" si="2"/>
        <v>0</v>
      </c>
    </row>
    <row r="94" spans="2:9" x14ac:dyDescent="0.2">
      <c r="B94" s="9" t="str">
        <f>$B$35</f>
        <v>Teacher Education</v>
      </c>
      <c r="C94" s="171">
        <f>Data!HU17</f>
        <v>0</v>
      </c>
      <c r="D94" s="171">
        <f>Data!IO17</f>
        <v>0</v>
      </c>
      <c r="E94" s="171">
        <f>Data!JI17</f>
        <v>0</v>
      </c>
      <c r="F94" s="171">
        <f>Data!KC17</f>
        <v>0</v>
      </c>
      <c r="G94" s="171">
        <f>Data!KW17</f>
        <v>0</v>
      </c>
      <c r="H94" s="75">
        <f t="shared" si="2"/>
        <v>0</v>
      </c>
    </row>
    <row r="95" spans="2:9" x14ac:dyDescent="0.2">
      <c r="B95" s="9" t="str">
        <f>$B$36</f>
        <v>Agriculture</v>
      </c>
      <c r="C95" s="171">
        <f>Data!HV17</f>
        <v>0</v>
      </c>
      <c r="D95" s="171">
        <f>Data!IP17</f>
        <v>0</v>
      </c>
      <c r="E95" s="171">
        <f>Data!JJ17</f>
        <v>0</v>
      </c>
      <c r="F95" s="171">
        <f>Data!KD17</f>
        <v>0</v>
      </c>
      <c r="G95" s="171">
        <f>Data!KX17</f>
        <v>0</v>
      </c>
      <c r="H95" s="75">
        <f t="shared" si="2"/>
        <v>0</v>
      </c>
    </row>
    <row r="96" spans="2:9" x14ac:dyDescent="0.2">
      <c r="B96" s="9" t="str">
        <f>$B$37</f>
        <v>Engineering</v>
      </c>
      <c r="C96" s="171">
        <f>Data!HW17</f>
        <v>0</v>
      </c>
      <c r="D96" s="171">
        <f>Data!IQ17</f>
        <v>0</v>
      </c>
      <c r="E96" s="171">
        <f>Data!JK17</f>
        <v>0</v>
      </c>
      <c r="F96" s="171">
        <f>Data!KE17</f>
        <v>0</v>
      </c>
      <c r="G96" s="171">
        <f>Data!KY17</f>
        <v>0</v>
      </c>
      <c r="H96" s="75">
        <f t="shared" si="2"/>
        <v>0</v>
      </c>
    </row>
    <row r="97" spans="2:8" x14ac:dyDescent="0.2">
      <c r="B97" s="9" t="str">
        <f>$B$38</f>
        <v>Home Economics</v>
      </c>
      <c r="C97" s="171">
        <f>Data!HX17</f>
        <v>0</v>
      </c>
      <c r="D97" s="171">
        <f>Data!IR17</f>
        <v>0</v>
      </c>
      <c r="E97" s="171">
        <f>Data!JL17</f>
        <v>0</v>
      </c>
      <c r="F97" s="171">
        <f>Data!KF17</f>
        <v>0</v>
      </c>
      <c r="G97" s="171">
        <f>Data!KZ17</f>
        <v>0</v>
      </c>
      <c r="H97" s="75">
        <f t="shared" si="2"/>
        <v>0</v>
      </c>
    </row>
    <row r="98" spans="2:8" x14ac:dyDescent="0.2">
      <c r="B98" s="9" t="str">
        <f>$B$39</f>
        <v>Law</v>
      </c>
      <c r="C98" s="171">
        <f>Data!HY17</f>
        <v>0</v>
      </c>
      <c r="D98" s="171">
        <f>Data!IS17</f>
        <v>0</v>
      </c>
      <c r="E98" s="171">
        <f>Data!JM17</f>
        <v>0</v>
      </c>
      <c r="F98" s="171">
        <f>Data!KG17</f>
        <v>0</v>
      </c>
      <c r="G98" s="171">
        <f>Data!LA17</f>
        <v>0</v>
      </c>
      <c r="H98" s="75">
        <f t="shared" si="2"/>
        <v>0</v>
      </c>
    </row>
    <row r="99" spans="2:8" x14ac:dyDescent="0.2">
      <c r="B99" s="9" t="str">
        <f>$B$40</f>
        <v>Social Service</v>
      </c>
      <c r="C99" s="171">
        <f>Data!HZ17</f>
        <v>0</v>
      </c>
      <c r="D99" s="171">
        <f>Data!IT17</f>
        <v>0</v>
      </c>
      <c r="E99" s="171">
        <f>Data!JN17</f>
        <v>0</v>
      </c>
      <c r="F99" s="171">
        <f>Data!KH17</f>
        <v>0</v>
      </c>
      <c r="G99" s="171">
        <f>Data!LB17</f>
        <v>0</v>
      </c>
      <c r="H99" s="75">
        <f t="shared" si="2"/>
        <v>0</v>
      </c>
    </row>
    <row r="100" spans="2:8" x14ac:dyDescent="0.2">
      <c r="B100" s="9" t="str">
        <f>$B$41</f>
        <v>Library Science</v>
      </c>
      <c r="C100" s="171">
        <f>Data!IA17</f>
        <v>0</v>
      </c>
      <c r="D100" s="171">
        <f>Data!IU17</f>
        <v>0</v>
      </c>
      <c r="E100" s="171">
        <f>Data!JO17</f>
        <v>0</v>
      </c>
      <c r="F100" s="171">
        <f>Data!KI17</f>
        <v>0</v>
      </c>
      <c r="G100" s="171">
        <f>Data!LC17</f>
        <v>0</v>
      </c>
      <c r="H100" s="75">
        <f t="shared" si="2"/>
        <v>0</v>
      </c>
    </row>
    <row r="101" spans="2:8" x14ac:dyDescent="0.2">
      <c r="B101" s="9" t="str">
        <f>$B$42</f>
        <v>Veterinary Science</v>
      </c>
      <c r="C101" s="171">
        <f>Data!IB17</f>
        <v>0</v>
      </c>
      <c r="D101" s="171">
        <f>Data!IV17</f>
        <v>0</v>
      </c>
      <c r="E101" s="171">
        <f>Data!JP17</f>
        <v>0</v>
      </c>
      <c r="F101" s="171">
        <f>Data!KJ17</f>
        <v>0</v>
      </c>
      <c r="G101" s="171">
        <f>Data!LD17</f>
        <v>0</v>
      </c>
      <c r="H101" s="75">
        <f t="shared" si="2"/>
        <v>0</v>
      </c>
    </row>
    <row r="102" spans="2:8" x14ac:dyDescent="0.2">
      <c r="B102" s="9" t="str">
        <f>$B$43</f>
        <v>Vocational Training</v>
      </c>
      <c r="C102" s="171">
        <f>Data!IC17</f>
        <v>0</v>
      </c>
      <c r="D102" s="171">
        <f>Data!IW17</f>
        <v>0</v>
      </c>
      <c r="E102" s="171">
        <f>Data!JQ17</f>
        <v>0</v>
      </c>
      <c r="F102" s="171">
        <f>Data!KK17</f>
        <v>0</v>
      </c>
      <c r="G102" s="171">
        <f>Data!LE17</f>
        <v>0</v>
      </c>
      <c r="H102" s="75">
        <f t="shared" si="2"/>
        <v>0</v>
      </c>
    </row>
    <row r="103" spans="2:8" x14ac:dyDescent="0.2">
      <c r="B103" s="9" t="str">
        <f>$B$44</f>
        <v>Physical Training</v>
      </c>
      <c r="C103" s="171">
        <f>Data!ID17</f>
        <v>0</v>
      </c>
      <c r="D103" s="171">
        <f>Data!IX17</f>
        <v>0</v>
      </c>
      <c r="E103" s="171">
        <f>Data!JR17</f>
        <v>0</v>
      </c>
      <c r="F103" s="171">
        <f>Data!KL17</f>
        <v>0</v>
      </c>
      <c r="G103" s="171">
        <f>Data!LF17</f>
        <v>0</v>
      </c>
      <c r="H103" s="75">
        <f t="shared" si="2"/>
        <v>0</v>
      </c>
    </row>
    <row r="104" spans="2:8" x14ac:dyDescent="0.2">
      <c r="B104" s="9" t="str">
        <f>$B$45</f>
        <v>Health Services</v>
      </c>
      <c r="C104" s="171">
        <f>Data!IE17</f>
        <v>0</v>
      </c>
      <c r="D104" s="171">
        <f>Data!IY17</f>
        <v>0</v>
      </c>
      <c r="E104" s="171">
        <f>Data!JS17</f>
        <v>0</v>
      </c>
      <c r="F104" s="171">
        <f>Data!KM17</f>
        <v>0</v>
      </c>
      <c r="G104" s="171">
        <f>Data!LG17</f>
        <v>0</v>
      </c>
      <c r="H104" s="75">
        <f t="shared" si="2"/>
        <v>0</v>
      </c>
    </row>
    <row r="105" spans="2:8" x14ac:dyDescent="0.2">
      <c r="B105" s="9" t="str">
        <f>$B$46</f>
        <v>Pharmacy</v>
      </c>
      <c r="C105" s="171">
        <f>Data!IF17</f>
        <v>0</v>
      </c>
      <c r="D105" s="171">
        <f>Data!IZ17</f>
        <v>0</v>
      </c>
      <c r="E105" s="171">
        <f>Data!JT17</f>
        <v>0</v>
      </c>
      <c r="F105" s="171">
        <f>Data!KN17</f>
        <v>0</v>
      </c>
      <c r="G105" s="171">
        <f>Data!LH17</f>
        <v>0</v>
      </c>
      <c r="H105" s="75">
        <f t="shared" si="2"/>
        <v>0</v>
      </c>
    </row>
    <row r="106" spans="2:8" x14ac:dyDescent="0.2">
      <c r="B106" s="9" t="str">
        <f>$B$47</f>
        <v>Business Administration</v>
      </c>
      <c r="C106" s="171">
        <f>Data!IG17</f>
        <v>0</v>
      </c>
      <c r="D106" s="171">
        <f>Data!JA17</f>
        <v>0</v>
      </c>
      <c r="E106" s="171">
        <f>Data!JU17</f>
        <v>0</v>
      </c>
      <c r="F106" s="171">
        <f>Data!KO17</f>
        <v>0</v>
      </c>
      <c r="G106" s="171">
        <f>Data!LI17</f>
        <v>0</v>
      </c>
      <c r="H106" s="75">
        <f t="shared" si="2"/>
        <v>0</v>
      </c>
    </row>
    <row r="107" spans="2:8" x14ac:dyDescent="0.2">
      <c r="B107" s="9" t="str">
        <f>$B$48</f>
        <v>Optometry</v>
      </c>
      <c r="C107" s="171">
        <f>Data!IH17</f>
        <v>0</v>
      </c>
      <c r="D107" s="171">
        <f>Data!JB17</f>
        <v>0</v>
      </c>
      <c r="E107" s="171">
        <f>Data!JV17</f>
        <v>0</v>
      </c>
      <c r="F107" s="171">
        <f>Data!KP17</f>
        <v>0</v>
      </c>
      <c r="G107" s="171">
        <f>Data!LJ17</f>
        <v>0</v>
      </c>
      <c r="H107" s="75">
        <f t="shared" si="2"/>
        <v>0</v>
      </c>
    </row>
    <row r="108" spans="2:8" x14ac:dyDescent="0.2">
      <c r="B108" s="9" t="str">
        <f>$B$49</f>
        <v>Teacher Ed-Practice Teaching</v>
      </c>
      <c r="C108" s="171">
        <f>Data!II17</f>
        <v>0</v>
      </c>
      <c r="D108" s="171">
        <f>Data!JC17</f>
        <v>0</v>
      </c>
      <c r="E108" s="171">
        <f>Data!JW17</f>
        <v>0</v>
      </c>
      <c r="F108" s="171">
        <f>Data!KQ17</f>
        <v>0</v>
      </c>
      <c r="G108" s="171">
        <f>Data!LK17</f>
        <v>0</v>
      </c>
      <c r="H108" s="75">
        <f t="shared" si="2"/>
        <v>0</v>
      </c>
    </row>
    <row r="109" spans="2:8" x14ac:dyDescent="0.2">
      <c r="B109" s="9" t="str">
        <f>$B$50</f>
        <v>Technology</v>
      </c>
      <c r="C109" s="171">
        <f>Data!IJ17</f>
        <v>0</v>
      </c>
      <c r="D109" s="171">
        <f>Data!JD17</f>
        <v>0</v>
      </c>
      <c r="E109" s="171">
        <f>Data!JX17</f>
        <v>0</v>
      </c>
      <c r="F109" s="171">
        <f>Data!KR17</f>
        <v>0</v>
      </c>
      <c r="G109" s="171">
        <f>Data!LL17</f>
        <v>0</v>
      </c>
      <c r="H109" s="75">
        <f t="shared" si="2"/>
        <v>0</v>
      </c>
    </row>
    <row r="110" spans="2:8" x14ac:dyDescent="0.2">
      <c r="B110" s="9" t="str">
        <f>$B$51</f>
        <v>Nursing</v>
      </c>
      <c r="C110" s="171">
        <f>Data!IK17</f>
        <v>0</v>
      </c>
      <c r="D110" s="171">
        <f>Data!JE17</f>
        <v>0</v>
      </c>
      <c r="E110" s="171">
        <f>Data!JY17</f>
        <v>0</v>
      </c>
      <c r="F110" s="171">
        <f>Data!KS17</f>
        <v>0</v>
      </c>
      <c r="G110" s="171">
        <f>Data!HPM17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2302904</v>
      </c>
      <c r="D116" s="21">
        <f t="shared" si="3"/>
        <v>2440854</v>
      </c>
      <c r="E116" s="21">
        <f t="shared" si="3"/>
        <v>515542</v>
      </c>
      <c r="F116" s="21">
        <f t="shared" si="3"/>
        <v>0</v>
      </c>
      <c r="G116" s="21">
        <f t="shared" si="3"/>
        <v>0</v>
      </c>
      <c r="H116" s="40">
        <f t="shared" ref="H116:H136" si="4">SUM(C116:G116)</f>
        <v>5259300</v>
      </c>
      <c r="I116" s="1"/>
    </row>
    <row r="117" spans="2:9" x14ac:dyDescent="0.2">
      <c r="B117" s="9" t="str">
        <f>$B$33</f>
        <v>Science</v>
      </c>
      <c r="C117" s="22">
        <f t="shared" si="3"/>
        <v>765420</v>
      </c>
      <c r="D117" s="22">
        <f t="shared" si="3"/>
        <v>441685</v>
      </c>
      <c r="E117" s="22">
        <f t="shared" si="3"/>
        <v>50705</v>
      </c>
      <c r="F117" s="22">
        <f t="shared" si="3"/>
        <v>0</v>
      </c>
      <c r="G117" s="22">
        <f t="shared" si="3"/>
        <v>0</v>
      </c>
      <c r="H117" s="75">
        <f t="shared" si="4"/>
        <v>1257810</v>
      </c>
      <c r="I117" s="1"/>
    </row>
    <row r="118" spans="2:9" x14ac:dyDescent="0.2">
      <c r="B118" s="9" t="str">
        <f>$B$34</f>
        <v>Fine Arts</v>
      </c>
      <c r="C118" s="22">
        <f t="shared" si="3"/>
        <v>112111</v>
      </c>
      <c r="D118" s="22">
        <f t="shared" si="3"/>
        <v>28664</v>
      </c>
      <c r="E118" s="22">
        <f t="shared" si="3"/>
        <v>0</v>
      </c>
      <c r="F118" s="22">
        <f t="shared" si="3"/>
        <v>0</v>
      </c>
      <c r="G118" s="22">
        <f t="shared" si="3"/>
        <v>0</v>
      </c>
      <c r="H118" s="75">
        <f t="shared" si="4"/>
        <v>140775</v>
      </c>
      <c r="I118" s="1"/>
    </row>
    <row r="119" spans="2:9" x14ac:dyDescent="0.2">
      <c r="B119" s="9" t="str">
        <f>$B$35</f>
        <v>Teacher Education</v>
      </c>
      <c r="C119" s="22">
        <f t="shared" si="3"/>
        <v>148506</v>
      </c>
      <c r="D119" s="22">
        <f t="shared" si="3"/>
        <v>1523366</v>
      </c>
      <c r="E119" s="22">
        <f t="shared" si="3"/>
        <v>1393532</v>
      </c>
      <c r="F119" s="22">
        <f t="shared" si="3"/>
        <v>0</v>
      </c>
      <c r="G119" s="22">
        <f t="shared" si="3"/>
        <v>0</v>
      </c>
      <c r="H119" s="75">
        <f t="shared" si="4"/>
        <v>3065404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245778</v>
      </c>
      <c r="D121" s="22">
        <f t="shared" si="3"/>
        <v>495260</v>
      </c>
      <c r="E121" s="22">
        <f t="shared" si="3"/>
        <v>9679</v>
      </c>
      <c r="F121" s="22">
        <f t="shared" si="3"/>
        <v>0</v>
      </c>
      <c r="G121" s="22">
        <f t="shared" si="3"/>
        <v>0</v>
      </c>
      <c r="H121" s="75">
        <f t="shared" si="4"/>
        <v>750717</v>
      </c>
      <c r="I121" s="1"/>
    </row>
    <row r="122" spans="2:9" x14ac:dyDescent="0.2">
      <c r="B122" s="9" t="str">
        <f>$B$38</f>
        <v>Home Economics</v>
      </c>
      <c r="C122" s="22">
        <f t="shared" si="3"/>
        <v>0</v>
      </c>
      <c r="D122" s="22">
        <f t="shared" si="3"/>
        <v>0</v>
      </c>
      <c r="E122" s="22">
        <f t="shared" si="3"/>
        <v>35000</v>
      </c>
      <c r="F122" s="22">
        <f t="shared" si="3"/>
        <v>0</v>
      </c>
      <c r="G122" s="22">
        <f t="shared" si="3"/>
        <v>0</v>
      </c>
      <c r="H122" s="75">
        <f t="shared" si="4"/>
        <v>35000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11153</v>
      </c>
      <c r="D128" s="22">
        <f t="shared" si="3"/>
        <v>0</v>
      </c>
      <c r="E128" s="22">
        <f t="shared" si="3"/>
        <v>0</v>
      </c>
      <c r="F128" s="22">
        <f t="shared" si="3"/>
        <v>0</v>
      </c>
      <c r="G128" s="22">
        <f t="shared" si="3"/>
        <v>0</v>
      </c>
      <c r="H128" s="75">
        <f t="shared" si="4"/>
        <v>11153</v>
      </c>
      <c r="I128" s="1"/>
    </row>
    <row r="129" spans="2:12" x14ac:dyDescent="0.2">
      <c r="B129" s="9" t="str">
        <f>$B$45</f>
        <v>Health Services</v>
      </c>
      <c r="C129" s="22">
        <f t="shared" si="3"/>
        <v>24884</v>
      </c>
      <c r="D129" s="22">
        <f t="shared" si="3"/>
        <v>36020</v>
      </c>
      <c r="E129" s="22">
        <f t="shared" si="3"/>
        <v>0</v>
      </c>
      <c r="F129" s="22">
        <f t="shared" si="3"/>
        <v>0</v>
      </c>
      <c r="G129" s="22">
        <f t="shared" si="3"/>
        <v>0</v>
      </c>
      <c r="H129" s="75">
        <f t="shared" si="4"/>
        <v>60904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227213</v>
      </c>
      <c r="D131" s="22">
        <f t="shared" si="3"/>
        <v>2444100</v>
      </c>
      <c r="E131" s="22">
        <f t="shared" si="3"/>
        <v>825605</v>
      </c>
      <c r="F131" s="22">
        <f t="shared" si="3"/>
        <v>0</v>
      </c>
      <c r="G131" s="22">
        <f t="shared" si="3"/>
        <v>0</v>
      </c>
      <c r="H131" s="75">
        <f t="shared" si="4"/>
        <v>3496918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355190</v>
      </c>
      <c r="E133" s="22">
        <f t="shared" si="5"/>
        <v>0</v>
      </c>
      <c r="F133" s="22">
        <f t="shared" si="5"/>
        <v>0</v>
      </c>
      <c r="G133" s="22">
        <f t="shared" si="5"/>
        <v>0</v>
      </c>
      <c r="H133" s="75">
        <f t="shared" si="4"/>
        <v>355190</v>
      </c>
      <c r="I133" s="1"/>
    </row>
    <row r="134" spans="2:12" x14ac:dyDescent="0.2">
      <c r="B134" s="9" t="str">
        <f>$B$50</f>
        <v>Technology</v>
      </c>
      <c r="C134" s="22">
        <f t="shared" si="5"/>
        <v>24627</v>
      </c>
      <c r="D134" s="22">
        <f t="shared" si="5"/>
        <v>93313</v>
      </c>
      <c r="E134" s="22">
        <f t="shared" si="5"/>
        <v>0</v>
      </c>
      <c r="F134" s="22">
        <f t="shared" si="5"/>
        <v>0</v>
      </c>
      <c r="G134" s="22">
        <f t="shared" si="5"/>
        <v>0</v>
      </c>
      <c r="H134" s="75">
        <f t="shared" si="4"/>
        <v>117940</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3862596</v>
      </c>
      <c r="D136" s="40">
        <f>SUM(D116:D135)</f>
        <v>7858452</v>
      </c>
      <c r="E136" s="40">
        <f>SUM(E116:E135)</f>
        <v>2830063</v>
      </c>
      <c r="F136" s="40">
        <f>SUM(F116:F135)</f>
        <v>0</v>
      </c>
      <c r="G136" s="40">
        <f>SUM(G116:G135)</f>
        <v>0</v>
      </c>
      <c r="H136" s="40">
        <f t="shared" si="4"/>
        <v>14551111</v>
      </c>
      <c r="I136" s="1"/>
    </row>
    <row r="137" spans="2:12" x14ac:dyDescent="0.2">
      <c r="B137" s="50"/>
      <c r="C137" s="51"/>
      <c r="D137" s="51"/>
      <c r="E137" s="51"/>
      <c r="F137" s="51"/>
      <c r="G137" s="51"/>
      <c r="H137" s="52"/>
      <c r="I137" s="1"/>
    </row>
    <row r="138" spans="2:12" x14ac:dyDescent="0.2">
      <c r="B138" s="290" t="s">
        <v>4</v>
      </c>
      <c r="C138" s="12"/>
      <c r="D138" s="12"/>
      <c r="E138" s="12"/>
      <c r="F138" s="12"/>
      <c r="G138" s="12"/>
      <c r="H138" s="17">
        <f>H86-H81-H111</f>
        <v>11492502</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Data!QD17</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292" t="s">
        <v>26</v>
      </c>
      <c r="D142" s="292" t="s">
        <v>27</v>
      </c>
      <c r="E142" s="292" t="s">
        <v>28</v>
      </c>
      <c r="F142" s="292" t="s">
        <v>29</v>
      </c>
      <c r="G142" s="335" t="s">
        <v>30</v>
      </c>
      <c r="H142" s="79" t="s">
        <v>6</v>
      </c>
      <c r="I142" s="73" t="s">
        <v>7</v>
      </c>
    </row>
    <row r="143" spans="2:12" x14ac:dyDescent="0.2">
      <c r="B143" s="9" t="str">
        <f>$B$32</f>
        <v>Liberal Arts</v>
      </c>
      <c r="C143" s="171">
        <f>Data!LN17</f>
        <v>0</v>
      </c>
      <c r="D143" s="171">
        <f>Data!MH17</f>
        <v>0</v>
      </c>
      <c r="E143" s="171">
        <f>Data!NB17</f>
        <v>0</v>
      </c>
      <c r="F143" s="171">
        <f>Data!NV17</f>
        <v>0</v>
      </c>
      <c r="G143" s="171">
        <f>Data!OP17</f>
        <v>0</v>
      </c>
      <c r="H143" s="172">
        <f>Data!PJ17</f>
        <v>4153809</v>
      </c>
      <c r="I143" s="76">
        <f t="shared" ref="I143:I162" si="6">SUM(C143:H143)</f>
        <v>4153809</v>
      </c>
    </row>
    <row r="144" spans="2:12" x14ac:dyDescent="0.2">
      <c r="B144" s="9" t="str">
        <f>$B$33</f>
        <v>Science</v>
      </c>
      <c r="C144" s="171">
        <f>Data!LO17</f>
        <v>0</v>
      </c>
      <c r="D144" s="171">
        <f>Data!MI17</f>
        <v>0</v>
      </c>
      <c r="E144" s="171">
        <f>Data!NC17</f>
        <v>0</v>
      </c>
      <c r="F144" s="171">
        <f>Data!NW17</f>
        <v>0</v>
      </c>
      <c r="G144" s="171">
        <f>Data!OQ17</f>
        <v>0</v>
      </c>
      <c r="H144" s="172">
        <f>Data!PK17</f>
        <v>993421</v>
      </c>
      <c r="I144" s="76">
        <f t="shared" si="6"/>
        <v>993421</v>
      </c>
    </row>
    <row r="145" spans="2:9" x14ac:dyDescent="0.2">
      <c r="B145" s="9" t="str">
        <f>$B$34</f>
        <v>Fine Arts</v>
      </c>
      <c r="C145" s="171">
        <f>Data!LP17</f>
        <v>0</v>
      </c>
      <c r="D145" s="171">
        <f>Data!MJ17</f>
        <v>0</v>
      </c>
      <c r="E145" s="171">
        <f>Data!ND17</f>
        <v>0</v>
      </c>
      <c r="F145" s="171">
        <f>Data!NX17</f>
        <v>0</v>
      </c>
      <c r="G145" s="171">
        <f>Data!OR17</f>
        <v>0</v>
      </c>
      <c r="H145" s="172">
        <f>Data!PL17</f>
        <v>111184</v>
      </c>
      <c r="I145" s="76">
        <f t="shared" si="6"/>
        <v>111184</v>
      </c>
    </row>
    <row r="146" spans="2:9" x14ac:dyDescent="0.2">
      <c r="B146" s="9" t="str">
        <f>$B$35</f>
        <v>Teacher Education</v>
      </c>
      <c r="C146" s="171">
        <f>Data!LQ17</f>
        <v>0</v>
      </c>
      <c r="D146" s="171">
        <f>Data!MK17</f>
        <v>0</v>
      </c>
      <c r="E146" s="171">
        <f>Data!NE17</f>
        <v>0</v>
      </c>
      <c r="F146" s="171">
        <f>Data!NY17</f>
        <v>0</v>
      </c>
      <c r="G146" s="171">
        <f>Data!OS17</f>
        <v>0</v>
      </c>
      <c r="H146" s="172">
        <f>Data!PN17</f>
        <v>2421063</v>
      </c>
      <c r="I146" s="76">
        <f t="shared" si="6"/>
        <v>2421063</v>
      </c>
    </row>
    <row r="147" spans="2:9" x14ac:dyDescent="0.2">
      <c r="B147" s="9" t="str">
        <f>$B$36</f>
        <v>Agriculture</v>
      </c>
      <c r="C147" s="171">
        <f>Data!LR17</f>
        <v>0</v>
      </c>
      <c r="D147" s="171">
        <f>Data!ML17</f>
        <v>0</v>
      </c>
      <c r="E147" s="171">
        <f>Data!NF17</f>
        <v>0</v>
      </c>
      <c r="F147" s="171">
        <f>Data!NZ17</f>
        <v>0</v>
      </c>
      <c r="G147" s="171">
        <f>Data!OT17</f>
        <v>0</v>
      </c>
      <c r="H147" s="172">
        <f>Data!PM17</f>
        <v>0</v>
      </c>
      <c r="I147" s="76">
        <f t="shared" si="6"/>
        <v>0</v>
      </c>
    </row>
    <row r="148" spans="2:9" x14ac:dyDescent="0.2">
      <c r="B148" s="9" t="str">
        <f>$B$37</f>
        <v>Engineering</v>
      </c>
      <c r="C148" s="171">
        <f>Data!LS17</f>
        <v>0</v>
      </c>
      <c r="D148" s="171">
        <f>Data!MM17</f>
        <v>0</v>
      </c>
      <c r="E148" s="171">
        <f>Data!NG17</f>
        <v>0</v>
      </c>
      <c r="F148" s="171">
        <f>Data!OA17</f>
        <v>0</v>
      </c>
      <c r="G148" s="171">
        <f>Data!OU17</f>
        <v>0</v>
      </c>
      <c r="H148" s="172">
        <f>Data!PO17</f>
        <v>592918</v>
      </c>
      <c r="I148" s="76">
        <f t="shared" si="6"/>
        <v>592918</v>
      </c>
    </row>
    <row r="149" spans="2:9" x14ac:dyDescent="0.2">
      <c r="B149" s="9" t="str">
        <f>$B$38</f>
        <v>Home Economics</v>
      </c>
      <c r="C149" s="171">
        <f>Data!LT17</f>
        <v>0</v>
      </c>
      <c r="D149" s="171">
        <f>Data!MN17</f>
        <v>0</v>
      </c>
      <c r="E149" s="171">
        <f>Data!NH17</f>
        <v>0</v>
      </c>
      <c r="F149" s="171">
        <f>Data!OB17</f>
        <v>0</v>
      </c>
      <c r="G149" s="171">
        <f>Data!OV17</f>
        <v>0</v>
      </c>
      <c r="H149" s="172">
        <f>Data!PP17</f>
        <v>27643</v>
      </c>
      <c r="I149" s="76">
        <f t="shared" si="6"/>
        <v>27643</v>
      </c>
    </row>
    <row r="150" spans="2:9" x14ac:dyDescent="0.2">
      <c r="B150" s="9" t="str">
        <f>$B$39</f>
        <v>Law</v>
      </c>
      <c r="C150" s="171">
        <f>Data!LU17</f>
        <v>0</v>
      </c>
      <c r="D150" s="171">
        <f>Data!MO17</f>
        <v>0</v>
      </c>
      <c r="E150" s="171">
        <f>Data!NI17</f>
        <v>0</v>
      </c>
      <c r="F150" s="171">
        <f>Data!OC17</f>
        <v>0</v>
      </c>
      <c r="G150" s="171">
        <f>Data!OW17</f>
        <v>0</v>
      </c>
      <c r="H150" s="172">
        <f>Data!PQ17</f>
        <v>0</v>
      </c>
      <c r="I150" s="76">
        <f t="shared" si="6"/>
        <v>0</v>
      </c>
    </row>
    <row r="151" spans="2:9" x14ac:dyDescent="0.2">
      <c r="B151" s="9" t="str">
        <f>$B$40</f>
        <v>Social Service</v>
      </c>
      <c r="C151" s="171">
        <f>Data!LV17</f>
        <v>0</v>
      </c>
      <c r="D151" s="171">
        <f>Data!MP17</f>
        <v>0</v>
      </c>
      <c r="E151" s="171">
        <f>Data!NJ17</f>
        <v>0</v>
      </c>
      <c r="F151" s="171">
        <f>Data!OD17</f>
        <v>0</v>
      </c>
      <c r="G151" s="171">
        <f>Data!OX17</f>
        <v>0</v>
      </c>
      <c r="H151" s="172">
        <f>Data!PR17</f>
        <v>0</v>
      </c>
      <c r="I151" s="76">
        <f t="shared" si="6"/>
        <v>0</v>
      </c>
    </row>
    <row r="152" spans="2:9" x14ac:dyDescent="0.2">
      <c r="B152" s="9" t="str">
        <f>$B$41</f>
        <v>Library Science</v>
      </c>
      <c r="C152" s="171">
        <f>Data!LW17</f>
        <v>0</v>
      </c>
      <c r="D152" s="171">
        <f>Data!MQ17</f>
        <v>0</v>
      </c>
      <c r="E152" s="171">
        <f>Data!NK17</f>
        <v>0</v>
      </c>
      <c r="F152" s="171">
        <f>Data!OE17</f>
        <v>0</v>
      </c>
      <c r="G152" s="171">
        <f>Data!OY17</f>
        <v>0</v>
      </c>
      <c r="H152" s="172">
        <f>Data!PS17</f>
        <v>0</v>
      </c>
      <c r="I152" s="76">
        <f t="shared" si="6"/>
        <v>0</v>
      </c>
    </row>
    <row r="153" spans="2:9" x14ac:dyDescent="0.2">
      <c r="B153" s="9" t="str">
        <f>$B$42</f>
        <v>Veterinary Science</v>
      </c>
      <c r="C153" s="171">
        <f>Data!LX17</f>
        <v>0</v>
      </c>
      <c r="D153" s="171">
        <f>Data!MR17</f>
        <v>0</v>
      </c>
      <c r="E153" s="171">
        <f>Data!NL17</f>
        <v>0</v>
      </c>
      <c r="F153" s="171">
        <f>Data!OF17</f>
        <v>0</v>
      </c>
      <c r="G153" s="171">
        <f>Data!OZ17</f>
        <v>0</v>
      </c>
      <c r="H153" s="172">
        <f>Data!PT17</f>
        <v>0</v>
      </c>
      <c r="I153" s="76">
        <f t="shared" si="6"/>
        <v>0</v>
      </c>
    </row>
    <row r="154" spans="2:9" x14ac:dyDescent="0.2">
      <c r="B154" s="9" t="str">
        <f>$B$43</f>
        <v>Vocational Training</v>
      </c>
      <c r="C154" s="171">
        <f>Data!LY17</f>
        <v>0</v>
      </c>
      <c r="D154" s="171">
        <f>Data!MS17</f>
        <v>0</v>
      </c>
      <c r="E154" s="171">
        <f>Data!NM17</f>
        <v>0</v>
      </c>
      <c r="F154" s="171">
        <f>Data!OG17</f>
        <v>0</v>
      </c>
      <c r="G154" s="171">
        <f>Data!PA17</f>
        <v>0</v>
      </c>
      <c r="H154" s="172">
        <f>Data!PU17</f>
        <v>0</v>
      </c>
      <c r="I154" s="76">
        <f t="shared" si="6"/>
        <v>0</v>
      </c>
    </row>
    <row r="155" spans="2:9" x14ac:dyDescent="0.2">
      <c r="B155" s="9" t="str">
        <f>$B$44</f>
        <v>Physical Training</v>
      </c>
      <c r="C155" s="171">
        <f>Data!LZ17</f>
        <v>0</v>
      </c>
      <c r="D155" s="171">
        <f>Data!MT17</f>
        <v>0</v>
      </c>
      <c r="E155" s="171">
        <f>Data!NN17</f>
        <v>0</v>
      </c>
      <c r="F155" s="171">
        <f>Data!OH17</f>
        <v>0</v>
      </c>
      <c r="G155" s="171">
        <f>Data!PB17</f>
        <v>0</v>
      </c>
      <c r="H155" s="172">
        <f>Data!PV17</f>
        <v>8809</v>
      </c>
      <c r="I155" s="76">
        <f t="shared" si="6"/>
        <v>8809</v>
      </c>
    </row>
    <row r="156" spans="2:9" x14ac:dyDescent="0.2">
      <c r="B156" s="9" t="str">
        <f>$B$45</f>
        <v>Health Services</v>
      </c>
      <c r="C156" s="171">
        <f>Data!MA17</f>
        <v>0</v>
      </c>
      <c r="D156" s="171">
        <f>Data!MU17</f>
        <v>0</v>
      </c>
      <c r="E156" s="171">
        <f>Data!NO17</f>
        <v>0</v>
      </c>
      <c r="F156" s="171">
        <f>Data!OI17</f>
        <v>0</v>
      </c>
      <c r="G156" s="171">
        <f>Data!PC17</f>
        <v>0</v>
      </c>
      <c r="H156" s="172">
        <f>Data!PW17</f>
        <v>48102</v>
      </c>
      <c r="I156" s="76">
        <f t="shared" si="6"/>
        <v>48102</v>
      </c>
    </row>
    <row r="157" spans="2:9" x14ac:dyDescent="0.2">
      <c r="B157" s="9" t="str">
        <f>$B$46</f>
        <v>Pharmacy</v>
      </c>
      <c r="C157" s="171">
        <f>Data!MB17</f>
        <v>0</v>
      </c>
      <c r="D157" s="171">
        <f>Data!MV17</f>
        <v>0</v>
      </c>
      <c r="E157" s="171">
        <f>Data!NP17</f>
        <v>0</v>
      </c>
      <c r="F157" s="171">
        <f>Data!OJ17</f>
        <v>0</v>
      </c>
      <c r="G157" s="171">
        <f>Data!PD17</f>
        <v>0</v>
      </c>
      <c r="H157" s="172">
        <f>Data!PX17</f>
        <v>0</v>
      </c>
      <c r="I157" s="76">
        <f t="shared" si="6"/>
        <v>0</v>
      </c>
    </row>
    <row r="158" spans="2:9" x14ac:dyDescent="0.2">
      <c r="B158" s="9" t="str">
        <f>$B$47</f>
        <v>Business Administration</v>
      </c>
      <c r="C158" s="171">
        <f>Data!MC17</f>
        <v>0</v>
      </c>
      <c r="D158" s="171">
        <f>Data!MW17</f>
        <v>0</v>
      </c>
      <c r="E158" s="171">
        <f>Data!NQ17</f>
        <v>0</v>
      </c>
      <c r="F158" s="171">
        <f>Data!OK17</f>
        <v>0</v>
      </c>
      <c r="G158" s="171">
        <f>Data!PE17</f>
        <v>0</v>
      </c>
      <c r="H158" s="172">
        <f>Data!PY17</f>
        <v>2761874</v>
      </c>
      <c r="I158" s="76">
        <f t="shared" si="6"/>
        <v>2761874</v>
      </c>
    </row>
    <row r="159" spans="2:9" x14ac:dyDescent="0.2">
      <c r="B159" s="9" t="str">
        <f>$B$48</f>
        <v>Optometry</v>
      </c>
      <c r="C159" s="171">
        <f>Data!MD17</f>
        <v>0</v>
      </c>
      <c r="D159" s="171">
        <f>Data!MX17</f>
        <v>0</v>
      </c>
      <c r="E159" s="171">
        <f>Data!NR17</f>
        <v>0</v>
      </c>
      <c r="F159" s="171">
        <f>Data!OL17</f>
        <v>0</v>
      </c>
      <c r="G159" s="171">
        <f>Data!PF17</f>
        <v>0</v>
      </c>
      <c r="H159" s="172">
        <f>Data!PZ17</f>
        <v>0</v>
      </c>
      <c r="I159" s="76">
        <f t="shared" si="6"/>
        <v>0</v>
      </c>
    </row>
    <row r="160" spans="2:9" x14ac:dyDescent="0.2">
      <c r="B160" s="9" t="str">
        <f>$B$49</f>
        <v>Teacher Ed-Practice Teaching</v>
      </c>
      <c r="C160" s="171">
        <f>Data!ME17</f>
        <v>0</v>
      </c>
      <c r="D160" s="171">
        <f>Data!MY17</f>
        <v>0</v>
      </c>
      <c r="E160" s="171">
        <f>Data!NS17</f>
        <v>0</v>
      </c>
      <c r="F160" s="171">
        <f>Data!OM17</f>
        <v>0</v>
      </c>
      <c r="G160" s="171">
        <f>Data!PG17</f>
        <v>0</v>
      </c>
      <c r="H160" s="172">
        <f>Data!QA17</f>
        <v>280530</v>
      </c>
      <c r="I160" s="76">
        <f t="shared" si="6"/>
        <v>280530</v>
      </c>
    </row>
    <row r="161" spans="2:10" x14ac:dyDescent="0.2">
      <c r="B161" s="9" t="str">
        <f>$B$50</f>
        <v>Technology</v>
      </c>
      <c r="C161" s="171">
        <f>Data!MF17</f>
        <v>0</v>
      </c>
      <c r="D161" s="171">
        <f>Data!MZ17</f>
        <v>0</v>
      </c>
      <c r="E161" s="171">
        <f>Data!NT17</f>
        <v>0</v>
      </c>
      <c r="F161" s="171">
        <f>Data!ON17</f>
        <v>0</v>
      </c>
      <c r="G161" s="171">
        <f>Data!PH17</f>
        <v>0</v>
      </c>
      <c r="H161" s="172">
        <f>Data!QB17</f>
        <v>93149</v>
      </c>
      <c r="I161" s="76">
        <f t="shared" si="6"/>
        <v>93149</v>
      </c>
    </row>
    <row r="162" spans="2:10" x14ac:dyDescent="0.2">
      <c r="B162" s="9" t="str">
        <f>$B$51</f>
        <v>Nursing</v>
      </c>
      <c r="C162" s="171">
        <f>Data!MG17</f>
        <v>0</v>
      </c>
      <c r="D162" s="171">
        <f>Data!NA17</f>
        <v>0</v>
      </c>
      <c r="E162" s="171">
        <f>Data!NU17</f>
        <v>0</v>
      </c>
      <c r="F162" s="171">
        <f>Data!OO17</f>
        <v>0</v>
      </c>
      <c r="G162" s="171">
        <f>Data!PI17</f>
        <v>0</v>
      </c>
      <c r="H162" s="172">
        <f>Data!QC17</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11492502</v>
      </c>
      <c r="I163" s="76">
        <f>SUM(I143:I162)</f>
        <v>11492502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1818839.648115909</v>
      </c>
      <c r="D168" s="21">
        <f t="shared" si="8"/>
        <v>1927792.9216599166</v>
      </c>
      <c r="E168" s="21">
        <f t="shared" si="8"/>
        <v>407176.43022417434</v>
      </c>
      <c r="F168" s="21">
        <f t="shared" si="8"/>
        <v>0</v>
      </c>
      <c r="G168" s="21">
        <f t="shared" si="8"/>
        <v>0</v>
      </c>
      <c r="H168" s="40">
        <f t="shared" ref="H168:H188" si="9">SUM(C168:G168)</f>
        <v>4153808.9999999995</v>
      </c>
      <c r="I168" s="56"/>
      <c r="J168" s="57"/>
    </row>
    <row r="169" spans="2:10" x14ac:dyDescent="0.2">
      <c r="B169" s="9" t="str">
        <f>$B$33</f>
        <v>Science</v>
      </c>
      <c r="C169" s="22">
        <f t="shared" si="8"/>
        <v>604530.33591718937</v>
      </c>
      <c r="D169" s="22">
        <f t="shared" si="8"/>
        <v>348843.74777192104</v>
      </c>
      <c r="E169" s="22">
        <f t="shared" si="8"/>
        <v>40046.916310889559</v>
      </c>
      <c r="F169" s="22">
        <f t="shared" si="8"/>
        <v>0</v>
      </c>
      <c r="G169" s="22">
        <f t="shared" si="8"/>
        <v>0</v>
      </c>
      <c r="H169" s="75">
        <f t="shared" si="9"/>
        <v>993420.99999999988</v>
      </c>
      <c r="I169" s="56"/>
      <c r="J169" s="57"/>
    </row>
    <row r="170" spans="2:10" x14ac:dyDescent="0.2">
      <c r="B170" s="9" t="str">
        <f>$B$34</f>
        <v>Fine Arts</v>
      </c>
      <c r="C170" s="22">
        <f t="shared" si="8"/>
        <v>88545.192143491382</v>
      </c>
      <c r="D170" s="22">
        <f t="shared" si="8"/>
        <v>22638.807856508614</v>
      </c>
      <c r="E170" s="22">
        <f t="shared" si="8"/>
        <v>0</v>
      </c>
      <c r="F170" s="22">
        <f t="shared" si="8"/>
        <v>0</v>
      </c>
      <c r="G170" s="22">
        <f t="shared" si="8"/>
        <v>0</v>
      </c>
      <c r="H170" s="75">
        <f t="shared" si="9"/>
        <v>111184</v>
      </c>
      <c r="I170" s="56"/>
      <c r="J170" s="57"/>
    </row>
    <row r="171" spans="2:10" x14ac:dyDescent="0.2">
      <c r="B171" s="9" t="str">
        <f>$B$35</f>
        <v>Teacher Education</v>
      </c>
      <c r="C171" s="22">
        <f t="shared" si="8"/>
        <v>117290.37408380755</v>
      </c>
      <c r="D171" s="22">
        <f t="shared" si="8"/>
        <v>1203157.906121999</v>
      </c>
      <c r="E171" s="22">
        <f t="shared" si="8"/>
        <v>1100614.7197941935</v>
      </c>
      <c r="F171" s="22">
        <f t="shared" si="8"/>
        <v>0</v>
      </c>
      <c r="G171" s="22">
        <f t="shared" si="8"/>
        <v>0</v>
      </c>
      <c r="H171" s="75">
        <f t="shared" si="9"/>
        <v>2421063</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194116.0253517637</v>
      </c>
      <c r="D173" s="22">
        <f t="shared" si="8"/>
        <v>391157.47835735703</v>
      </c>
      <c r="E173" s="22">
        <f t="shared" si="8"/>
        <v>7644.4962908792531</v>
      </c>
      <c r="F173" s="22">
        <f t="shared" si="8"/>
        <v>0</v>
      </c>
      <c r="G173" s="22">
        <f t="shared" si="8"/>
        <v>0</v>
      </c>
      <c r="H173" s="75">
        <f t="shared" si="9"/>
        <v>592917.99999999988</v>
      </c>
      <c r="I173" s="56"/>
      <c r="J173" s="57"/>
    </row>
    <row r="174" spans="2:10" x14ac:dyDescent="0.2">
      <c r="B174" s="9" t="str">
        <f>$B$38</f>
        <v>Home Economics</v>
      </c>
      <c r="C174" s="22">
        <f t="shared" si="8"/>
        <v>0</v>
      </c>
      <c r="D174" s="22">
        <f t="shared" si="8"/>
        <v>0</v>
      </c>
      <c r="E174" s="22">
        <f t="shared" si="8"/>
        <v>27643</v>
      </c>
      <c r="F174" s="22">
        <f t="shared" si="8"/>
        <v>0</v>
      </c>
      <c r="G174" s="22">
        <f t="shared" si="8"/>
        <v>0</v>
      </c>
      <c r="H174" s="75">
        <f t="shared" si="9"/>
        <v>27643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8809</v>
      </c>
      <c r="D180" s="22">
        <f t="shared" si="8"/>
        <v>0</v>
      </c>
      <c r="E180" s="22">
        <f t="shared" si="8"/>
        <v>0</v>
      </c>
      <c r="F180" s="22">
        <f t="shared" si="8"/>
        <v>0</v>
      </c>
      <c r="G180" s="22">
        <f t="shared" si="8"/>
        <v>0</v>
      </c>
      <c r="H180" s="75">
        <f t="shared" si="9"/>
        <v>8809</v>
      </c>
      <c r="I180" s="56"/>
      <c r="J180" s="57"/>
    </row>
    <row r="181" spans="2:10" x14ac:dyDescent="0.2">
      <c r="B181" s="9" t="str">
        <f>$B$45</f>
        <v>Health Services</v>
      </c>
      <c r="C181" s="22">
        <f t="shared" si="8"/>
        <v>19653.391698410614</v>
      </c>
      <c r="D181" s="22">
        <f t="shared" si="8"/>
        <v>28448.608301589386</v>
      </c>
      <c r="E181" s="22">
        <f t="shared" si="8"/>
        <v>0</v>
      </c>
      <c r="F181" s="22">
        <f t="shared" si="8"/>
        <v>0</v>
      </c>
      <c r="G181" s="22">
        <f t="shared" si="8"/>
        <v>0</v>
      </c>
      <c r="H181" s="75">
        <f t="shared" si="9"/>
        <v>48102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179453.35783166776</v>
      </c>
      <c r="D183" s="22">
        <f t="shared" si="8"/>
        <v>1930355.8857828523</v>
      </c>
      <c r="E183" s="22">
        <f t="shared" si="8"/>
        <v>652064.75638548005</v>
      </c>
      <c r="F183" s="22">
        <f t="shared" si="8"/>
        <v>0</v>
      </c>
      <c r="G183" s="22">
        <f t="shared" si="8"/>
        <v>0</v>
      </c>
      <c r="H183" s="75">
        <f t="shared" si="9"/>
        <v>2761874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280530</v>
      </c>
      <c r="E185" s="22">
        <f t="shared" si="10"/>
        <v>0</v>
      </c>
      <c r="F185" s="22">
        <f t="shared" si="10"/>
        <v>0</v>
      </c>
      <c r="G185" s="22">
        <f t="shared" si="10"/>
        <v>0</v>
      </c>
      <c r="H185" s="75">
        <f t="shared" si="9"/>
        <v>280530</v>
      </c>
      <c r="I185" s="56"/>
      <c r="J185" s="57"/>
    </row>
    <row r="186" spans="2:10" x14ac:dyDescent="0.2">
      <c r="B186" s="9" t="str">
        <f>$B$50</f>
        <v>Technology</v>
      </c>
      <c r="C186" s="22">
        <f t="shared" si="10"/>
        <v>19450.402094285229</v>
      </c>
      <c r="D186" s="22">
        <f t="shared" si="10"/>
        <v>73698.597905714763</v>
      </c>
      <c r="E186" s="22">
        <f t="shared" si="10"/>
        <v>0</v>
      </c>
      <c r="F186" s="22">
        <f t="shared" si="10"/>
        <v>0</v>
      </c>
      <c r="G186" s="22">
        <f t="shared" si="10"/>
        <v>0</v>
      </c>
      <c r="H186" s="75">
        <f t="shared" si="9"/>
        <v>93149</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3050687.7272365247</v>
      </c>
      <c r="D188" s="40">
        <f>SUM(D168:D187)</f>
        <v>6206623.9537578588</v>
      </c>
      <c r="E188" s="40">
        <f>SUM(E168:E187)</f>
        <v>2235190.3190056169</v>
      </c>
      <c r="F188" s="40">
        <f>SUM(F168:F187)</f>
        <v>0</v>
      </c>
      <c r="G188" s="40">
        <f>SUM(G168:G187)</f>
        <v>0</v>
      </c>
      <c r="H188" s="40">
        <f t="shared" si="9"/>
        <v>11492502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8200473</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1297832.3149065387</v>
      </c>
      <c r="D193" s="42">
        <f t="shared" si="11"/>
        <v>1375575.8803531907</v>
      </c>
      <c r="E193" s="42">
        <f t="shared" si="11"/>
        <v>290540.58149690425</v>
      </c>
      <c r="F193" s="42">
        <f t="shared" si="11"/>
        <v>0</v>
      </c>
      <c r="G193" s="42">
        <f t="shared" si="11"/>
        <v>0</v>
      </c>
      <c r="H193" s="42">
        <f>SUM(C193:G193)</f>
        <v>2963948.7767566335</v>
      </c>
      <c r="I193" s="1"/>
    </row>
    <row r="194" spans="2:9" x14ac:dyDescent="0.2">
      <c r="B194" s="9" t="str">
        <f>$B$33</f>
        <v>Science</v>
      </c>
      <c r="C194" s="43">
        <f t="shared" si="11"/>
        <v>431362.66664861533</v>
      </c>
      <c r="D194" s="43">
        <f t="shared" si="11"/>
        <v>248917.48245237081</v>
      </c>
      <c r="E194" s="43">
        <f t="shared" si="11"/>
        <v>28575.4801447807</v>
      </c>
      <c r="F194" s="43">
        <f t="shared" si="11"/>
        <v>0</v>
      </c>
      <c r="G194" s="43">
        <f t="shared" si="11"/>
        <v>0</v>
      </c>
      <c r="H194" s="43">
        <f t="shared" ref="H194:H213" si="12">SUM(C194:G194)</f>
        <v>708855.62924576679</v>
      </c>
      <c r="I194" s="1"/>
    </row>
    <row r="195" spans="2:9" x14ac:dyDescent="0.2">
      <c r="B195" s="9" t="str">
        <f>$B$34</f>
        <v>Fine Arts</v>
      </c>
      <c r="C195" s="43">
        <f t="shared" si="11"/>
        <v>63181.651799852254</v>
      </c>
      <c r="D195" s="43">
        <f t="shared" si="11"/>
        <v>16153.980137461667</v>
      </c>
      <c r="E195" s="43">
        <f t="shared" si="11"/>
        <v>0</v>
      </c>
      <c r="F195" s="43">
        <f t="shared" si="11"/>
        <v>0</v>
      </c>
      <c r="G195" s="43">
        <f t="shared" si="11"/>
        <v>0</v>
      </c>
      <c r="H195" s="43">
        <f t="shared" si="12"/>
        <v>79335.631937313927</v>
      </c>
      <c r="I195" s="1"/>
    </row>
    <row r="196" spans="2:9" x14ac:dyDescent="0.2">
      <c r="B196" s="9" t="str">
        <f>$B$35</f>
        <v>Teacher Education</v>
      </c>
      <c r="C196" s="43">
        <f t="shared" si="11"/>
        <v>83692.54026981171</v>
      </c>
      <c r="D196" s="43">
        <f t="shared" si="11"/>
        <v>858513.2607481312</v>
      </c>
      <c r="E196" s="43">
        <f t="shared" si="11"/>
        <v>785343.57552739442</v>
      </c>
      <c r="F196" s="43">
        <f t="shared" si="11"/>
        <v>0</v>
      </c>
      <c r="G196" s="43">
        <f t="shared" si="11"/>
        <v>0</v>
      </c>
      <c r="H196" s="43">
        <f t="shared" si="12"/>
        <v>1727549.3765453375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138511.47537765332</v>
      </c>
      <c r="D198" s="43">
        <f t="shared" si="11"/>
        <v>279110.38943899196</v>
      </c>
      <c r="E198" s="43">
        <f t="shared" si="11"/>
        <v>5454.729756854992</v>
      </c>
      <c r="F198" s="43">
        <f t="shared" si="11"/>
        <v>0</v>
      </c>
      <c r="G198" s="43">
        <f t="shared" si="11"/>
        <v>0</v>
      </c>
      <c r="H198" s="43">
        <f t="shared" si="12"/>
        <v>423076.59457350028</v>
      </c>
      <c r="I198" s="1"/>
    </row>
    <row r="199" spans="2:9" x14ac:dyDescent="0.2">
      <c r="B199" s="9" t="str">
        <f>$B$38</f>
        <v>Home Economics</v>
      </c>
      <c r="C199" s="43">
        <f t="shared" si="11"/>
        <v>0</v>
      </c>
      <c r="D199" s="43">
        <f t="shared" si="11"/>
        <v>0</v>
      </c>
      <c r="E199" s="43">
        <f t="shared" si="11"/>
        <v>19724.717583420264</v>
      </c>
      <c r="F199" s="43">
        <f t="shared" si="11"/>
        <v>0</v>
      </c>
      <c r="G199" s="43">
        <f t="shared" si="11"/>
        <v>0</v>
      </c>
      <c r="H199" s="43">
        <f t="shared" si="12"/>
        <v>19724.717583420264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6285.4221487967479</v>
      </c>
      <c r="D205" s="43">
        <f t="shared" si="11"/>
        <v>0</v>
      </c>
      <c r="E205" s="43">
        <f t="shared" si="11"/>
        <v>0</v>
      </c>
      <c r="F205" s="43">
        <f t="shared" si="11"/>
        <v>0</v>
      </c>
      <c r="G205" s="43">
        <f t="shared" si="11"/>
        <v>0</v>
      </c>
      <c r="H205" s="43">
        <f t="shared" si="12"/>
        <v>6285.4221487967479</v>
      </c>
      <c r="I205" s="1"/>
    </row>
    <row r="206" spans="2:9" x14ac:dyDescent="0.2">
      <c r="B206" s="9" t="str">
        <f>$B$45</f>
        <v>Health Services</v>
      </c>
      <c r="C206" s="43">
        <f t="shared" si="11"/>
        <v>14023.710638452279</v>
      </c>
      <c r="D206" s="43">
        <f t="shared" si="11"/>
        <v>20299.552210137081</v>
      </c>
      <c r="E206" s="43">
        <f t="shared" si="11"/>
        <v>0</v>
      </c>
      <c r="F206" s="43">
        <f t="shared" si="11"/>
        <v>0</v>
      </c>
      <c r="G206" s="43">
        <f t="shared" si="11"/>
        <v>0</v>
      </c>
      <c r="H206" s="43">
        <f t="shared" si="12"/>
        <v>34323.262848589358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128048.92160804766</v>
      </c>
      <c r="D208" s="43">
        <f t="shared" si="11"/>
        <v>1377405.2070182133</v>
      </c>
      <c r="E208" s="43">
        <f t="shared" si="11"/>
        <v>465280.7274417053</v>
      </c>
      <c r="F208" s="43">
        <f t="shared" si="11"/>
        <v>0</v>
      </c>
      <c r="G208" s="43">
        <f t="shared" si="11"/>
        <v>0</v>
      </c>
      <c r="H208" s="43">
        <f t="shared" si="12"/>
        <v>1970734.8560679662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200172.06967014409</v>
      </c>
      <c r="E210" s="43">
        <f t="shared" si="13"/>
        <v>0</v>
      </c>
      <c r="F210" s="43">
        <f t="shared" si="13"/>
        <v>0</v>
      </c>
      <c r="G210" s="43">
        <f t="shared" si="13"/>
        <v>0</v>
      </c>
      <c r="H210" s="43">
        <f t="shared" si="12"/>
        <v>200172.06967014409</v>
      </c>
      <c r="I210" s="1"/>
    </row>
    <row r="211" spans="2:9" x14ac:dyDescent="0.2">
      <c r="B211" s="9" t="str">
        <f>$B$50</f>
        <v>Technology</v>
      </c>
      <c r="C211" s="43">
        <f t="shared" si="13"/>
        <v>13878.874855054022</v>
      </c>
      <c r="D211" s="43">
        <f t="shared" si="13"/>
        <v>52587.787767476999</v>
      </c>
      <c r="E211" s="43">
        <f t="shared" si="13"/>
        <v>0</v>
      </c>
      <c r="F211" s="43">
        <f t="shared" si="13"/>
        <v>0</v>
      </c>
      <c r="G211" s="43">
        <f t="shared" si="13"/>
        <v>0</v>
      </c>
      <c r="H211" s="43">
        <f t="shared" si="12"/>
        <v>66466.662622531017</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2176817.5782528222</v>
      </c>
      <c r="D213" s="42">
        <f>SUM(D193:D212)</f>
        <v>4428735.609796118</v>
      </c>
      <c r="E213" s="42">
        <f>SUM(E193:E212)</f>
        <v>1594919.8119510598</v>
      </c>
      <c r="F213" s="42">
        <f>SUM(F193:F212)</f>
        <v>0</v>
      </c>
      <c r="G213" s="42">
        <f>SUM(G193:G212)</f>
        <v>0</v>
      </c>
      <c r="H213" s="42">
        <f t="shared" si="12"/>
        <v>8200473</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9492080</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1372940.2272607237</v>
      </c>
      <c r="D218" s="42">
        <f t="shared" si="14"/>
        <v>1762483.395797519</v>
      </c>
      <c r="E218" s="42">
        <f t="shared" si="14"/>
        <v>119364.19210490816</v>
      </c>
      <c r="F218" s="42">
        <f t="shared" si="14"/>
        <v>0</v>
      </c>
      <c r="G218" s="42">
        <f t="shared" si="14"/>
        <v>0</v>
      </c>
      <c r="H218" s="42">
        <f>SUM(C218:G218)</f>
        <v>3254787.8151631509</v>
      </c>
      <c r="I218" s="1"/>
    </row>
    <row r="219" spans="2:9" x14ac:dyDescent="0.2">
      <c r="B219" s="9" t="str">
        <f>$B$33</f>
        <v>Science</v>
      </c>
      <c r="C219" s="43">
        <f t="shared" si="14"/>
        <v>395798.85686842585</v>
      </c>
      <c r="D219" s="43">
        <f t="shared" si="14"/>
        <v>301188.69373973686</v>
      </c>
      <c r="E219" s="43">
        <f t="shared" si="14"/>
        <v>56432.080920884786</v>
      </c>
      <c r="F219" s="43">
        <f t="shared" si="14"/>
        <v>0</v>
      </c>
      <c r="G219" s="43">
        <f t="shared" si="14"/>
        <v>0</v>
      </c>
      <c r="H219" s="43">
        <f t="shared" ref="H219:H238" si="15">SUM(C219:G219)</f>
        <v>753419.6315290475</v>
      </c>
      <c r="I219" s="1"/>
    </row>
    <row r="220" spans="2:9" x14ac:dyDescent="0.2">
      <c r="B220" s="9" t="str">
        <f>$B$34</f>
        <v>Fine Arts</v>
      </c>
      <c r="C220" s="43">
        <f t="shared" si="14"/>
        <v>106439.10660814661</v>
      </c>
      <c r="D220" s="43">
        <f t="shared" si="14"/>
        <v>10743.133270251175</v>
      </c>
      <c r="E220" s="43">
        <f t="shared" si="14"/>
        <v>0</v>
      </c>
      <c r="F220" s="43">
        <f t="shared" si="14"/>
        <v>0</v>
      </c>
      <c r="G220" s="43">
        <f t="shared" si="14"/>
        <v>0</v>
      </c>
      <c r="H220" s="43">
        <f t="shared" si="15"/>
        <v>117182.23987839778</v>
      </c>
      <c r="I220" s="1"/>
    </row>
    <row r="221" spans="2:9" x14ac:dyDescent="0.2">
      <c r="B221" s="9" t="str">
        <f>$B$35</f>
        <v>Teacher Education</v>
      </c>
      <c r="C221" s="43">
        <f t="shared" si="14"/>
        <v>98063.872106338284</v>
      </c>
      <c r="D221" s="43">
        <f t="shared" si="14"/>
        <v>1422512.7528765211</v>
      </c>
      <c r="E221" s="43">
        <f t="shared" si="14"/>
        <v>493608.35877046175</v>
      </c>
      <c r="F221" s="43">
        <f t="shared" si="14"/>
        <v>0</v>
      </c>
      <c r="G221" s="43">
        <f t="shared" si="14"/>
        <v>0</v>
      </c>
      <c r="H221" s="43">
        <f t="shared" si="15"/>
        <v>2014184.9837533212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91299.259624108468</v>
      </c>
      <c r="D223" s="43">
        <f t="shared" si="14"/>
        <v>236120.35464190351</v>
      </c>
      <c r="E223" s="43">
        <f t="shared" si="14"/>
        <v>3545.4710526210338</v>
      </c>
      <c r="F223" s="43">
        <f t="shared" si="14"/>
        <v>0</v>
      </c>
      <c r="G223" s="43">
        <f t="shared" si="14"/>
        <v>0</v>
      </c>
      <c r="H223" s="43">
        <f t="shared" si="15"/>
        <v>330965.08531863301</v>
      </c>
      <c r="I223" s="1"/>
    </row>
    <row r="224" spans="2:9" x14ac:dyDescent="0.2">
      <c r="B224" s="9" t="str">
        <f>$B$38</f>
        <v>Home Economics</v>
      </c>
      <c r="C224" s="43">
        <f t="shared" si="14"/>
        <v>0</v>
      </c>
      <c r="D224" s="43">
        <f t="shared" si="14"/>
        <v>0</v>
      </c>
      <c r="E224" s="43">
        <f t="shared" si="14"/>
        <v>16545.531578898157</v>
      </c>
      <c r="F224" s="43">
        <f t="shared" si="14"/>
        <v>0</v>
      </c>
      <c r="G224" s="43">
        <f t="shared" si="14"/>
        <v>0</v>
      </c>
      <c r="H224" s="43">
        <f t="shared" si="15"/>
        <v>16545.531578898157</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5015.9371466874109</v>
      </c>
      <c r="D230" s="43">
        <f t="shared" si="14"/>
        <v>0</v>
      </c>
      <c r="E230" s="43">
        <f t="shared" si="14"/>
        <v>0</v>
      </c>
      <c r="F230" s="43">
        <f t="shared" si="14"/>
        <v>0</v>
      </c>
      <c r="G230" s="43">
        <f t="shared" si="14"/>
        <v>0</v>
      </c>
      <c r="H230" s="43">
        <f t="shared" si="15"/>
        <v>5015.9371466874109</v>
      </c>
      <c r="I230" s="1"/>
    </row>
    <row r="231" spans="2:10" x14ac:dyDescent="0.2">
      <c r="B231" s="9" t="str">
        <f>$B$45</f>
        <v>Health Services</v>
      </c>
      <c r="C231" s="43">
        <f t="shared" si="14"/>
        <v>17394.717811448085</v>
      </c>
      <c r="D231" s="43">
        <f t="shared" si="14"/>
        <v>22857.730362236543</v>
      </c>
      <c r="E231" s="43">
        <f t="shared" si="14"/>
        <v>0</v>
      </c>
      <c r="F231" s="43">
        <f t="shared" si="14"/>
        <v>0</v>
      </c>
      <c r="G231" s="43">
        <f t="shared" si="14"/>
        <v>0</v>
      </c>
      <c r="H231" s="43">
        <f t="shared" si="15"/>
        <v>40252.448173684628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163363.09055725051</v>
      </c>
      <c r="D233" s="43">
        <f t="shared" si="14"/>
        <v>1941078.4623611274</v>
      </c>
      <c r="E233" s="43">
        <f t="shared" si="14"/>
        <v>558707.1467088646</v>
      </c>
      <c r="F233" s="43">
        <f t="shared" si="14"/>
        <v>0</v>
      </c>
      <c r="G233" s="43">
        <f t="shared" si="14"/>
        <v>0</v>
      </c>
      <c r="H233" s="43">
        <f t="shared" si="15"/>
        <v>2663148.6996272425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130365.25549928909</v>
      </c>
      <c r="E235" s="43">
        <f t="shared" si="16"/>
        <v>0</v>
      </c>
      <c r="F235" s="43">
        <f t="shared" si="16"/>
        <v>0</v>
      </c>
      <c r="G235" s="43">
        <f t="shared" si="16"/>
        <v>0</v>
      </c>
      <c r="H235" s="43">
        <f t="shared" si="15"/>
        <v>130365.25549928909</v>
      </c>
      <c r="I235" s="1"/>
    </row>
    <row r="236" spans="2:10" x14ac:dyDescent="0.2">
      <c r="B236" s="9" t="str">
        <f>$B$50</f>
        <v>Technology</v>
      </c>
      <c r="C236" s="43">
        <f t="shared" si="16"/>
        <v>38056.697434041176</v>
      </c>
      <c r="D236" s="43">
        <f t="shared" si="16"/>
        <v>128155.67489760624</v>
      </c>
      <c r="E236" s="43">
        <f t="shared" si="16"/>
        <v>0</v>
      </c>
      <c r="F236" s="43">
        <f t="shared" si="16"/>
        <v>0</v>
      </c>
      <c r="G236" s="43">
        <f t="shared" si="16"/>
        <v>0</v>
      </c>
      <c r="H236" s="43">
        <f t="shared" si="15"/>
        <v>166212.37233164741</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2288371.7654171702</v>
      </c>
      <c r="D238" s="42">
        <f>SUM(D218:D237)</f>
        <v>5955505.4534461917</v>
      </c>
      <c r="E238" s="42">
        <f>SUM(E218:E237)</f>
        <v>1248202.7811366385</v>
      </c>
      <c r="F238" s="42">
        <f>SUM(F218:F237)</f>
        <v>0</v>
      </c>
      <c r="G238" s="42">
        <f>SUM(G218:G237)</f>
        <v>0</v>
      </c>
      <c r="H238" s="42">
        <f t="shared" si="15"/>
        <v>9492080</v>
      </c>
      <c r="I238" s="1"/>
    </row>
    <row r="239" spans="2:10" x14ac:dyDescent="0.2">
      <c r="B239" s="44"/>
      <c r="C239" s="45"/>
      <c r="D239" s="45"/>
      <c r="E239" s="45"/>
      <c r="F239" s="45"/>
      <c r="G239" s="45"/>
      <c r="H239" s="45"/>
      <c r="I239" s="1"/>
    </row>
    <row r="240" spans="2:10" x14ac:dyDescent="0.2">
      <c r="B240" s="290" t="s">
        <v>12</v>
      </c>
      <c r="C240" s="11"/>
      <c r="D240" s="11"/>
      <c r="E240" s="11"/>
      <c r="F240" s="11"/>
      <c r="G240" s="11"/>
      <c r="H240" s="17">
        <f>H16</f>
        <v>15736219</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2276096.2918648515</v>
      </c>
      <c r="D243" s="42">
        <f t="shared" si="17"/>
        <v>2921891.166123067</v>
      </c>
      <c r="E243" s="42">
        <f t="shared" si="17"/>
        <v>197885.08606342401</v>
      </c>
      <c r="F243" s="42">
        <f t="shared" si="17"/>
        <v>0</v>
      </c>
      <c r="G243" s="42">
        <f t="shared" si="17"/>
        <v>0</v>
      </c>
      <c r="H243" s="42">
        <f>SUM(C243:G243)</f>
        <v>5395872.5440513426</v>
      </c>
      <c r="I243" s="1"/>
    </row>
    <row r="244" spans="2:9" x14ac:dyDescent="0.2">
      <c r="B244" s="9" t="str">
        <f>$B$33</f>
        <v>Science</v>
      </c>
      <c r="C244" s="43">
        <f t="shared" si="17"/>
        <v>656165.71832845942</v>
      </c>
      <c r="D244" s="43">
        <f t="shared" si="17"/>
        <v>499318.51027513773</v>
      </c>
      <c r="E244" s="43">
        <f t="shared" si="17"/>
        <v>93554.582767608867</v>
      </c>
      <c r="F244" s="43">
        <f t="shared" si="17"/>
        <v>0</v>
      </c>
      <c r="G244" s="43">
        <f t="shared" si="17"/>
        <v>0</v>
      </c>
      <c r="H244" s="43">
        <f t="shared" ref="H244:H263" si="18">SUM(C244:G244)</f>
        <v>1249038.8113712061</v>
      </c>
      <c r="I244" s="1"/>
    </row>
    <row r="245" spans="2:9" x14ac:dyDescent="0.2">
      <c r="B245" s="9" t="str">
        <f>$B$34</f>
        <v>Fine Arts</v>
      </c>
      <c r="C245" s="43">
        <f t="shared" si="17"/>
        <v>176457.54057594779</v>
      </c>
      <c r="D245" s="43">
        <f t="shared" si="17"/>
        <v>17810.247900023882</v>
      </c>
      <c r="E245" s="43">
        <f t="shared" si="17"/>
        <v>0</v>
      </c>
      <c r="F245" s="43">
        <f t="shared" si="17"/>
        <v>0</v>
      </c>
      <c r="G245" s="43">
        <f t="shared" si="17"/>
        <v>0</v>
      </c>
      <c r="H245" s="43">
        <f t="shared" si="18"/>
        <v>194267.78847597167</v>
      </c>
      <c r="I245" s="1"/>
    </row>
    <row r="246" spans="2:9" x14ac:dyDescent="0.2">
      <c r="B246" s="9" t="str">
        <f>$B$35</f>
        <v>Teacher Education</v>
      </c>
      <c r="C246" s="43">
        <f t="shared" si="17"/>
        <v>162572.85731402712</v>
      </c>
      <c r="D246" s="43">
        <f t="shared" si="17"/>
        <v>2358278.9240669925</v>
      </c>
      <c r="E246" s="43">
        <f t="shared" si="17"/>
        <v>818316.87405105704</v>
      </c>
      <c r="F246" s="43">
        <f t="shared" si="17"/>
        <v>0</v>
      </c>
      <c r="G246" s="43">
        <f t="shared" si="17"/>
        <v>0</v>
      </c>
      <c r="H246" s="43">
        <f t="shared" si="18"/>
        <v>3339168.6554320762</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151358.30544862966</v>
      </c>
      <c r="D248" s="43">
        <f t="shared" si="17"/>
        <v>391446.51235584408</v>
      </c>
      <c r="E248" s="43">
        <f t="shared" si="17"/>
        <v>5877.7748335670494</v>
      </c>
      <c r="F248" s="43">
        <f t="shared" si="17"/>
        <v>0</v>
      </c>
      <c r="G248" s="43">
        <f t="shared" si="17"/>
        <v>0</v>
      </c>
      <c r="H248" s="43">
        <f t="shared" si="18"/>
        <v>548682.59263804078</v>
      </c>
      <c r="I248" s="1"/>
    </row>
    <row r="249" spans="2:9" x14ac:dyDescent="0.2">
      <c r="B249" s="9" t="str">
        <f>$B$38</f>
        <v>Home Economics</v>
      </c>
      <c r="C249" s="43">
        <f t="shared" si="17"/>
        <v>0</v>
      </c>
      <c r="D249" s="43">
        <f t="shared" si="17"/>
        <v>0</v>
      </c>
      <c r="E249" s="43">
        <f t="shared" si="17"/>
        <v>27429.615889979563</v>
      </c>
      <c r="F249" s="43">
        <f t="shared" si="17"/>
        <v>0</v>
      </c>
      <c r="G249" s="43">
        <f t="shared" si="17"/>
        <v>0</v>
      </c>
      <c r="H249" s="43">
        <f t="shared" si="18"/>
        <v>27429.615889979563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8315.5520634579807</v>
      </c>
      <c r="D255" s="43">
        <f t="shared" si="17"/>
        <v>0</v>
      </c>
      <c r="E255" s="43">
        <f t="shared" si="17"/>
        <v>0</v>
      </c>
      <c r="F255" s="43">
        <f t="shared" si="17"/>
        <v>0</v>
      </c>
      <c r="G255" s="43">
        <f t="shared" si="17"/>
        <v>0</v>
      </c>
      <c r="H255" s="43">
        <f t="shared" si="18"/>
        <v>8315.5520634579807</v>
      </c>
      <c r="I255" s="1"/>
    </row>
    <row r="256" spans="2:9" x14ac:dyDescent="0.2">
      <c r="B256" s="9" t="str">
        <f>$B$45</f>
        <v>Health Services</v>
      </c>
      <c r="C256" s="43">
        <f t="shared" si="17"/>
        <v>28837.419082450611</v>
      </c>
      <c r="D256" s="43">
        <f t="shared" si="17"/>
        <v>37894.144468135921</v>
      </c>
      <c r="E256" s="43">
        <f t="shared" si="17"/>
        <v>0</v>
      </c>
      <c r="F256" s="43">
        <f t="shared" si="17"/>
        <v>0</v>
      </c>
      <c r="G256" s="43">
        <f t="shared" si="17"/>
        <v>0</v>
      </c>
      <c r="H256" s="43">
        <f t="shared" si="18"/>
        <v>66731.563550586536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270827.61307592504</v>
      </c>
      <c r="D258" s="43">
        <f t="shared" si="17"/>
        <v>3217970.7482341025</v>
      </c>
      <c r="E258" s="43">
        <f t="shared" si="17"/>
        <v>926239.35085627425</v>
      </c>
      <c r="F258" s="43">
        <f t="shared" si="17"/>
        <v>0</v>
      </c>
      <c r="G258" s="43">
        <f t="shared" si="17"/>
        <v>0</v>
      </c>
      <c r="H258" s="43">
        <f t="shared" si="18"/>
        <v>4415037.7121663019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216122.93728326855</v>
      </c>
      <c r="E260" s="43">
        <f t="shared" si="19"/>
        <v>0</v>
      </c>
      <c r="F260" s="43">
        <f t="shared" si="19"/>
        <v>0</v>
      </c>
      <c r="G260" s="43">
        <f t="shared" si="19"/>
        <v>0</v>
      </c>
      <c r="H260" s="43">
        <f t="shared" si="18"/>
        <v>216122.93728326855</v>
      </c>
      <c r="I260" s="1"/>
    </row>
    <row r="261" spans="2:10" x14ac:dyDescent="0.2">
      <c r="B261" s="9" t="str">
        <f>$B$50</f>
        <v>Technology</v>
      </c>
      <c r="C261" s="43">
        <f t="shared" si="19"/>
        <v>63091.390426419719</v>
      </c>
      <c r="D261" s="43">
        <f t="shared" si="19"/>
        <v>212459.83665134877</v>
      </c>
      <c r="E261" s="43">
        <f t="shared" si="19"/>
        <v>0</v>
      </c>
      <c r="F261" s="43">
        <f t="shared" si="19"/>
        <v>0</v>
      </c>
      <c r="G261" s="43">
        <f t="shared" si="19"/>
        <v>0</v>
      </c>
      <c r="H261" s="43">
        <f t="shared" si="18"/>
        <v>275551.22707776848</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3793722.6881801686</v>
      </c>
      <c r="D263" s="42">
        <f>SUM(D243:D262)</f>
        <v>9873193.027357921</v>
      </c>
      <c r="E263" s="42">
        <f>SUM(E243:E262)</f>
        <v>2069303.2844619108</v>
      </c>
      <c r="F263" s="42">
        <f>SUM(F243:F262)</f>
        <v>0</v>
      </c>
      <c r="G263" s="42">
        <f>SUM(G243:G262)</f>
        <v>0</v>
      </c>
      <c r="H263" s="42">
        <f t="shared" si="18"/>
        <v>15736219</v>
      </c>
      <c r="I263" s="54"/>
    </row>
    <row r="264" spans="2:10" x14ac:dyDescent="0.2">
      <c r="B264" s="378"/>
      <c r="C264" s="378"/>
      <c r="D264" s="378"/>
      <c r="E264" s="378"/>
      <c r="F264" s="378"/>
      <c r="G264" s="378"/>
      <c r="H264" s="379"/>
      <c r="I264" s="53"/>
    </row>
    <row r="265" spans="2:10" x14ac:dyDescent="0.2">
      <c r="B265" s="290"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9068612.4821480215</v>
      </c>
      <c r="D268" s="42">
        <f t="shared" si="20"/>
        <v>10428597.363933694</v>
      </c>
      <c r="E268" s="42">
        <f t="shared" si="20"/>
        <v>1530508.2898894108</v>
      </c>
      <c r="F268" s="42">
        <f t="shared" si="20"/>
        <v>0</v>
      </c>
      <c r="G268" s="42">
        <f t="shared" si="20"/>
        <v>0</v>
      </c>
      <c r="H268" s="42">
        <f>SUM(C268:G268)</f>
        <v>21027718.135971125</v>
      </c>
      <c r="I268" s="1"/>
    </row>
    <row r="269" spans="2:10" x14ac:dyDescent="0.2">
      <c r="B269" s="9" t="str">
        <f>$B$33</f>
        <v>Science</v>
      </c>
      <c r="C269" s="43">
        <f t="shared" si="20"/>
        <v>2853277.5777626899</v>
      </c>
      <c r="D269" s="43">
        <f t="shared" si="20"/>
        <v>1839953.4342391663</v>
      </c>
      <c r="E269" s="43">
        <f t="shared" si="20"/>
        <v>269314.0601441639</v>
      </c>
      <c r="F269" s="43">
        <f t="shared" si="20"/>
        <v>0</v>
      </c>
      <c r="G269" s="43">
        <f t="shared" si="20"/>
        <v>0</v>
      </c>
      <c r="H269" s="43">
        <f t="shared" ref="H269:H288" si="21">SUM(C269:G269)</f>
        <v>4962545.0721460199</v>
      </c>
      <c r="I269" s="1"/>
    </row>
    <row r="270" spans="2:10" x14ac:dyDescent="0.2">
      <c r="B270" s="9" t="str">
        <f>$B$34</f>
        <v>Fine Arts</v>
      </c>
      <c r="C270" s="43">
        <f t="shared" si="20"/>
        <v>546734.49112743803</v>
      </c>
      <c r="D270" s="43">
        <f t="shared" si="20"/>
        <v>96010.169164245337</v>
      </c>
      <c r="E270" s="43">
        <f t="shared" si="20"/>
        <v>0</v>
      </c>
      <c r="F270" s="43">
        <f t="shared" si="20"/>
        <v>0</v>
      </c>
      <c r="G270" s="43">
        <f t="shared" si="20"/>
        <v>0</v>
      </c>
      <c r="H270" s="43">
        <f t="shared" si="21"/>
        <v>642744.66029168339</v>
      </c>
      <c r="I270" s="1"/>
    </row>
    <row r="271" spans="2:10" x14ac:dyDescent="0.2">
      <c r="B271" s="9" t="str">
        <f>$B$35</f>
        <v>Teacher Education</v>
      </c>
      <c r="C271" s="43">
        <f t="shared" si="20"/>
        <v>610125.64377398463</v>
      </c>
      <c r="D271" s="43">
        <f t="shared" si="20"/>
        <v>7365828.8438136438</v>
      </c>
      <c r="E271" s="43">
        <f t="shared" si="20"/>
        <v>4591415.528143107</v>
      </c>
      <c r="F271" s="43">
        <f t="shared" si="20"/>
        <v>0</v>
      </c>
      <c r="G271" s="43">
        <f t="shared" si="20"/>
        <v>0</v>
      </c>
      <c r="H271" s="43">
        <f t="shared" si="21"/>
        <v>12567370.015730735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821063.06580215518</v>
      </c>
      <c r="D273" s="43">
        <f t="shared" si="20"/>
        <v>1793094.7347940966</v>
      </c>
      <c r="E273" s="43">
        <f t="shared" si="20"/>
        <v>32201.47193392233</v>
      </c>
      <c r="F273" s="43">
        <f t="shared" si="20"/>
        <v>0</v>
      </c>
      <c r="G273" s="43">
        <f t="shared" si="20"/>
        <v>0</v>
      </c>
      <c r="H273" s="43">
        <f t="shared" si="21"/>
        <v>2646359.2725301739</v>
      </c>
      <c r="I273" s="1"/>
    </row>
    <row r="274" spans="2:10" x14ac:dyDescent="0.2">
      <c r="B274" s="9" t="str">
        <f>$B$38</f>
        <v>Home Economics</v>
      </c>
      <c r="C274" s="43">
        <f t="shared" si="20"/>
        <v>0</v>
      </c>
      <c r="D274" s="43">
        <f t="shared" si="20"/>
        <v>0</v>
      </c>
      <c r="E274" s="43">
        <f t="shared" si="20"/>
        <v>126342.86505229799</v>
      </c>
      <c r="F274" s="43">
        <f t="shared" si="20"/>
        <v>0</v>
      </c>
      <c r="G274" s="43">
        <f t="shared" si="20"/>
        <v>0</v>
      </c>
      <c r="H274" s="43">
        <f t="shared" si="21"/>
        <v>126342.86505229799</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39578.911358942139</v>
      </c>
      <c r="D280" s="43">
        <f t="shared" si="20"/>
        <v>0</v>
      </c>
      <c r="E280" s="43">
        <f t="shared" si="20"/>
        <v>0</v>
      </c>
      <c r="F280" s="43">
        <f t="shared" si="20"/>
        <v>0</v>
      </c>
      <c r="G280" s="43">
        <f t="shared" si="20"/>
        <v>0</v>
      </c>
      <c r="H280" s="43">
        <f t="shared" si="21"/>
        <v>39578.911358942139</v>
      </c>
      <c r="I280" s="1"/>
    </row>
    <row r="281" spans="2:10" x14ac:dyDescent="0.2">
      <c r="B281" s="9" t="str">
        <f>$B$45</f>
        <v>Health Services</v>
      </c>
      <c r="C281" s="43">
        <f t="shared" si="20"/>
        <v>104793.2392307616</v>
      </c>
      <c r="D281" s="43">
        <f t="shared" si="20"/>
        <v>145520.03534209891</v>
      </c>
      <c r="E281" s="43">
        <f t="shared" si="20"/>
        <v>0</v>
      </c>
      <c r="F281" s="43">
        <f t="shared" si="20"/>
        <v>0</v>
      </c>
      <c r="G281" s="43">
        <f t="shared" si="20"/>
        <v>0</v>
      </c>
      <c r="H281" s="43">
        <f t="shared" si="21"/>
        <v>250313.27457286051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968905.98307289102</v>
      </c>
      <c r="D283" s="43">
        <f t="shared" si="20"/>
        <v>10910910.303396296</v>
      </c>
      <c r="E283" s="43">
        <f t="shared" si="20"/>
        <v>3427896.981392324</v>
      </c>
      <c r="F283" s="43">
        <f t="shared" si="20"/>
        <v>0</v>
      </c>
      <c r="G283" s="43">
        <f t="shared" si="20"/>
        <v>0</v>
      </c>
      <c r="H283" s="43">
        <f t="shared" si="21"/>
        <v>15307713.267861512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1182380.2624527016</v>
      </c>
      <c r="E285" s="43">
        <f t="shared" si="22"/>
        <v>0</v>
      </c>
      <c r="F285" s="43">
        <f t="shared" si="22"/>
        <v>0</v>
      </c>
      <c r="G285" s="43">
        <f t="shared" si="22"/>
        <v>0</v>
      </c>
      <c r="H285" s="43">
        <f t="shared" si="21"/>
        <v>1182380.2624527016</v>
      </c>
      <c r="I285" s="1"/>
    </row>
    <row r="286" spans="2:10" x14ac:dyDescent="0.2">
      <c r="B286" s="9" t="str">
        <f>$B$50</f>
        <v>Technology</v>
      </c>
      <c r="C286" s="43">
        <f t="shared" si="22"/>
        <v>159104.36480980014</v>
      </c>
      <c r="D286" s="43">
        <f t="shared" si="22"/>
        <v>560214.89722214674</v>
      </c>
      <c r="E286" s="43">
        <f t="shared" si="22"/>
        <v>0</v>
      </c>
      <c r="F286" s="43">
        <f t="shared" si="22"/>
        <v>0</v>
      </c>
      <c r="G286" s="43">
        <f t="shared" si="22"/>
        <v>0</v>
      </c>
      <c r="H286" s="43">
        <f t="shared" si="21"/>
        <v>719319.26203194691</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15172195.759086683</v>
      </c>
      <c r="D288" s="42">
        <f>SUM(D268:D287)</f>
        <v>34322510.044358082</v>
      </c>
      <c r="E288" s="42">
        <f>SUM(E268:E287)</f>
        <v>9977679.196555227</v>
      </c>
      <c r="F288" s="42">
        <f>SUM(F268:F287)</f>
        <v>0</v>
      </c>
      <c r="G288" s="42">
        <f>SUM(G268:G287)</f>
        <v>0</v>
      </c>
      <c r="H288" s="42">
        <f t="shared" si="21"/>
        <v>59472384.999999993</v>
      </c>
      <c r="I288" s="92"/>
      <c r="J288" s="58"/>
    </row>
    <row r="289" spans="2:10" x14ac:dyDescent="0.2">
      <c r="H289" s="58"/>
    </row>
    <row r="290" spans="2:10" x14ac:dyDescent="0.2">
      <c r="B290" s="290"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303.95885644873545</v>
      </c>
      <c r="D293" s="40">
        <f t="shared" si="23"/>
        <v>450.829905063708</v>
      </c>
      <c r="E293" s="40">
        <f t="shared" si="23"/>
        <v>1262.795618720636</v>
      </c>
      <c r="F293" s="40">
        <f t="shared" si="23"/>
        <v>0</v>
      </c>
      <c r="G293" s="41">
        <f t="shared" si="23"/>
        <v>0</v>
      </c>
      <c r="H293" s="42">
        <f t="shared" si="23"/>
        <v>388.11565617621449</v>
      </c>
      <c r="I293" s="1"/>
    </row>
    <row r="294" spans="2:10" x14ac:dyDescent="0.2">
      <c r="B294" s="9" t="str">
        <f>$B$33</f>
        <v>Science</v>
      </c>
      <c r="C294" s="75">
        <f t="shared" si="23"/>
        <v>331.73788835748053</v>
      </c>
      <c r="D294" s="75">
        <f t="shared" si="23"/>
        <v>465.45748399675341</v>
      </c>
      <c r="E294" s="75">
        <f t="shared" si="23"/>
        <v>470.00708576642916</v>
      </c>
      <c r="F294" s="75">
        <f t="shared" si="23"/>
        <v>0</v>
      </c>
      <c r="G294" s="95">
        <f t="shared" si="23"/>
        <v>0</v>
      </c>
      <c r="H294" s="43">
        <f t="shared" si="23"/>
        <v>378.04106590584445</v>
      </c>
      <c r="I294" s="1"/>
    </row>
    <row r="295" spans="2:10" x14ac:dyDescent="0.2">
      <c r="B295" s="9" t="str">
        <f>$B$34</f>
        <v>Fine Arts</v>
      </c>
      <c r="C295" s="75">
        <f t="shared" si="23"/>
        <v>236.37461786746132</v>
      </c>
      <c r="D295" s="75">
        <f t="shared" si="23"/>
        <v>680.92318556202372</v>
      </c>
      <c r="E295" s="75">
        <f t="shared" si="23"/>
        <v>0</v>
      </c>
      <c r="F295" s="75">
        <f t="shared" si="23"/>
        <v>0</v>
      </c>
      <c r="G295" s="95">
        <f t="shared" si="23"/>
        <v>0</v>
      </c>
      <c r="H295" s="43">
        <f t="shared" si="23"/>
        <v>261.91713948316357</v>
      </c>
      <c r="I295" s="1"/>
    </row>
    <row r="296" spans="2:10" x14ac:dyDescent="0.2">
      <c r="B296" s="9" t="str">
        <f>$B$35</f>
        <v>Teacher Education</v>
      </c>
      <c r="C296" s="75">
        <f t="shared" si="23"/>
        <v>286.30954658563331</v>
      </c>
      <c r="D296" s="75">
        <f t="shared" si="23"/>
        <v>394.52752243243941</v>
      </c>
      <c r="E296" s="75">
        <f t="shared" si="23"/>
        <v>916.0845028218489</v>
      </c>
      <c r="F296" s="75">
        <f t="shared" si="23"/>
        <v>0</v>
      </c>
      <c r="G296" s="95">
        <f t="shared" si="23"/>
        <v>0</v>
      </c>
      <c r="H296" s="43">
        <f t="shared" si="23"/>
        <v>486.86204686517397</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413.84227106963465</v>
      </c>
      <c r="D298" s="75">
        <f t="shared" si="23"/>
        <v>578.60430293452612</v>
      </c>
      <c r="E298" s="75">
        <f t="shared" si="23"/>
        <v>894.48533149784248</v>
      </c>
      <c r="F298" s="75">
        <f t="shared" si="23"/>
        <v>0</v>
      </c>
      <c r="G298" s="95">
        <f t="shared" si="23"/>
        <v>0</v>
      </c>
      <c r="H298" s="43">
        <f t="shared" si="23"/>
        <v>516.96801573162213</v>
      </c>
      <c r="I298" s="1"/>
    </row>
    <row r="299" spans="2:10" x14ac:dyDescent="0.2">
      <c r="B299" s="9" t="str">
        <f>$B$38</f>
        <v>Home Economics</v>
      </c>
      <c r="C299" s="75">
        <f t="shared" si="23"/>
        <v>0</v>
      </c>
      <c r="D299" s="75">
        <f t="shared" si="23"/>
        <v>0</v>
      </c>
      <c r="E299" s="75">
        <f t="shared" si="23"/>
        <v>752.04086340653566</v>
      </c>
      <c r="F299" s="75">
        <f t="shared" si="23"/>
        <v>0</v>
      </c>
      <c r="G299" s="95">
        <f t="shared" si="23"/>
        <v>0</v>
      </c>
      <c r="H299" s="43">
        <f t="shared" si="23"/>
        <v>752.04086340653566</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363.10927852240496</v>
      </c>
      <c r="D305" s="75">
        <f t="shared" si="23"/>
        <v>0</v>
      </c>
      <c r="E305" s="75">
        <f t="shared" si="23"/>
        <v>0</v>
      </c>
      <c r="F305" s="75">
        <f t="shared" si="23"/>
        <v>0</v>
      </c>
      <c r="G305" s="95">
        <f t="shared" si="23"/>
        <v>0</v>
      </c>
      <c r="H305" s="43">
        <f t="shared" si="23"/>
        <v>363.10927852240496</v>
      </c>
      <c r="I305" s="1"/>
    </row>
    <row r="306" spans="2:10" x14ac:dyDescent="0.2">
      <c r="B306" s="9" t="str">
        <f>$B$45</f>
        <v>Health Services</v>
      </c>
      <c r="C306" s="75">
        <f t="shared" si="23"/>
        <v>277.23079161577141</v>
      </c>
      <c r="D306" s="75">
        <f t="shared" si="23"/>
        <v>485.06678447366306</v>
      </c>
      <c r="E306" s="75">
        <f t="shared" si="23"/>
        <v>0</v>
      </c>
      <c r="F306" s="75">
        <f t="shared" si="23"/>
        <v>0</v>
      </c>
      <c r="G306" s="95">
        <f t="shared" si="23"/>
        <v>0</v>
      </c>
      <c r="H306" s="43">
        <f t="shared" si="23"/>
        <v>369.19362031395355</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272.93126283743408</v>
      </c>
      <c r="D308" s="75">
        <f t="shared" si="23"/>
        <v>428.28192429723254</v>
      </c>
      <c r="E308" s="75">
        <f t="shared" si="23"/>
        <v>604.24766109506857</v>
      </c>
      <c r="F308" s="75">
        <f t="shared" si="23"/>
        <v>0</v>
      </c>
      <c r="G308" s="95">
        <f t="shared" si="23"/>
        <v>0</v>
      </c>
      <c r="H308" s="43">
        <f t="shared" si="23"/>
        <v>441.15718804177385</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691.04632522074905</v>
      </c>
      <c r="E310" s="75">
        <f t="shared" si="24"/>
        <v>0</v>
      </c>
      <c r="F310" s="75">
        <f t="shared" si="24"/>
        <v>0</v>
      </c>
      <c r="G310" s="95">
        <f t="shared" si="24"/>
        <v>0</v>
      </c>
      <c r="H310" s="43">
        <f t="shared" si="24"/>
        <v>691.04632522074905</v>
      </c>
      <c r="I310" s="1"/>
    </row>
    <row r="311" spans="2:10" x14ac:dyDescent="0.2">
      <c r="B311" s="9" t="str">
        <f>$B$50</f>
        <v>Technology</v>
      </c>
      <c r="C311" s="75">
        <f t="shared" si="24"/>
        <v>192.38738187400259</v>
      </c>
      <c r="D311" s="75">
        <f t="shared" si="24"/>
        <v>333.06474270044396</v>
      </c>
      <c r="E311" s="75">
        <f t="shared" si="24"/>
        <v>0</v>
      </c>
      <c r="F311" s="75">
        <f t="shared" si="24"/>
        <v>0</v>
      </c>
      <c r="G311" s="95">
        <f t="shared" si="24"/>
        <v>0</v>
      </c>
      <c r="H311" s="43">
        <f t="shared" si="24"/>
        <v>286.6956006504372</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305.10367919656295</v>
      </c>
      <c r="D313" s="42">
        <f t="shared" si="24"/>
        <v>439.10892539222766</v>
      </c>
      <c r="E313" s="42">
        <f t="shared" si="24"/>
        <v>787.25573588095529</v>
      </c>
      <c r="F313" s="42">
        <f t="shared" si="24"/>
        <v>0</v>
      </c>
      <c r="G313" s="42">
        <f t="shared" si="24"/>
        <v>0</v>
      </c>
      <c r="H313" s="42">
        <f t="shared" si="24"/>
        <v>423.09224848114047</v>
      </c>
      <c r="I313" s="54"/>
    </row>
    <row r="315" spans="2:10" x14ac:dyDescent="0.2">
      <c r="B315" s="290"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33" si="25">IF($C$293=0,"",C293/$C$293)</f>
        <v>1</v>
      </c>
      <c r="D318" s="59">
        <f t="shared" si="25"/>
        <v>1.4831938451503659</v>
      </c>
      <c r="E318" s="59">
        <f t="shared" si="25"/>
        <v>4.1544952283159224</v>
      </c>
      <c r="F318" s="59">
        <f t="shared" si="25"/>
        <v>0</v>
      </c>
      <c r="G318" s="59">
        <f t="shared" si="25"/>
        <v>0</v>
      </c>
      <c r="H318" s="59">
        <f t="shared" si="25"/>
        <v>1.2768690496822968</v>
      </c>
      <c r="I318" s="1"/>
    </row>
    <row r="319" spans="2:10" x14ac:dyDescent="0.2">
      <c r="B319" s="9" t="str">
        <f>$B$33</f>
        <v>Science</v>
      </c>
      <c r="C319" s="59">
        <f t="shared" si="25"/>
        <v>1.0913907633200686</v>
      </c>
      <c r="D319" s="59">
        <f t="shared" si="25"/>
        <v>1.5313173941857348</v>
      </c>
      <c r="E319" s="59">
        <f t="shared" si="25"/>
        <v>1.5462852152350388</v>
      </c>
      <c r="F319" s="59">
        <f t="shared" si="25"/>
        <v>0</v>
      </c>
      <c r="G319" s="59">
        <f t="shared" si="25"/>
        <v>0</v>
      </c>
      <c r="H319" s="59">
        <f t="shared" si="25"/>
        <v>1.2437244642996721</v>
      </c>
      <c r="I319" s="1"/>
    </row>
    <row r="320" spans="2:10" x14ac:dyDescent="0.2">
      <c r="B320" s="9" t="str">
        <f>$B$34</f>
        <v>Fine Arts</v>
      </c>
      <c r="C320" s="59">
        <f t="shared" si="25"/>
        <v>0.77765333318171426</v>
      </c>
      <c r="D320" s="59">
        <f t="shared" si="25"/>
        <v>2.2401820875282366</v>
      </c>
      <c r="E320" s="59">
        <f t="shared" si="25"/>
        <v>0</v>
      </c>
      <c r="F320" s="59">
        <f t="shared" si="25"/>
        <v>0</v>
      </c>
      <c r="G320" s="59">
        <f t="shared" si="25"/>
        <v>0</v>
      </c>
      <c r="H320" s="59">
        <f t="shared" si="25"/>
        <v>0.86168615892045086</v>
      </c>
      <c r="I320" s="1"/>
    </row>
    <row r="321" spans="2:9" x14ac:dyDescent="0.2">
      <c r="B321" s="9" t="str">
        <f>$B$35</f>
        <v>Teacher Education</v>
      </c>
      <c r="C321" s="59">
        <f t="shared" si="25"/>
        <v>0.94193520113443774</v>
      </c>
      <c r="D321" s="59">
        <f t="shared" si="25"/>
        <v>1.2979635699444703</v>
      </c>
      <c r="E321" s="59">
        <f t="shared" si="25"/>
        <v>3.0138437600562309</v>
      </c>
      <c r="F321" s="59">
        <f t="shared" si="25"/>
        <v>0</v>
      </c>
      <c r="G321" s="59">
        <f t="shared" si="25"/>
        <v>0</v>
      </c>
      <c r="H321" s="59">
        <f t="shared" si="25"/>
        <v>1.6017366710526701</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1.3615075273828441</v>
      </c>
      <c r="D323" s="59">
        <f t="shared" si="25"/>
        <v>1.9035612572522997</v>
      </c>
      <c r="E323" s="59">
        <f t="shared" si="25"/>
        <v>2.9427842371446182</v>
      </c>
      <c r="F323" s="59">
        <f t="shared" si="25"/>
        <v>0</v>
      </c>
      <c r="G323" s="59">
        <f t="shared" si="25"/>
        <v>0</v>
      </c>
      <c r="H323" s="59">
        <f t="shared" si="25"/>
        <v>1.700782868351171</v>
      </c>
      <c r="I323" s="1"/>
    </row>
    <row r="324" spans="2:9" x14ac:dyDescent="0.2">
      <c r="B324" s="9" t="str">
        <f>$B$38</f>
        <v>Home Economics</v>
      </c>
      <c r="C324" s="59">
        <f t="shared" si="25"/>
        <v>0</v>
      </c>
      <c r="D324" s="59">
        <f t="shared" si="25"/>
        <v>0</v>
      </c>
      <c r="E324" s="59">
        <f t="shared" si="25"/>
        <v>2.4741534831158045</v>
      </c>
      <c r="F324" s="59">
        <f t="shared" si="25"/>
        <v>0</v>
      </c>
      <c r="G324" s="59">
        <f t="shared" si="25"/>
        <v>0</v>
      </c>
      <c r="H324" s="59">
        <f t="shared" si="25"/>
        <v>2.4741534831158045</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0</v>
      </c>
      <c r="D326" s="59">
        <f t="shared" si="25"/>
        <v>0</v>
      </c>
      <c r="E326" s="59">
        <f t="shared" si="25"/>
        <v>0</v>
      </c>
      <c r="F326" s="59">
        <f t="shared" si="25"/>
        <v>0</v>
      </c>
      <c r="G326" s="59">
        <f t="shared" si="25"/>
        <v>0</v>
      </c>
      <c r="H326" s="59">
        <f t="shared" si="25"/>
        <v>0</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1.1946000941204542</v>
      </c>
      <c r="D330" s="59">
        <f t="shared" si="25"/>
        <v>0</v>
      </c>
      <c r="E330" s="59">
        <f t="shared" si="25"/>
        <v>0</v>
      </c>
      <c r="F330" s="59">
        <f t="shared" si="25"/>
        <v>0</v>
      </c>
      <c r="G330" s="59">
        <f t="shared" si="25"/>
        <v>0</v>
      </c>
      <c r="H330" s="59">
        <f t="shared" si="25"/>
        <v>1.1946000941204542</v>
      </c>
      <c r="I330" s="1"/>
    </row>
    <row r="331" spans="2:9" x14ac:dyDescent="0.2">
      <c r="B331" s="9" t="str">
        <f>$B$45</f>
        <v>Health Services</v>
      </c>
      <c r="C331" s="59">
        <f t="shared" si="25"/>
        <v>0.91206683317196946</v>
      </c>
      <c r="D331" s="59">
        <f t="shared" si="25"/>
        <v>1.5958304033015489</v>
      </c>
      <c r="E331" s="59">
        <f t="shared" si="25"/>
        <v>0</v>
      </c>
      <c r="F331" s="59">
        <f t="shared" si="25"/>
        <v>0</v>
      </c>
      <c r="G331" s="59">
        <f t="shared" si="25"/>
        <v>0</v>
      </c>
      <c r="H331" s="59">
        <f t="shared" si="25"/>
        <v>1.2146170854416949</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0.89792173199423009</v>
      </c>
      <c r="D333" s="59">
        <f t="shared" si="25"/>
        <v>1.4090128160798137</v>
      </c>
      <c r="E333" s="59">
        <f t="shared" si="25"/>
        <v>1.9879258270501445</v>
      </c>
      <c r="F333" s="59">
        <f t="shared" si="25"/>
        <v>0</v>
      </c>
      <c r="G333" s="59">
        <f t="shared" si="25"/>
        <v>0</v>
      </c>
      <c r="H333" s="59">
        <f t="shared" si="25"/>
        <v>1.4513713901808212</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2.2734863964633263</v>
      </c>
      <c r="E335" s="59">
        <f t="shared" si="26"/>
        <v>0</v>
      </c>
      <c r="F335" s="59">
        <f t="shared" si="26"/>
        <v>0</v>
      </c>
      <c r="G335" s="59">
        <f t="shared" si="26"/>
        <v>0</v>
      </c>
      <c r="H335" s="59">
        <f t="shared" si="26"/>
        <v>2.2734863964633263</v>
      </c>
      <c r="I335" s="1"/>
    </row>
    <row r="336" spans="2:9" x14ac:dyDescent="0.2">
      <c r="B336" s="9" t="str">
        <f>$B$50</f>
        <v>Technology</v>
      </c>
      <c r="C336" s="59">
        <f t="shared" si="26"/>
        <v>0.63293889219658228</v>
      </c>
      <c r="D336" s="59">
        <f t="shared" si="26"/>
        <v>1.0957560065587937</v>
      </c>
      <c r="E336" s="59">
        <f t="shared" si="26"/>
        <v>0</v>
      </c>
      <c r="F336" s="59">
        <f t="shared" si="26"/>
        <v>0</v>
      </c>
      <c r="G336" s="59">
        <f t="shared" si="26"/>
        <v>0</v>
      </c>
      <c r="H336" s="59">
        <f t="shared" si="26"/>
        <v>0.94320528771560963</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1.0037663740454972</v>
      </c>
      <c r="D338" s="59">
        <f t="shared" si="26"/>
        <v>1.4446327720879755</v>
      </c>
      <c r="E338" s="59">
        <f t="shared" si="26"/>
        <v>2.5900075591767826</v>
      </c>
      <c r="F338" s="59">
        <f t="shared" si="26"/>
        <v>0</v>
      </c>
      <c r="G338" s="59">
        <f t="shared" si="26"/>
        <v>0</v>
      </c>
      <c r="H338" s="59">
        <f t="shared" si="26"/>
        <v>1.3919392032996993</v>
      </c>
      <c r="I338" s="54"/>
    </row>
    <row r="340" spans="2:10" x14ac:dyDescent="0.2">
      <c r="B340" s="290"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7">C293*30</f>
        <v>9118.7656934620627</v>
      </c>
      <c r="D343" s="42">
        <f t="shared" si="27"/>
        <v>13524.89715191124</v>
      </c>
      <c r="E343" s="42">
        <f>E293*24</f>
        <v>30307.094849295263</v>
      </c>
      <c r="F343" s="42">
        <f>F293*18</f>
        <v>0</v>
      </c>
      <c r="G343" s="42">
        <f>G293*24</f>
        <v>0</v>
      </c>
      <c r="H343" s="42">
        <f>IF((C32/30+D32/30+E32/24+F32/18+G32/24)=0,0,H268/(C32/30+D32/30+E32/24+F32/18+G32/24))</f>
        <v>11578.714879760908</v>
      </c>
      <c r="I343" s="1"/>
    </row>
    <row r="344" spans="2:10" x14ac:dyDescent="0.2">
      <c r="B344" s="9" t="str">
        <f>$B$33</f>
        <v>Science</v>
      </c>
      <c r="C344" s="43">
        <f t="shared" si="27"/>
        <v>9952.1366507244165</v>
      </c>
      <c r="D344" s="43">
        <f t="shared" si="27"/>
        <v>13963.724519902602</v>
      </c>
      <c r="E344" s="43">
        <f>E294*24</f>
        <v>11280.1700583943</v>
      </c>
      <c r="F344" s="43">
        <f>F294*18</f>
        <v>0</v>
      </c>
      <c r="G344" s="43">
        <f>G294*24</f>
        <v>0</v>
      </c>
      <c r="H344" s="43">
        <f t="shared" ref="H344:H363" si="28">IF((C33/30+D33/30+E33/24+F33/18+G33/24)=0,0,H269/(C33/30+D33/30+E33/24+F33/18+G33/24))</f>
        <v>11218.805385307782</v>
      </c>
      <c r="I344" s="1"/>
    </row>
    <row r="345" spans="2:10" x14ac:dyDescent="0.2">
      <c r="B345" s="9" t="str">
        <f>$B$34</f>
        <v>Fine Arts</v>
      </c>
      <c r="C345" s="43">
        <f t="shared" si="27"/>
        <v>7091.2385360238395</v>
      </c>
      <c r="D345" s="43">
        <f t="shared" si="27"/>
        <v>20427.695566860712</v>
      </c>
      <c r="E345" s="43">
        <f t="shared" ref="E345:E363" si="29">E295*24</f>
        <v>0</v>
      </c>
      <c r="F345" s="43">
        <f t="shared" ref="F345:F363" si="30">F295*18</f>
        <v>0</v>
      </c>
      <c r="G345" s="43">
        <f t="shared" ref="G345:G363" si="31">G295*24</f>
        <v>0</v>
      </c>
      <c r="H345" s="43">
        <f t="shared" si="28"/>
        <v>7857.5141844949076</v>
      </c>
      <c r="I345" s="1"/>
    </row>
    <row r="346" spans="2:10" x14ac:dyDescent="0.2">
      <c r="B346" s="9" t="str">
        <f>$B$35</f>
        <v>Teacher Education</v>
      </c>
      <c r="C346" s="43">
        <f t="shared" si="27"/>
        <v>8589.2863975689997</v>
      </c>
      <c r="D346" s="43">
        <f t="shared" si="27"/>
        <v>11835.825672973182</v>
      </c>
      <c r="E346" s="43">
        <f t="shared" si="29"/>
        <v>21986.028067724372</v>
      </c>
      <c r="F346" s="43">
        <f t="shared" si="30"/>
        <v>0</v>
      </c>
      <c r="G346" s="43">
        <f t="shared" si="31"/>
        <v>0</v>
      </c>
      <c r="H346" s="43">
        <f t="shared" si="28"/>
        <v>13929.694098570975</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12415.268132089039</v>
      </c>
      <c r="D348" s="43">
        <f t="shared" si="27"/>
        <v>17358.129088035785</v>
      </c>
      <c r="E348" s="43">
        <f t="shared" si="29"/>
        <v>21467.647955948218</v>
      </c>
      <c r="F348" s="43">
        <f t="shared" si="30"/>
        <v>0</v>
      </c>
      <c r="G348" s="43">
        <f t="shared" si="31"/>
        <v>0</v>
      </c>
      <c r="H348" s="43">
        <f t="shared" si="28"/>
        <v>15481.821017142203</v>
      </c>
      <c r="I348" s="1"/>
    </row>
    <row r="349" spans="2:10" x14ac:dyDescent="0.2">
      <c r="B349" s="9" t="str">
        <f>$B$38</f>
        <v>Home Economics</v>
      </c>
      <c r="C349" s="43">
        <f t="shared" si="27"/>
        <v>0</v>
      </c>
      <c r="D349" s="43">
        <f t="shared" si="27"/>
        <v>0</v>
      </c>
      <c r="E349" s="43">
        <f t="shared" si="29"/>
        <v>18048.980721756856</v>
      </c>
      <c r="F349" s="43">
        <f t="shared" si="30"/>
        <v>0</v>
      </c>
      <c r="G349" s="43">
        <f t="shared" si="31"/>
        <v>0</v>
      </c>
      <c r="H349" s="43">
        <f t="shared" si="28"/>
        <v>18048.980721756856</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0</v>
      </c>
      <c r="D351" s="43">
        <f t="shared" si="27"/>
        <v>0</v>
      </c>
      <c r="E351" s="43">
        <f t="shared" si="29"/>
        <v>0</v>
      </c>
      <c r="F351" s="43">
        <f t="shared" si="30"/>
        <v>0</v>
      </c>
      <c r="G351" s="43">
        <f t="shared" si="31"/>
        <v>0</v>
      </c>
      <c r="H351" s="43">
        <f t="shared" si="28"/>
        <v>0</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10893.27835567215</v>
      </c>
      <c r="D355" s="43">
        <f t="shared" si="27"/>
        <v>0</v>
      </c>
      <c r="E355" s="43">
        <f t="shared" si="29"/>
        <v>0</v>
      </c>
      <c r="F355" s="43">
        <f t="shared" si="30"/>
        <v>0</v>
      </c>
      <c r="G355" s="43">
        <f t="shared" si="31"/>
        <v>0</v>
      </c>
      <c r="H355" s="43">
        <f t="shared" si="28"/>
        <v>10893.278355672148</v>
      </c>
      <c r="I355" s="1"/>
    </row>
    <row r="356" spans="2:9" x14ac:dyDescent="0.2">
      <c r="B356" s="9" t="str">
        <f>$B$45</f>
        <v>Health Services</v>
      </c>
      <c r="C356" s="43">
        <f t="shared" si="27"/>
        <v>8316.923748473142</v>
      </c>
      <c r="D356" s="43">
        <f t="shared" si="27"/>
        <v>14552.003534209893</v>
      </c>
      <c r="E356" s="43">
        <f t="shared" si="29"/>
        <v>0</v>
      </c>
      <c r="F356" s="43">
        <f t="shared" si="30"/>
        <v>0</v>
      </c>
      <c r="G356" s="43">
        <f t="shared" si="31"/>
        <v>0</v>
      </c>
      <c r="H356" s="43">
        <f t="shared" si="28"/>
        <v>11075.808609418606</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8187.9378851230222</v>
      </c>
      <c r="D358" s="43">
        <f t="shared" si="27"/>
        <v>12848.457728916976</v>
      </c>
      <c r="E358" s="43">
        <f t="shared" si="29"/>
        <v>14501.943866281646</v>
      </c>
      <c r="F358" s="43">
        <f t="shared" si="30"/>
        <v>0</v>
      </c>
      <c r="G358" s="43">
        <f t="shared" si="31"/>
        <v>0</v>
      </c>
      <c r="H358" s="43">
        <f t="shared" si="28"/>
        <v>12715.015623721223</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20731.389756622473</v>
      </c>
      <c r="E360" s="43">
        <f t="shared" si="29"/>
        <v>0</v>
      </c>
      <c r="F360" s="43">
        <f t="shared" si="30"/>
        <v>0</v>
      </c>
      <c r="G360" s="43">
        <f t="shared" si="31"/>
        <v>0</v>
      </c>
      <c r="H360" s="43">
        <f t="shared" si="28"/>
        <v>20731.38975662247</v>
      </c>
      <c r="I360" s="1"/>
    </row>
    <row r="361" spans="2:9" x14ac:dyDescent="0.2">
      <c r="B361" s="9" t="str">
        <f>$B$50</f>
        <v>Technology</v>
      </c>
      <c r="C361" s="43">
        <f t="shared" si="32"/>
        <v>5771.6214562200776</v>
      </c>
      <c r="D361" s="43">
        <f t="shared" si="32"/>
        <v>9991.9422810133183</v>
      </c>
      <c r="E361" s="43">
        <f t="shared" si="29"/>
        <v>0</v>
      </c>
      <c r="F361" s="43">
        <f t="shared" si="30"/>
        <v>0</v>
      </c>
      <c r="G361" s="43">
        <f t="shared" si="31"/>
        <v>0</v>
      </c>
      <c r="H361" s="43">
        <f t="shared" si="28"/>
        <v>8600.8680195131146</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9153.1103758968893</v>
      </c>
      <c r="D363" s="42">
        <f t="shared" si="32"/>
        <v>13173.267761766831</v>
      </c>
      <c r="E363" s="42">
        <f t="shared" si="29"/>
        <v>18894.137661142926</v>
      </c>
      <c r="F363" s="42">
        <f t="shared" si="30"/>
        <v>0</v>
      </c>
      <c r="G363" s="42">
        <f t="shared" si="31"/>
        <v>0</v>
      </c>
      <c r="H363" s="42">
        <f t="shared" si="28"/>
        <v>12412.966615530717</v>
      </c>
      <c r="I363" s="54"/>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82" priority="6" stopIfTrue="1">
      <formula>C32=0</formula>
    </cfRule>
  </conditionalFormatting>
  <conditionalFormatting sqref="C91:G110">
    <cfRule type="expression" dxfId="181" priority="5" stopIfTrue="1">
      <formula>C32=0</formula>
    </cfRule>
  </conditionalFormatting>
  <conditionalFormatting sqref="C143:H162">
    <cfRule type="expression" dxfId="180" priority="3" stopIfTrue="1">
      <formula>C32=0</formula>
    </cfRule>
  </conditionalFormatting>
  <conditionalFormatting sqref="H143:H162">
    <cfRule type="expression" dxfId="179" priority="4" stopIfTrue="1">
      <formula>OR(AND(#REF!&gt;0,H143&gt;0,H61=0),AND(#REF!&gt;0,H143&gt;0,H32=0))</formula>
    </cfRule>
  </conditionalFormatting>
  <conditionalFormatting sqref="H143:H162">
    <cfRule type="expression" dxfId="178" priority="2" stopIfTrue="1">
      <formula>OR(AND(#REF!&gt;0,H143&gt;0,H61=0),AND(#REF!&gt;0,H143&gt;0,H32=0))</formula>
    </cfRule>
  </conditionalFormatting>
  <conditionalFormatting sqref="H143:H162">
    <cfRule type="expression" dxfId="17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topLeftCell="A31"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129</v>
      </c>
      <c r="C3" s="6"/>
      <c r="D3" s="6"/>
      <c r="E3" s="6"/>
      <c r="F3" s="6"/>
      <c r="G3" s="6"/>
      <c r="H3" s="6"/>
    </row>
    <row r="4" spans="2:8" x14ac:dyDescent="0.2">
      <c r="B4" s="90" t="s">
        <v>150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Data!G18</f>
        <v>31657171</v>
      </c>
      <c r="G13" s="33"/>
      <c r="H13" s="60">
        <f>F13</f>
        <v>31657171</v>
      </c>
    </row>
    <row r="14" spans="2:8" x14ac:dyDescent="0.2">
      <c r="B14" s="364" t="s">
        <v>14</v>
      </c>
      <c r="C14" s="364"/>
      <c r="D14" s="364"/>
      <c r="E14" s="364"/>
      <c r="F14" s="82">
        <f>Data!H18</f>
        <v>4838213</v>
      </c>
      <c r="G14" s="33"/>
      <c r="H14" s="30">
        <f>F14</f>
        <v>4838213</v>
      </c>
    </row>
    <row r="15" spans="2:8" x14ac:dyDescent="0.2">
      <c r="B15" s="364" t="s">
        <v>15</v>
      </c>
      <c r="C15" s="364"/>
      <c r="D15" s="364"/>
      <c r="E15" s="364"/>
      <c r="F15" s="82">
        <f>Data!I18</f>
        <v>17209229</v>
      </c>
      <c r="G15" s="33"/>
      <c r="H15" s="30">
        <f>F15</f>
        <v>17209229</v>
      </c>
    </row>
    <row r="16" spans="2:8" x14ac:dyDescent="0.2">
      <c r="B16" s="364" t="s">
        <v>19</v>
      </c>
      <c r="C16" s="364"/>
      <c r="D16" s="364"/>
      <c r="E16" s="364"/>
      <c r="F16" s="82">
        <f>Data!J18</f>
        <v>6646982</v>
      </c>
      <c r="G16" s="33"/>
      <c r="H16" s="30">
        <f>F16-G16</f>
        <v>6646982</v>
      </c>
    </row>
    <row r="17" spans="2:23" x14ac:dyDescent="0.2">
      <c r="B17" s="364" t="s">
        <v>16</v>
      </c>
      <c r="C17" s="364"/>
      <c r="D17" s="364"/>
      <c r="E17" s="364"/>
      <c r="F17" s="82">
        <f>Data!K18</f>
        <v>8401581</v>
      </c>
      <c r="G17" s="33"/>
      <c r="H17" s="30">
        <f>F17</f>
        <v>8401581</v>
      </c>
    </row>
    <row r="18" spans="2:23" x14ac:dyDescent="0.2">
      <c r="B18" s="364" t="s">
        <v>1</v>
      </c>
      <c r="C18" s="364"/>
      <c r="D18" s="364"/>
      <c r="E18" s="364"/>
      <c r="F18" s="83">
        <f>SUM(F13:F17)</f>
        <v>68753176</v>
      </c>
      <c r="G18" s="34"/>
      <c r="H18" s="29">
        <f>SUM(H13:H17)</f>
        <v>68753176</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Data!L18</f>
        <v>Monica Poehl</v>
      </c>
      <c r="E21" s="363"/>
      <c r="F21" s="363"/>
      <c r="G21" s="94" t="str">
        <f>Data!M18</f>
        <v>979-458-6090</v>
      </c>
      <c r="H21" s="84" t="str">
        <f>Data!N18</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Data!O18</f>
        <v>3265</v>
      </c>
      <c r="D25" s="86">
        <f>Data!P18</f>
        <v>3727</v>
      </c>
      <c r="E25" s="86">
        <f>Data!Q18</f>
        <v>870</v>
      </c>
      <c r="F25" s="86">
        <f>Data!R18</f>
        <v>22</v>
      </c>
      <c r="G25" s="86">
        <f>Data!S18</f>
        <v>0</v>
      </c>
      <c r="H25" s="74">
        <f>SUM(C25:G25)</f>
        <v>7884</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Data!T18</f>
        <v>Trevino, Mary</v>
      </c>
      <c r="E28" s="363"/>
      <c r="F28" s="363"/>
      <c r="G28" s="94" t="str">
        <f>Data!U18</f>
        <v>(956) 326-2277</v>
      </c>
      <c r="H28" s="84" t="str">
        <f>Data!V18</f>
        <v>maryt@tamiu.edu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Data!W18</f>
        <v>69912</v>
      </c>
      <c r="D32" s="87">
        <f>Data!AQ18</f>
        <v>30068</v>
      </c>
      <c r="E32" s="87">
        <f>Data!BK18</f>
        <v>5747</v>
      </c>
      <c r="F32" s="87">
        <f>Data!CE18</f>
        <v>0</v>
      </c>
      <c r="G32" s="87">
        <f>Data!CY18</f>
        <v>0</v>
      </c>
      <c r="H32" s="22">
        <f>SUM(C32:G32)</f>
        <v>105727</v>
      </c>
      <c r="I32" s="1"/>
      <c r="W32" s="18"/>
    </row>
    <row r="33" spans="2:23" x14ac:dyDescent="0.2">
      <c r="B33" s="7" t="s">
        <v>46</v>
      </c>
      <c r="C33" s="87">
        <f>Data!X18</f>
        <v>21038</v>
      </c>
      <c r="D33" s="87">
        <f>Data!AR18</f>
        <v>8067</v>
      </c>
      <c r="E33" s="87">
        <f>Data!BL18</f>
        <v>559</v>
      </c>
      <c r="F33" s="87">
        <f>Data!CF18</f>
        <v>0</v>
      </c>
      <c r="G33" s="87">
        <f>Data!CZ18</f>
        <v>0</v>
      </c>
      <c r="H33" s="22">
        <f t="shared" ref="H33:H52" si="0">SUM(C33:G33)</f>
        <v>29664</v>
      </c>
      <c r="I33" s="1"/>
      <c r="W33" s="18"/>
    </row>
    <row r="34" spans="2:23" x14ac:dyDescent="0.2">
      <c r="B34" s="7" t="s">
        <v>47</v>
      </c>
      <c r="C34" s="87">
        <f>Data!Y18</f>
        <v>6312</v>
      </c>
      <c r="D34" s="87">
        <f>Data!AS18</f>
        <v>2206</v>
      </c>
      <c r="E34" s="87">
        <f>Data!BM18</f>
        <v>0</v>
      </c>
      <c r="F34" s="87">
        <f>Data!CG18</f>
        <v>0</v>
      </c>
      <c r="G34" s="87">
        <f>Data!DA18</f>
        <v>0</v>
      </c>
      <c r="H34" s="22">
        <f t="shared" si="0"/>
        <v>8518</v>
      </c>
      <c r="I34" s="1"/>
      <c r="W34" s="18"/>
    </row>
    <row r="35" spans="2:23" x14ac:dyDescent="0.2">
      <c r="B35" s="7" t="s">
        <v>48</v>
      </c>
      <c r="C35" s="87">
        <f>Data!Z18</f>
        <v>1280</v>
      </c>
      <c r="D35" s="87">
        <f>Data!AT18</f>
        <v>3934</v>
      </c>
      <c r="E35" s="87">
        <f>Data!BN18</f>
        <v>5430</v>
      </c>
      <c r="F35" s="87">
        <f>Data!CH18</f>
        <v>0</v>
      </c>
      <c r="G35" s="87">
        <f>Data!DB18</f>
        <v>0</v>
      </c>
      <c r="H35" s="22">
        <f t="shared" si="0"/>
        <v>10644</v>
      </c>
      <c r="I35" s="1"/>
      <c r="W35" s="18"/>
    </row>
    <row r="36" spans="2:23" x14ac:dyDescent="0.2">
      <c r="B36" s="7" t="s">
        <v>49</v>
      </c>
      <c r="C36" s="87">
        <f>Data!AA18</f>
        <v>0</v>
      </c>
      <c r="D36" s="87">
        <f>Data!AU18</f>
        <v>0</v>
      </c>
      <c r="E36" s="87">
        <f>Data!BO18</f>
        <v>0</v>
      </c>
      <c r="F36" s="87">
        <f>Data!CI18</f>
        <v>0</v>
      </c>
      <c r="G36" s="87">
        <f>Data!DC18</f>
        <v>0</v>
      </c>
      <c r="H36" s="22">
        <f t="shared" si="0"/>
        <v>0</v>
      </c>
      <c r="I36" s="1"/>
      <c r="W36" s="18"/>
    </row>
    <row r="37" spans="2:23" x14ac:dyDescent="0.2">
      <c r="B37" s="7" t="s">
        <v>50</v>
      </c>
      <c r="C37" s="87">
        <f>Data!AB18</f>
        <v>1453</v>
      </c>
      <c r="D37" s="87">
        <f>Data!AV18</f>
        <v>1977</v>
      </c>
      <c r="E37" s="87">
        <f>Data!BP18</f>
        <v>39</v>
      </c>
      <c r="F37" s="87">
        <f>Data!CJ18</f>
        <v>0</v>
      </c>
      <c r="G37" s="87">
        <f>Data!DD18</f>
        <v>0</v>
      </c>
      <c r="H37" s="22">
        <f t="shared" si="0"/>
        <v>3469</v>
      </c>
      <c r="I37" s="1"/>
      <c r="W37" s="18"/>
    </row>
    <row r="38" spans="2:23" x14ac:dyDescent="0.2">
      <c r="B38" s="7" t="s">
        <v>51</v>
      </c>
      <c r="C38" s="87">
        <f>Data!AC18</f>
        <v>24</v>
      </c>
      <c r="D38" s="87">
        <f>Data!AW18</f>
        <v>624</v>
      </c>
      <c r="E38" s="87">
        <f>Data!BQ18</f>
        <v>84</v>
      </c>
      <c r="F38" s="87">
        <f>Data!CK18</f>
        <v>0</v>
      </c>
      <c r="G38" s="87">
        <f>Data!DE18</f>
        <v>0</v>
      </c>
      <c r="H38" s="22">
        <f t="shared" si="0"/>
        <v>732</v>
      </c>
      <c r="I38" s="1"/>
      <c r="W38" s="18"/>
    </row>
    <row r="39" spans="2:23" x14ac:dyDescent="0.2">
      <c r="B39" s="7" t="s">
        <v>52</v>
      </c>
      <c r="C39" s="87">
        <f>Data!AD18</f>
        <v>0</v>
      </c>
      <c r="D39" s="87">
        <f>Data!AX18</f>
        <v>0</v>
      </c>
      <c r="E39" s="87">
        <f>Data!BR18</f>
        <v>0</v>
      </c>
      <c r="F39" s="87">
        <f>Data!CL18</f>
        <v>0</v>
      </c>
      <c r="G39" s="87">
        <f>Data!DF18</f>
        <v>0</v>
      </c>
      <c r="H39" s="22">
        <f t="shared" si="0"/>
        <v>0</v>
      </c>
      <c r="I39" s="1"/>
      <c r="W39" s="18"/>
    </row>
    <row r="40" spans="2:23" x14ac:dyDescent="0.2">
      <c r="B40" s="7" t="s">
        <v>53</v>
      </c>
      <c r="C40" s="87">
        <f>Data!AE18</f>
        <v>0</v>
      </c>
      <c r="D40" s="87">
        <f>Data!AY18</f>
        <v>42</v>
      </c>
      <c r="E40" s="87">
        <f>Data!BS18</f>
        <v>0</v>
      </c>
      <c r="F40" s="87">
        <f>Data!CM18</f>
        <v>0</v>
      </c>
      <c r="G40" s="87">
        <f>Data!DG18</f>
        <v>0</v>
      </c>
      <c r="H40" s="22">
        <f t="shared" si="0"/>
        <v>42</v>
      </c>
      <c r="I40" s="1"/>
      <c r="W40" s="18"/>
    </row>
    <row r="41" spans="2:23" x14ac:dyDescent="0.2">
      <c r="B41" s="7" t="s">
        <v>54</v>
      </c>
      <c r="C41" s="87">
        <f>Data!AF18</f>
        <v>0</v>
      </c>
      <c r="D41" s="87">
        <f>Data!AZ18</f>
        <v>0</v>
      </c>
      <c r="E41" s="87">
        <f>Data!BT18</f>
        <v>0</v>
      </c>
      <c r="F41" s="87">
        <f>Data!CN18</f>
        <v>0</v>
      </c>
      <c r="G41" s="87">
        <f>Data!DH18</f>
        <v>0</v>
      </c>
      <c r="H41" s="22">
        <f t="shared" si="0"/>
        <v>0</v>
      </c>
      <c r="I41" s="1"/>
      <c r="W41" s="18"/>
    </row>
    <row r="42" spans="2:23" x14ac:dyDescent="0.2">
      <c r="B42" s="7" t="s">
        <v>55</v>
      </c>
      <c r="C42" s="87">
        <f>Data!AG18</f>
        <v>0</v>
      </c>
      <c r="D42" s="87">
        <f>Data!BA18</f>
        <v>0</v>
      </c>
      <c r="E42" s="87">
        <f>Data!BU18</f>
        <v>0</v>
      </c>
      <c r="F42" s="87">
        <f>Data!CO18</f>
        <v>0</v>
      </c>
      <c r="G42" s="87">
        <f>Data!DI18</f>
        <v>0</v>
      </c>
      <c r="H42" s="22">
        <f t="shared" si="0"/>
        <v>0</v>
      </c>
      <c r="I42" s="1"/>
      <c r="W42" s="18"/>
    </row>
    <row r="43" spans="2:23" x14ac:dyDescent="0.2">
      <c r="B43" s="7" t="s">
        <v>56</v>
      </c>
      <c r="C43" s="87">
        <f>Data!AH18</f>
        <v>0</v>
      </c>
      <c r="D43" s="87">
        <f>Data!BB18</f>
        <v>0</v>
      </c>
      <c r="E43" s="87">
        <f>Data!BV18</f>
        <v>0</v>
      </c>
      <c r="F43" s="87">
        <f>Data!CP18</f>
        <v>0</v>
      </c>
      <c r="G43" s="87">
        <f>Data!DJ18</f>
        <v>0</v>
      </c>
      <c r="H43" s="22">
        <f t="shared" si="0"/>
        <v>0</v>
      </c>
      <c r="I43" s="1"/>
      <c r="W43" s="18"/>
    </row>
    <row r="44" spans="2:23" x14ac:dyDescent="0.2">
      <c r="B44" s="7" t="s">
        <v>57</v>
      </c>
      <c r="C44" s="87">
        <f>Data!AI18</f>
        <v>273</v>
      </c>
      <c r="D44" s="87">
        <f>Data!BC18</f>
        <v>156</v>
      </c>
      <c r="E44" s="87">
        <f>Data!BW18</f>
        <v>0</v>
      </c>
      <c r="F44" s="87">
        <f>Data!CQ18</f>
        <v>0</v>
      </c>
      <c r="G44" s="87">
        <f>Data!DK18</f>
        <v>0</v>
      </c>
      <c r="H44" s="22">
        <f t="shared" si="0"/>
        <v>429</v>
      </c>
      <c r="I44" s="1"/>
      <c r="W44" s="18"/>
    </row>
    <row r="45" spans="2:23" x14ac:dyDescent="0.2">
      <c r="B45" s="7" t="s">
        <v>58</v>
      </c>
      <c r="C45" s="87">
        <f>Data!AJ18</f>
        <v>684</v>
      </c>
      <c r="D45" s="87">
        <f>Data!BD18</f>
        <v>3412</v>
      </c>
      <c r="E45" s="87">
        <f>Data!BX18</f>
        <v>0</v>
      </c>
      <c r="F45" s="87">
        <f>Data!CR18</f>
        <v>0</v>
      </c>
      <c r="G45" s="87">
        <f>Data!DL18</f>
        <v>0</v>
      </c>
      <c r="H45" s="22">
        <f t="shared" si="0"/>
        <v>4096</v>
      </c>
      <c r="I45" s="1"/>
      <c r="W45" s="18"/>
    </row>
    <row r="46" spans="2:23" x14ac:dyDescent="0.2">
      <c r="B46" s="7" t="s">
        <v>59</v>
      </c>
      <c r="C46" s="87">
        <f>Data!AK18</f>
        <v>0</v>
      </c>
      <c r="D46" s="87">
        <f>Data!BE18</f>
        <v>0</v>
      </c>
      <c r="E46" s="87">
        <f>Data!BY18</f>
        <v>0</v>
      </c>
      <c r="F46" s="87">
        <f>Data!CS18</f>
        <v>0</v>
      </c>
      <c r="G46" s="87">
        <f>Data!DM18</f>
        <v>0</v>
      </c>
      <c r="H46" s="22">
        <f t="shared" si="0"/>
        <v>0</v>
      </c>
      <c r="I46" s="1"/>
      <c r="W46" s="18"/>
    </row>
    <row r="47" spans="2:23" x14ac:dyDescent="0.2">
      <c r="B47" s="7" t="s">
        <v>60</v>
      </c>
      <c r="C47" s="87">
        <f>Data!AL18</f>
        <v>3636</v>
      </c>
      <c r="D47" s="87">
        <f>Data!BF18</f>
        <v>15255</v>
      </c>
      <c r="E47" s="87">
        <f>Data!BZ18</f>
        <v>4544</v>
      </c>
      <c r="F47" s="87">
        <f>Data!CT18</f>
        <v>225</v>
      </c>
      <c r="G47" s="87">
        <f>Data!DN18</f>
        <v>0</v>
      </c>
      <c r="H47" s="22">
        <f t="shared" si="0"/>
        <v>23660</v>
      </c>
      <c r="I47" s="1"/>
      <c r="W47" s="18"/>
    </row>
    <row r="48" spans="2:23" x14ac:dyDescent="0.2">
      <c r="B48" s="7" t="s">
        <v>61</v>
      </c>
      <c r="C48" s="87">
        <f>Data!AM18</f>
        <v>0</v>
      </c>
      <c r="D48" s="87">
        <f>Data!BG18</f>
        <v>0</v>
      </c>
      <c r="E48" s="87">
        <f>Data!CA18</f>
        <v>0</v>
      </c>
      <c r="F48" s="87">
        <f>Data!CU18</f>
        <v>0</v>
      </c>
      <c r="G48" s="87">
        <f>Data!DO18</f>
        <v>0</v>
      </c>
      <c r="H48" s="22">
        <f t="shared" si="0"/>
        <v>0</v>
      </c>
      <c r="I48" s="1"/>
      <c r="W48" s="18"/>
    </row>
    <row r="49" spans="2:23" x14ac:dyDescent="0.2">
      <c r="B49" s="7" t="s">
        <v>62</v>
      </c>
      <c r="C49" s="87">
        <f>Data!AN18</f>
        <v>6</v>
      </c>
      <c r="D49" s="87">
        <f>Data!BH18</f>
        <v>1620</v>
      </c>
      <c r="E49" s="87">
        <f>Data!CB18</f>
        <v>0</v>
      </c>
      <c r="F49" s="87">
        <f>Data!CV18</f>
        <v>0</v>
      </c>
      <c r="G49" s="87">
        <f>Data!DP18</f>
        <v>0</v>
      </c>
      <c r="H49" s="22">
        <f t="shared" si="0"/>
        <v>1626</v>
      </c>
      <c r="I49" s="1"/>
      <c r="W49" s="18"/>
    </row>
    <row r="50" spans="2:23" x14ac:dyDescent="0.2">
      <c r="B50" s="7" t="s">
        <v>63</v>
      </c>
      <c r="C50" s="87">
        <f>Data!AO18</f>
        <v>172</v>
      </c>
      <c r="D50" s="87">
        <f>Data!BI18</f>
        <v>0</v>
      </c>
      <c r="E50" s="87">
        <f>Data!CC18</f>
        <v>0</v>
      </c>
      <c r="F50" s="87">
        <f>Data!CW18</f>
        <v>0</v>
      </c>
      <c r="G50" s="87">
        <f>Data!DQ18</f>
        <v>0</v>
      </c>
      <c r="H50" s="22">
        <f t="shared" si="0"/>
        <v>172</v>
      </c>
      <c r="I50" s="1"/>
      <c r="W50" s="18"/>
    </row>
    <row r="51" spans="2:23" x14ac:dyDescent="0.2">
      <c r="B51" s="7" t="s">
        <v>0</v>
      </c>
      <c r="C51" s="87">
        <f>Data!AP18</f>
        <v>1857</v>
      </c>
      <c r="D51" s="87">
        <f>Data!BJ18</f>
        <v>5077</v>
      </c>
      <c r="E51" s="87">
        <f>Data!CD18</f>
        <v>771</v>
      </c>
      <c r="F51" s="87">
        <f>Data!CX18</f>
        <v>0</v>
      </c>
      <c r="G51" s="87">
        <f>Data!DR18</f>
        <v>0</v>
      </c>
      <c r="H51" s="22">
        <f t="shared" si="0"/>
        <v>7705</v>
      </c>
      <c r="I51" s="1"/>
      <c r="W51" s="18"/>
    </row>
    <row r="52" spans="2:23" x14ac:dyDescent="0.2">
      <c r="B52" s="8" t="s">
        <v>34</v>
      </c>
      <c r="C52" s="22">
        <f>SUM(C32:C51)</f>
        <v>106647</v>
      </c>
      <c r="D52" s="22">
        <f>SUM(D32:D51)</f>
        <v>72438</v>
      </c>
      <c r="E52" s="22">
        <f>SUM(E32:E51)</f>
        <v>17174</v>
      </c>
      <c r="F52" s="22">
        <f>SUM(F32:F51)</f>
        <v>225</v>
      </c>
      <c r="G52" s="22">
        <f>SUM(G32:G51)</f>
        <v>0</v>
      </c>
      <c r="H52" s="22">
        <f t="shared" si="0"/>
        <v>196484</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Data!T18</f>
        <v>Trevino, Mary</v>
      </c>
      <c r="E55" s="363"/>
      <c r="F55" s="363"/>
      <c r="G55" s="94" t="str">
        <f>Data!U18</f>
        <v>(956) 326-2277</v>
      </c>
      <c r="H55" s="84" t="str">
        <f>Data!V18</f>
        <v>maryt@tamiu.edu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Data!DS18</f>
        <v>2761945</v>
      </c>
      <c r="D61" s="88">
        <f>Data!EM18</f>
        <v>1772834</v>
      </c>
      <c r="E61" s="88">
        <f>Data!FG18</f>
        <v>1284555</v>
      </c>
      <c r="F61" s="88">
        <f>Data!GA18</f>
        <v>0</v>
      </c>
      <c r="G61" s="88">
        <f>Data!GU18</f>
        <v>0</v>
      </c>
      <c r="H61" s="21">
        <f>SUM(C61:G61)</f>
        <v>5819334</v>
      </c>
      <c r="I61" s="1"/>
    </row>
    <row r="62" spans="2:23" x14ac:dyDescent="0.2">
      <c r="B62" s="9" t="str">
        <f>$B$33</f>
        <v>Science</v>
      </c>
      <c r="C62" s="88">
        <f>Data!DT18</f>
        <v>962949</v>
      </c>
      <c r="D62" s="88">
        <f>Data!EN18</f>
        <v>671333</v>
      </c>
      <c r="E62" s="88">
        <f>Data!FH18</f>
        <v>224219</v>
      </c>
      <c r="F62" s="88">
        <f>Data!GB18</f>
        <v>0</v>
      </c>
      <c r="G62" s="88">
        <f>Data!GV18</f>
        <v>0</v>
      </c>
      <c r="H62" s="22">
        <f t="shared" ref="H62:H81" si="1">SUM(C62:G62)</f>
        <v>1858501</v>
      </c>
      <c r="I62" s="1"/>
    </row>
    <row r="63" spans="2:23" x14ac:dyDescent="0.2">
      <c r="B63" s="9" t="str">
        <f>$B$34</f>
        <v>Fine Arts</v>
      </c>
      <c r="C63" s="88">
        <f>Data!DU18</f>
        <v>678553</v>
      </c>
      <c r="D63" s="88">
        <f>Data!EO18</f>
        <v>478325</v>
      </c>
      <c r="E63" s="88">
        <f>Data!FI18</f>
        <v>0</v>
      </c>
      <c r="F63" s="88">
        <f>Data!GC18</f>
        <v>0</v>
      </c>
      <c r="G63" s="88">
        <f>Data!GW18</f>
        <v>0</v>
      </c>
      <c r="H63" s="22">
        <f t="shared" si="1"/>
        <v>1156878</v>
      </c>
      <c r="I63" s="1"/>
    </row>
    <row r="64" spans="2:23" x14ac:dyDescent="0.2">
      <c r="B64" s="9" t="str">
        <f>$B$35</f>
        <v>Teacher Education</v>
      </c>
      <c r="C64" s="88">
        <f>Data!DV18</f>
        <v>128865</v>
      </c>
      <c r="D64" s="88">
        <f>Data!EP18</f>
        <v>284945</v>
      </c>
      <c r="E64" s="88">
        <f>Data!FJ18</f>
        <v>587717</v>
      </c>
      <c r="F64" s="88">
        <f>Data!GD18</f>
        <v>0</v>
      </c>
      <c r="G64" s="88">
        <f>Data!GX18</f>
        <v>0</v>
      </c>
      <c r="H64" s="22">
        <f t="shared" si="1"/>
        <v>1001527</v>
      </c>
      <c r="I64" s="1"/>
    </row>
    <row r="65" spans="2:9" x14ac:dyDescent="0.2">
      <c r="B65" s="9" t="str">
        <f>$B$36</f>
        <v>Agriculture</v>
      </c>
      <c r="C65" s="88">
        <f>Data!DW18</f>
        <v>0</v>
      </c>
      <c r="D65" s="88">
        <f>Data!EQ18</f>
        <v>0</v>
      </c>
      <c r="E65" s="88">
        <f>Data!FK18</f>
        <v>0</v>
      </c>
      <c r="F65" s="88">
        <f>Data!GE18</f>
        <v>0</v>
      </c>
      <c r="G65" s="88">
        <f>Data!GY18</f>
        <v>0</v>
      </c>
      <c r="H65" s="22">
        <f t="shared" si="1"/>
        <v>0</v>
      </c>
      <c r="I65" s="1"/>
    </row>
    <row r="66" spans="2:9" x14ac:dyDescent="0.2">
      <c r="B66" s="9" t="str">
        <f>$B$37</f>
        <v>Engineering</v>
      </c>
      <c r="C66" s="88">
        <f>Data!DX18</f>
        <v>212604</v>
      </c>
      <c r="D66" s="88">
        <f>Data!ER18</f>
        <v>396200</v>
      </c>
      <c r="E66" s="88">
        <f>Data!FL18</f>
        <v>30875</v>
      </c>
      <c r="F66" s="88">
        <f>Data!GF18</f>
        <v>0</v>
      </c>
      <c r="G66" s="88">
        <f>Data!GZ18</f>
        <v>0</v>
      </c>
      <c r="H66" s="22">
        <f t="shared" si="1"/>
        <v>639679</v>
      </c>
      <c r="I66" s="1"/>
    </row>
    <row r="67" spans="2:9" x14ac:dyDescent="0.2">
      <c r="B67" s="9" t="str">
        <f>$B$38</f>
        <v>Home Economics</v>
      </c>
      <c r="C67" s="88">
        <f>Data!DY18</f>
        <v>730</v>
      </c>
      <c r="D67" s="88">
        <f>Data!ES18</f>
        <v>21603</v>
      </c>
      <c r="E67" s="88">
        <f>Data!FM18</f>
        <v>15510</v>
      </c>
      <c r="F67" s="88">
        <f>Data!GG18</f>
        <v>0</v>
      </c>
      <c r="G67" s="88">
        <f>Data!HA18</f>
        <v>0</v>
      </c>
      <c r="H67" s="22">
        <f t="shared" si="1"/>
        <v>37843</v>
      </c>
      <c r="I67" s="1"/>
    </row>
    <row r="68" spans="2:9" x14ac:dyDescent="0.2">
      <c r="B68" s="9" t="str">
        <f>$B$39</f>
        <v>Law</v>
      </c>
      <c r="C68" s="88">
        <f>Data!DZ18</f>
        <v>0</v>
      </c>
      <c r="D68" s="88">
        <f>Data!ET18</f>
        <v>0</v>
      </c>
      <c r="E68" s="88">
        <f>Data!FN18</f>
        <v>0</v>
      </c>
      <c r="F68" s="88">
        <f>Data!GH18</f>
        <v>0</v>
      </c>
      <c r="G68" s="88">
        <f>Data!HB18</f>
        <v>0</v>
      </c>
      <c r="H68" s="22">
        <f t="shared" si="1"/>
        <v>0</v>
      </c>
      <c r="I68" s="1"/>
    </row>
    <row r="69" spans="2:9" x14ac:dyDescent="0.2">
      <c r="B69" s="9" t="str">
        <f>$B$40</f>
        <v>Social Service</v>
      </c>
      <c r="C69" s="88">
        <f>Data!EA18</f>
        <v>0</v>
      </c>
      <c r="D69" s="88">
        <f>Data!EU18</f>
        <v>4400</v>
      </c>
      <c r="E69" s="88">
        <f>Data!FO18</f>
        <v>0</v>
      </c>
      <c r="F69" s="88">
        <f>Data!GI18</f>
        <v>0</v>
      </c>
      <c r="G69" s="88">
        <f>Data!HC18</f>
        <v>0</v>
      </c>
      <c r="H69" s="22">
        <f t="shared" si="1"/>
        <v>4400</v>
      </c>
      <c r="I69" s="1"/>
    </row>
    <row r="70" spans="2:9" x14ac:dyDescent="0.2">
      <c r="B70" s="9" t="str">
        <f>$B$41</f>
        <v>Library Science</v>
      </c>
      <c r="C70" s="88">
        <f>Data!EB18</f>
        <v>0</v>
      </c>
      <c r="D70" s="88">
        <f>Data!EV18</f>
        <v>0</v>
      </c>
      <c r="E70" s="88">
        <f>Data!FP18</f>
        <v>0</v>
      </c>
      <c r="F70" s="88">
        <f>Data!GJ18</f>
        <v>0</v>
      </c>
      <c r="G70" s="88">
        <f>Data!HD18</f>
        <v>0</v>
      </c>
      <c r="H70" s="22">
        <f t="shared" si="1"/>
        <v>0</v>
      </c>
      <c r="I70" s="1"/>
    </row>
    <row r="71" spans="2:9" x14ac:dyDescent="0.2">
      <c r="B71" s="9" t="str">
        <f>$B$42</f>
        <v>Veterinary Science</v>
      </c>
      <c r="C71" s="88">
        <f>Data!EC18</f>
        <v>0</v>
      </c>
      <c r="D71" s="88">
        <f>Data!EW18</f>
        <v>0</v>
      </c>
      <c r="E71" s="88">
        <f>Data!FQ18</f>
        <v>0</v>
      </c>
      <c r="F71" s="88">
        <f>Data!GK18</f>
        <v>0</v>
      </c>
      <c r="G71" s="88">
        <f>Data!HE18</f>
        <v>0</v>
      </c>
      <c r="H71" s="22">
        <f t="shared" si="1"/>
        <v>0</v>
      </c>
      <c r="I71" s="1"/>
    </row>
    <row r="72" spans="2:9" x14ac:dyDescent="0.2">
      <c r="B72" s="9" t="str">
        <f>$B$43</f>
        <v>Vocational Training</v>
      </c>
      <c r="C72" s="88">
        <f>Data!ED18</f>
        <v>0</v>
      </c>
      <c r="D72" s="88">
        <f>Data!EX18</f>
        <v>0</v>
      </c>
      <c r="E72" s="88">
        <f>Data!FR18</f>
        <v>0</v>
      </c>
      <c r="F72" s="88">
        <f>Data!GL18</f>
        <v>0</v>
      </c>
      <c r="G72" s="88">
        <f>Data!HF18</f>
        <v>0</v>
      </c>
      <c r="H72" s="22">
        <f t="shared" si="1"/>
        <v>0</v>
      </c>
      <c r="I72" s="1"/>
    </row>
    <row r="73" spans="2:9" x14ac:dyDescent="0.2">
      <c r="B73" s="9" t="str">
        <f>$B$44</f>
        <v>Physical Training</v>
      </c>
      <c r="C73" s="88">
        <f>Data!EE18</f>
        <v>21524</v>
      </c>
      <c r="D73" s="88">
        <f>Data!EY18</f>
        <v>13380</v>
      </c>
      <c r="E73" s="88">
        <f>Data!FS18</f>
        <v>0</v>
      </c>
      <c r="F73" s="88">
        <f>Data!GM18</f>
        <v>0</v>
      </c>
      <c r="G73" s="88">
        <f>Data!HG18</f>
        <v>0</v>
      </c>
      <c r="H73" s="22">
        <f t="shared" si="1"/>
        <v>34904</v>
      </c>
      <c r="I73" s="1"/>
    </row>
    <row r="74" spans="2:9" x14ac:dyDescent="0.2">
      <c r="B74" s="9" t="str">
        <f>$B$45</f>
        <v>Health Services</v>
      </c>
      <c r="C74" s="88">
        <f>Data!EF18</f>
        <v>88635</v>
      </c>
      <c r="D74" s="88">
        <f>Data!EZ18</f>
        <v>408656</v>
      </c>
      <c r="E74" s="88">
        <f>Data!FT18</f>
        <v>0</v>
      </c>
      <c r="F74" s="88">
        <f>Data!GN18</f>
        <v>0</v>
      </c>
      <c r="G74" s="88">
        <f>Data!HH18</f>
        <v>0</v>
      </c>
      <c r="H74" s="22">
        <f t="shared" si="1"/>
        <v>497291</v>
      </c>
      <c r="I74" s="1"/>
    </row>
    <row r="75" spans="2:9" x14ac:dyDescent="0.2">
      <c r="B75" s="9" t="str">
        <f>$B$46</f>
        <v>Pharmacy</v>
      </c>
      <c r="C75" s="88">
        <f>Data!EG18</f>
        <v>0</v>
      </c>
      <c r="D75" s="88">
        <f>Data!FA18</f>
        <v>0</v>
      </c>
      <c r="E75" s="88">
        <f>Data!FU18</f>
        <v>0</v>
      </c>
      <c r="F75" s="88">
        <f>Data!GO18</f>
        <v>0</v>
      </c>
      <c r="G75" s="88">
        <f>Data!HI18</f>
        <v>0</v>
      </c>
      <c r="H75" s="22">
        <f t="shared" si="1"/>
        <v>0</v>
      </c>
      <c r="I75" s="1"/>
    </row>
    <row r="76" spans="2:9" x14ac:dyDescent="0.2">
      <c r="B76" s="9" t="str">
        <f>$B$47</f>
        <v>Business Administration</v>
      </c>
      <c r="C76" s="88">
        <f>Data!EH18</f>
        <v>342689</v>
      </c>
      <c r="D76" s="88">
        <f>Data!FB18</f>
        <v>1443718</v>
      </c>
      <c r="E76" s="88">
        <f>Data!FV18</f>
        <v>707734</v>
      </c>
      <c r="F76" s="88">
        <f>Data!GP18</f>
        <v>365158</v>
      </c>
      <c r="G76" s="88">
        <f>Data!HJ18</f>
        <v>0</v>
      </c>
      <c r="H76" s="22">
        <f t="shared" si="1"/>
        <v>2859299</v>
      </c>
      <c r="I76" s="1"/>
    </row>
    <row r="77" spans="2:9" x14ac:dyDescent="0.2">
      <c r="B77" s="9" t="str">
        <f>$B$48</f>
        <v>Optometry</v>
      </c>
      <c r="C77" s="88">
        <f>Data!EI18</f>
        <v>0</v>
      </c>
      <c r="D77" s="88">
        <f>Data!FC18</f>
        <v>0</v>
      </c>
      <c r="E77" s="88">
        <f>Data!FW18</f>
        <v>0</v>
      </c>
      <c r="F77" s="88">
        <f>Data!GQ18</f>
        <v>0</v>
      </c>
      <c r="G77" s="88">
        <f>Data!HK18</f>
        <v>0</v>
      </c>
      <c r="H77" s="22">
        <f t="shared" si="1"/>
        <v>0</v>
      </c>
      <c r="I77" s="1"/>
    </row>
    <row r="78" spans="2:9" x14ac:dyDescent="0.2">
      <c r="B78" s="9" t="str">
        <f>$B$49</f>
        <v>Teacher Ed-Practice Teaching</v>
      </c>
      <c r="C78" s="88">
        <f>Data!EJ18</f>
        <v>740</v>
      </c>
      <c r="D78" s="88">
        <f>Data!FD18</f>
        <v>102794</v>
      </c>
      <c r="E78" s="88">
        <f>Data!FX18</f>
        <v>0</v>
      </c>
      <c r="F78" s="88">
        <f>Data!GR18</f>
        <v>0</v>
      </c>
      <c r="G78" s="88">
        <f>Data!HL18</f>
        <v>0</v>
      </c>
      <c r="H78" s="22">
        <f t="shared" si="1"/>
        <v>103534</v>
      </c>
      <c r="I78" s="1"/>
    </row>
    <row r="79" spans="2:9" x14ac:dyDescent="0.2">
      <c r="B79" s="9" t="str">
        <f>$B$50</f>
        <v>Technology</v>
      </c>
      <c r="C79" s="88">
        <f>Data!EK18</f>
        <v>12766</v>
      </c>
      <c r="D79" s="88">
        <f>Data!FE18</f>
        <v>0</v>
      </c>
      <c r="E79" s="88">
        <f>Data!FY18</f>
        <v>0</v>
      </c>
      <c r="F79" s="88">
        <f>Data!GS18</f>
        <v>0</v>
      </c>
      <c r="G79" s="88">
        <f>Data!HM18</f>
        <v>0</v>
      </c>
      <c r="H79" s="22">
        <f t="shared" si="1"/>
        <v>12766</v>
      </c>
      <c r="I79" s="1"/>
    </row>
    <row r="80" spans="2:9" x14ac:dyDescent="0.2">
      <c r="B80" s="9" t="str">
        <f>$B$51</f>
        <v>Nursing</v>
      </c>
      <c r="C80" s="88">
        <f>Data!EL18</f>
        <v>191822</v>
      </c>
      <c r="D80" s="88">
        <f>Data!FF18</f>
        <v>1121458</v>
      </c>
      <c r="E80" s="88">
        <f>Data!FZ18</f>
        <v>321056</v>
      </c>
      <c r="F80" s="88">
        <f>Data!GT18</f>
        <v>0</v>
      </c>
      <c r="G80" s="88">
        <f>Data!HN18</f>
        <v>0</v>
      </c>
      <c r="H80" s="22">
        <f t="shared" si="1"/>
        <v>1634336</v>
      </c>
      <c r="I80" s="1"/>
    </row>
    <row r="81" spans="2:9" x14ac:dyDescent="0.2">
      <c r="B81" s="39" t="str">
        <f>$B$52</f>
        <v>Totals</v>
      </c>
      <c r="C81" s="21">
        <f>SUM(C61:C80)</f>
        <v>5403822</v>
      </c>
      <c r="D81" s="21">
        <f>SUM(D61:D80)</f>
        <v>6719646</v>
      </c>
      <c r="E81" s="21">
        <f>SUM(E61:E80)</f>
        <v>3171666</v>
      </c>
      <c r="F81" s="21">
        <f>SUM(F61:F80)</f>
        <v>365158</v>
      </c>
      <c r="G81" s="21">
        <f>SUM(G61:G80)</f>
        <v>0</v>
      </c>
      <c r="H81" s="21">
        <f t="shared" si="1"/>
        <v>15660292</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Data!T18</f>
        <v>Trevino, Mary</v>
      </c>
      <c r="E84" s="363"/>
      <c r="F84" s="363"/>
      <c r="G84" s="94" t="str">
        <f>Data!U18</f>
        <v>(956) 326-2277</v>
      </c>
      <c r="H84" s="84" t="str">
        <f>Data!V18</f>
        <v>maryt@tamiu.edu</v>
      </c>
    </row>
    <row r="85" spans="2:9" ht="13.5" customHeight="1" x14ac:dyDescent="0.2">
      <c r="B85" s="27"/>
      <c r="C85" s="27"/>
      <c r="D85" s="27"/>
      <c r="E85" s="27"/>
      <c r="F85" s="27"/>
      <c r="G85" s="27"/>
      <c r="H85" s="5"/>
    </row>
    <row r="86" spans="2:9" x14ac:dyDescent="0.2">
      <c r="B86" s="28" t="s">
        <v>33</v>
      </c>
      <c r="C86" s="13"/>
      <c r="D86" s="13"/>
      <c r="E86" s="13"/>
      <c r="F86" s="13"/>
      <c r="G86" s="13"/>
      <c r="H86" s="17">
        <f>H13+H14</f>
        <v>36495384</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Data!HR18</f>
        <v>138483.82999999999</v>
      </c>
      <c r="D91" s="171">
        <f>Data!IL18</f>
        <v>0</v>
      </c>
      <c r="E91" s="171">
        <f>Data!JF18</f>
        <v>0</v>
      </c>
      <c r="F91" s="171">
        <f>Data!JZ18</f>
        <v>0</v>
      </c>
      <c r="G91" s="171">
        <f>Data!KT18</f>
        <v>0</v>
      </c>
      <c r="H91" s="40">
        <f t="shared" ref="H91:H111" si="2">SUM(C91:G91)</f>
        <v>138483.82999999999</v>
      </c>
    </row>
    <row r="92" spans="2:9" x14ac:dyDescent="0.2">
      <c r="B92" s="9" t="str">
        <f>$B$33</f>
        <v>Science</v>
      </c>
      <c r="C92" s="171">
        <f>Data!HS18</f>
        <v>24632</v>
      </c>
      <c r="D92" s="171">
        <f>Data!IM18</f>
        <v>0</v>
      </c>
      <c r="E92" s="171">
        <f>Data!JG18</f>
        <v>0</v>
      </c>
      <c r="F92" s="171">
        <f>Data!KA18</f>
        <v>0</v>
      </c>
      <c r="G92" s="171">
        <f>Data!KU18</f>
        <v>0</v>
      </c>
      <c r="H92" s="75">
        <f t="shared" si="2"/>
        <v>24632</v>
      </c>
    </row>
    <row r="93" spans="2:9" x14ac:dyDescent="0.2">
      <c r="B93" s="9" t="str">
        <f>$B$34</f>
        <v>Fine Arts</v>
      </c>
      <c r="C93" s="171">
        <f>Data!HT18</f>
        <v>0</v>
      </c>
      <c r="D93" s="171">
        <f>Data!IN18</f>
        <v>0</v>
      </c>
      <c r="E93" s="171">
        <f>Data!JH18</f>
        <v>0</v>
      </c>
      <c r="F93" s="171">
        <f>Data!KB18</f>
        <v>0</v>
      </c>
      <c r="G93" s="171">
        <f>Data!KV18</f>
        <v>0</v>
      </c>
      <c r="H93" s="75">
        <f t="shared" si="2"/>
        <v>0</v>
      </c>
    </row>
    <row r="94" spans="2:9" x14ac:dyDescent="0.2">
      <c r="B94" s="9" t="str">
        <f>$B$35</f>
        <v>Teacher Education</v>
      </c>
      <c r="C94" s="171">
        <f>Data!HU18</f>
        <v>0</v>
      </c>
      <c r="D94" s="171">
        <f>Data!IO18</f>
        <v>0</v>
      </c>
      <c r="E94" s="171">
        <f>Data!JI18</f>
        <v>0</v>
      </c>
      <c r="F94" s="171">
        <f>Data!KC18</f>
        <v>0</v>
      </c>
      <c r="G94" s="171">
        <f>Data!KW18</f>
        <v>0</v>
      </c>
      <c r="H94" s="75">
        <f t="shared" si="2"/>
        <v>0</v>
      </c>
    </row>
    <row r="95" spans="2:9" x14ac:dyDescent="0.2">
      <c r="B95" s="9" t="str">
        <f>$B$36</f>
        <v>Agriculture</v>
      </c>
      <c r="C95" s="171">
        <f>Data!HV18</f>
        <v>0</v>
      </c>
      <c r="D95" s="171">
        <f>Data!IP18</f>
        <v>0</v>
      </c>
      <c r="E95" s="171">
        <f>Data!JJ18</f>
        <v>0</v>
      </c>
      <c r="F95" s="171">
        <f>Data!KD18</f>
        <v>0</v>
      </c>
      <c r="G95" s="171">
        <f>Data!KX18</f>
        <v>0</v>
      </c>
      <c r="H95" s="75">
        <f t="shared" si="2"/>
        <v>0</v>
      </c>
    </row>
    <row r="96" spans="2:9" x14ac:dyDescent="0.2">
      <c r="B96" s="9" t="str">
        <f>$B$37</f>
        <v>Engineering</v>
      </c>
      <c r="C96" s="171">
        <f>Data!HW18</f>
        <v>0</v>
      </c>
      <c r="D96" s="171">
        <f>Data!IQ18</f>
        <v>0</v>
      </c>
      <c r="E96" s="171">
        <f>Data!JK18</f>
        <v>0</v>
      </c>
      <c r="F96" s="171">
        <f>Data!KE18</f>
        <v>0</v>
      </c>
      <c r="G96" s="171">
        <f>Data!KY18</f>
        <v>0</v>
      </c>
      <c r="H96" s="75">
        <f t="shared" si="2"/>
        <v>0</v>
      </c>
    </row>
    <row r="97" spans="2:8" x14ac:dyDescent="0.2">
      <c r="B97" s="9" t="str">
        <f>$B$38</f>
        <v>Home Economics</v>
      </c>
      <c r="C97" s="171">
        <f>Data!HX18</f>
        <v>0</v>
      </c>
      <c r="D97" s="171">
        <f>Data!IR18</f>
        <v>0</v>
      </c>
      <c r="E97" s="171">
        <f>Data!JL18</f>
        <v>0</v>
      </c>
      <c r="F97" s="171">
        <f>Data!KF18</f>
        <v>0</v>
      </c>
      <c r="G97" s="171">
        <f>Data!KZ18</f>
        <v>0</v>
      </c>
      <c r="H97" s="75">
        <f t="shared" si="2"/>
        <v>0</v>
      </c>
    </row>
    <row r="98" spans="2:8" x14ac:dyDescent="0.2">
      <c r="B98" s="9" t="str">
        <f>$B$39</f>
        <v>Law</v>
      </c>
      <c r="C98" s="171">
        <f>Data!HY18</f>
        <v>0</v>
      </c>
      <c r="D98" s="171">
        <f>Data!IS18</f>
        <v>0</v>
      </c>
      <c r="E98" s="171">
        <f>Data!JM18</f>
        <v>0</v>
      </c>
      <c r="F98" s="171">
        <f>Data!KG18</f>
        <v>0</v>
      </c>
      <c r="G98" s="171">
        <f>Data!LA18</f>
        <v>0</v>
      </c>
      <c r="H98" s="75">
        <f t="shared" si="2"/>
        <v>0</v>
      </c>
    </row>
    <row r="99" spans="2:8" x14ac:dyDescent="0.2">
      <c r="B99" s="9" t="str">
        <f>$B$40</f>
        <v>Social Service</v>
      </c>
      <c r="C99" s="171">
        <f>Data!HZ18</f>
        <v>0</v>
      </c>
      <c r="D99" s="171">
        <f>Data!IT18</f>
        <v>0</v>
      </c>
      <c r="E99" s="171">
        <f>Data!JN18</f>
        <v>0</v>
      </c>
      <c r="F99" s="171">
        <f>Data!KH18</f>
        <v>0</v>
      </c>
      <c r="G99" s="171">
        <f>Data!LB18</f>
        <v>0</v>
      </c>
      <c r="H99" s="75">
        <f t="shared" si="2"/>
        <v>0</v>
      </c>
    </row>
    <row r="100" spans="2:8" x14ac:dyDescent="0.2">
      <c r="B100" s="9" t="str">
        <f>$B$41</f>
        <v>Library Science</v>
      </c>
      <c r="C100" s="171">
        <f>Data!IA18</f>
        <v>0</v>
      </c>
      <c r="D100" s="171">
        <f>Data!IU18</f>
        <v>0</v>
      </c>
      <c r="E100" s="171">
        <f>Data!JO18</f>
        <v>0</v>
      </c>
      <c r="F100" s="171">
        <f>Data!KI18</f>
        <v>0</v>
      </c>
      <c r="G100" s="171">
        <f>Data!LC18</f>
        <v>0</v>
      </c>
      <c r="H100" s="75">
        <f t="shared" si="2"/>
        <v>0</v>
      </c>
    </row>
    <row r="101" spans="2:8" x14ac:dyDescent="0.2">
      <c r="B101" s="9" t="str">
        <f>$B$42</f>
        <v>Veterinary Science</v>
      </c>
      <c r="C101" s="171">
        <f>Data!IB18</f>
        <v>0</v>
      </c>
      <c r="D101" s="171">
        <f>Data!IV18</f>
        <v>0</v>
      </c>
      <c r="E101" s="171">
        <f>Data!JP18</f>
        <v>0</v>
      </c>
      <c r="F101" s="171">
        <f>Data!KJ18</f>
        <v>0</v>
      </c>
      <c r="G101" s="171">
        <f>Data!LD18</f>
        <v>0</v>
      </c>
      <c r="H101" s="75">
        <f t="shared" si="2"/>
        <v>0</v>
      </c>
    </row>
    <row r="102" spans="2:8" x14ac:dyDescent="0.2">
      <c r="B102" s="9" t="str">
        <f>$B$43</f>
        <v>Vocational Training</v>
      </c>
      <c r="C102" s="171">
        <f>Data!IC18</f>
        <v>0</v>
      </c>
      <c r="D102" s="171">
        <f>Data!IW18</f>
        <v>0</v>
      </c>
      <c r="E102" s="171">
        <f>Data!JQ18</f>
        <v>0</v>
      </c>
      <c r="F102" s="171">
        <f>Data!KK18</f>
        <v>0</v>
      </c>
      <c r="G102" s="171">
        <f>Data!LE18</f>
        <v>0</v>
      </c>
      <c r="H102" s="75">
        <f t="shared" si="2"/>
        <v>0</v>
      </c>
    </row>
    <row r="103" spans="2:8" x14ac:dyDescent="0.2">
      <c r="B103" s="9" t="str">
        <f>$B$44</f>
        <v>Physical Training</v>
      </c>
      <c r="C103" s="171">
        <f>Data!ID18</f>
        <v>0</v>
      </c>
      <c r="D103" s="171">
        <f>Data!IX18</f>
        <v>0</v>
      </c>
      <c r="E103" s="171">
        <f>Data!JR18</f>
        <v>0</v>
      </c>
      <c r="F103" s="171">
        <f>Data!KL18</f>
        <v>0</v>
      </c>
      <c r="G103" s="171">
        <f>Data!LF18</f>
        <v>0</v>
      </c>
      <c r="H103" s="75">
        <f t="shared" si="2"/>
        <v>0</v>
      </c>
    </row>
    <row r="104" spans="2:8" x14ac:dyDescent="0.2">
      <c r="B104" s="9" t="str">
        <f>$B$45</f>
        <v>Health Services</v>
      </c>
      <c r="C104" s="171">
        <f>Data!IE18</f>
        <v>0</v>
      </c>
      <c r="D104" s="171">
        <f>Data!IY18</f>
        <v>0</v>
      </c>
      <c r="E104" s="171">
        <f>Data!JS18</f>
        <v>0</v>
      </c>
      <c r="F104" s="171">
        <f>Data!KM18</f>
        <v>0</v>
      </c>
      <c r="G104" s="171">
        <f>Data!LG18</f>
        <v>0</v>
      </c>
      <c r="H104" s="75">
        <f t="shared" si="2"/>
        <v>0</v>
      </c>
    </row>
    <row r="105" spans="2:8" x14ac:dyDescent="0.2">
      <c r="B105" s="9" t="str">
        <f>$B$46</f>
        <v>Pharmacy</v>
      </c>
      <c r="C105" s="171">
        <f>Data!IF18</f>
        <v>0</v>
      </c>
      <c r="D105" s="171">
        <f>Data!IZ18</f>
        <v>0</v>
      </c>
      <c r="E105" s="171">
        <f>Data!JT18</f>
        <v>0</v>
      </c>
      <c r="F105" s="171">
        <f>Data!KN18</f>
        <v>0</v>
      </c>
      <c r="G105" s="171">
        <f>Data!LH18</f>
        <v>0</v>
      </c>
      <c r="H105" s="75">
        <f t="shared" si="2"/>
        <v>0</v>
      </c>
    </row>
    <row r="106" spans="2:8" x14ac:dyDescent="0.2">
      <c r="B106" s="9" t="str">
        <f>$B$47</f>
        <v>Business Administration</v>
      </c>
      <c r="C106" s="171">
        <f>Data!IG18</f>
        <v>3000</v>
      </c>
      <c r="D106" s="171">
        <f>Data!JA18</f>
        <v>42003</v>
      </c>
      <c r="E106" s="171">
        <f>Data!JU18</f>
        <v>0</v>
      </c>
      <c r="F106" s="171">
        <f>Data!KO18</f>
        <v>0</v>
      </c>
      <c r="G106" s="171">
        <f>Data!LI18</f>
        <v>0</v>
      </c>
      <c r="H106" s="75">
        <f t="shared" si="2"/>
        <v>45003</v>
      </c>
    </row>
    <row r="107" spans="2:8" x14ac:dyDescent="0.2">
      <c r="B107" s="9" t="str">
        <f>$B$48</f>
        <v>Optometry</v>
      </c>
      <c r="C107" s="171">
        <f>Data!IH18</f>
        <v>0</v>
      </c>
      <c r="D107" s="171">
        <f>Data!JB18</f>
        <v>0</v>
      </c>
      <c r="E107" s="171">
        <f>Data!JV18</f>
        <v>0</v>
      </c>
      <c r="F107" s="171">
        <f>Data!KP18</f>
        <v>0</v>
      </c>
      <c r="G107" s="171">
        <f>Data!LJ18</f>
        <v>0</v>
      </c>
      <c r="H107" s="75">
        <f t="shared" si="2"/>
        <v>0</v>
      </c>
    </row>
    <row r="108" spans="2:8" x14ac:dyDescent="0.2">
      <c r="B108" s="9" t="str">
        <f>$B$49</f>
        <v>Teacher Ed-Practice Teaching</v>
      </c>
      <c r="C108" s="171">
        <f>Data!II18</f>
        <v>0</v>
      </c>
      <c r="D108" s="171">
        <f>Data!JC18</f>
        <v>0</v>
      </c>
      <c r="E108" s="171">
        <f>Data!JW18</f>
        <v>0</v>
      </c>
      <c r="F108" s="171">
        <f>Data!KQ18</f>
        <v>0</v>
      </c>
      <c r="G108" s="171">
        <f>Data!LK18</f>
        <v>0</v>
      </c>
      <c r="H108" s="75">
        <f t="shared" si="2"/>
        <v>0</v>
      </c>
    </row>
    <row r="109" spans="2:8" x14ac:dyDescent="0.2">
      <c r="B109" s="9" t="str">
        <f>$B$50</f>
        <v>Technology</v>
      </c>
      <c r="C109" s="171">
        <f>Data!IJ18</f>
        <v>0</v>
      </c>
      <c r="D109" s="171">
        <f>Data!JD18</f>
        <v>0</v>
      </c>
      <c r="E109" s="171">
        <f>Data!JX18</f>
        <v>0</v>
      </c>
      <c r="F109" s="171">
        <f>Data!KR18</f>
        <v>0</v>
      </c>
      <c r="G109" s="171">
        <f>Data!LL18</f>
        <v>0</v>
      </c>
      <c r="H109" s="75">
        <f t="shared" si="2"/>
        <v>0</v>
      </c>
    </row>
    <row r="110" spans="2:8" x14ac:dyDescent="0.2">
      <c r="B110" s="9" t="str">
        <f>$B$51</f>
        <v>Nursing</v>
      </c>
      <c r="C110" s="171">
        <f>Data!IK18</f>
        <v>0</v>
      </c>
      <c r="D110" s="171">
        <f>Data!JE18</f>
        <v>0</v>
      </c>
      <c r="E110" s="171">
        <f>Data!JY18</f>
        <v>0</v>
      </c>
      <c r="F110" s="171">
        <f>Data!KS18</f>
        <v>0</v>
      </c>
      <c r="G110" s="171">
        <f>Data!HPM18</f>
        <v>0</v>
      </c>
      <c r="H110" s="75">
        <f t="shared" si="2"/>
        <v>0</v>
      </c>
    </row>
    <row r="111" spans="2:8" x14ac:dyDescent="0.2">
      <c r="B111" s="39" t="str">
        <f>$B$52</f>
        <v>Totals</v>
      </c>
      <c r="C111" s="40">
        <f>SUM(C91:C110)</f>
        <v>166115.82999999999</v>
      </c>
      <c r="D111" s="40">
        <f>SUM(D91:D110)</f>
        <v>42003</v>
      </c>
      <c r="E111" s="40">
        <f>SUM(E91:E110)</f>
        <v>0</v>
      </c>
      <c r="F111" s="40">
        <f>SUM(F91:F110)</f>
        <v>0</v>
      </c>
      <c r="G111" s="40">
        <f>SUM(G91:G110)</f>
        <v>0</v>
      </c>
      <c r="H111" s="40">
        <f t="shared" si="2"/>
        <v>208118.83</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2900428.83</v>
      </c>
      <c r="D116" s="21">
        <f t="shared" si="3"/>
        <v>1772834</v>
      </c>
      <c r="E116" s="21">
        <f t="shared" si="3"/>
        <v>1284555</v>
      </c>
      <c r="F116" s="21">
        <f t="shared" si="3"/>
        <v>0</v>
      </c>
      <c r="G116" s="21">
        <f t="shared" si="3"/>
        <v>0</v>
      </c>
      <c r="H116" s="40">
        <f t="shared" ref="H116:H136" si="4">SUM(C116:G116)</f>
        <v>5957817.8300000001</v>
      </c>
      <c r="I116" s="1"/>
    </row>
    <row r="117" spans="2:9" x14ac:dyDescent="0.2">
      <c r="B117" s="9" t="str">
        <f>$B$33</f>
        <v>Science</v>
      </c>
      <c r="C117" s="22">
        <f t="shared" si="3"/>
        <v>987581</v>
      </c>
      <c r="D117" s="22">
        <f t="shared" si="3"/>
        <v>671333</v>
      </c>
      <c r="E117" s="22">
        <f t="shared" si="3"/>
        <v>224219</v>
      </c>
      <c r="F117" s="22">
        <f t="shared" si="3"/>
        <v>0</v>
      </c>
      <c r="G117" s="22">
        <f t="shared" si="3"/>
        <v>0</v>
      </c>
      <c r="H117" s="75">
        <f t="shared" si="4"/>
        <v>1883133</v>
      </c>
      <c r="I117" s="1"/>
    </row>
    <row r="118" spans="2:9" x14ac:dyDescent="0.2">
      <c r="B118" s="9" t="str">
        <f>$B$34</f>
        <v>Fine Arts</v>
      </c>
      <c r="C118" s="22">
        <f t="shared" si="3"/>
        <v>678553</v>
      </c>
      <c r="D118" s="22">
        <f t="shared" si="3"/>
        <v>478325</v>
      </c>
      <c r="E118" s="22">
        <f t="shared" si="3"/>
        <v>0</v>
      </c>
      <c r="F118" s="22">
        <f t="shared" si="3"/>
        <v>0</v>
      </c>
      <c r="G118" s="22">
        <f t="shared" si="3"/>
        <v>0</v>
      </c>
      <c r="H118" s="75">
        <f t="shared" si="4"/>
        <v>1156878</v>
      </c>
      <c r="I118" s="1"/>
    </row>
    <row r="119" spans="2:9" x14ac:dyDescent="0.2">
      <c r="B119" s="9" t="str">
        <f>$B$35</f>
        <v>Teacher Education</v>
      </c>
      <c r="C119" s="22">
        <f t="shared" si="3"/>
        <v>128865</v>
      </c>
      <c r="D119" s="22">
        <f t="shared" si="3"/>
        <v>284945</v>
      </c>
      <c r="E119" s="22">
        <f t="shared" si="3"/>
        <v>587717</v>
      </c>
      <c r="F119" s="22">
        <f t="shared" si="3"/>
        <v>0</v>
      </c>
      <c r="G119" s="22">
        <f t="shared" si="3"/>
        <v>0</v>
      </c>
      <c r="H119" s="75">
        <f t="shared" si="4"/>
        <v>1001527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212604</v>
      </c>
      <c r="D121" s="22">
        <f t="shared" si="3"/>
        <v>396200</v>
      </c>
      <c r="E121" s="22">
        <f t="shared" si="3"/>
        <v>30875</v>
      </c>
      <c r="F121" s="22">
        <f t="shared" si="3"/>
        <v>0</v>
      </c>
      <c r="G121" s="22">
        <f t="shared" si="3"/>
        <v>0</v>
      </c>
      <c r="H121" s="75">
        <f t="shared" si="4"/>
        <v>639679</v>
      </c>
      <c r="I121" s="1"/>
    </row>
    <row r="122" spans="2:9" x14ac:dyDescent="0.2">
      <c r="B122" s="9" t="str">
        <f>$B$38</f>
        <v>Home Economics</v>
      </c>
      <c r="C122" s="22">
        <f t="shared" si="3"/>
        <v>730</v>
      </c>
      <c r="D122" s="22">
        <f t="shared" si="3"/>
        <v>21603</v>
      </c>
      <c r="E122" s="22">
        <f t="shared" si="3"/>
        <v>15510</v>
      </c>
      <c r="F122" s="22">
        <f t="shared" si="3"/>
        <v>0</v>
      </c>
      <c r="G122" s="22">
        <f t="shared" si="3"/>
        <v>0</v>
      </c>
      <c r="H122" s="75">
        <f t="shared" si="4"/>
        <v>37843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4400</v>
      </c>
      <c r="E124" s="22">
        <f t="shared" si="3"/>
        <v>0</v>
      </c>
      <c r="F124" s="22">
        <f t="shared" si="3"/>
        <v>0</v>
      </c>
      <c r="G124" s="22">
        <f t="shared" si="3"/>
        <v>0</v>
      </c>
      <c r="H124" s="75">
        <f t="shared" si="4"/>
        <v>4400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21524</v>
      </c>
      <c r="D128" s="22">
        <f t="shared" si="3"/>
        <v>13380</v>
      </c>
      <c r="E128" s="22">
        <f t="shared" si="3"/>
        <v>0</v>
      </c>
      <c r="F128" s="22">
        <f t="shared" si="3"/>
        <v>0</v>
      </c>
      <c r="G128" s="22">
        <f t="shared" si="3"/>
        <v>0</v>
      </c>
      <c r="H128" s="75">
        <f t="shared" si="4"/>
        <v>34904</v>
      </c>
      <c r="I128" s="1"/>
    </row>
    <row r="129" spans="2:12" x14ac:dyDescent="0.2">
      <c r="B129" s="9" t="str">
        <f>$B$45</f>
        <v>Health Services</v>
      </c>
      <c r="C129" s="22">
        <f t="shared" si="3"/>
        <v>88635</v>
      </c>
      <c r="D129" s="22">
        <f t="shared" si="3"/>
        <v>408656</v>
      </c>
      <c r="E129" s="22">
        <f t="shared" si="3"/>
        <v>0</v>
      </c>
      <c r="F129" s="22">
        <f t="shared" si="3"/>
        <v>0</v>
      </c>
      <c r="G129" s="22">
        <f t="shared" si="3"/>
        <v>0</v>
      </c>
      <c r="H129" s="75">
        <f t="shared" si="4"/>
        <v>497291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345689</v>
      </c>
      <c r="D131" s="22">
        <f t="shared" si="3"/>
        <v>1485721</v>
      </c>
      <c r="E131" s="22">
        <f t="shared" si="3"/>
        <v>707734</v>
      </c>
      <c r="F131" s="22">
        <f t="shared" si="3"/>
        <v>365158</v>
      </c>
      <c r="G131" s="22">
        <f t="shared" si="3"/>
        <v>0</v>
      </c>
      <c r="H131" s="75">
        <f t="shared" si="4"/>
        <v>2904302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740</v>
      </c>
      <c r="D133" s="22">
        <f t="shared" si="5"/>
        <v>102794</v>
      </c>
      <c r="E133" s="22">
        <f t="shared" si="5"/>
        <v>0</v>
      </c>
      <c r="F133" s="22">
        <f t="shared" si="5"/>
        <v>0</v>
      </c>
      <c r="G133" s="22">
        <f t="shared" si="5"/>
        <v>0</v>
      </c>
      <c r="H133" s="75">
        <f t="shared" si="4"/>
        <v>103534</v>
      </c>
      <c r="I133" s="1"/>
    </row>
    <row r="134" spans="2:12" x14ac:dyDescent="0.2">
      <c r="B134" s="9" t="str">
        <f>$B$50</f>
        <v>Technology</v>
      </c>
      <c r="C134" s="22">
        <f t="shared" si="5"/>
        <v>12766</v>
      </c>
      <c r="D134" s="22">
        <f t="shared" si="5"/>
        <v>0</v>
      </c>
      <c r="E134" s="22">
        <f t="shared" si="5"/>
        <v>0</v>
      </c>
      <c r="F134" s="22">
        <f t="shared" si="5"/>
        <v>0</v>
      </c>
      <c r="G134" s="22">
        <f t="shared" si="5"/>
        <v>0</v>
      </c>
      <c r="H134" s="75">
        <f t="shared" si="4"/>
        <v>12766</v>
      </c>
      <c r="I134" s="1"/>
    </row>
    <row r="135" spans="2:12" x14ac:dyDescent="0.2">
      <c r="B135" s="9" t="str">
        <f>$B$51</f>
        <v>Nursing</v>
      </c>
      <c r="C135" s="22">
        <f t="shared" si="5"/>
        <v>191822</v>
      </c>
      <c r="D135" s="22">
        <f t="shared" si="5"/>
        <v>1121458</v>
      </c>
      <c r="E135" s="22">
        <f t="shared" si="5"/>
        <v>321056</v>
      </c>
      <c r="F135" s="22">
        <f t="shared" si="5"/>
        <v>0</v>
      </c>
      <c r="G135" s="22">
        <f t="shared" si="5"/>
        <v>0</v>
      </c>
      <c r="H135" s="75">
        <f t="shared" si="4"/>
        <v>1634336</v>
      </c>
      <c r="I135" s="1"/>
    </row>
    <row r="136" spans="2:12" x14ac:dyDescent="0.2">
      <c r="B136" s="39" t="str">
        <f>$B$52</f>
        <v>Totals</v>
      </c>
      <c r="C136" s="40">
        <f>SUM(C116:C135)</f>
        <v>5569937.8300000001</v>
      </c>
      <c r="D136" s="40">
        <f>SUM(D116:D135)</f>
        <v>6761649</v>
      </c>
      <c r="E136" s="40">
        <f>SUM(E116:E135)</f>
        <v>3171666</v>
      </c>
      <c r="F136" s="40">
        <f>SUM(F116:F135)</f>
        <v>365158</v>
      </c>
      <c r="G136" s="40">
        <f>SUM(G116:G135)</f>
        <v>0</v>
      </c>
      <c r="H136" s="40">
        <f t="shared" si="4"/>
        <v>15868410.83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20626973.170000002</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Data!QD18</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Data!LN18</f>
        <v>3770199.0639666654</v>
      </c>
      <c r="D143" s="171">
        <f>Data!MH18</f>
        <v>2304465.1253753672</v>
      </c>
      <c r="E143" s="171">
        <f>Data!NB18</f>
        <v>1669762.7635337289</v>
      </c>
      <c r="F143" s="171">
        <f>Data!NV18</f>
        <v>0</v>
      </c>
      <c r="G143" s="171">
        <f>Data!OP18</f>
        <v>0</v>
      </c>
      <c r="H143" s="172">
        <f>Data!PJ18</f>
        <v>0</v>
      </c>
      <c r="I143" s="76">
        <f t="shared" ref="I143:I162" si="6">SUM(C143:H143)</f>
        <v>7744426.9528757622</v>
      </c>
    </row>
    <row r="144" spans="2:12" x14ac:dyDescent="0.2">
      <c r="B144" s="9" t="str">
        <f>$B$33</f>
        <v>Science</v>
      </c>
      <c r="C144" s="171">
        <f>Data!LO18</f>
        <v>1283733.2615367996</v>
      </c>
      <c r="D144" s="171">
        <f>Data!MI18</f>
        <v>872649.94128814165</v>
      </c>
      <c r="E144" s="171">
        <f>Data!NC18</f>
        <v>291456.99255911127</v>
      </c>
      <c r="F144" s="171">
        <f>Data!NW18</f>
        <v>0</v>
      </c>
      <c r="G144" s="171">
        <f>Data!OQ18</f>
        <v>0</v>
      </c>
      <c r="H144" s="172">
        <f>Data!PK18</f>
        <v>0</v>
      </c>
      <c r="I144" s="76">
        <f t="shared" si="6"/>
        <v>2447840.1953840526</v>
      </c>
    </row>
    <row r="145" spans="2:9" x14ac:dyDescent="0.2">
      <c r="B145" s="9" t="str">
        <f>$B$34</f>
        <v>Fine Arts</v>
      </c>
      <c r="C145" s="171">
        <f>Data!LP18</f>
        <v>882035.04909023154</v>
      </c>
      <c r="D145" s="171">
        <f>Data!MJ18</f>
        <v>621763.39188845234</v>
      </c>
      <c r="E145" s="171">
        <f>Data!ND18</f>
        <v>0</v>
      </c>
      <c r="F145" s="171">
        <f>Data!NX18</f>
        <v>0</v>
      </c>
      <c r="G145" s="171">
        <f>Data!OR18</f>
        <v>0</v>
      </c>
      <c r="H145" s="172">
        <f>Data!PL18</f>
        <v>0</v>
      </c>
      <c r="I145" s="76">
        <f t="shared" si="6"/>
        <v>1503798.440978684</v>
      </c>
    </row>
    <row r="146" spans="2:9" x14ac:dyDescent="0.2">
      <c r="B146" s="9" t="str">
        <f>$B$35</f>
        <v>Teacher Education</v>
      </c>
      <c r="C146" s="171">
        <f>Data!LQ18</f>
        <v>167508.57575018119</v>
      </c>
      <c r="D146" s="171">
        <f>Data!MK18</f>
        <v>370393.2884579628</v>
      </c>
      <c r="E146" s="171">
        <f>Data!NE18</f>
        <v>763959.47397795541</v>
      </c>
      <c r="F146" s="171">
        <f>Data!NY18</f>
        <v>0</v>
      </c>
      <c r="G146" s="171">
        <f>Data!OS18</f>
        <v>0</v>
      </c>
      <c r="H146" s="172">
        <f>Data!PN18</f>
        <v>0</v>
      </c>
      <c r="I146" s="76">
        <f t="shared" si="6"/>
        <v>1301861.3381860994</v>
      </c>
    </row>
    <row r="147" spans="2:9" x14ac:dyDescent="0.2">
      <c r="B147" s="9" t="str">
        <f>$B$36</f>
        <v>Agriculture</v>
      </c>
      <c r="C147" s="171">
        <f>Data!LR18</f>
        <v>0</v>
      </c>
      <c r="D147" s="171">
        <f>Data!ML18</f>
        <v>0</v>
      </c>
      <c r="E147" s="171">
        <f>Data!NF18</f>
        <v>0</v>
      </c>
      <c r="F147" s="171">
        <f>Data!NZ18</f>
        <v>0</v>
      </c>
      <c r="G147" s="171">
        <f>Data!OT18</f>
        <v>0</v>
      </c>
      <c r="H147" s="172">
        <f>Data!PM18</f>
        <v>0</v>
      </c>
      <c r="I147" s="76">
        <f t="shared" si="6"/>
        <v>0</v>
      </c>
    </row>
    <row r="148" spans="2:9" x14ac:dyDescent="0.2">
      <c r="B148" s="9" t="str">
        <f>$B$37</f>
        <v>Engineering</v>
      </c>
      <c r="C148" s="171">
        <f>Data!LS18</f>
        <v>276358.92786087393</v>
      </c>
      <c r="D148" s="171">
        <f>Data!MM18</f>
        <v>515011.04033074755</v>
      </c>
      <c r="E148" s="171">
        <f>Data!NG18</f>
        <v>40133.684679989477</v>
      </c>
      <c r="F148" s="171">
        <f>Data!OA18</f>
        <v>0</v>
      </c>
      <c r="G148" s="171">
        <f>Data!OU18</f>
        <v>0</v>
      </c>
      <c r="H148" s="172">
        <f>Data!PO18</f>
        <v>0</v>
      </c>
      <c r="I148" s="76">
        <f t="shared" si="6"/>
        <v>831503.65287161095</v>
      </c>
    </row>
    <row r="149" spans="2:9" x14ac:dyDescent="0.2">
      <c r="B149" s="9" t="str">
        <f>$B$38</f>
        <v>Home Economics</v>
      </c>
      <c r="C149" s="171">
        <f>Data!LT18</f>
        <v>948.90979162404267</v>
      </c>
      <c r="D149" s="171">
        <f>Data!MN18</f>
        <v>28081.230449937248</v>
      </c>
      <c r="E149" s="171">
        <f>Data!NH18</f>
        <v>20161.083380943703</v>
      </c>
      <c r="F149" s="171">
        <f>Data!OB18</f>
        <v>0</v>
      </c>
      <c r="G149" s="171">
        <f>Data!OV18</f>
        <v>0</v>
      </c>
      <c r="H149" s="172">
        <f>Data!PP18</f>
        <v>0</v>
      </c>
      <c r="I149" s="76">
        <f t="shared" si="6"/>
        <v>49191.223622504993</v>
      </c>
    </row>
    <row r="150" spans="2:9" x14ac:dyDescent="0.2">
      <c r="B150" s="9" t="str">
        <f>$B$39</f>
        <v>Law</v>
      </c>
      <c r="C150" s="171">
        <f>Data!LU18</f>
        <v>0</v>
      </c>
      <c r="D150" s="171">
        <f>Data!MO18</f>
        <v>0</v>
      </c>
      <c r="E150" s="171">
        <f>Data!NI18</f>
        <v>0</v>
      </c>
      <c r="F150" s="171">
        <f>Data!OC18</f>
        <v>0</v>
      </c>
      <c r="G150" s="171">
        <f>Data!OW18</f>
        <v>0</v>
      </c>
      <c r="H150" s="172">
        <f>Data!PQ18</f>
        <v>0</v>
      </c>
      <c r="I150" s="76">
        <f t="shared" si="6"/>
        <v>0</v>
      </c>
    </row>
    <row r="151" spans="2:9" x14ac:dyDescent="0.2">
      <c r="B151" s="9" t="str">
        <f>$B$40</f>
        <v>Social Service</v>
      </c>
      <c r="C151" s="171">
        <f>Data!LV18</f>
        <v>0</v>
      </c>
      <c r="D151" s="171">
        <f>Data!MP18</f>
        <v>5719.4562782819012</v>
      </c>
      <c r="E151" s="171">
        <f>Data!NJ18</f>
        <v>0</v>
      </c>
      <c r="F151" s="171">
        <f>Data!OD18</f>
        <v>0</v>
      </c>
      <c r="G151" s="171">
        <f>Data!OX18</f>
        <v>0</v>
      </c>
      <c r="H151" s="172">
        <f>Data!PR18</f>
        <v>0</v>
      </c>
      <c r="I151" s="76">
        <f t="shared" si="6"/>
        <v>5719.4562782819012</v>
      </c>
    </row>
    <row r="152" spans="2:9" x14ac:dyDescent="0.2">
      <c r="B152" s="9" t="str">
        <f>$B$41</f>
        <v>Library Science</v>
      </c>
      <c r="C152" s="171">
        <f>Data!LW18</f>
        <v>0</v>
      </c>
      <c r="D152" s="171">
        <f>Data!MQ18</f>
        <v>0</v>
      </c>
      <c r="E152" s="171">
        <f>Data!NK18</f>
        <v>0</v>
      </c>
      <c r="F152" s="171">
        <f>Data!OE18</f>
        <v>0</v>
      </c>
      <c r="G152" s="171">
        <f>Data!OY18</f>
        <v>0</v>
      </c>
      <c r="H152" s="172">
        <f>Data!PS18</f>
        <v>0</v>
      </c>
      <c r="I152" s="76">
        <f t="shared" si="6"/>
        <v>0</v>
      </c>
    </row>
    <row r="153" spans="2:9" x14ac:dyDescent="0.2">
      <c r="B153" s="9" t="str">
        <f>$B$42</f>
        <v>Veterinary Science</v>
      </c>
      <c r="C153" s="171">
        <f>Data!LX18</f>
        <v>0</v>
      </c>
      <c r="D153" s="171">
        <f>Data!MR18</f>
        <v>0</v>
      </c>
      <c r="E153" s="171">
        <f>Data!NL18</f>
        <v>0</v>
      </c>
      <c r="F153" s="171">
        <f>Data!OF18</f>
        <v>0</v>
      </c>
      <c r="G153" s="171">
        <f>Data!OZ18</f>
        <v>0</v>
      </c>
      <c r="H153" s="172">
        <f>Data!PT18</f>
        <v>0</v>
      </c>
      <c r="I153" s="76">
        <f t="shared" si="6"/>
        <v>0</v>
      </c>
    </row>
    <row r="154" spans="2:9" x14ac:dyDescent="0.2">
      <c r="B154" s="9" t="str">
        <f>$B$43</f>
        <v>Vocational Training</v>
      </c>
      <c r="C154" s="171">
        <f>Data!LY18</f>
        <v>0</v>
      </c>
      <c r="D154" s="171">
        <f>Data!MS18</f>
        <v>0</v>
      </c>
      <c r="E154" s="171">
        <f>Data!NM18</f>
        <v>0</v>
      </c>
      <c r="F154" s="171">
        <f>Data!OG18</f>
        <v>0</v>
      </c>
      <c r="G154" s="171">
        <f>Data!PA18</f>
        <v>0</v>
      </c>
      <c r="H154" s="172">
        <f>Data!PU18</f>
        <v>0</v>
      </c>
      <c r="I154" s="76">
        <f t="shared" si="6"/>
        <v>0</v>
      </c>
    </row>
    <row r="155" spans="2:9" x14ac:dyDescent="0.2">
      <c r="B155" s="9" t="str">
        <f>$B$44</f>
        <v>Physical Training</v>
      </c>
      <c r="C155" s="171">
        <f>Data!LZ18</f>
        <v>27978.540212213553</v>
      </c>
      <c r="D155" s="171">
        <f>Data!MT18</f>
        <v>17392.346591684505</v>
      </c>
      <c r="E155" s="171">
        <f>Data!NN18</f>
        <v>0</v>
      </c>
      <c r="F155" s="171">
        <f>Data!OH18</f>
        <v>0</v>
      </c>
      <c r="G155" s="171">
        <f>Data!PB18</f>
        <v>0</v>
      </c>
      <c r="H155" s="172">
        <f>Data!PV18</f>
        <v>0</v>
      </c>
      <c r="I155" s="76">
        <f t="shared" si="6"/>
        <v>45370.886803898058</v>
      </c>
    </row>
    <row r="156" spans="2:9" x14ac:dyDescent="0.2">
      <c r="B156" s="9" t="str">
        <f>$B$45</f>
        <v>Health Services</v>
      </c>
      <c r="C156" s="171">
        <f>Data!MA18</f>
        <v>115214.54709670824</v>
      </c>
      <c r="D156" s="171">
        <f>Data!MU18</f>
        <v>531202.30110399285</v>
      </c>
      <c r="E156" s="171">
        <f>Data!NO18</f>
        <v>0</v>
      </c>
      <c r="F156" s="171">
        <f>Data!OI18</f>
        <v>0</v>
      </c>
      <c r="G156" s="171">
        <f>Data!PC18</f>
        <v>0</v>
      </c>
      <c r="H156" s="172">
        <f>Data!PW18</f>
        <v>0</v>
      </c>
      <c r="I156" s="76">
        <f t="shared" si="6"/>
        <v>646416.84820070106</v>
      </c>
    </row>
    <row r="157" spans="2:9" x14ac:dyDescent="0.2">
      <c r="B157" s="9" t="str">
        <f>$B$46</f>
        <v>Pharmacy</v>
      </c>
      <c r="C157" s="171">
        <f>Data!MB18</f>
        <v>0</v>
      </c>
      <c r="D157" s="171">
        <f>Data!MV18</f>
        <v>0</v>
      </c>
      <c r="E157" s="171">
        <f>Data!NP18</f>
        <v>0</v>
      </c>
      <c r="F157" s="171">
        <f>Data!OJ18</f>
        <v>0</v>
      </c>
      <c r="G157" s="171">
        <f>Data!PD18</f>
        <v>0</v>
      </c>
      <c r="H157" s="172">
        <f>Data!PX18</f>
        <v>0</v>
      </c>
      <c r="I157" s="76">
        <f t="shared" si="6"/>
        <v>0</v>
      </c>
    </row>
    <row r="158" spans="2:9" x14ac:dyDescent="0.2">
      <c r="B158" s="9" t="str">
        <f>$B$47</f>
        <v>Business Administration</v>
      </c>
      <c r="C158" s="171">
        <f>Data!MC18</f>
        <v>449352.98213249817</v>
      </c>
      <c r="D158" s="171">
        <f>Data!MW18</f>
        <v>1931253.7048239235</v>
      </c>
      <c r="E158" s="171">
        <f>Data!NQ18</f>
        <v>919966.74310308241</v>
      </c>
      <c r="F158" s="171">
        <f>Data!OK18</f>
        <v>474660.27628746867</v>
      </c>
      <c r="G158" s="171">
        <f>Data!PE18</f>
        <v>0</v>
      </c>
      <c r="H158" s="172">
        <f>Data!PY18</f>
        <v>0</v>
      </c>
      <c r="I158" s="76">
        <f t="shared" si="6"/>
        <v>3775233.7063469724</v>
      </c>
    </row>
    <row r="159" spans="2:9" x14ac:dyDescent="0.2">
      <c r="B159" s="9" t="str">
        <f>$B$48</f>
        <v>Optometry</v>
      </c>
      <c r="C159" s="171">
        <f>Data!MD18</f>
        <v>0</v>
      </c>
      <c r="D159" s="171">
        <f>Data!MX18</f>
        <v>0</v>
      </c>
      <c r="E159" s="171">
        <f>Data!NR18</f>
        <v>0</v>
      </c>
      <c r="F159" s="171">
        <f>Data!OL18</f>
        <v>0</v>
      </c>
      <c r="G159" s="171">
        <f>Data!PF18</f>
        <v>0</v>
      </c>
      <c r="H159" s="172">
        <f>Data!PZ18</f>
        <v>0</v>
      </c>
      <c r="I159" s="76">
        <f t="shared" si="6"/>
        <v>0</v>
      </c>
    </row>
    <row r="160" spans="2:9" x14ac:dyDescent="0.2">
      <c r="B160" s="9" t="str">
        <f>$B$49</f>
        <v>Teacher Ed-Practice Teaching</v>
      </c>
      <c r="C160" s="171">
        <f>Data!ME18</f>
        <v>961.90855589286514</v>
      </c>
      <c r="D160" s="171">
        <f>Data!MY18</f>
        <v>133619.49742493403</v>
      </c>
      <c r="E160" s="171">
        <f>Data!NS18</f>
        <v>0</v>
      </c>
      <c r="F160" s="171">
        <f>Data!OM18</f>
        <v>0</v>
      </c>
      <c r="G160" s="171">
        <f>Data!PG18</f>
        <v>0</v>
      </c>
      <c r="H160" s="172">
        <f>Data!QA18</f>
        <v>0</v>
      </c>
      <c r="I160" s="76">
        <f t="shared" si="6"/>
        <v>134581.40598082691</v>
      </c>
    </row>
    <row r="161" spans="2:10" x14ac:dyDescent="0.2">
      <c r="B161" s="9" t="str">
        <f>$B$50</f>
        <v>Technology</v>
      </c>
      <c r="C161" s="171">
        <f>Data!MF18</f>
        <v>16594.222465578805</v>
      </c>
      <c r="D161" s="171">
        <f>Data!MZ18</f>
        <v>0</v>
      </c>
      <c r="E161" s="171">
        <f>Data!NT18</f>
        <v>0</v>
      </c>
      <c r="F161" s="171">
        <f>Data!ON18</f>
        <v>0</v>
      </c>
      <c r="G161" s="171">
        <f>Data!PH18</f>
        <v>0</v>
      </c>
      <c r="H161" s="172">
        <f>Data!QB18</f>
        <v>0</v>
      </c>
      <c r="I161" s="76">
        <f t="shared" si="6"/>
        <v>16594.222465578805</v>
      </c>
    </row>
    <row r="162" spans="2:10" x14ac:dyDescent="0.2">
      <c r="B162" s="9" t="str">
        <f>$B$51</f>
        <v>Nursing</v>
      </c>
      <c r="C162" s="171">
        <f>Data!MG18</f>
        <v>249344.89595740699</v>
      </c>
      <c r="D162" s="171">
        <f>Data!NA18</f>
        <v>1457756.8179385145</v>
      </c>
      <c r="E162" s="171">
        <f>Data!NU18</f>
        <v>417333.12610910775</v>
      </c>
      <c r="F162" s="171">
        <f>Data!OO18</f>
        <v>0</v>
      </c>
      <c r="G162" s="171">
        <f>Data!PI18</f>
        <v>0</v>
      </c>
      <c r="H162" s="172">
        <f>Data!QC18</f>
        <v>0</v>
      </c>
      <c r="I162" s="76">
        <f t="shared" si="6"/>
        <v>2124434.8400050295</v>
      </c>
    </row>
    <row r="163" spans="2:10" ht="15" thickBot="1" x14ac:dyDescent="0.25">
      <c r="B163" s="39" t="str">
        <f>$B$52</f>
        <v>Totals</v>
      </c>
      <c r="C163" s="40">
        <f t="shared" ref="C163:H163" si="7">SUM(C143:C162)</f>
        <v>7240230.8844166743</v>
      </c>
      <c r="D163" s="40">
        <f t="shared" si="7"/>
        <v>8789308.141951941</v>
      </c>
      <c r="E163" s="40">
        <f t="shared" si="7"/>
        <v>4122773.8673439189</v>
      </c>
      <c r="F163" s="40">
        <f t="shared" si="7"/>
        <v>474660.27628746867</v>
      </c>
      <c r="G163" s="41">
        <f t="shared" si="7"/>
        <v>0</v>
      </c>
      <c r="H163" s="77">
        <f t="shared" si="7"/>
        <v>0</v>
      </c>
      <c r="I163" s="76">
        <f>SUM(I143:I162)</f>
        <v>20626973.170000002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3770199.0639666654</v>
      </c>
      <c r="D168" s="21">
        <f t="shared" si="8"/>
        <v>2304465.1253753672</v>
      </c>
      <c r="E168" s="21">
        <f t="shared" si="8"/>
        <v>1669762.7635337289</v>
      </c>
      <c r="F168" s="21">
        <f t="shared" si="8"/>
        <v>0</v>
      </c>
      <c r="G168" s="21">
        <f t="shared" si="8"/>
        <v>0</v>
      </c>
      <c r="H168" s="40">
        <f t="shared" ref="H168:H188" si="9">SUM(C168:G168)</f>
        <v>7744426.9528757622</v>
      </c>
      <c r="I168" s="56"/>
      <c r="J168" s="57"/>
    </row>
    <row r="169" spans="2:10" x14ac:dyDescent="0.2">
      <c r="B169" s="9" t="str">
        <f>$B$33</f>
        <v>Science</v>
      </c>
      <c r="C169" s="22">
        <f t="shared" si="8"/>
        <v>1283733.2615367996</v>
      </c>
      <c r="D169" s="22">
        <f t="shared" si="8"/>
        <v>872649.94128814165</v>
      </c>
      <c r="E169" s="22">
        <f t="shared" si="8"/>
        <v>291456.99255911127</v>
      </c>
      <c r="F169" s="22">
        <f t="shared" si="8"/>
        <v>0</v>
      </c>
      <c r="G169" s="22">
        <f t="shared" si="8"/>
        <v>0</v>
      </c>
      <c r="H169" s="75">
        <f t="shared" si="9"/>
        <v>2447840.1953840526</v>
      </c>
      <c r="I169" s="56"/>
      <c r="J169" s="57"/>
    </row>
    <row r="170" spans="2:10" x14ac:dyDescent="0.2">
      <c r="B170" s="9" t="str">
        <f>$B$34</f>
        <v>Fine Arts</v>
      </c>
      <c r="C170" s="22">
        <f t="shared" si="8"/>
        <v>882035.04909023154</v>
      </c>
      <c r="D170" s="22">
        <f t="shared" si="8"/>
        <v>621763.39188845234</v>
      </c>
      <c r="E170" s="22">
        <f t="shared" si="8"/>
        <v>0</v>
      </c>
      <c r="F170" s="22">
        <f t="shared" si="8"/>
        <v>0</v>
      </c>
      <c r="G170" s="22">
        <f t="shared" si="8"/>
        <v>0</v>
      </c>
      <c r="H170" s="75">
        <f t="shared" si="9"/>
        <v>1503798.440978684</v>
      </c>
      <c r="I170" s="56"/>
      <c r="J170" s="57"/>
    </row>
    <row r="171" spans="2:10" x14ac:dyDescent="0.2">
      <c r="B171" s="9" t="str">
        <f>$B$35</f>
        <v>Teacher Education</v>
      </c>
      <c r="C171" s="22">
        <f t="shared" si="8"/>
        <v>167508.57575018119</v>
      </c>
      <c r="D171" s="22">
        <f t="shared" si="8"/>
        <v>370393.2884579628</v>
      </c>
      <c r="E171" s="22">
        <f t="shared" si="8"/>
        <v>763959.47397795541</v>
      </c>
      <c r="F171" s="22">
        <f t="shared" si="8"/>
        <v>0</v>
      </c>
      <c r="G171" s="22">
        <f t="shared" si="8"/>
        <v>0</v>
      </c>
      <c r="H171" s="75">
        <f t="shared" si="9"/>
        <v>1301861.3381860994</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276358.92786087393</v>
      </c>
      <c r="D173" s="22">
        <f t="shared" si="8"/>
        <v>515011.04033074755</v>
      </c>
      <c r="E173" s="22">
        <f t="shared" si="8"/>
        <v>40133.684679989477</v>
      </c>
      <c r="F173" s="22">
        <f t="shared" si="8"/>
        <v>0</v>
      </c>
      <c r="G173" s="22">
        <f t="shared" si="8"/>
        <v>0</v>
      </c>
      <c r="H173" s="75">
        <f t="shared" si="9"/>
        <v>831503.65287161095</v>
      </c>
      <c r="I173" s="56"/>
      <c r="J173" s="57"/>
    </row>
    <row r="174" spans="2:10" x14ac:dyDescent="0.2">
      <c r="B174" s="9" t="str">
        <f>$B$38</f>
        <v>Home Economics</v>
      </c>
      <c r="C174" s="22">
        <f t="shared" si="8"/>
        <v>948.90979162404267</v>
      </c>
      <c r="D174" s="22">
        <f t="shared" si="8"/>
        <v>28081.230449937248</v>
      </c>
      <c r="E174" s="22">
        <f t="shared" si="8"/>
        <v>20161.083380943703</v>
      </c>
      <c r="F174" s="22">
        <f t="shared" si="8"/>
        <v>0</v>
      </c>
      <c r="G174" s="22">
        <f t="shared" si="8"/>
        <v>0</v>
      </c>
      <c r="H174" s="75">
        <f t="shared" si="9"/>
        <v>49191.223622504993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5719.4562782819012</v>
      </c>
      <c r="E176" s="22">
        <f t="shared" si="8"/>
        <v>0</v>
      </c>
      <c r="F176" s="22">
        <f t="shared" si="8"/>
        <v>0</v>
      </c>
      <c r="G176" s="22">
        <f t="shared" si="8"/>
        <v>0</v>
      </c>
      <c r="H176" s="75">
        <f t="shared" si="9"/>
        <v>5719.4562782819012</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27978.540212213553</v>
      </c>
      <c r="D180" s="22">
        <f t="shared" si="8"/>
        <v>17392.346591684505</v>
      </c>
      <c r="E180" s="22">
        <f t="shared" si="8"/>
        <v>0</v>
      </c>
      <c r="F180" s="22">
        <f t="shared" si="8"/>
        <v>0</v>
      </c>
      <c r="G180" s="22">
        <f t="shared" si="8"/>
        <v>0</v>
      </c>
      <c r="H180" s="75">
        <f t="shared" si="9"/>
        <v>45370.886803898058</v>
      </c>
      <c r="I180" s="56"/>
      <c r="J180" s="57"/>
    </row>
    <row r="181" spans="2:10" x14ac:dyDescent="0.2">
      <c r="B181" s="9" t="str">
        <f>$B$45</f>
        <v>Health Services</v>
      </c>
      <c r="C181" s="22">
        <f t="shared" si="8"/>
        <v>115214.54709670824</v>
      </c>
      <c r="D181" s="22">
        <f t="shared" si="8"/>
        <v>531202.30110399285</v>
      </c>
      <c r="E181" s="22">
        <f t="shared" si="8"/>
        <v>0</v>
      </c>
      <c r="F181" s="22">
        <f t="shared" si="8"/>
        <v>0</v>
      </c>
      <c r="G181" s="22">
        <f t="shared" si="8"/>
        <v>0</v>
      </c>
      <c r="H181" s="75">
        <f t="shared" si="9"/>
        <v>646416.84820070106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449352.98213249817</v>
      </c>
      <c r="D183" s="22">
        <f t="shared" si="8"/>
        <v>1931253.7048239235</v>
      </c>
      <c r="E183" s="22">
        <f t="shared" si="8"/>
        <v>919966.74310308241</v>
      </c>
      <c r="F183" s="22">
        <f t="shared" si="8"/>
        <v>474660.27628746867</v>
      </c>
      <c r="G183" s="22">
        <f t="shared" si="8"/>
        <v>0</v>
      </c>
      <c r="H183" s="75">
        <f t="shared" si="9"/>
        <v>3775233.7063469724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961.90855589286514</v>
      </c>
      <c r="D185" s="22">
        <f t="shared" si="10"/>
        <v>133619.49742493403</v>
      </c>
      <c r="E185" s="22">
        <f t="shared" si="10"/>
        <v>0</v>
      </c>
      <c r="F185" s="22">
        <f t="shared" si="10"/>
        <v>0</v>
      </c>
      <c r="G185" s="22">
        <f t="shared" si="10"/>
        <v>0</v>
      </c>
      <c r="H185" s="75">
        <f t="shared" si="9"/>
        <v>134581.40598082691</v>
      </c>
      <c r="I185" s="56"/>
      <c r="J185" s="57"/>
    </row>
    <row r="186" spans="2:10" x14ac:dyDescent="0.2">
      <c r="B186" s="9" t="str">
        <f>$B$50</f>
        <v>Technology</v>
      </c>
      <c r="C186" s="22">
        <f t="shared" si="10"/>
        <v>16594.222465578805</v>
      </c>
      <c r="D186" s="22">
        <f t="shared" si="10"/>
        <v>0</v>
      </c>
      <c r="E186" s="22">
        <f t="shared" si="10"/>
        <v>0</v>
      </c>
      <c r="F186" s="22">
        <f t="shared" si="10"/>
        <v>0</v>
      </c>
      <c r="G186" s="22">
        <f t="shared" si="10"/>
        <v>0</v>
      </c>
      <c r="H186" s="75">
        <f t="shared" si="9"/>
        <v>16594.222465578805</v>
      </c>
      <c r="I186" s="56"/>
      <c r="J186" s="57"/>
    </row>
    <row r="187" spans="2:10" x14ac:dyDescent="0.2">
      <c r="B187" s="9" t="str">
        <f>$B$51</f>
        <v>Nursing</v>
      </c>
      <c r="C187" s="22">
        <f t="shared" si="10"/>
        <v>249344.89595740699</v>
      </c>
      <c r="D187" s="22">
        <f t="shared" si="10"/>
        <v>1457756.8179385145</v>
      </c>
      <c r="E187" s="22">
        <f t="shared" si="10"/>
        <v>417333.12610910775</v>
      </c>
      <c r="F187" s="22">
        <f t="shared" si="10"/>
        <v>0</v>
      </c>
      <c r="G187" s="22">
        <f t="shared" si="10"/>
        <v>0</v>
      </c>
      <c r="H187" s="75">
        <f t="shared" si="9"/>
        <v>2124434.8400050295</v>
      </c>
      <c r="I187" s="56"/>
      <c r="J187" s="57"/>
    </row>
    <row r="188" spans="2:10" x14ac:dyDescent="0.2">
      <c r="B188" s="39" t="str">
        <f>$B$52</f>
        <v>Totals</v>
      </c>
      <c r="C188" s="40">
        <f>SUM(C168:C187)</f>
        <v>7240230.8844166743</v>
      </c>
      <c r="D188" s="40">
        <f>SUM(D168:D187)</f>
        <v>8789308.141951941</v>
      </c>
      <c r="E188" s="40">
        <f>SUM(E168:E187)</f>
        <v>4122773.8673439189</v>
      </c>
      <c r="F188" s="40">
        <f>SUM(F168:F187)</f>
        <v>474660.27628746867</v>
      </c>
      <c r="G188" s="40">
        <f>SUM(G168:G187)</f>
        <v>0</v>
      </c>
      <c r="H188" s="40">
        <f t="shared" si="9"/>
        <v>20626973.170000002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17209229</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3145503.6341324719</v>
      </c>
      <c r="D193" s="42">
        <f t="shared" si="11"/>
        <v>1922631.4853978355</v>
      </c>
      <c r="E193" s="42">
        <f t="shared" si="11"/>
        <v>1393094.8344431666</v>
      </c>
      <c r="F193" s="42">
        <f t="shared" si="11"/>
        <v>0</v>
      </c>
      <c r="G193" s="42">
        <f t="shared" si="11"/>
        <v>0</v>
      </c>
      <c r="H193" s="42">
        <f>SUM(C193:G193)</f>
        <v>6461229.953973474</v>
      </c>
      <c r="I193" s="1"/>
    </row>
    <row r="194" spans="2:9" x14ac:dyDescent="0.2">
      <c r="B194" s="9" t="str">
        <f>$B$33</f>
        <v>Science</v>
      </c>
      <c r="C194" s="43">
        <f t="shared" si="11"/>
        <v>1071027.7019623269</v>
      </c>
      <c r="D194" s="43">
        <f t="shared" si="11"/>
        <v>728057.9924497077</v>
      </c>
      <c r="E194" s="43">
        <f t="shared" si="11"/>
        <v>243164.62174372631</v>
      </c>
      <c r="F194" s="43">
        <f t="shared" si="11"/>
        <v>0</v>
      </c>
      <c r="G194" s="43">
        <f t="shared" si="11"/>
        <v>0</v>
      </c>
      <c r="H194" s="43">
        <f t="shared" ref="H194:H213" si="12">SUM(C194:G194)</f>
        <v>2042250.3161557608</v>
      </c>
      <c r="I194" s="1"/>
    </row>
    <row r="195" spans="2:9" x14ac:dyDescent="0.2">
      <c r="B195" s="9" t="str">
        <f>$B$34</f>
        <v>Fine Arts</v>
      </c>
      <c r="C195" s="43">
        <f t="shared" si="11"/>
        <v>735888.05399217166</v>
      </c>
      <c r="D195" s="43">
        <f t="shared" si="11"/>
        <v>518741.57718823064</v>
      </c>
      <c r="E195" s="43">
        <f t="shared" si="11"/>
        <v>0</v>
      </c>
      <c r="F195" s="43">
        <f t="shared" si="11"/>
        <v>0</v>
      </c>
      <c r="G195" s="43">
        <f t="shared" si="11"/>
        <v>0</v>
      </c>
      <c r="H195" s="43">
        <f t="shared" si="12"/>
        <v>1254629.6311804024</v>
      </c>
      <c r="I195" s="1"/>
    </row>
    <row r="196" spans="2:9" x14ac:dyDescent="0.2">
      <c r="B196" s="9" t="str">
        <f>$B$35</f>
        <v>Teacher Education</v>
      </c>
      <c r="C196" s="43">
        <f t="shared" si="11"/>
        <v>139753.58458027773</v>
      </c>
      <c r="D196" s="43">
        <f t="shared" si="11"/>
        <v>309021.72939298674</v>
      </c>
      <c r="E196" s="43">
        <f t="shared" si="11"/>
        <v>637376.7700210847</v>
      </c>
      <c r="F196" s="43">
        <f t="shared" si="11"/>
        <v>0</v>
      </c>
      <c r="G196" s="43">
        <f t="shared" si="11"/>
        <v>0</v>
      </c>
      <c r="H196" s="43">
        <f t="shared" si="12"/>
        <v>1086152.0839943492</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230568.20002409781</v>
      </c>
      <c r="D198" s="43">
        <f t="shared" si="11"/>
        <v>429677.33838285052</v>
      </c>
      <c r="E198" s="43">
        <f t="shared" si="11"/>
        <v>33483.815806588871</v>
      </c>
      <c r="F198" s="43">
        <f t="shared" si="11"/>
        <v>0</v>
      </c>
      <c r="G198" s="43">
        <f t="shared" si="11"/>
        <v>0</v>
      </c>
      <c r="H198" s="43">
        <f t="shared" si="12"/>
        <v>693729.35421353718</v>
      </c>
      <c r="I198" s="1"/>
    </row>
    <row r="199" spans="2:9" x14ac:dyDescent="0.2">
      <c r="B199" s="9" t="str">
        <f>$B$38</f>
        <v>Home Economics</v>
      </c>
      <c r="C199" s="43">
        <f t="shared" si="11"/>
        <v>791.68212271448988</v>
      </c>
      <c r="D199" s="43">
        <f t="shared" si="11"/>
        <v>23428.368352056335</v>
      </c>
      <c r="E199" s="43">
        <f t="shared" si="11"/>
        <v>16820.533867536629</v>
      </c>
      <c r="F199" s="43">
        <f t="shared" si="11"/>
        <v>0</v>
      </c>
      <c r="G199" s="43">
        <f t="shared" si="11"/>
        <v>0</v>
      </c>
      <c r="H199" s="43">
        <f t="shared" si="12"/>
        <v>41040.584342307455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4771.7826574572</v>
      </c>
      <c r="E201" s="43">
        <f t="shared" si="11"/>
        <v>0</v>
      </c>
      <c r="F201" s="43">
        <f t="shared" si="11"/>
        <v>0</v>
      </c>
      <c r="G201" s="43">
        <f t="shared" si="11"/>
        <v>0</v>
      </c>
      <c r="H201" s="43">
        <f t="shared" si="12"/>
        <v>4771.7826574572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23342.693163433807</v>
      </c>
      <c r="D205" s="43">
        <f t="shared" si="11"/>
        <v>14510.557262903936</v>
      </c>
      <c r="E205" s="43">
        <f t="shared" si="11"/>
        <v>0</v>
      </c>
      <c r="F205" s="43">
        <f t="shared" si="11"/>
        <v>0</v>
      </c>
      <c r="G205" s="43">
        <f t="shared" si="11"/>
        <v>0</v>
      </c>
      <c r="H205" s="43">
        <f t="shared" si="12"/>
        <v>37853.250426337741</v>
      </c>
      <c r="I205" s="1"/>
    </row>
    <row r="206" spans="2:9" x14ac:dyDescent="0.2">
      <c r="B206" s="9" t="str">
        <f>$B$45</f>
        <v>Health Services</v>
      </c>
      <c r="C206" s="43">
        <f t="shared" si="11"/>
        <v>96124.308146299736</v>
      </c>
      <c r="D206" s="43">
        <f t="shared" si="11"/>
        <v>443185.82128768845</v>
      </c>
      <c r="E206" s="43">
        <f t="shared" si="11"/>
        <v>0</v>
      </c>
      <c r="F206" s="43">
        <f t="shared" si="11"/>
        <v>0</v>
      </c>
      <c r="G206" s="43">
        <f t="shared" si="11"/>
        <v>0</v>
      </c>
      <c r="H206" s="43">
        <f t="shared" si="12"/>
        <v>539310.12943398813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374898.35797130037</v>
      </c>
      <c r="D208" s="43">
        <f t="shared" si="11"/>
        <v>1611258.5685499925</v>
      </c>
      <c r="E208" s="43">
        <f t="shared" si="11"/>
        <v>767534.73347563937</v>
      </c>
      <c r="F208" s="43">
        <f t="shared" si="11"/>
        <v>396012.41173448996</v>
      </c>
      <c r="G208" s="43">
        <f t="shared" si="11"/>
        <v>0</v>
      </c>
      <c r="H208" s="43">
        <f t="shared" si="12"/>
        <v>3149704.0717314221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802.52708329961979</v>
      </c>
      <c r="D210" s="43">
        <f t="shared" si="13"/>
        <v>111479.68783878531</v>
      </c>
      <c r="E210" s="43">
        <f t="shared" si="13"/>
        <v>0</v>
      </c>
      <c r="F210" s="43">
        <f t="shared" si="13"/>
        <v>0</v>
      </c>
      <c r="G210" s="43">
        <f t="shared" si="13"/>
        <v>0</v>
      </c>
      <c r="H210" s="43">
        <f t="shared" si="12"/>
        <v>112282.21492208492</v>
      </c>
      <c r="I210" s="1"/>
    </row>
    <row r="211" spans="2:9" x14ac:dyDescent="0.2">
      <c r="B211" s="9" t="str">
        <f>$B$50</f>
        <v>Technology</v>
      </c>
      <c r="C211" s="43">
        <f t="shared" si="13"/>
        <v>13844.676682976957</v>
      </c>
      <c r="D211" s="43">
        <f t="shared" si="13"/>
        <v>0</v>
      </c>
      <c r="E211" s="43">
        <f t="shared" si="13"/>
        <v>0</v>
      </c>
      <c r="F211" s="43">
        <f t="shared" si="13"/>
        <v>0</v>
      </c>
      <c r="G211" s="43">
        <f t="shared" si="13"/>
        <v>0</v>
      </c>
      <c r="H211" s="43">
        <f t="shared" si="12"/>
        <v>13844.676682976957</v>
      </c>
      <c r="I211" s="1"/>
    </row>
    <row r="212" spans="2:9" x14ac:dyDescent="0.2">
      <c r="B212" s="9" t="str">
        <f>$B$51</f>
        <v>Nursing</v>
      </c>
      <c r="C212" s="43">
        <f t="shared" si="13"/>
        <v>208030.20293608066</v>
      </c>
      <c r="D212" s="43">
        <f t="shared" si="13"/>
        <v>1216216.7807878719</v>
      </c>
      <c r="E212" s="43">
        <f t="shared" si="13"/>
        <v>348183.9665619497</v>
      </c>
      <c r="F212" s="43">
        <f t="shared" si="13"/>
        <v>0</v>
      </c>
      <c r="G212" s="43">
        <f t="shared" si="13"/>
        <v>0</v>
      </c>
      <c r="H212" s="43">
        <f t="shared" si="12"/>
        <v>1772430.9502859022</v>
      </c>
      <c r="I212" s="1"/>
    </row>
    <row r="213" spans="2:9" x14ac:dyDescent="0.2">
      <c r="B213" s="39" t="str">
        <f>$B$52</f>
        <v>Totals</v>
      </c>
      <c r="C213" s="42">
        <f>SUM(C193:C212)</f>
        <v>6040575.6227974528</v>
      </c>
      <c r="D213" s="42">
        <f>SUM(D193:D212)</f>
        <v>7332981.6895483667</v>
      </c>
      <c r="E213" s="42">
        <f>SUM(E193:E212)</f>
        <v>3439659.2759196926</v>
      </c>
      <c r="F213" s="42">
        <f>SUM(F193:F212)</f>
        <v>396012.41173448996</v>
      </c>
      <c r="G213" s="42">
        <f>SUM(G193:G212)</f>
        <v>0</v>
      </c>
      <c r="H213" s="42">
        <f t="shared" si="12"/>
        <v>17209229.000000004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8401581</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2280870.729720159</v>
      </c>
      <c r="D218" s="42">
        <f t="shared" si="14"/>
        <v>1648587.0593180552</v>
      </c>
      <c r="E218" s="42">
        <f t="shared" si="14"/>
        <v>310244.00229679776</v>
      </c>
      <c r="F218" s="42">
        <f t="shared" si="14"/>
        <v>0</v>
      </c>
      <c r="G218" s="42">
        <f t="shared" si="14"/>
        <v>0</v>
      </c>
      <c r="H218" s="42">
        <f>SUM(C218:G218)</f>
        <v>4239701.7913350118</v>
      </c>
      <c r="I218" s="1"/>
    </row>
    <row r="219" spans="2:9" x14ac:dyDescent="0.2">
      <c r="B219" s="9" t="str">
        <f>$B$33</f>
        <v>Science</v>
      </c>
      <c r="C219" s="43">
        <f t="shared" si="14"/>
        <v>686362.26129781292</v>
      </c>
      <c r="D219" s="43">
        <f t="shared" si="14"/>
        <v>442302.5078993864</v>
      </c>
      <c r="E219" s="43">
        <f t="shared" si="14"/>
        <v>30176.857018254737</v>
      </c>
      <c r="F219" s="43">
        <f t="shared" si="14"/>
        <v>0</v>
      </c>
      <c r="G219" s="43">
        <f t="shared" si="14"/>
        <v>0</v>
      </c>
      <c r="H219" s="43">
        <f t="shared" ref="H219:H238" si="15">SUM(C219:G219)</f>
        <v>1158841.626215454</v>
      </c>
      <c r="I219" s="1"/>
    </row>
    <row r="220" spans="2:9" x14ac:dyDescent="0.2">
      <c r="B220" s="9" t="str">
        <f>$B$34</f>
        <v>Fine Arts</v>
      </c>
      <c r="C220" s="43">
        <f t="shared" si="14"/>
        <v>205928.25331836654</v>
      </c>
      <c r="D220" s="43">
        <f t="shared" si="14"/>
        <v>120951.94402207097</v>
      </c>
      <c r="E220" s="43">
        <f t="shared" si="14"/>
        <v>0</v>
      </c>
      <c r="F220" s="43">
        <f t="shared" si="14"/>
        <v>0</v>
      </c>
      <c r="G220" s="43">
        <f t="shared" si="14"/>
        <v>0</v>
      </c>
      <c r="H220" s="43">
        <f t="shared" si="15"/>
        <v>326880.1973404375</v>
      </c>
      <c r="I220" s="1"/>
    </row>
    <row r="221" spans="2:9" x14ac:dyDescent="0.2">
      <c r="B221" s="9" t="str">
        <f>$B$35</f>
        <v>Teacher Education</v>
      </c>
      <c r="C221" s="43">
        <f t="shared" si="14"/>
        <v>41759.848581671293</v>
      </c>
      <c r="D221" s="43">
        <f t="shared" si="14"/>
        <v>215695.80588523444</v>
      </c>
      <c r="E221" s="43">
        <f t="shared" si="14"/>
        <v>293131.1871361775</v>
      </c>
      <c r="F221" s="43">
        <f t="shared" si="14"/>
        <v>0</v>
      </c>
      <c r="G221" s="43">
        <f t="shared" si="14"/>
        <v>0</v>
      </c>
      <c r="H221" s="43">
        <f t="shared" si="15"/>
        <v>550586.8416030833</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47403.953116537799</v>
      </c>
      <c r="D223" s="43">
        <f t="shared" si="14"/>
        <v>108396.18918025125</v>
      </c>
      <c r="E223" s="43">
        <f t="shared" si="14"/>
        <v>2105.3621175526559</v>
      </c>
      <c r="F223" s="43">
        <f t="shared" si="14"/>
        <v>0</v>
      </c>
      <c r="G223" s="43">
        <f t="shared" si="14"/>
        <v>0</v>
      </c>
      <c r="H223" s="43">
        <f t="shared" si="15"/>
        <v>157905.5044143417</v>
      </c>
      <c r="I223" s="1"/>
    </row>
    <row r="224" spans="2:9" x14ac:dyDescent="0.2">
      <c r="B224" s="9" t="str">
        <f>$B$38</f>
        <v>Home Economics</v>
      </c>
      <c r="C224" s="43">
        <f t="shared" si="14"/>
        <v>782.9971609063366</v>
      </c>
      <c r="D224" s="43">
        <f t="shared" si="14"/>
        <v>34213.061228364582</v>
      </c>
      <c r="E224" s="43">
        <f t="shared" si="14"/>
        <v>4534.626099344182</v>
      </c>
      <c r="F224" s="43">
        <f t="shared" si="14"/>
        <v>0</v>
      </c>
      <c r="G224" s="43">
        <f t="shared" si="14"/>
        <v>0</v>
      </c>
      <c r="H224" s="43">
        <f t="shared" si="15"/>
        <v>39530.684488615101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2302.802198063001</v>
      </c>
      <c r="E226" s="43">
        <f t="shared" si="14"/>
        <v>0</v>
      </c>
      <c r="F226" s="43">
        <f t="shared" si="14"/>
        <v>0</v>
      </c>
      <c r="G226" s="43">
        <f t="shared" si="14"/>
        <v>0</v>
      </c>
      <c r="H226" s="43">
        <f t="shared" si="15"/>
        <v>2302.802198063001</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8906.5927053095802</v>
      </c>
      <c r="D230" s="43">
        <f t="shared" si="14"/>
        <v>8553.2653070911456</v>
      </c>
      <c r="E230" s="43">
        <f t="shared" si="14"/>
        <v>0</v>
      </c>
      <c r="F230" s="43">
        <f t="shared" si="14"/>
        <v>0</v>
      </c>
      <c r="G230" s="43">
        <f t="shared" si="14"/>
        <v>0</v>
      </c>
      <c r="H230" s="43">
        <f t="shared" si="15"/>
        <v>17459.858012400728</v>
      </c>
      <c r="I230" s="1"/>
    </row>
    <row r="231" spans="2:10" x14ac:dyDescent="0.2">
      <c r="B231" s="9" t="str">
        <f>$B$45</f>
        <v>Health Services</v>
      </c>
      <c r="C231" s="43">
        <f t="shared" si="14"/>
        <v>22315.419085830596</v>
      </c>
      <c r="D231" s="43">
        <f t="shared" si="14"/>
        <v>187075.26428073712</v>
      </c>
      <c r="E231" s="43">
        <f t="shared" si="14"/>
        <v>0</v>
      </c>
      <c r="F231" s="43">
        <f t="shared" si="14"/>
        <v>0</v>
      </c>
      <c r="G231" s="43">
        <f t="shared" si="14"/>
        <v>0</v>
      </c>
      <c r="H231" s="43">
        <f t="shared" si="15"/>
        <v>209390.68336656771</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118624.06987731002</v>
      </c>
      <c r="D233" s="43">
        <f t="shared" si="14"/>
        <v>836410.65551074001</v>
      </c>
      <c r="E233" s="43">
        <f t="shared" si="14"/>
        <v>245301.67851690433</v>
      </c>
      <c r="F233" s="43">
        <f t="shared" si="14"/>
        <v>23444.289954337899</v>
      </c>
      <c r="G233" s="43">
        <f t="shared" si="14"/>
        <v>0</v>
      </c>
      <c r="H233" s="43">
        <f t="shared" si="15"/>
        <v>1223780.6938592924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195.74929022658415</v>
      </c>
      <c r="D235" s="43">
        <f t="shared" si="16"/>
        <v>88822.370496715739</v>
      </c>
      <c r="E235" s="43">
        <f t="shared" si="16"/>
        <v>0</v>
      </c>
      <c r="F235" s="43">
        <f t="shared" si="16"/>
        <v>0</v>
      </c>
      <c r="G235" s="43">
        <f t="shared" si="16"/>
        <v>0</v>
      </c>
      <c r="H235" s="43">
        <f t="shared" si="15"/>
        <v>89018.119786942319</v>
      </c>
      <c r="I235" s="1"/>
    </row>
    <row r="236" spans="2:10" x14ac:dyDescent="0.2">
      <c r="B236" s="9" t="str">
        <f>$B$50</f>
        <v>Technology</v>
      </c>
      <c r="C236" s="43">
        <f t="shared" si="16"/>
        <v>5611.4796531620786</v>
      </c>
      <c r="D236" s="43">
        <f t="shared" si="16"/>
        <v>0</v>
      </c>
      <c r="E236" s="43">
        <f t="shared" si="16"/>
        <v>0</v>
      </c>
      <c r="F236" s="43">
        <f t="shared" si="16"/>
        <v>0</v>
      </c>
      <c r="G236" s="43">
        <f t="shared" si="16"/>
        <v>0</v>
      </c>
      <c r="H236" s="43">
        <f t="shared" si="15"/>
        <v>5611.4796531620786</v>
      </c>
      <c r="I236" s="1"/>
    </row>
    <row r="237" spans="2:10" x14ac:dyDescent="0.2">
      <c r="B237" s="9" t="str">
        <f>$B$51</f>
        <v>Nursing</v>
      </c>
      <c r="C237" s="43">
        <f t="shared" si="16"/>
        <v>60584.405325127802</v>
      </c>
      <c r="D237" s="43">
        <f t="shared" si="16"/>
        <v>278364.92284680606</v>
      </c>
      <c r="E237" s="43">
        <f t="shared" si="16"/>
        <v>41621.389554694812</v>
      </c>
      <c r="F237" s="43">
        <f t="shared" si="16"/>
        <v>0</v>
      </c>
      <c r="G237" s="43">
        <f t="shared" si="16"/>
        <v>0</v>
      </c>
      <c r="H237" s="43">
        <f t="shared" si="15"/>
        <v>380570.7177266287</v>
      </c>
      <c r="I237" s="1"/>
    </row>
    <row r="238" spans="2:10" x14ac:dyDescent="0.2">
      <c r="B238" s="39" t="str">
        <f>$B$52</f>
        <v>Totals</v>
      </c>
      <c r="C238" s="42">
        <f>SUM(C218:C237)</f>
        <v>3479345.7591324206</v>
      </c>
      <c r="D238" s="42">
        <f>SUM(D218:D237)</f>
        <v>3971675.8481735159</v>
      </c>
      <c r="E238" s="42">
        <f>SUM(E218:E237)</f>
        <v>927115.10273972608</v>
      </c>
      <c r="F238" s="42">
        <f>SUM(F218:F237)</f>
        <v>23444.289954337899</v>
      </c>
      <c r="G238" s="42">
        <f>SUM(G218:G237)</f>
        <v>0</v>
      </c>
      <c r="H238" s="42">
        <f t="shared" si="15"/>
        <v>8401581</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6646982</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1804530.2050622092</v>
      </c>
      <c r="D243" s="42">
        <f t="shared" si="17"/>
        <v>1304293.6214886275</v>
      </c>
      <c r="E243" s="42">
        <f t="shared" si="17"/>
        <v>245452.17130856364</v>
      </c>
      <c r="F243" s="42">
        <f t="shared" si="17"/>
        <v>0</v>
      </c>
      <c r="G243" s="42">
        <f t="shared" si="17"/>
        <v>0</v>
      </c>
      <c r="H243" s="42">
        <f>SUM(C243:G243)</f>
        <v>3354275.9978594002</v>
      </c>
      <c r="I243" s="1"/>
    </row>
    <row r="244" spans="2:9" x14ac:dyDescent="0.2">
      <c r="B244" s="9" t="str">
        <f>$B$33</f>
        <v>Science</v>
      </c>
      <c r="C244" s="43">
        <f t="shared" si="17"/>
        <v>543021.31900244241</v>
      </c>
      <c r="D244" s="43">
        <f t="shared" si="17"/>
        <v>349931.37703035644</v>
      </c>
      <c r="E244" s="43">
        <f t="shared" si="17"/>
        <v>23874.676137373775</v>
      </c>
      <c r="F244" s="43">
        <f t="shared" si="17"/>
        <v>0</v>
      </c>
      <c r="G244" s="43">
        <f t="shared" si="17"/>
        <v>0</v>
      </c>
      <c r="H244" s="43">
        <f t="shared" ref="H244:H263" si="18">SUM(C244:G244)</f>
        <v>916827.37217017263</v>
      </c>
      <c r="I244" s="1"/>
    </row>
    <row r="245" spans="2:9" x14ac:dyDescent="0.2">
      <c r="B245" s="9" t="str">
        <f>$B$34</f>
        <v>Fine Arts</v>
      </c>
      <c r="C245" s="43">
        <f t="shared" si="17"/>
        <v>162921.88257169962</v>
      </c>
      <c r="D245" s="43">
        <f t="shared" si="17"/>
        <v>95692.155414524153</v>
      </c>
      <c r="E245" s="43">
        <f t="shared" si="17"/>
        <v>0</v>
      </c>
      <c r="F245" s="43">
        <f t="shared" si="17"/>
        <v>0</v>
      </c>
      <c r="G245" s="43">
        <f t="shared" si="17"/>
        <v>0</v>
      </c>
      <c r="H245" s="43">
        <f t="shared" si="18"/>
        <v>258614.03798622376</v>
      </c>
      <c r="I245" s="1"/>
    </row>
    <row r="246" spans="2:9" x14ac:dyDescent="0.2">
      <c r="B246" s="9" t="str">
        <f>$B$35</f>
        <v>Teacher Education</v>
      </c>
      <c r="C246" s="43">
        <f t="shared" si="17"/>
        <v>33038.658062702081</v>
      </c>
      <c r="D246" s="43">
        <f t="shared" si="17"/>
        <v>170649.56455155849</v>
      </c>
      <c r="E246" s="43">
        <f t="shared" si="17"/>
        <v>231913.22258665401</v>
      </c>
      <c r="F246" s="43">
        <f t="shared" si="17"/>
        <v>0</v>
      </c>
      <c r="G246" s="43">
        <f t="shared" si="17"/>
        <v>0</v>
      </c>
      <c r="H246" s="43">
        <f t="shared" si="18"/>
        <v>435601.44520091458</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37504.039191489152</v>
      </c>
      <c r="D248" s="43">
        <f t="shared" si="17"/>
        <v>85758.563578655594</v>
      </c>
      <c r="E248" s="43">
        <f t="shared" si="17"/>
        <v>1665.6750793516585</v>
      </c>
      <c r="F248" s="43">
        <f t="shared" si="17"/>
        <v>0</v>
      </c>
      <c r="G248" s="43">
        <f t="shared" si="17"/>
        <v>0</v>
      </c>
      <c r="H248" s="43">
        <f t="shared" si="18"/>
        <v>124928.2778494964</v>
      </c>
      <c r="I248" s="1"/>
    </row>
    <row r="249" spans="2:9" x14ac:dyDescent="0.2">
      <c r="B249" s="9" t="str">
        <f>$B$38</f>
        <v>Home Economics</v>
      </c>
      <c r="C249" s="43">
        <f t="shared" si="17"/>
        <v>619.47483867566393</v>
      </c>
      <c r="D249" s="43">
        <f t="shared" si="17"/>
        <v>27067.953299484619</v>
      </c>
      <c r="E249" s="43">
        <f t="shared" si="17"/>
        <v>3587.6078632189569</v>
      </c>
      <c r="F249" s="43">
        <f t="shared" si="17"/>
        <v>0</v>
      </c>
      <c r="G249" s="43">
        <f t="shared" si="17"/>
        <v>0</v>
      </c>
      <c r="H249" s="43">
        <f t="shared" si="18"/>
        <v>31275.036001379241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1821.8814720806956</v>
      </c>
      <c r="E251" s="43">
        <f t="shared" si="17"/>
        <v>0</v>
      </c>
      <c r="F251" s="43">
        <f t="shared" si="17"/>
        <v>0</v>
      </c>
      <c r="G251" s="43">
        <f t="shared" si="17"/>
        <v>0</v>
      </c>
      <c r="H251" s="43">
        <f t="shared" si="18"/>
        <v>1821.8814720806956</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7046.5262899356776</v>
      </c>
      <c r="D255" s="43">
        <f t="shared" si="17"/>
        <v>6766.9883248711549</v>
      </c>
      <c r="E255" s="43">
        <f t="shared" si="17"/>
        <v>0</v>
      </c>
      <c r="F255" s="43">
        <f t="shared" si="17"/>
        <v>0</v>
      </c>
      <c r="G255" s="43">
        <f t="shared" si="17"/>
        <v>0</v>
      </c>
      <c r="H255" s="43">
        <f t="shared" si="18"/>
        <v>13813.514614806832</v>
      </c>
      <c r="I255" s="1"/>
    </row>
    <row r="256" spans="2:9" x14ac:dyDescent="0.2">
      <c r="B256" s="9" t="str">
        <f>$B$45</f>
        <v>Health Services</v>
      </c>
      <c r="C256" s="43">
        <f t="shared" si="17"/>
        <v>17655.032902256422</v>
      </c>
      <c r="D256" s="43">
        <f t="shared" si="17"/>
        <v>148006.1805414127</v>
      </c>
      <c r="E256" s="43">
        <f t="shared" si="17"/>
        <v>0</v>
      </c>
      <c r="F256" s="43">
        <f t="shared" si="17"/>
        <v>0</v>
      </c>
      <c r="G256" s="43">
        <f t="shared" si="17"/>
        <v>0</v>
      </c>
      <c r="H256" s="43">
        <f t="shared" si="18"/>
        <v>165661.21344366911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93850.438059363092</v>
      </c>
      <c r="D258" s="43">
        <f t="shared" si="17"/>
        <v>661733.37753788114</v>
      </c>
      <c r="E258" s="43">
        <f t="shared" si="17"/>
        <v>194072.50155317789</v>
      </c>
      <c r="F258" s="43">
        <f t="shared" si="17"/>
        <v>18548.148655504818</v>
      </c>
      <c r="G258" s="43">
        <f t="shared" si="17"/>
        <v>0</v>
      </c>
      <c r="H258" s="43">
        <f t="shared" si="18"/>
        <v>968204.46580592694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154.86870966891598</v>
      </c>
      <c r="D260" s="43">
        <f t="shared" si="19"/>
        <v>70272.571065969678</v>
      </c>
      <c r="E260" s="43">
        <f t="shared" si="19"/>
        <v>0</v>
      </c>
      <c r="F260" s="43">
        <f t="shared" si="19"/>
        <v>0</v>
      </c>
      <c r="G260" s="43">
        <f t="shared" si="19"/>
        <v>0</v>
      </c>
      <c r="H260" s="43">
        <f t="shared" si="18"/>
        <v>70427.439775638588</v>
      </c>
      <c r="I260" s="1"/>
    </row>
    <row r="261" spans="2:10" x14ac:dyDescent="0.2">
      <c r="B261" s="9" t="str">
        <f>$B$50</f>
        <v>Technology</v>
      </c>
      <c r="C261" s="43">
        <f t="shared" si="19"/>
        <v>4439.5696771755911</v>
      </c>
      <c r="D261" s="43">
        <f t="shared" si="19"/>
        <v>0</v>
      </c>
      <c r="E261" s="43">
        <f t="shared" si="19"/>
        <v>0</v>
      </c>
      <c r="F261" s="43">
        <f t="shared" si="19"/>
        <v>0</v>
      </c>
      <c r="G261" s="43">
        <f t="shared" si="19"/>
        <v>0</v>
      </c>
      <c r="H261" s="43">
        <f t="shared" si="18"/>
        <v>4439.5696771755911</v>
      </c>
      <c r="I261" s="1"/>
    </row>
    <row r="262" spans="2:10" x14ac:dyDescent="0.2">
      <c r="B262" s="9" t="str">
        <f>$B$51</f>
        <v>Nursing</v>
      </c>
      <c r="C262" s="43">
        <f t="shared" si="19"/>
        <v>47931.865642529498</v>
      </c>
      <c r="D262" s="43">
        <f t="shared" si="19"/>
        <v>220230.76747032595</v>
      </c>
      <c r="E262" s="43">
        <f t="shared" si="19"/>
        <v>32929.115030259709</v>
      </c>
      <c r="F262" s="43">
        <f t="shared" si="19"/>
        <v>0</v>
      </c>
      <c r="G262" s="43">
        <f t="shared" si="19"/>
        <v>0</v>
      </c>
      <c r="H262" s="43">
        <f t="shared" si="18"/>
        <v>301091.74814311514</v>
      </c>
      <c r="I262" s="1"/>
    </row>
    <row r="263" spans="2:10" x14ac:dyDescent="0.2">
      <c r="B263" s="39" t="str">
        <f>$B$52</f>
        <v>Totals</v>
      </c>
      <c r="C263" s="42">
        <f>SUM(C243:C262)</f>
        <v>2752713.8800101471</v>
      </c>
      <c r="D263" s="42">
        <f>SUM(D243:D262)</f>
        <v>3142225.0017757481</v>
      </c>
      <c r="E263" s="42">
        <f>SUM(E243:E262)</f>
        <v>733494.96955859952</v>
      </c>
      <c r="F263" s="42">
        <f>SUM(F243:F262)</f>
        <v>18548.148655504818</v>
      </c>
      <c r="G263" s="42">
        <f>SUM(G243:G262)</f>
        <v>0</v>
      </c>
      <c r="H263" s="42">
        <f t="shared" si="18"/>
        <v>6646982</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13901532.462881505</v>
      </c>
      <c r="D268" s="42">
        <f t="shared" si="20"/>
        <v>8952811.2915798854</v>
      </c>
      <c r="E268" s="42">
        <f t="shared" si="20"/>
        <v>4903108.771582257</v>
      </c>
      <c r="F268" s="42">
        <f t="shared" si="20"/>
        <v>0</v>
      </c>
      <c r="G268" s="42">
        <f t="shared" si="20"/>
        <v>0</v>
      </c>
      <c r="H268" s="42">
        <f>SUM(C268:G268)</f>
        <v>27757452.52604365</v>
      </c>
      <c r="I268" s="1"/>
    </row>
    <row r="269" spans="2:10" x14ac:dyDescent="0.2">
      <c r="B269" s="9" t="str">
        <f>$B$33</f>
        <v>Science</v>
      </c>
      <c r="C269" s="43">
        <f t="shared" si="20"/>
        <v>4571725.5437993817</v>
      </c>
      <c r="D269" s="43">
        <f t="shared" si="20"/>
        <v>3064274.818667592</v>
      </c>
      <c r="E269" s="43">
        <f t="shared" si="20"/>
        <v>812892.147458466</v>
      </c>
      <c r="F269" s="43">
        <f t="shared" si="20"/>
        <v>0</v>
      </c>
      <c r="G269" s="43">
        <f t="shared" si="20"/>
        <v>0</v>
      </c>
      <c r="H269" s="43">
        <f t="shared" ref="H269:H288" si="21">SUM(C269:G269)</f>
        <v>8448892.50992544</v>
      </c>
      <c r="I269" s="1"/>
    </row>
    <row r="270" spans="2:10" x14ac:dyDescent="0.2">
      <c r="B270" s="9" t="str">
        <f>$B$34</f>
        <v>Fine Arts</v>
      </c>
      <c r="C270" s="43">
        <f t="shared" si="20"/>
        <v>2665326.2389724692</v>
      </c>
      <c r="D270" s="43">
        <f t="shared" si="20"/>
        <v>1835474.0685132779</v>
      </c>
      <c r="E270" s="43">
        <f t="shared" si="20"/>
        <v>0</v>
      </c>
      <c r="F270" s="43">
        <f t="shared" si="20"/>
        <v>0</v>
      </c>
      <c r="G270" s="43">
        <f t="shared" si="20"/>
        <v>0</v>
      </c>
      <c r="H270" s="43">
        <f t="shared" si="21"/>
        <v>4500800.3074857472</v>
      </c>
      <c r="I270" s="1"/>
    </row>
    <row r="271" spans="2:10" x14ac:dyDescent="0.2">
      <c r="B271" s="9" t="str">
        <f>$B$35</f>
        <v>Teacher Education</v>
      </c>
      <c r="C271" s="43">
        <f t="shared" si="20"/>
        <v>510925.6669748323</v>
      </c>
      <c r="D271" s="43">
        <f t="shared" si="20"/>
        <v>1350705.3882877426</v>
      </c>
      <c r="E271" s="43">
        <f t="shared" si="20"/>
        <v>2514097.6537218718</v>
      </c>
      <c r="F271" s="43">
        <f t="shared" si="20"/>
        <v>0</v>
      </c>
      <c r="G271" s="43">
        <f t="shared" si="20"/>
        <v>0</v>
      </c>
      <c r="H271" s="43">
        <f t="shared" si="21"/>
        <v>4375728.7089844467</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804439.12019299867</v>
      </c>
      <c r="D273" s="43">
        <f t="shared" si="20"/>
        <v>1535043.1314725049</v>
      </c>
      <c r="E273" s="43">
        <f t="shared" si="20"/>
        <v>108263.53768348266</v>
      </c>
      <c r="F273" s="43">
        <f t="shared" si="20"/>
        <v>0</v>
      </c>
      <c r="G273" s="43">
        <f t="shared" si="20"/>
        <v>0</v>
      </c>
      <c r="H273" s="43">
        <f t="shared" si="21"/>
        <v>2447745.7893489865</v>
      </c>
      <c r="I273" s="1"/>
    </row>
    <row r="274" spans="2:10" x14ac:dyDescent="0.2">
      <c r="B274" s="9" t="str">
        <f>$B$38</f>
        <v>Home Economics</v>
      </c>
      <c r="C274" s="43">
        <f t="shared" si="20"/>
        <v>3873.0639139205332</v>
      </c>
      <c r="D274" s="43">
        <f t="shared" si="20"/>
        <v>134393.61332984277</v>
      </c>
      <c r="E274" s="43">
        <f t="shared" si="20"/>
        <v>60613.851211043468</v>
      </c>
      <c r="F274" s="43">
        <f t="shared" si="20"/>
        <v>0</v>
      </c>
      <c r="G274" s="43">
        <f t="shared" si="20"/>
        <v>0</v>
      </c>
      <c r="H274" s="43">
        <f t="shared" si="21"/>
        <v>198880.52845480677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19015.922605882799</v>
      </c>
      <c r="E276" s="43">
        <f t="shared" si="20"/>
        <v>0</v>
      </c>
      <c r="F276" s="43">
        <f t="shared" si="20"/>
        <v>0</v>
      </c>
      <c r="G276" s="43">
        <f t="shared" si="20"/>
        <v>0</v>
      </c>
      <c r="H276" s="43">
        <f t="shared" si="21"/>
        <v>19015.922605882799</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88798.352370892622</v>
      </c>
      <c r="D280" s="43">
        <f t="shared" si="20"/>
        <v>60603.157486550743</v>
      </c>
      <c r="E280" s="43">
        <f t="shared" si="20"/>
        <v>0</v>
      </c>
      <c r="F280" s="43">
        <f t="shared" si="20"/>
        <v>0</v>
      </c>
      <c r="G280" s="43">
        <f t="shared" si="20"/>
        <v>0</v>
      </c>
      <c r="H280" s="43">
        <f t="shared" si="21"/>
        <v>149401.50985744337</v>
      </c>
      <c r="I280" s="1"/>
    </row>
    <row r="281" spans="2:10" x14ac:dyDescent="0.2">
      <c r="B281" s="9" t="str">
        <f>$B$45</f>
        <v>Health Services</v>
      </c>
      <c r="C281" s="43">
        <f t="shared" si="20"/>
        <v>339944.30723109504</v>
      </c>
      <c r="D281" s="43">
        <f t="shared" si="20"/>
        <v>1718125.567213831</v>
      </c>
      <c r="E281" s="43">
        <f t="shared" si="20"/>
        <v>0</v>
      </c>
      <c r="F281" s="43">
        <f t="shared" si="20"/>
        <v>0</v>
      </c>
      <c r="G281" s="43">
        <f t="shared" si="20"/>
        <v>0</v>
      </c>
      <c r="H281" s="43">
        <f t="shared" si="21"/>
        <v>2058069.8744449262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1382414.8480404718</v>
      </c>
      <c r="D283" s="43">
        <f t="shared" si="20"/>
        <v>6526377.3064225372</v>
      </c>
      <c r="E283" s="43">
        <f t="shared" si="20"/>
        <v>2834609.656648804</v>
      </c>
      <c r="F283" s="43">
        <f t="shared" si="20"/>
        <v>1277823.1266318015</v>
      </c>
      <c r="G283" s="43">
        <f t="shared" si="20"/>
        <v>0</v>
      </c>
      <c r="H283" s="43">
        <f t="shared" si="21"/>
        <v>12021224.937743615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2855.0536390879852</v>
      </c>
      <c r="D285" s="43">
        <f t="shared" si="22"/>
        <v>506988.12682640471</v>
      </c>
      <c r="E285" s="43">
        <f t="shared" si="22"/>
        <v>0</v>
      </c>
      <c r="F285" s="43">
        <f t="shared" si="22"/>
        <v>0</v>
      </c>
      <c r="G285" s="43">
        <f t="shared" si="22"/>
        <v>0</v>
      </c>
      <c r="H285" s="43">
        <f t="shared" si="21"/>
        <v>509843.18046549271</v>
      </c>
      <c r="I285" s="1"/>
    </row>
    <row r="286" spans="2:10" x14ac:dyDescent="0.2">
      <c r="B286" s="9" t="str">
        <f>$B$50</f>
        <v>Technology</v>
      </c>
      <c r="C286" s="43">
        <f t="shared" si="22"/>
        <v>53255.948478893435</v>
      </c>
      <c r="D286" s="43">
        <f t="shared" si="22"/>
        <v>0</v>
      </c>
      <c r="E286" s="43">
        <f t="shared" si="22"/>
        <v>0</v>
      </c>
      <c r="F286" s="43">
        <f t="shared" si="22"/>
        <v>0</v>
      </c>
      <c r="G286" s="43">
        <f t="shared" si="22"/>
        <v>0</v>
      </c>
      <c r="H286" s="43">
        <f t="shared" si="21"/>
        <v>53255.948478893435</v>
      </c>
      <c r="I286" s="1"/>
    </row>
    <row r="287" spans="2:10" x14ac:dyDescent="0.2">
      <c r="B287" s="9" t="str">
        <f>$B$51</f>
        <v>Nursing</v>
      </c>
      <c r="C287" s="43">
        <f t="shared" si="22"/>
        <v>757713.36986114492</v>
      </c>
      <c r="D287" s="43">
        <f t="shared" si="22"/>
        <v>4294027.2890435187</v>
      </c>
      <c r="E287" s="43">
        <f t="shared" si="22"/>
        <v>1161123.597256012</v>
      </c>
      <c r="F287" s="43">
        <f t="shared" si="22"/>
        <v>0</v>
      </c>
      <c r="G287" s="43">
        <f t="shared" si="22"/>
        <v>0</v>
      </c>
      <c r="H287" s="43">
        <f t="shared" si="21"/>
        <v>6212864.2561606755</v>
      </c>
      <c r="I287" s="1"/>
    </row>
    <row r="288" spans="2:10" x14ac:dyDescent="0.2">
      <c r="B288" s="39" t="str">
        <f>$B$52</f>
        <v>Totals</v>
      </c>
      <c r="C288" s="42">
        <f>SUM(C268:C287)</f>
        <v>25082803.976356689</v>
      </c>
      <c r="D288" s="42">
        <f>SUM(D268:D287)</f>
        <v>29997839.681449573</v>
      </c>
      <c r="E288" s="42">
        <f>SUM(E268:E287)</f>
        <v>12394709.215561936</v>
      </c>
      <c r="F288" s="42">
        <f>SUM(F268:F287)</f>
        <v>1277823.1266318015</v>
      </c>
      <c r="G288" s="42">
        <f>SUM(G268:G287)</f>
        <v>0</v>
      </c>
      <c r="H288" s="42">
        <f t="shared" si="21"/>
        <v>68753176</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198.84329532671796</v>
      </c>
      <c r="D293" s="40">
        <f t="shared" si="23"/>
        <v>297.75213820606245</v>
      </c>
      <c r="E293" s="40">
        <f t="shared" si="23"/>
        <v>853.1596957686196</v>
      </c>
      <c r="F293" s="40">
        <f t="shared" si="23"/>
        <v>0</v>
      </c>
      <c r="G293" s="41">
        <f t="shared" si="23"/>
        <v>0</v>
      </c>
      <c r="H293" s="42">
        <f t="shared" si="23"/>
        <v>262.53892124096637</v>
      </c>
      <c r="I293" s="1"/>
    </row>
    <row r="294" spans="2:10" x14ac:dyDescent="0.2">
      <c r="B294" s="9" t="str">
        <f>$B$33</f>
        <v>Science</v>
      </c>
      <c r="C294" s="75">
        <f t="shared" si="23"/>
        <v>217.30799238517832</v>
      </c>
      <c r="D294" s="75">
        <f t="shared" si="23"/>
        <v>379.85308276528968</v>
      </c>
      <c r="E294" s="75">
        <f t="shared" si="23"/>
        <v>1454.1898881189015</v>
      </c>
      <c r="F294" s="75">
        <f t="shared" si="23"/>
        <v>0</v>
      </c>
      <c r="G294" s="95">
        <f t="shared" si="23"/>
        <v>0</v>
      </c>
      <c r="H294" s="43">
        <f t="shared" si="23"/>
        <v>284.81973132165047</v>
      </c>
      <c r="I294" s="1"/>
    </row>
    <row r="295" spans="2:10" x14ac:dyDescent="0.2">
      <c r="B295" s="9" t="str">
        <f>$B$34</f>
        <v>Fine Arts</v>
      </c>
      <c r="C295" s="75">
        <f t="shared" si="23"/>
        <v>422.26334584481452</v>
      </c>
      <c r="D295" s="75">
        <f t="shared" si="23"/>
        <v>832.0372024085575</v>
      </c>
      <c r="E295" s="75">
        <f t="shared" si="23"/>
        <v>0</v>
      </c>
      <c r="F295" s="75">
        <f t="shared" si="23"/>
        <v>0</v>
      </c>
      <c r="G295" s="95">
        <f t="shared" si="23"/>
        <v>0</v>
      </c>
      <c r="H295" s="43">
        <f t="shared" si="23"/>
        <v>528.3869813906723</v>
      </c>
      <c r="I295" s="1"/>
    </row>
    <row r="296" spans="2:10" x14ac:dyDescent="0.2">
      <c r="B296" s="9" t="str">
        <f>$B$35</f>
        <v>Teacher Education</v>
      </c>
      <c r="C296" s="75">
        <f t="shared" si="23"/>
        <v>399.16067732408771</v>
      </c>
      <c r="D296" s="75">
        <f t="shared" si="23"/>
        <v>343.34148151696559</v>
      </c>
      <c r="E296" s="75">
        <f t="shared" si="23"/>
        <v>463.00140952520661</v>
      </c>
      <c r="F296" s="75">
        <f t="shared" si="23"/>
        <v>0</v>
      </c>
      <c r="G296" s="95">
        <f t="shared" si="23"/>
        <v>0</v>
      </c>
      <c r="H296" s="43">
        <f t="shared" si="23"/>
        <v>411.09815003611862</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553.64013777907689</v>
      </c>
      <c r="D298" s="75">
        <f t="shared" si="23"/>
        <v>776.45074935382138</v>
      </c>
      <c r="E298" s="75">
        <f t="shared" si="23"/>
        <v>2775.9881457303245</v>
      </c>
      <c r="F298" s="75">
        <f t="shared" si="23"/>
        <v>0</v>
      </c>
      <c r="G298" s="95">
        <f t="shared" si="23"/>
        <v>0</v>
      </c>
      <c r="H298" s="43">
        <f t="shared" si="23"/>
        <v>705.60558931939647</v>
      </c>
      <c r="I298" s="1"/>
    </row>
    <row r="299" spans="2:10" x14ac:dyDescent="0.2">
      <c r="B299" s="9" t="str">
        <f>$B$38</f>
        <v>Home Economics</v>
      </c>
      <c r="C299" s="75">
        <f t="shared" si="23"/>
        <v>161.37766308002222</v>
      </c>
      <c r="D299" s="75">
        <f t="shared" si="23"/>
        <v>215.37438033628649</v>
      </c>
      <c r="E299" s="75">
        <f t="shared" si="23"/>
        <v>721.59346679813655</v>
      </c>
      <c r="F299" s="75">
        <f t="shared" si="23"/>
        <v>0</v>
      </c>
      <c r="G299" s="95">
        <f t="shared" si="23"/>
        <v>0</v>
      </c>
      <c r="H299" s="43">
        <f t="shared" si="23"/>
        <v>271.69471100383441</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452.76006204482854</v>
      </c>
      <c r="E301" s="75">
        <f t="shared" si="23"/>
        <v>0</v>
      </c>
      <c r="F301" s="75">
        <f t="shared" si="23"/>
        <v>0</v>
      </c>
      <c r="G301" s="95">
        <f t="shared" si="23"/>
        <v>0</v>
      </c>
      <c r="H301" s="43">
        <f t="shared" si="23"/>
        <v>452.76006204482854</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325.26869000326968</v>
      </c>
      <c r="D305" s="75">
        <f t="shared" si="23"/>
        <v>388.48177875994065</v>
      </c>
      <c r="E305" s="75">
        <f t="shared" si="23"/>
        <v>0</v>
      </c>
      <c r="F305" s="75">
        <f t="shared" si="23"/>
        <v>0</v>
      </c>
      <c r="G305" s="95">
        <f t="shared" si="23"/>
        <v>0</v>
      </c>
      <c r="H305" s="43">
        <f t="shared" si="23"/>
        <v>348.25526773296821</v>
      </c>
      <c r="I305" s="1"/>
    </row>
    <row r="306" spans="2:10" x14ac:dyDescent="0.2">
      <c r="B306" s="9" t="str">
        <f>$B$45</f>
        <v>Health Services</v>
      </c>
      <c r="C306" s="75">
        <f t="shared" si="23"/>
        <v>496.9946012150512</v>
      </c>
      <c r="D306" s="75">
        <f t="shared" si="23"/>
        <v>503.55380047298684</v>
      </c>
      <c r="E306" s="75">
        <f t="shared" si="23"/>
        <v>0</v>
      </c>
      <c r="F306" s="75">
        <f t="shared" si="23"/>
        <v>0</v>
      </c>
      <c r="G306" s="95">
        <f t="shared" si="23"/>
        <v>0</v>
      </c>
      <c r="H306" s="43">
        <f t="shared" si="23"/>
        <v>502.4584654406558</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380.20210342147186</v>
      </c>
      <c r="D308" s="75">
        <f t="shared" si="23"/>
        <v>427.81889914274251</v>
      </c>
      <c r="E308" s="75">
        <f t="shared" si="23"/>
        <v>623.81374486109246</v>
      </c>
      <c r="F308" s="75">
        <f t="shared" si="23"/>
        <v>5679.2138961413402</v>
      </c>
      <c r="G308" s="95">
        <f t="shared" si="23"/>
        <v>0</v>
      </c>
      <c r="H308" s="43">
        <f t="shared" si="23"/>
        <v>508.08220362399049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475.84227318133088</v>
      </c>
      <c r="D310" s="75">
        <f t="shared" si="24"/>
        <v>312.95563384345968</v>
      </c>
      <c r="E310" s="75">
        <f t="shared" si="24"/>
        <v>0</v>
      </c>
      <c r="F310" s="75">
        <f t="shared" si="24"/>
        <v>0</v>
      </c>
      <c r="G310" s="95">
        <f t="shared" si="24"/>
        <v>0</v>
      </c>
      <c r="H310" s="43">
        <f t="shared" si="24"/>
        <v>313.55669155319356</v>
      </c>
      <c r="I310" s="1"/>
    </row>
    <row r="311" spans="2:10" x14ac:dyDescent="0.2">
      <c r="B311" s="9" t="str">
        <f>$B$50</f>
        <v>Technology</v>
      </c>
      <c r="C311" s="75">
        <f t="shared" si="24"/>
        <v>309.62760743542697</v>
      </c>
      <c r="D311" s="75">
        <f t="shared" si="24"/>
        <v>0</v>
      </c>
      <c r="E311" s="75">
        <f t="shared" si="24"/>
        <v>0</v>
      </c>
      <c r="F311" s="75">
        <f t="shared" si="24"/>
        <v>0</v>
      </c>
      <c r="G311" s="95">
        <f t="shared" si="24"/>
        <v>0</v>
      </c>
      <c r="H311" s="43">
        <f t="shared" si="24"/>
        <v>309.62760743542697</v>
      </c>
      <c r="I311" s="1"/>
    </row>
    <row r="312" spans="2:10" x14ac:dyDescent="0.2">
      <c r="B312" s="9" t="str">
        <f>$B$51</f>
        <v>Nursing</v>
      </c>
      <c r="C312" s="75">
        <f t="shared" si="24"/>
        <v>408.03089384014265</v>
      </c>
      <c r="D312" s="75">
        <f t="shared" si="24"/>
        <v>845.78043904737422</v>
      </c>
      <c r="E312" s="75">
        <f t="shared" si="24"/>
        <v>1505.9968836005344</v>
      </c>
      <c r="F312" s="75">
        <f t="shared" si="24"/>
        <v>0</v>
      </c>
      <c r="G312" s="95">
        <f t="shared" si="24"/>
        <v>0</v>
      </c>
      <c r="H312" s="43">
        <f t="shared" si="24"/>
        <v>806.34188918373468</v>
      </c>
      <c r="I312" s="1"/>
    </row>
    <row r="313" spans="2:10" x14ac:dyDescent="0.2">
      <c r="B313" s="39" t="str">
        <f>$B$52</f>
        <v>Totals</v>
      </c>
      <c r="C313" s="42">
        <f t="shared" si="24"/>
        <v>235.19465129217596</v>
      </c>
      <c r="D313" s="42">
        <f t="shared" si="24"/>
        <v>414.11744776843057</v>
      </c>
      <c r="E313" s="42">
        <f t="shared" si="24"/>
        <v>721.7135912170686</v>
      </c>
      <c r="F313" s="42">
        <f t="shared" si="24"/>
        <v>5679.2138961413402</v>
      </c>
      <c r="G313" s="42">
        <f t="shared" si="24"/>
        <v>0</v>
      </c>
      <c r="H313" s="42">
        <f t="shared" si="24"/>
        <v>349.91742839111583</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1.4974210607243663</v>
      </c>
      <c r="E318" s="59">
        <f t="shared" si="25"/>
        <v>4.2906133413590792</v>
      </c>
      <c r="F318" s="59">
        <f t="shared" si="25"/>
        <v>0</v>
      </c>
      <c r="G318" s="59">
        <f t="shared" si="25"/>
        <v>0</v>
      </c>
      <c r="H318" s="59">
        <f t="shared" si="25"/>
        <v>1.3203307700648925</v>
      </c>
      <c r="I318" s="1"/>
    </row>
    <row r="319" spans="2:10" x14ac:dyDescent="0.2">
      <c r="B319" s="9" t="str">
        <f>$B$33</f>
        <v>Science</v>
      </c>
      <c r="C319" s="59">
        <f t="shared" ref="C319:H334" si="26">IF($C$293=0,"",C294/$C$293)</f>
        <v>1.0928605464324113</v>
      </c>
      <c r="D319" s="59">
        <f t="shared" si="26"/>
        <v>1.9103137580834992</v>
      </c>
      <c r="E319" s="59">
        <f t="shared" si="26"/>
        <v>7.3132457683802352</v>
      </c>
      <c r="F319" s="59">
        <f t="shared" si="26"/>
        <v>0</v>
      </c>
      <c r="G319" s="59">
        <f t="shared" si="26"/>
        <v>0</v>
      </c>
      <c r="H319" s="59">
        <f t="shared" si="26"/>
        <v>1.4323828764438109</v>
      </c>
      <c r="I319" s="1"/>
    </row>
    <row r="320" spans="2:10" x14ac:dyDescent="0.2">
      <c r="B320" s="9" t="str">
        <f>$B$34</f>
        <v>Fine Arts</v>
      </c>
      <c r="C320" s="59">
        <f t="shared" si="26"/>
        <v>2.1235986114140619</v>
      </c>
      <c r="D320" s="59">
        <f t="shared" si="26"/>
        <v>4.1843865091927954</v>
      </c>
      <c r="E320" s="59">
        <f t="shared" si="26"/>
        <v>0</v>
      </c>
      <c r="F320" s="59">
        <f t="shared" si="26"/>
        <v>0</v>
      </c>
      <c r="G320" s="59">
        <f t="shared" si="26"/>
        <v>0</v>
      </c>
      <c r="H320" s="59">
        <f t="shared" si="26"/>
        <v>2.6573034837432337</v>
      </c>
      <c r="I320" s="1"/>
    </row>
    <row r="321" spans="2:9" x14ac:dyDescent="0.2">
      <c r="B321" s="9" t="str">
        <f>$B$35</f>
        <v>Teacher Education</v>
      </c>
      <c r="C321" s="59">
        <f t="shared" si="26"/>
        <v>2.0074133083955874</v>
      </c>
      <c r="D321" s="59">
        <f t="shared" si="26"/>
        <v>1.7266937814162842</v>
      </c>
      <c r="E321" s="59">
        <f t="shared" si="26"/>
        <v>2.3284738304324137</v>
      </c>
      <c r="F321" s="59">
        <f t="shared" si="26"/>
        <v>0</v>
      </c>
      <c r="G321" s="59">
        <f t="shared" si="26"/>
        <v>0</v>
      </c>
      <c r="H321" s="59">
        <f t="shared" si="26"/>
        <v>2.0674478833226249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2.7843037748363346</v>
      </c>
      <c r="D323" s="59">
        <f t="shared" si="26"/>
        <v>3.9048374654928186</v>
      </c>
      <c r="E323" s="59">
        <f t="shared" si="26"/>
        <v>13.960682663044377</v>
      </c>
      <c r="F323" s="59">
        <f t="shared" si="26"/>
        <v>0</v>
      </c>
      <c r="G323" s="59">
        <f t="shared" si="26"/>
        <v>0</v>
      </c>
      <c r="H323" s="59">
        <f t="shared" si="26"/>
        <v>3.5485510746541444</v>
      </c>
      <c r="I323" s="1"/>
    </row>
    <row r="324" spans="2:9" x14ac:dyDescent="0.2">
      <c r="B324" s="9" t="str">
        <f>$B$38</f>
        <v>Home Economics</v>
      </c>
      <c r="C324" s="59">
        <f t="shared" si="26"/>
        <v>0.81158211955230253</v>
      </c>
      <c r="D324" s="59">
        <f t="shared" si="26"/>
        <v>1.0831362454660913</v>
      </c>
      <c r="E324" s="59">
        <f t="shared" si="26"/>
        <v>3.6289554828212416</v>
      </c>
      <c r="F324" s="59">
        <f t="shared" si="26"/>
        <v>0</v>
      </c>
      <c r="G324" s="59">
        <f t="shared" si="26"/>
        <v>0</v>
      </c>
      <c r="H324" s="59">
        <f t="shared" si="26"/>
        <v>1.3663760226736075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2.2769692148830152</v>
      </c>
      <c r="E326" s="59">
        <f t="shared" si="26"/>
        <v>0</v>
      </c>
      <c r="F326" s="59">
        <f t="shared" si="26"/>
        <v>0</v>
      </c>
      <c r="G326" s="59">
        <f t="shared" si="26"/>
        <v>0</v>
      </c>
      <c r="H326" s="59">
        <f t="shared" si="26"/>
        <v>2.2769692148830152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1.6358041616078787</v>
      </c>
      <c r="D330" s="59">
        <f t="shared" si="26"/>
        <v>1.9537082108885244</v>
      </c>
      <c r="E330" s="59">
        <f t="shared" si="26"/>
        <v>0</v>
      </c>
      <c r="F330" s="59">
        <f t="shared" si="26"/>
        <v>0</v>
      </c>
      <c r="G330" s="59">
        <f t="shared" si="26"/>
        <v>0</v>
      </c>
      <c r="H330" s="59">
        <f t="shared" si="26"/>
        <v>1.751405634073568</v>
      </c>
      <c r="I330" s="1"/>
    </row>
    <row r="331" spans="2:9" x14ac:dyDescent="0.2">
      <c r="B331" s="9" t="str">
        <f>$B$45</f>
        <v>Health Services</v>
      </c>
      <c r="C331" s="59">
        <f t="shared" si="26"/>
        <v>2.4994285092612403</v>
      </c>
      <c r="D331" s="59">
        <f t="shared" si="26"/>
        <v>2.532415285341159</v>
      </c>
      <c r="E331" s="59">
        <f t="shared" si="26"/>
        <v>0</v>
      </c>
      <c r="F331" s="59">
        <f t="shared" si="26"/>
        <v>0</v>
      </c>
      <c r="G331" s="59">
        <f t="shared" si="26"/>
        <v>0</v>
      </c>
      <c r="H331" s="59">
        <f t="shared" si="26"/>
        <v>2.5269067514450008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1.9120690129217812</v>
      </c>
      <c r="D333" s="59">
        <f t="shared" si="26"/>
        <v>2.1515379658127092</v>
      </c>
      <c r="E333" s="59">
        <f t="shared" si="26"/>
        <v>3.1372128682342981</v>
      </c>
      <c r="F333" s="59">
        <f t="shared" si="26"/>
        <v>28.561254161523856</v>
      </c>
      <c r="G333" s="59">
        <f t="shared" si="26"/>
        <v>0</v>
      </c>
      <c r="H333" s="59">
        <f t="shared" si="26"/>
        <v>2.5551890134850379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2.3930516359602567</v>
      </c>
      <c r="D335" s="59">
        <f t="shared" si="27"/>
        <v>1.573880745283589</v>
      </c>
      <c r="E335" s="59">
        <f t="shared" si="27"/>
        <v>0</v>
      </c>
      <c r="F335" s="59">
        <f t="shared" si="27"/>
        <v>0</v>
      </c>
      <c r="G335" s="59">
        <f t="shared" si="27"/>
        <v>0</v>
      </c>
      <c r="H335" s="59">
        <f t="shared" si="27"/>
        <v>1.5769035160978944</v>
      </c>
      <c r="I335" s="1"/>
    </row>
    <row r="336" spans="2:9" x14ac:dyDescent="0.2">
      <c r="B336" s="9" t="str">
        <f>$B$50</f>
        <v>Technology</v>
      </c>
      <c r="C336" s="59">
        <f t="shared" si="27"/>
        <v>1.5571438148149783</v>
      </c>
      <c r="D336" s="59">
        <f t="shared" si="27"/>
        <v>0</v>
      </c>
      <c r="E336" s="59">
        <f t="shared" si="27"/>
        <v>0</v>
      </c>
      <c r="F336" s="59">
        <f t="shared" si="27"/>
        <v>0</v>
      </c>
      <c r="G336" s="59">
        <f t="shared" si="27"/>
        <v>0</v>
      </c>
      <c r="H336" s="59">
        <f t="shared" si="27"/>
        <v>1.5571438148149783</v>
      </c>
      <c r="I336" s="1"/>
    </row>
    <row r="337" spans="2:10" x14ac:dyDescent="0.2">
      <c r="B337" s="9" t="str">
        <f>$B$51</f>
        <v>Nursing</v>
      </c>
      <c r="C337" s="59">
        <f t="shared" si="27"/>
        <v>2.0520223886337736</v>
      </c>
      <c r="D337" s="59">
        <f t="shared" si="27"/>
        <v>4.2535024259061815</v>
      </c>
      <c r="E337" s="59">
        <f t="shared" si="27"/>
        <v>7.573787595533668</v>
      </c>
      <c r="F337" s="59">
        <f t="shared" si="27"/>
        <v>0</v>
      </c>
      <c r="G337" s="59">
        <f t="shared" si="27"/>
        <v>0</v>
      </c>
      <c r="H337" s="59">
        <f t="shared" si="27"/>
        <v>4.0551625734166201</v>
      </c>
      <c r="I337" s="1"/>
    </row>
    <row r="338" spans="2:10" x14ac:dyDescent="0.2">
      <c r="B338" s="39" t="str">
        <f>$B$52</f>
        <v>Totals</v>
      </c>
      <c r="C338" s="59">
        <f t="shared" si="27"/>
        <v>1.1828140893849568</v>
      </c>
      <c r="D338" s="59">
        <f t="shared" si="27"/>
        <v>2.0826321907811738</v>
      </c>
      <c r="E338" s="59">
        <f t="shared" si="27"/>
        <v>3.6295595988349834</v>
      </c>
      <c r="F338" s="59">
        <f t="shared" si="27"/>
        <v>28.561254161523856</v>
      </c>
      <c r="G338" s="59">
        <f t="shared" si="27"/>
        <v>0</v>
      </c>
      <c r="H338" s="59">
        <f t="shared" si="27"/>
        <v>1.7597647826956855</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5965.298859801539</v>
      </c>
      <c r="D343" s="42">
        <f t="shared" si="28"/>
        <v>8932.5641461818741</v>
      </c>
      <c r="E343" s="42">
        <f>E293*24</f>
        <v>20475.832698446869</v>
      </c>
      <c r="F343" s="42">
        <f>F293*18</f>
        <v>0</v>
      </c>
      <c r="G343" s="42">
        <f>G293*24</f>
        <v>0</v>
      </c>
      <c r="H343" s="42">
        <f>IF((C32/30+D32/30+E32/24+F32/18+G32/24)=0,0,H268/(C32/30+D32/30+E32/24+F32/18+G32/24))</f>
        <v>7770.5714458602779</v>
      </c>
      <c r="I343" s="1"/>
    </row>
    <row r="344" spans="2:10" x14ac:dyDescent="0.2">
      <c r="B344" s="9" t="str">
        <f>$B$33</f>
        <v>Science</v>
      </c>
      <c r="C344" s="43">
        <f t="shared" si="28"/>
        <v>6519.2397715553498</v>
      </c>
      <c r="D344" s="43">
        <f t="shared" si="28"/>
        <v>11395.592482958691</v>
      </c>
      <c r="E344" s="43">
        <f>E294*24</f>
        <v>34900.557314853635</v>
      </c>
      <c r="F344" s="43">
        <f>F294*18</f>
        <v>0</v>
      </c>
      <c r="G344" s="43">
        <f>G294*24</f>
        <v>0</v>
      </c>
      <c r="H344" s="43">
        <f t="shared" ref="H344:H363" si="29">IF((C33/30+D33/30+E33/24+F33/18+G33/24)=0,0,H269/(C33/30+D33/30+E33/24+F33/18+G33/24))</f>
        <v>8504.5262860466628</v>
      </c>
      <c r="I344" s="1"/>
    </row>
    <row r="345" spans="2:10" x14ac:dyDescent="0.2">
      <c r="B345" s="9" t="str">
        <f>$B$34</f>
        <v>Fine Arts</v>
      </c>
      <c r="C345" s="43">
        <f t="shared" si="28"/>
        <v>12667.900375344436</v>
      </c>
      <c r="D345" s="43">
        <f t="shared" si="28"/>
        <v>24961.116072256726</v>
      </c>
      <c r="E345" s="43">
        <f t="shared" ref="E345:E363" si="30">E295*24</f>
        <v>0</v>
      </c>
      <c r="F345" s="43">
        <f t="shared" ref="F345:F363" si="31">F295*18</f>
        <v>0</v>
      </c>
      <c r="G345" s="43">
        <f t="shared" ref="G345:G363" si="32">G295*24</f>
        <v>0</v>
      </c>
      <c r="H345" s="43">
        <f t="shared" si="29"/>
        <v>15851.609441720171</v>
      </c>
      <c r="I345" s="1"/>
    </row>
    <row r="346" spans="2:10" x14ac:dyDescent="0.2">
      <c r="B346" s="9" t="str">
        <f>$B$35</f>
        <v>Teacher Education</v>
      </c>
      <c r="C346" s="43">
        <f t="shared" si="28"/>
        <v>11974.820319722632</v>
      </c>
      <c r="D346" s="43">
        <f t="shared" si="28"/>
        <v>10300.244445508968</v>
      </c>
      <c r="E346" s="43">
        <f t="shared" si="30"/>
        <v>11112.033828604959</v>
      </c>
      <c r="F346" s="43">
        <f t="shared" si="31"/>
        <v>0</v>
      </c>
      <c r="G346" s="43">
        <f t="shared" si="32"/>
        <v>0</v>
      </c>
      <c r="H346" s="43">
        <f t="shared" si="29"/>
        <v>10937.954528145099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16609.204133372306</v>
      </c>
      <c r="D348" s="43">
        <f t="shared" si="28"/>
        <v>23293.52248061464</v>
      </c>
      <c r="E348" s="43">
        <f t="shared" si="30"/>
        <v>66623.715497527795</v>
      </c>
      <c r="F348" s="43">
        <f t="shared" si="31"/>
        <v>0</v>
      </c>
      <c r="G348" s="43">
        <f t="shared" si="32"/>
        <v>0</v>
      </c>
      <c r="H348" s="43">
        <f t="shared" si="29"/>
        <v>21108.83900265026</v>
      </c>
      <c r="I348" s="1"/>
    </row>
    <row r="349" spans="2:10" x14ac:dyDescent="0.2">
      <c r="B349" s="9" t="str">
        <f>$B$38</f>
        <v>Home Economics</v>
      </c>
      <c r="C349" s="43">
        <f t="shared" si="28"/>
        <v>4841.3298924006667</v>
      </c>
      <c r="D349" s="43">
        <f t="shared" si="28"/>
        <v>6461.2314100885951</v>
      </c>
      <c r="E349" s="43">
        <f t="shared" si="30"/>
        <v>17318.243203155278</v>
      </c>
      <c r="F349" s="43">
        <f t="shared" si="31"/>
        <v>0</v>
      </c>
      <c r="G349" s="43">
        <f t="shared" si="32"/>
        <v>0</v>
      </c>
      <c r="H349" s="43">
        <f t="shared" si="29"/>
        <v>7923.5270300719822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13582.801861344857</v>
      </c>
      <c r="E351" s="43">
        <f t="shared" si="30"/>
        <v>0</v>
      </c>
      <c r="F351" s="43">
        <f t="shared" si="31"/>
        <v>0</v>
      </c>
      <c r="G351" s="43">
        <f t="shared" si="32"/>
        <v>0</v>
      </c>
      <c r="H351" s="43">
        <f t="shared" si="29"/>
        <v>13582.801861344857</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9758.0607000980908</v>
      </c>
      <c r="D355" s="43">
        <f t="shared" si="28"/>
        <v>11654.45336279822</v>
      </c>
      <c r="E355" s="43">
        <f t="shared" si="30"/>
        <v>0</v>
      </c>
      <c r="F355" s="43">
        <f t="shared" si="31"/>
        <v>0</v>
      </c>
      <c r="G355" s="43">
        <f t="shared" si="32"/>
        <v>0</v>
      </c>
      <c r="H355" s="43">
        <f t="shared" si="29"/>
        <v>10447.658031989045</v>
      </c>
      <c r="I355" s="1"/>
    </row>
    <row r="356" spans="2:9" x14ac:dyDescent="0.2">
      <c r="B356" s="9" t="str">
        <f>$B$45</f>
        <v>Health Services</v>
      </c>
      <c r="C356" s="43">
        <f t="shared" si="28"/>
        <v>14909.838036451536</v>
      </c>
      <c r="D356" s="43">
        <f t="shared" si="28"/>
        <v>15106.614014189605</v>
      </c>
      <c r="E356" s="43">
        <f t="shared" si="30"/>
        <v>0</v>
      </c>
      <c r="F356" s="43">
        <f t="shared" si="31"/>
        <v>0</v>
      </c>
      <c r="G356" s="43">
        <f t="shared" si="32"/>
        <v>0</v>
      </c>
      <c r="H356" s="43">
        <f t="shared" si="29"/>
        <v>15073.753963219675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11406.063102644155</v>
      </c>
      <c r="D358" s="43">
        <f t="shared" si="28"/>
        <v>12834.566974282276</v>
      </c>
      <c r="E358" s="43">
        <f t="shared" si="30"/>
        <v>14971.52987666622</v>
      </c>
      <c r="F358" s="43">
        <f t="shared" si="31"/>
        <v>102225.85013054413</v>
      </c>
      <c r="G358" s="43">
        <f t="shared" si="32"/>
        <v>0</v>
      </c>
      <c r="H358" s="43">
        <f t="shared" si="29"/>
        <v>14456.696389493643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14275.268195439927</v>
      </c>
      <c r="D360" s="43">
        <f t="shared" si="33"/>
        <v>9388.6690153037907</v>
      </c>
      <c r="E360" s="43">
        <f t="shared" si="30"/>
        <v>0</v>
      </c>
      <c r="F360" s="43">
        <f t="shared" si="31"/>
        <v>0</v>
      </c>
      <c r="G360" s="43">
        <f t="shared" si="32"/>
        <v>0</v>
      </c>
      <c r="H360" s="43">
        <f t="shared" si="29"/>
        <v>9406.7007465958068</v>
      </c>
      <c r="I360" s="1"/>
    </row>
    <row r="361" spans="2:9" x14ac:dyDescent="0.2">
      <c r="B361" s="9" t="str">
        <f>$B$50</f>
        <v>Technology</v>
      </c>
      <c r="C361" s="43">
        <f t="shared" si="33"/>
        <v>9288.8282230628083</v>
      </c>
      <c r="D361" s="43">
        <f t="shared" si="33"/>
        <v>0</v>
      </c>
      <c r="E361" s="43">
        <f t="shared" si="30"/>
        <v>0</v>
      </c>
      <c r="F361" s="43">
        <f t="shared" si="31"/>
        <v>0</v>
      </c>
      <c r="G361" s="43">
        <f t="shared" si="32"/>
        <v>0</v>
      </c>
      <c r="H361" s="43">
        <f t="shared" si="29"/>
        <v>9288.8282230628083</v>
      </c>
      <c r="I361" s="1"/>
    </row>
    <row r="362" spans="2:9" x14ac:dyDescent="0.2">
      <c r="B362" s="9" t="str">
        <f>$B$51</f>
        <v>Nursing</v>
      </c>
      <c r="C362" s="43">
        <f t="shared" si="33"/>
        <v>12240.926815204279</v>
      </c>
      <c r="D362" s="43">
        <f t="shared" si="33"/>
        <v>25373.413171421227</v>
      </c>
      <c r="E362" s="43">
        <f t="shared" si="30"/>
        <v>36143.925206412823</v>
      </c>
      <c r="F362" s="43">
        <f t="shared" si="31"/>
        <v>0</v>
      </c>
      <c r="G362" s="43">
        <f t="shared" si="32"/>
        <v>0</v>
      </c>
      <c r="H362" s="43">
        <f t="shared" si="29"/>
        <v>23599.876887065337</v>
      </c>
      <c r="I362" s="1"/>
    </row>
    <row r="363" spans="2:9" x14ac:dyDescent="0.2">
      <c r="B363" s="39" t="str">
        <f>$B$52</f>
        <v>Totals</v>
      </c>
      <c r="C363" s="42">
        <f t="shared" si="33"/>
        <v>7055.839538765279</v>
      </c>
      <c r="D363" s="42">
        <f t="shared" si="33"/>
        <v>12423.523433052917</v>
      </c>
      <c r="E363" s="42">
        <f t="shared" si="30"/>
        <v>17321.126189209645</v>
      </c>
      <c r="F363" s="42">
        <f t="shared" si="31"/>
        <v>102225.85013054413</v>
      </c>
      <c r="G363" s="42">
        <f t="shared" si="32"/>
        <v>0</v>
      </c>
      <c r="H363" s="42">
        <f t="shared" si="29"/>
        <v>10265.37074317851</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6" priority="6" stopIfTrue="1">
      <formula>C32=0</formula>
    </cfRule>
  </conditionalFormatting>
  <conditionalFormatting sqref="C91:G110">
    <cfRule type="expression" dxfId="175" priority="5" stopIfTrue="1">
      <formula>C32=0</formula>
    </cfRule>
  </conditionalFormatting>
  <conditionalFormatting sqref="C143:H162">
    <cfRule type="expression" dxfId="174" priority="3" stopIfTrue="1">
      <formula>C32=0</formula>
    </cfRule>
  </conditionalFormatting>
  <conditionalFormatting sqref="H143:H162">
    <cfRule type="expression" dxfId="173" priority="4" stopIfTrue="1">
      <formula>OR(AND(#REF!&gt;0,H143&gt;0,H61=0),AND(#REF!&gt;0,H143&gt;0,H32=0))</formula>
    </cfRule>
  </conditionalFormatting>
  <conditionalFormatting sqref="H143:H162">
    <cfRule type="expression" dxfId="172" priority="2" stopIfTrue="1">
      <formula>OR(AND(#REF!&gt;0,H143&gt;0,H61=0),AND(#REF!&gt;0,H143&gt;0,H32=0))</formula>
    </cfRule>
  </conditionalFormatting>
  <conditionalFormatting sqref="H143:H162">
    <cfRule type="expression" dxfId="17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topLeftCell="A37"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127</v>
      </c>
      <c r="C3" s="6"/>
      <c r="D3" s="6"/>
      <c r="E3" s="6"/>
      <c r="F3" s="6"/>
      <c r="G3" s="6"/>
      <c r="H3" s="6"/>
    </row>
    <row r="4" spans="2:8" x14ac:dyDescent="0.2">
      <c r="B4" s="90" t="s">
        <v>151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Data!G19</f>
        <v>42393906</v>
      </c>
      <c r="G13" s="33"/>
      <c r="H13" s="60">
        <f>F13</f>
        <v>42393906</v>
      </c>
    </row>
    <row r="14" spans="2:8" x14ac:dyDescent="0.2">
      <c r="B14" s="364" t="s">
        <v>14</v>
      </c>
      <c r="C14" s="364"/>
      <c r="D14" s="364"/>
      <c r="E14" s="364"/>
      <c r="F14" s="82">
        <f>Data!H19</f>
        <v>4704780</v>
      </c>
      <c r="G14" s="33"/>
      <c r="H14" s="30">
        <f>F14</f>
        <v>4704780</v>
      </c>
    </row>
    <row r="15" spans="2:8" x14ac:dyDescent="0.2">
      <c r="B15" s="364" t="s">
        <v>15</v>
      </c>
      <c r="C15" s="364"/>
      <c r="D15" s="364"/>
      <c r="E15" s="364"/>
      <c r="F15" s="82">
        <f>Data!I19</f>
        <v>14935732</v>
      </c>
      <c r="G15" s="33"/>
      <c r="H15" s="30">
        <f>F15</f>
        <v>14935732</v>
      </c>
    </row>
    <row r="16" spans="2:8" x14ac:dyDescent="0.2">
      <c r="B16" s="364" t="s">
        <v>19</v>
      </c>
      <c r="C16" s="364"/>
      <c r="D16" s="364"/>
      <c r="E16" s="364"/>
      <c r="F16" s="82">
        <f>Data!J19</f>
        <v>13693671</v>
      </c>
      <c r="G16" s="33"/>
      <c r="H16" s="30">
        <f>F16-G16</f>
        <v>13693671</v>
      </c>
    </row>
    <row r="17" spans="2:23" x14ac:dyDescent="0.2">
      <c r="B17" s="364" t="s">
        <v>16</v>
      </c>
      <c r="C17" s="364"/>
      <c r="D17" s="364"/>
      <c r="E17" s="364"/>
      <c r="F17" s="82">
        <f>Data!K19</f>
        <v>12695167</v>
      </c>
      <c r="G17" s="33"/>
      <c r="H17" s="30">
        <f>F17</f>
        <v>12695167</v>
      </c>
    </row>
    <row r="18" spans="2:23" x14ac:dyDescent="0.2">
      <c r="B18" s="364" t="s">
        <v>1</v>
      </c>
      <c r="C18" s="364"/>
      <c r="D18" s="364"/>
      <c r="E18" s="364"/>
      <c r="F18" s="83">
        <f>SUM(F13:F17)</f>
        <v>88423256</v>
      </c>
      <c r="G18" s="34"/>
      <c r="H18" s="29">
        <f>SUM(H13:H17)</f>
        <v>88423256</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Data!L19</f>
        <v>Monica Poehl</v>
      </c>
      <c r="E21" s="363"/>
      <c r="F21" s="363"/>
      <c r="G21" s="94" t="str">
        <f>Data!M19</f>
        <v>979-458-6090</v>
      </c>
      <c r="H21" s="84" t="str">
        <f>Data!N19</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Data!O19</f>
        <v>2645</v>
      </c>
      <c r="D25" s="86">
        <f>Data!P19</f>
        <v>4895</v>
      </c>
      <c r="E25" s="86">
        <f>Data!Q19</f>
        <v>2481</v>
      </c>
      <c r="F25" s="86">
        <f>Data!R19</f>
        <v>9</v>
      </c>
      <c r="G25" s="86">
        <f>Data!S19</f>
        <v>0</v>
      </c>
      <c r="H25" s="74">
        <f>SUM(C25:G25)</f>
        <v>10030</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Data!T19</f>
        <v>Kelley, Gary</v>
      </c>
      <c r="E28" s="363"/>
      <c r="F28" s="363"/>
      <c r="G28" s="94" t="str">
        <f>Data!U19</f>
        <v>(806) 651-3451</v>
      </c>
      <c r="H28" s="84" t="str">
        <f>Data!V19</f>
        <v>gkelley@mail.wtamu.edu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Data!W19</f>
        <v>46636</v>
      </c>
      <c r="D32" s="87">
        <f>Data!AQ19</f>
        <v>20021</v>
      </c>
      <c r="E32" s="87">
        <f>Data!BK19</f>
        <v>6744</v>
      </c>
      <c r="F32" s="87">
        <f>Data!CE19</f>
        <v>69</v>
      </c>
      <c r="G32" s="87">
        <f>Data!CY19</f>
        <v>0</v>
      </c>
      <c r="H32" s="22">
        <f>SUM(C32:G32)</f>
        <v>73470</v>
      </c>
      <c r="I32" s="1"/>
      <c r="W32" s="18"/>
    </row>
    <row r="33" spans="2:23" x14ac:dyDescent="0.2">
      <c r="B33" s="7" t="s">
        <v>46</v>
      </c>
      <c r="C33" s="87">
        <f>Data!X19</f>
        <v>20798</v>
      </c>
      <c r="D33" s="87">
        <f>Data!AR19</f>
        <v>9982</v>
      </c>
      <c r="E33" s="87">
        <f>Data!BL19</f>
        <v>1271</v>
      </c>
      <c r="F33" s="87">
        <f>Data!CF19</f>
        <v>0</v>
      </c>
      <c r="G33" s="87">
        <f>Data!CZ19</f>
        <v>0</v>
      </c>
      <c r="H33" s="22">
        <f t="shared" ref="H33:H52" si="0">SUM(C33:G33)</f>
        <v>32051</v>
      </c>
      <c r="I33" s="1"/>
      <c r="W33" s="18"/>
    </row>
    <row r="34" spans="2:23" x14ac:dyDescent="0.2">
      <c r="B34" s="7" t="s">
        <v>47</v>
      </c>
      <c r="C34" s="87">
        <f>Data!Y19</f>
        <v>10032</v>
      </c>
      <c r="D34" s="87">
        <f>Data!AS19</f>
        <v>4660</v>
      </c>
      <c r="E34" s="87">
        <f>Data!BM19</f>
        <v>515</v>
      </c>
      <c r="F34" s="87">
        <f>Data!CG19</f>
        <v>0</v>
      </c>
      <c r="G34" s="87">
        <f>Data!DA19</f>
        <v>0</v>
      </c>
      <c r="H34" s="22">
        <f t="shared" si="0"/>
        <v>15207</v>
      </c>
      <c r="I34" s="1"/>
      <c r="W34" s="18"/>
    </row>
    <row r="35" spans="2:23" x14ac:dyDescent="0.2">
      <c r="B35" s="7" t="s">
        <v>48</v>
      </c>
      <c r="C35" s="87">
        <f>Data!Z19</f>
        <v>2055</v>
      </c>
      <c r="D35" s="87">
        <f>Data!AT19</f>
        <v>8095</v>
      </c>
      <c r="E35" s="87">
        <f>Data!BN19</f>
        <v>6151</v>
      </c>
      <c r="F35" s="87">
        <f>Data!CH19</f>
        <v>231</v>
      </c>
      <c r="G35" s="87">
        <f>Data!DB19</f>
        <v>0</v>
      </c>
      <c r="H35" s="22">
        <f t="shared" si="0"/>
        <v>16532</v>
      </c>
      <c r="I35" s="1"/>
      <c r="W35" s="18"/>
    </row>
    <row r="36" spans="2:23" x14ac:dyDescent="0.2">
      <c r="B36" s="7" t="s">
        <v>49</v>
      </c>
      <c r="C36" s="87">
        <f>Data!AA19</f>
        <v>6555</v>
      </c>
      <c r="D36" s="87">
        <f>Data!AU19</f>
        <v>5265</v>
      </c>
      <c r="E36" s="87">
        <f>Data!BO19</f>
        <v>599</v>
      </c>
      <c r="F36" s="87">
        <f>Data!CI19</f>
        <v>87</v>
      </c>
      <c r="G36" s="87">
        <f>Data!DC19</f>
        <v>0</v>
      </c>
      <c r="H36" s="22">
        <f t="shared" si="0"/>
        <v>12506</v>
      </c>
      <c r="I36" s="1"/>
      <c r="W36" s="18"/>
    </row>
    <row r="37" spans="2:23" x14ac:dyDescent="0.2">
      <c r="B37" s="7" t="s">
        <v>50</v>
      </c>
      <c r="C37" s="87">
        <f>Data!AB19</f>
        <v>2669</v>
      </c>
      <c r="D37" s="87">
        <f>Data!AV19</f>
        <v>3306</v>
      </c>
      <c r="E37" s="87">
        <f>Data!BP19</f>
        <v>1662</v>
      </c>
      <c r="F37" s="87">
        <f>Data!CJ19</f>
        <v>0</v>
      </c>
      <c r="G37" s="87">
        <f>Data!DD19</f>
        <v>0</v>
      </c>
      <c r="H37" s="22">
        <f t="shared" si="0"/>
        <v>7637</v>
      </c>
      <c r="I37" s="1"/>
      <c r="W37" s="18"/>
    </row>
    <row r="38" spans="2:23" x14ac:dyDescent="0.2">
      <c r="B38" s="7" t="s">
        <v>51</v>
      </c>
      <c r="C38" s="87">
        <f>Data!AC19</f>
        <v>69</v>
      </c>
      <c r="D38" s="87">
        <f>Data!AW19</f>
        <v>0</v>
      </c>
      <c r="E38" s="87">
        <f>Data!BQ19</f>
        <v>126</v>
      </c>
      <c r="F38" s="87">
        <f>Data!CK19</f>
        <v>0</v>
      </c>
      <c r="G38" s="87">
        <f>Data!DE19</f>
        <v>0</v>
      </c>
      <c r="H38" s="22">
        <f t="shared" si="0"/>
        <v>195</v>
      </c>
      <c r="I38" s="1"/>
      <c r="W38" s="18"/>
    </row>
    <row r="39" spans="2:23" x14ac:dyDescent="0.2">
      <c r="B39" s="7" t="s">
        <v>52</v>
      </c>
      <c r="C39" s="87">
        <f>Data!AD19</f>
        <v>0</v>
      </c>
      <c r="D39" s="87">
        <f>Data!AX19</f>
        <v>0</v>
      </c>
      <c r="E39" s="87">
        <f>Data!BR19</f>
        <v>0</v>
      </c>
      <c r="F39" s="87">
        <f>Data!CL19</f>
        <v>0</v>
      </c>
      <c r="G39" s="87">
        <f>Data!DF19</f>
        <v>0</v>
      </c>
      <c r="H39" s="22">
        <f t="shared" si="0"/>
        <v>0</v>
      </c>
      <c r="I39" s="1"/>
      <c r="W39" s="18"/>
    </row>
    <row r="40" spans="2:23" x14ac:dyDescent="0.2">
      <c r="B40" s="7" t="s">
        <v>53</v>
      </c>
      <c r="C40" s="87">
        <f>Data!AE19</f>
        <v>213</v>
      </c>
      <c r="D40" s="87">
        <f>Data!AY19</f>
        <v>1971</v>
      </c>
      <c r="E40" s="87">
        <f>Data!BS19</f>
        <v>446</v>
      </c>
      <c r="F40" s="87">
        <f>Data!CM19</f>
        <v>0</v>
      </c>
      <c r="G40" s="87">
        <f>Data!DG19</f>
        <v>0</v>
      </c>
      <c r="H40" s="22">
        <f t="shared" si="0"/>
        <v>2630</v>
      </c>
      <c r="I40" s="1"/>
      <c r="W40" s="18"/>
    </row>
    <row r="41" spans="2:23" x14ac:dyDescent="0.2">
      <c r="B41" s="7" t="s">
        <v>54</v>
      </c>
      <c r="C41" s="87">
        <f>Data!AF19</f>
        <v>0</v>
      </c>
      <c r="D41" s="87">
        <f>Data!AZ19</f>
        <v>12</v>
      </c>
      <c r="E41" s="87">
        <f>Data!BT19</f>
        <v>6</v>
      </c>
      <c r="F41" s="87">
        <f>Data!CN19</f>
        <v>0</v>
      </c>
      <c r="G41" s="87">
        <f>Data!DH19</f>
        <v>0</v>
      </c>
      <c r="H41" s="22">
        <f t="shared" si="0"/>
        <v>18</v>
      </c>
      <c r="I41" s="1"/>
      <c r="W41" s="18"/>
    </row>
    <row r="42" spans="2:23" x14ac:dyDescent="0.2">
      <c r="B42" s="7" t="s">
        <v>55</v>
      </c>
      <c r="C42" s="87">
        <f>Data!AG19</f>
        <v>0</v>
      </c>
      <c r="D42" s="87">
        <f>Data!BA19</f>
        <v>0</v>
      </c>
      <c r="E42" s="87">
        <f>Data!BU19</f>
        <v>0</v>
      </c>
      <c r="F42" s="87">
        <f>Data!CO19</f>
        <v>0</v>
      </c>
      <c r="G42" s="87">
        <f>Data!DI19</f>
        <v>0</v>
      </c>
      <c r="H42" s="22">
        <f t="shared" si="0"/>
        <v>0</v>
      </c>
      <c r="I42" s="1"/>
      <c r="W42" s="18"/>
    </row>
    <row r="43" spans="2:23" x14ac:dyDescent="0.2">
      <c r="B43" s="7" t="s">
        <v>56</v>
      </c>
      <c r="C43" s="87">
        <f>Data!AH19</f>
        <v>0</v>
      </c>
      <c r="D43" s="87">
        <f>Data!BB19</f>
        <v>30</v>
      </c>
      <c r="E43" s="87">
        <f>Data!BV19</f>
        <v>0</v>
      </c>
      <c r="F43" s="87">
        <f>Data!CP19</f>
        <v>0</v>
      </c>
      <c r="G43" s="87">
        <f>Data!DJ19</f>
        <v>0</v>
      </c>
      <c r="H43" s="22">
        <f t="shared" si="0"/>
        <v>30</v>
      </c>
      <c r="I43" s="1"/>
      <c r="W43" s="18"/>
    </row>
    <row r="44" spans="2:23" x14ac:dyDescent="0.2">
      <c r="B44" s="7" t="s">
        <v>57</v>
      </c>
      <c r="C44" s="87">
        <f>Data!AI19</f>
        <v>155</v>
      </c>
      <c r="D44" s="87">
        <f>Data!BC19</f>
        <v>312</v>
      </c>
      <c r="E44" s="87">
        <f>Data!BW19</f>
        <v>0</v>
      </c>
      <c r="F44" s="87">
        <f>Data!CQ19</f>
        <v>0</v>
      </c>
      <c r="G44" s="87">
        <f>Data!DK19</f>
        <v>0</v>
      </c>
      <c r="H44" s="22">
        <f t="shared" si="0"/>
        <v>467</v>
      </c>
      <c r="I44" s="1"/>
      <c r="W44" s="18"/>
    </row>
    <row r="45" spans="2:23" x14ac:dyDescent="0.2">
      <c r="B45" s="7" t="s">
        <v>58</v>
      </c>
      <c r="C45" s="87">
        <f>Data!AJ19</f>
        <v>1054</v>
      </c>
      <c r="D45" s="87">
        <f>Data!BD19</f>
        <v>2232</v>
      </c>
      <c r="E45" s="87">
        <f>Data!BX19</f>
        <v>1556</v>
      </c>
      <c r="F45" s="87">
        <f>Data!CR19</f>
        <v>0</v>
      </c>
      <c r="G45" s="87">
        <f>Data!DL19</f>
        <v>0</v>
      </c>
      <c r="H45" s="22">
        <f t="shared" si="0"/>
        <v>4842</v>
      </c>
      <c r="I45" s="1"/>
      <c r="W45" s="18"/>
    </row>
    <row r="46" spans="2:23" x14ac:dyDescent="0.2">
      <c r="B46" s="7" t="s">
        <v>59</v>
      </c>
      <c r="C46" s="87">
        <f>Data!AK19</f>
        <v>0</v>
      </c>
      <c r="D46" s="87">
        <f>Data!BE19</f>
        <v>0</v>
      </c>
      <c r="E46" s="87">
        <f>Data!BY19</f>
        <v>0</v>
      </c>
      <c r="F46" s="87">
        <f>Data!CS19</f>
        <v>0</v>
      </c>
      <c r="G46" s="87">
        <f>Data!DM19</f>
        <v>0</v>
      </c>
      <c r="H46" s="22">
        <f t="shared" si="0"/>
        <v>0</v>
      </c>
      <c r="I46" s="1"/>
      <c r="W46" s="18"/>
    </row>
    <row r="47" spans="2:23" x14ac:dyDescent="0.2">
      <c r="B47" s="7" t="s">
        <v>60</v>
      </c>
      <c r="C47" s="87">
        <f>Data!AL19</f>
        <v>5904</v>
      </c>
      <c r="D47" s="87">
        <f>Data!BF19</f>
        <v>22041</v>
      </c>
      <c r="E47" s="87">
        <f>Data!BZ19</f>
        <v>17445</v>
      </c>
      <c r="F47" s="87">
        <f>Data!CT19</f>
        <v>0</v>
      </c>
      <c r="G47" s="87">
        <f>Data!DN19</f>
        <v>0</v>
      </c>
      <c r="H47" s="22">
        <f t="shared" si="0"/>
        <v>45390</v>
      </c>
      <c r="I47" s="1"/>
      <c r="W47" s="18"/>
    </row>
    <row r="48" spans="2:23" x14ac:dyDescent="0.2">
      <c r="B48" s="7" t="s">
        <v>61</v>
      </c>
      <c r="C48" s="87">
        <f>Data!AM19</f>
        <v>0</v>
      </c>
      <c r="D48" s="87">
        <f>Data!BG19</f>
        <v>0</v>
      </c>
      <c r="E48" s="87">
        <f>Data!CA19</f>
        <v>0</v>
      </c>
      <c r="F48" s="87">
        <f>Data!CU19</f>
        <v>0</v>
      </c>
      <c r="G48" s="87">
        <f>Data!DO19</f>
        <v>0</v>
      </c>
      <c r="H48" s="22">
        <f t="shared" si="0"/>
        <v>0</v>
      </c>
      <c r="I48" s="1"/>
      <c r="W48" s="18"/>
    </row>
    <row r="49" spans="2:23" x14ac:dyDescent="0.2">
      <c r="B49" s="7" t="s">
        <v>62</v>
      </c>
      <c r="C49" s="87">
        <f>Data!AN19</f>
        <v>0</v>
      </c>
      <c r="D49" s="87">
        <f>Data!BH19</f>
        <v>1253</v>
      </c>
      <c r="E49" s="87">
        <f>Data!CB19</f>
        <v>0</v>
      </c>
      <c r="F49" s="87">
        <f>Data!CV19</f>
        <v>0</v>
      </c>
      <c r="G49" s="87">
        <f>Data!DP19</f>
        <v>0</v>
      </c>
      <c r="H49" s="22">
        <f t="shared" si="0"/>
        <v>1253</v>
      </c>
      <c r="I49" s="1"/>
      <c r="W49" s="18"/>
    </row>
    <row r="50" spans="2:23" x14ac:dyDescent="0.2">
      <c r="B50" s="7" t="s">
        <v>63</v>
      </c>
      <c r="C50" s="87">
        <f>Data!AO19</f>
        <v>2253</v>
      </c>
      <c r="D50" s="87">
        <f>Data!BI19</f>
        <v>2450</v>
      </c>
      <c r="E50" s="87">
        <f>Data!CC19</f>
        <v>255</v>
      </c>
      <c r="F50" s="87">
        <f>Data!CW19</f>
        <v>0</v>
      </c>
      <c r="G50" s="87">
        <f>Data!DQ19</f>
        <v>0</v>
      </c>
      <c r="H50" s="22">
        <f t="shared" si="0"/>
        <v>4958</v>
      </c>
      <c r="I50" s="1"/>
      <c r="W50" s="18"/>
    </row>
    <row r="51" spans="2:23" x14ac:dyDescent="0.2">
      <c r="B51" s="7" t="s">
        <v>0</v>
      </c>
      <c r="C51" s="87">
        <f>Data!AP19</f>
        <v>663</v>
      </c>
      <c r="D51" s="87">
        <f>Data!BJ19</f>
        <v>7082</v>
      </c>
      <c r="E51" s="87">
        <f>Data!CD19</f>
        <v>2024</v>
      </c>
      <c r="F51" s="87">
        <f>Data!CX19</f>
        <v>0</v>
      </c>
      <c r="G51" s="87">
        <f>Data!DR19</f>
        <v>0</v>
      </c>
      <c r="H51" s="22">
        <f t="shared" si="0"/>
        <v>9769</v>
      </c>
      <c r="I51" s="1"/>
      <c r="W51" s="18"/>
    </row>
    <row r="52" spans="2:23" x14ac:dyDescent="0.2">
      <c r="B52" s="8" t="s">
        <v>34</v>
      </c>
      <c r="C52" s="22">
        <f>SUM(C32:C51)</f>
        <v>99056</v>
      </c>
      <c r="D52" s="22">
        <f>SUM(D32:D51)</f>
        <v>88712</v>
      </c>
      <c r="E52" s="22">
        <f>SUM(E32:E51)</f>
        <v>38800</v>
      </c>
      <c r="F52" s="22">
        <f>SUM(F32:F51)</f>
        <v>387</v>
      </c>
      <c r="G52" s="22">
        <f>SUM(G32:G51)</f>
        <v>0</v>
      </c>
      <c r="H52" s="22">
        <f t="shared" si="0"/>
        <v>226955</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Data!T19</f>
        <v>Kelley, Gary</v>
      </c>
      <c r="E55" s="363"/>
      <c r="F55" s="363"/>
      <c r="G55" s="94" t="str">
        <f>Data!U19</f>
        <v>(806) 651-3451</v>
      </c>
      <c r="H55" s="84" t="str">
        <f>Data!V19</f>
        <v>gkelley@mail.wtamu.edu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Data!DS19</f>
        <v>3146420</v>
      </c>
      <c r="D61" s="88">
        <f>Data!EM19</f>
        <v>2104152</v>
      </c>
      <c r="E61" s="88">
        <f>Data!FG19</f>
        <v>1331175</v>
      </c>
      <c r="F61" s="88">
        <f>Data!GA19</f>
        <v>1031</v>
      </c>
      <c r="G61" s="88">
        <f>Data!GU19</f>
        <v>0</v>
      </c>
      <c r="H61" s="21">
        <f>SUM(C61:G61)</f>
        <v>6582778</v>
      </c>
      <c r="I61" s="1"/>
    </row>
    <row r="62" spans="2:23" x14ac:dyDescent="0.2">
      <c r="B62" s="9" t="str">
        <f>$B$33</f>
        <v>Science</v>
      </c>
      <c r="C62" s="88">
        <f>Data!DT19</f>
        <v>1395398</v>
      </c>
      <c r="D62" s="88">
        <f>Data!EN19</f>
        <v>1105200</v>
      </c>
      <c r="E62" s="88">
        <f>Data!FH19</f>
        <v>368255</v>
      </c>
      <c r="F62" s="88">
        <f>Data!GB19</f>
        <v>0</v>
      </c>
      <c r="G62" s="88">
        <f>Data!GV19</f>
        <v>0</v>
      </c>
      <c r="H62" s="22">
        <f t="shared" ref="H62:H81" si="1">SUM(C62:G62)</f>
        <v>2868853</v>
      </c>
      <c r="I62" s="1"/>
    </row>
    <row r="63" spans="2:23" x14ac:dyDescent="0.2">
      <c r="B63" s="9" t="str">
        <f>$B$34</f>
        <v>Fine Arts</v>
      </c>
      <c r="C63" s="88">
        <f>Data!DU19</f>
        <v>1667531</v>
      </c>
      <c r="D63" s="88">
        <f>Data!EO19</f>
        <v>1261919</v>
      </c>
      <c r="E63" s="88">
        <f>Data!FI19</f>
        <v>277218</v>
      </c>
      <c r="F63" s="88">
        <f>Data!GC19</f>
        <v>0</v>
      </c>
      <c r="G63" s="88">
        <f>Data!GW19</f>
        <v>0</v>
      </c>
      <c r="H63" s="22">
        <f t="shared" si="1"/>
        <v>3206668</v>
      </c>
      <c r="I63" s="1"/>
    </row>
    <row r="64" spans="2:23" x14ac:dyDescent="0.2">
      <c r="B64" s="9" t="str">
        <f>$B$35</f>
        <v>Teacher Education</v>
      </c>
      <c r="C64" s="88">
        <f>Data!DV19</f>
        <v>128443</v>
      </c>
      <c r="D64" s="88">
        <f>Data!EP19</f>
        <v>596086</v>
      </c>
      <c r="E64" s="88">
        <f>Data!FJ19</f>
        <v>772105</v>
      </c>
      <c r="F64" s="88">
        <f>Data!GD19</f>
        <v>96954</v>
      </c>
      <c r="G64" s="88">
        <f>Data!GX19</f>
        <v>0</v>
      </c>
      <c r="H64" s="22">
        <f t="shared" si="1"/>
        <v>1593588</v>
      </c>
      <c r="I64" s="1"/>
    </row>
    <row r="65" spans="2:9" x14ac:dyDescent="0.2">
      <c r="B65" s="9" t="str">
        <f>$B$36</f>
        <v>Agriculture</v>
      </c>
      <c r="C65" s="88">
        <f>Data!DW19</f>
        <v>451891</v>
      </c>
      <c r="D65" s="88">
        <f>Data!EQ19</f>
        <v>677027</v>
      </c>
      <c r="E65" s="88">
        <f>Data!FK19</f>
        <v>351680</v>
      </c>
      <c r="F65" s="88">
        <f>Data!GE19</f>
        <v>106717</v>
      </c>
      <c r="G65" s="88">
        <f>Data!GY19</f>
        <v>0</v>
      </c>
      <c r="H65" s="22">
        <f t="shared" si="1"/>
        <v>1587315</v>
      </c>
      <c r="I65" s="1"/>
    </row>
    <row r="66" spans="2:9" x14ac:dyDescent="0.2">
      <c r="B66" s="9" t="str">
        <f>$B$37</f>
        <v>Engineering</v>
      </c>
      <c r="C66" s="88">
        <f>Data!DX19</f>
        <v>366924</v>
      </c>
      <c r="D66" s="88">
        <f>Data!ER19</f>
        <v>861680</v>
      </c>
      <c r="E66" s="88">
        <f>Data!FL19</f>
        <v>438701</v>
      </c>
      <c r="F66" s="88">
        <f>Data!GF19</f>
        <v>0</v>
      </c>
      <c r="G66" s="88">
        <f>Data!GZ19</f>
        <v>0</v>
      </c>
      <c r="H66" s="22">
        <f t="shared" si="1"/>
        <v>1667305</v>
      </c>
      <c r="I66" s="1"/>
    </row>
    <row r="67" spans="2:9" x14ac:dyDescent="0.2">
      <c r="B67" s="9" t="str">
        <f>$B$38</f>
        <v>Home Economics</v>
      </c>
      <c r="C67" s="88">
        <f>Data!DY19</f>
        <v>12750</v>
      </c>
      <c r="D67" s="88">
        <f>Data!ES19</f>
        <v>0</v>
      </c>
      <c r="E67" s="88">
        <f>Data!FM19</f>
        <v>11063</v>
      </c>
      <c r="F67" s="88">
        <f>Data!GG19</f>
        <v>0</v>
      </c>
      <c r="G67" s="88">
        <f>Data!HA19</f>
        <v>0</v>
      </c>
      <c r="H67" s="22">
        <f t="shared" si="1"/>
        <v>23813</v>
      </c>
      <c r="I67" s="1"/>
    </row>
    <row r="68" spans="2:9" x14ac:dyDescent="0.2">
      <c r="B68" s="9" t="str">
        <f>$B$39</f>
        <v>Law</v>
      </c>
      <c r="C68" s="88">
        <f>Data!DZ19</f>
        <v>0</v>
      </c>
      <c r="D68" s="88">
        <f>Data!ET19</f>
        <v>0</v>
      </c>
      <c r="E68" s="88">
        <f>Data!FN19</f>
        <v>0</v>
      </c>
      <c r="F68" s="88">
        <f>Data!GH19</f>
        <v>0</v>
      </c>
      <c r="G68" s="88">
        <f>Data!HB19</f>
        <v>0</v>
      </c>
      <c r="H68" s="22">
        <f t="shared" si="1"/>
        <v>0</v>
      </c>
      <c r="I68" s="1"/>
    </row>
    <row r="69" spans="2:9" x14ac:dyDescent="0.2">
      <c r="B69" s="9" t="str">
        <f>$B$40</f>
        <v>Social Service</v>
      </c>
      <c r="C69" s="88">
        <f>Data!EA19</f>
        <v>19804</v>
      </c>
      <c r="D69" s="88">
        <f>Data!EU19</f>
        <v>71885</v>
      </c>
      <c r="E69" s="88">
        <f>Data!FO19</f>
        <v>128733</v>
      </c>
      <c r="F69" s="88">
        <f>Data!GI19</f>
        <v>0</v>
      </c>
      <c r="G69" s="88">
        <f>Data!HC19</f>
        <v>0</v>
      </c>
      <c r="H69" s="22">
        <f t="shared" si="1"/>
        <v>220422</v>
      </c>
      <c r="I69" s="1"/>
    </row>
    <row r="70" spans="2:9" x14ac:dyDescent="0.2">
      <c r="B70" s="9" t="str">
        <f>$B$41</f>
        <v>Library Science</v>
      </c>
      <c r="C70" s="88">
        <f>Data!EB19</f>
        <v>0</v>
      </c>
      <c r="D70" s="88">
        <f>Data!EV19</f>
        <v>11889</v>
      </c>
      <c r="E70" s="88">
        <f>Data!FP19</f>
        <v>12464</v>
      </c>
      <c r="F70" s="88">
        <f>Data!GJ19</f>
        <v>0</v>
      </c>
      <c r="G70" s="88">
        <f>Data!HD19</f>
        <v>0</v>
      </c>
      <c r="H70" s="22">
        <f t="shared" si="1"/>
        <v>24353</v>
      </c>
      <c r="I70" s="1"/>
    </row>
    <row r="71" spans="2:9" x14ac:dyDescent="0.2">
      <c r="B71" s="9" t="str">
        <f>$B$42</f>
        <v>Veterinary Science</v>
      </c>
      <c r="C71" s="88">
        <f>Data!EC19</f>
        <v>0</v>
      </c>
      <c r="D71" s="88">
        <f>Data!EW19</f>
        <v>0</v>
      </c>
      <c r="E71" s="88">
        <f>Data!FQ19</f>
        <v>0</v>
      </c>
      <c r="F71" s="88">
        <f>Data!GK19</f>
        <v>0</v>
      </c>
      <c r="G71" s="88">
        <f>Data!HE19</f>
        <v>0</v>
      </c>
      <c r="H71" s="22">
        <f t="shared" si="1"/>
        <v>0</v>
      </c>
      <c r="I71" s="1"/>
    </row>
    <row r="72" spans="2:9" x14ac:dyDescent="0.2">
      <c r="B72" s="9" t="str">
        <f>$B$43</f>
        <v>Vocational Training</v>
      </c>
      <c r="C72" s="88">
        <f>Data!ED19</f>
        <v>0</v>
      </c>
      <c r="D72" s="88">
        <f>Data!EX19</f>
        <v>11002</v>
      </c>
      <c r="E72" s="88">
        <f>Data!FR19</f>
        <v>0</v>
      </c>
      <c r="F72" s="88">
        <f>Data!GL19</f>
        <v>0</v>
      </c>
      <c r="G72" s="88">
        <f>Data!HF19</f>
        <v>0</v>
      </c>
      <c r="H72" s="22">
        <f t="shared" si="1"/>
        <v>11002</v>
      </c>
      <c r="I72" s="1"/>
    </row>
    <row r="73" spans="2:9" x14ac:dyDescent="0.2">
      <c r="B73" s="9" t="str">
        <f>$B$44</f>
        <v>Physical Training</v>
      </c>
      <c r="C73" s="88">
        <f>Data!EE19</f>
        <v>39296</v>
      </c>
      <c r="D73" s="88">
        <f>Data!EY19</f>
        <v>29968</v>
      </c>
      <c r="E73" s="88">
        <f>Data!FS19</f>
        <v>0</v>
      </c>
      <c r="F73" s="88">
        <f>Data!GM19</f>
        <v>0</v>
      </c>
      <c r="G73" s="88">
        <f>Data!HG19</f>
        <v>0</v>
      </c>
      <c r="H73" s="22">
        <f t="shared" si="1"/>
        <v>69264</v>
      </c>
      <c r="I73" s="1"/>
    </row>
    <row r="74" spans="2:9" x14ac:dyDescent="0.2">
      <c r="B74" s="9" t="str">
        <f>$B$45</f>
        <v>Health Services</v>
      </c>
      <c r="C74" s="88">
        <f>Data!EF19</f>
        <v>207047</v>
      </c>
      <c r="D74" s="88">
        <f>Data!EZ19</f>
        <v>259922</v>
      </c>
      <c r="E74" s="88">
        <f>Data!FT19</f>
        <v>387934</v>
      </c>
      <c r="F74" s="88">
        <f>Data!GN19</f>
        <v>0</v>
      </c>
      <c r="G74" s="88">
        <f>Data!HH19</f>
        <v>0</v>
      </c>
      <c r="H74" s="22">
        <f t="shared" si="1"/>
        <v>854903</v>
      </c>
      <c r="I74" s="1"/>
    </row>
    <row r="75" spans="2:9" x14ac:dyDescent="0.2">
      <c r="B75" s="9" t="str">
        <f>$B$46</f>
        <v>Pharmacy</v>
      </c>
      <c r="C75" s="88">
        <f>Data!EG19</f>
        <v>0</v>
      </c>
      <c r="D75" s="88">
        <f>Data!FA19</f>
        <v>0</v>
      </c>
      <c r="E75" s="88">
        <f>Data!FU19</f>
        <v>0</v>
      </c>
      <c r="F75" s="88">
        <f>Data!GO19</f>
        <v>0</v>
      </c>
      <c r="G75" s="88">
        <f>Data!HI19</f>
        <v>0</v>
      </c>
      <c r="H75" s="22">
        <f t="shared" si="1"/>
        <v>0</v>
      </c>
      <c r="I75" s="1"/>
    </row>
    <row r="76" spans="2:9" x14ac:dyDescent="0.2">
      <c r="B76" s="9" t="str">
        <f>$B$47</f>
        <v>Business Administration</v>
      </c>
      <c r="C76" s="88">
        <f>Data!EH19</f>
        <v>443982</v>
      </c>
      <c r="D76" s="88">
        <f>Data!FB19</f>
        <v>2178308</v>
      </c>
      <c r="E76" s="88">
        <f>Data!FV19</f>
        <v>2230223</v>
      </c>
      <c r="F76" s="88">
        <f>Data!GP19</f>
        <v>0</v>
      </c>
      <c r="G76" s="88">
        <f>Data!HJ19</f>
        <v>0</v>
      </c>
      <c r="H76" s="22">
        <f t="shared" si="1"/>
        <v>4852513</v>
      </c>
      <c r="I76" s="1"/>
    </row>
    <row r="77" spans="2:9" x14ac:dyDescent="0.2">
      <c r="B77" s="9" t="str">
        <f>$B$48</f>
        <v>Optometry</v>
      </c>
      <c r="C77" s="88">
        <f>Data!EI19</f>
        <v>0</v>
      </c>
      <c r="D77" s="88">
        <f>Data!FC19</f>
        <v>0</v>
      </c>
      <c r="E77" s="88">
        <f>Data!FW19</f>
        <v>0</v>
      </c>
      <c r="F77" s="88">
        <f>Data!GQ19</f>
        <v>0</v>
      </c>
      <c r="G77" s="88">
        <f>Data!HK19</f>
        <v>0</v>
      </c>
      <c r="H77" s="22">
        <f t="shared" si="1"/>
        <v>0</v>
      </c>
      <c r="I77" s="1"/>
    </row>
    <row r="78" spans="2:9" x14ac:dyDescent="0.2">
      <c r="B78" s="9" t="str">
        <f>$B$49</f>
        <v>Teacher Ed-Practice Teaching</v>
      </c>
      <c r="C78" s="88">
        <f>Data!EJ19</f>
        <v>0</v>
      </c>
      <c r="D78" s="88">
        <f>Data!FD19</f>
        <v>79740</v>
      </c>
      <c r="E78" s="88">
        <f>Data!FX19</f>
        <v>0</v>
      </c>
      <c r="F78" s="88">
        <f>Data!GR19</f>
        <v>0</v>
      </c>
      <c r="G78" s="88">
        <f>Data!HL19</f>
        <v>0</v>
      </c>
      <c r="H78" s="22">
        <f t="shared" si="1"/>
        <v>79740</v>
      </c>
      <c r="I78" s="1"/>
    </row>
    <row r="79" spans="2:9" x14ac:dyDescent="0.2">
      <c r="B79" s="9" t="str">
        <f>$B$50</f>
        <v>Technology</v>
      </c>
      <c r="C79" s="88">
        <f>Data!EK19</f>
        <v>265046</v>
      </c>
      <c r="D79" s="88">
        <f>Data!FE19</f>
        <v>381912</v>
      </c>
      <c r="E79" s="88">
        <f>Data!FY19</f>
        <v>76650</v>
      </c>
      <c r="F79" s="88">
        <f>Data!GS19</f>
        <v>0</v>
      </c>
      <c r="G79" s="88">
        <f>Data!HM19</f>
        <v>0</v>
      </c>
      <c r="H79" s="22">
        <f t="shared" si="1"/>
        <v>723608</v>
      </c>
      <c r="I79" s="1"/>
    </row>
    <row r="80" spans="2:9" x14ac:dyDescent="0.2">
      <c r="B80" s="9" t="str">
        <f>$B$51</f>
        <v>Nursing</v>
      </c>
      <c r="C80" s="88">
        <f>Data!EL19</f>
        <v>55736</v>
      </c>
      <c r="D80" s="88">
        <f>Data!FF19</f>
        <v>1023087</v>
      </c>
      <c r="E80" s="88">
        <f>Data!FZ19</f>
        <v>406429</v>
      </c>
      <c r="F80" s="88">
        <f>Data!GT19</f>
        <v>0</v>
      </c>
      <c r="G80" s="88">
        <f>Data!HN19</f>
        <v>0</v>
      </c>
      <c r="H80" s="22">
        <f t="shared" si="1"/>
        <v>1485252</v>
      </c>
      <c r="I80" s="1"/>
    </row>
    <row r="81" spans="2:9" x14ac:dyDescent="0.2">
      <c r="B81" s="39" t="str">
        <f>$B$52</f>
        <v>Totals</v>
      </c>
      <c r="C81" s="21">
        <f>SUM(C61:C80)</f>
        <v>8200268</v>
      </c>
      <c r="D81" s="21">
        <f>SUM(D61:D80)</f>
        <v>10653777</v>
      </c>
      <c r="E81" s="21">
        <f>SUM(E61:E80)</f>
        <v>6792630</v>
      </c>
      <c r="F81" s="21">
        <f>SUM(F61:F80)</f>
        <v>204702</v>
      </c>
      <c r="G81" s="21">
        <f>SUM(G61:G80)</f>
        <v>0</v>
      </c>
      <c r="H81" s="21">
        <f t="shared" si="1"/>
        <v>25851377</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Data!T19</f>
        <v>Kelley, Gary</v>
      </c>
      <c r="E84" s="363"/>
      <c r="F84" s="363"/>
      <c r="G84" s="94" t="str">
        <f>Data!U19</f>
        <v>(806) 651-3451</v>
      </c>
      <c r="H84" s="84" t="str">
        <f>Data!V19</f>
        <v>gkelley@mail.wtamu.edu</v>
      </c>
    </row>
    <row r="85" spans="2:9" ht="13.5" customHeight="1" x14ac:dyDescent="0.2">
      <c r="B85" s="27"/>
      <c r="C85" s="27"/>
      <c r="D85" s="27"/>
      <c r="E85" s="27"/>
      <c r="F85" s="27"/>
      <c r="G85" s="27"/>
      <c r="H85" s="5"/>
    </row>
    <row r="86" spans="2:9" x14ac:dyDescent="0.2">
      <c r="B86" s="28" t="s">
        <v>33</v>
      </c>
      <c r="C86" s="13"/>
      <c r="D86" s="13"/>
      <c r="E86" s="13"/>
      <c r="F86" s="13"/>
      <c r="G86" s="13"/>
      <c r="H86" s="17">
        <f>H13+H14</f>
        <v>47098686</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Data!HR19</f>
        <v>0</v>
      </c>
      <c r="D91" s="171">
        <f>Data!IL19</f>
        <v>0</v>
      </c>
      <c r="E91" s="171">
        <f>Data!JF19</f>
        <v>0</v>
      </c>
      <c r="F91" s="171">
        <f>Data!JZ19</f>
        <v>0</v>
      </c>
      <c r="G91" s="171">
        <f>Data!KT19</f>
        <v>0</v>
      </c>
      <c r="H91" s="40">
        <f t="shared" ref="H91:H111" si="2">SUM(C91:G91)</f>
        <v>0</v>
      </c>
    </row>
    <row r="92" spans="2:9" x14ac:dyDescent="0.2">
      <c r="B92" s="9" t="str">
        <f>$B$33</f>
        <v>Science</v>
      </c>
      <c r="C92" s="171">
        <f>Data!HS19</f>
        <v>0</v>
      </c>
      <c r="D92" s="171">
        <f>Data!IM19</f>
        <v>0</v>
      </c>
      <c r="E92" s="171">
        <f>Data!JG19</f>
        <v>0</v>
      </c>
      <c r="F92" s="171">
        <f>Data!KA19</f>
        <v>0</v>
      </c>
      <c r="G92" s="171">
        <f>Data!KU19</f>
        <v>0</v>
      </c>
      <c r="H92" s="75">
        <f t="shared" si="2"/>
        <v>0</v>
      </c>
    </row>
    <row r="93" spans="2:9" x14ac:dyDescent="0.2">
      <c r="B93" s="9" t="str">
        <f>$B$34</f>
        <v>Fine Arts</v>
      </c>
      <c r="C93" s="171">
        <f>Data!HT19</f>
        <v>0</v>
      </c>
      <c r="D93" s="171">
        <f>Data!IN19</f>
        <v>0</v>
      </c>
      <c r="E93" s="171">
        <f>Data!JH19</f>
        <v>0</v>
      </c>
      <c r="F93" s="171">
        <f>Data!KB19</f>
        <v>0</v>
      </c>
      <c r="G93" s="171">
        <f>Data!KV19</f>
        <v>0</v>
      </c>
      <c r="H93" s="75">
        <f t="shared" si="2"/>
        <v>0</v>
      </c>
    </row>
    <row r="94" spans="2:9" x14ac:dyDescent="0.2">
      <c r="B94" s="9" t="str">
        <f>$B$35</f>
        <v>Teacher Education</v>
      </c>
      <c r="C94" s="171">
        <f>Data!HU19</f>
        <v>0</v>
      </c>
      <c r="D94" s="171">
        <f>Data!IO19</f>
        <v>0</v>
      </c>
      <c r="E94" s="171">
        <f>Data!JI19</f>
        <v>0</v>
      </c>
      <c r="F94" s="171">
        <f>Data!KC19</f>
        <v>0</v>
      </c>
      <c r="G94" s="171">
        <f>Data!KW19</f>
        <v>0</v>
      </c>
      <c r="H94" s="75">
        <f t="shared" si="2"/>
        <v>0</v>
      </c>
    </row>
    <row r="95" spans="2:9" x14ac:dyDescent="0.2">
      <c r="B95" s="9" t="str">
        <f>$B$36</f>
        <v>Agriculture</v>
      </c>
      <c r="C95" s="171">
        <f>Data!HV19</f>
        <v>0</v>
      </c>
      <c r="D95" s="171">
        <f>Data!IP19</f>
        <v>0</v>
      </c>
      <c r="E95" s="171">
        <f>Data!JJ19</f>
        <v>0</v>
      </c>
      <c r="F95" s="171">
        <f>Data!KD19</f>
        <v>0</v>
      </c>
      <c r="G95" s="171">
        <f>Data!KX19</f>
        <v>0</v>
      </c>
      <c r="H95" s="75">
        <f t="shared" si="2"/>
        <v>0</v>
      </c>
    </row>
    <row r="96" spans="2:9" x14ac:dyDescent="0.2">
      <c r="B96" s="9" t="str">
        <f>$B$37</f>
        <v>Engineering</v>
      </c>
      <c r="C96" s="171">
        <f>Data!HW19</f>
        <v>0</v>
      </c>
      <c r="D96" s="171">
        <f>Data!IQ19</f>
        <v>0</v>
      </c>
      <c r="E96" s="171">
        <f>Data!JK19</f>
        <v>0</v>
      </c>
      <c r="F96" s="171">
        <f>Data!KE19</f>
        <v>0</v>
      </c>
      <c r="G96" s="171">
        <f>Data!KY19</f>
        <v>0</v>
      </c>
      <c r="H96" s="75">
        <f t="shared" si="2"/>
        <v>0</v>
      </c>
    </row>
    <row r="97" spans="2:8" x14ac:dyDescent="0.2">
      <c r="B97" s="9" t="str">
        <f>$B$38</f>
        <v>Home Economics</v>
      </c>
      <c r="C97" s="171">
        <f>Data!HX19</f>
        <v>0</v>
      </c>
      <c r="D97" s="171">
        <f>Data!IR19</f>
        <v>0</v>
      </c>
      <c r="E97" s="171">
        <f>Data!JL19</f>
        <v>0</v>
      </c>
      <c r="F97" s="171">
        <f>Data!KF19</f>
        <v>0</v>
      </c>
      <c r="G97" s="171">
        <f>Data!KZ19</f>
        <v>0</v>
      </c>
      <c r="H97" s="75">
        <f t="shared" si="2"/>
        <v>0</v>
      </c>
    </row>
    <row r="98" spans="2:8" x14ac:dyDescent="0.2">
      <c r="B98" s="9" t="str">
        <f>$B$39</f>
        <v>Law</v>
      </c>
      <c r="C98" s="171">
        <f>Data!HY19</f>
        <v>0</v>
      </c>
      <c r="D98" s="171">
        <f>Data!IS19</f>
        <v>0</v>
      </c>
      <c r="E98" s="171">
        <f>Data!JM19</f>
        <v>0</v>
      </c>
      <c r="F98" s="171">
        <f>Data!KG19</f>
        <v>0</v>
      </c>
      <c r="G98" s="171">
        <f>Data!LA19</f>
        <v>0</v>
      </c>
      <c r="H98" s="75">
        <f t="shared" si="2"/>
        <v>0</v>
      </c>
    </row>
    <row r="99" spans="2:8" x14ac:dyDescent="0.2">
      <c r="B99" s="9" t="str">
        <f>$B$40</f>
        <v>Social Service</v>
      </c>
      <c r="C99" s="171">
        <f>Data!HZ19</f>
        <v>0</v>
      </c>
      <c r="D99" s="171">
        <f>Data!IT19</f>
        <v>0</v>
      </c>
      <c r="E99" s="171">
        <f>Data!JN19</f>
        <v>0</v>
      </c>
      <c r="F99" s="171">
        <f>Data!KH19</f>
        <v>0</v>
      </c>
      <c r="G99" s="171">
        <f>Data!LB19</f>
        <v>0</v>
      </c>
      <c r="H99" s="75">
        <f t="shared" si="2"/>
        <v>0</v>
      </c>
    </row>
    <row r="100" spans="2:8" x14ac:dyDescent="0.2">
      <c r="B100" s="9" t="str">
        <f>$B$41</f>
        <v>Library Science</v>
      </c>
      <c r="C100" s="171">
        <f>Data!IA19</f>
        <v>0</v>
      </c>
      <c r="D100" s="171">
        <f>Data!IU19</f>
        <v>0</v>
      </c>
      <c r="E100" s="171">
        <f>Data!JO19</f>
        <v>0</v>
      </c>
      <c r="F100" s="171">
        <f>Data!KI19</f>
        <v>0</v>
      </c>
      <c r="G100" s="171">
        <f>Data!LC19</f>
        <v>0</v>
      </c>
      <c r="H100" s="75">
        <f t="shared" si="2"/>
        <v>0</v>
      </c>
    </row>
    <row r="101" spans="2:8" x14ac:dyDescent="0.2">
      <c r="B101" s="9" t="str">
        <f>$B$42</f>
        <v>Veterinary Science</v>
      </c>
      <c r="C101" s="171">
        <f>Data!IB19</f>
        <v>0</v>
      </c>
      <c r="D101" s="171">
        <f>Data!IV19</f>
        <v>0</v>
      </c>
      <c r="E101" s="171">
        <f>Data!JP19</f>
        <v>0</v>
      </c>
      <c r="F101" s="171">
        <f>Data!KJ19</f>
        <v>0</v>
      </c>
      <c r="G101" s="171">
        <f>Data!LD19</f>
        <v>0</v>
      </c>
      <c r="H101" s="75">
        <f t="shared" si="2"/>
        <v>0</v>
      </c>
    </row>
    <row r="102" spans="2:8" x14ac:dyDescent="0.2">
      <c r="B102" s="9" t="str">
        <f>$B$43</f>
        <v>Vocational Training</v>
      </c>
      <c r="C102" s="171">
        <f>Data!IC19</f>
        <v>0</v>
      </c>
      <c r="D102" s="171">
        <f>Data!IW19</f>
        <v>0</v>
      </c>
      <c r="E102" s="171">
        <f>Data!JQ19</f>
        <v>0</v>
      </c>
      <c r="F102" s="171">
        <f>Data!KK19</f>
        <v>0</v>
      </c>
      <c r="G102" s="171">
        <f>Data!LE19</f>
        <v>0</v>
      </c>
      <c r="H102" s="75">
        <f t="shared" si="2"/>
        <v>0</v>
      </c>
    </row>
    <row r="103" spans="2:8" x14ac:dyDescent="0.2">
      <c r="B103" s="9" t="str">
        <f>$B$44</f>
        <v>Physical Training</v>
      </c>
      <c r="C103" s="171">
        <f>Data!ID19</f>
        <v>0</v>
      </c>
      <c r="D103" s="171">
        <f>Data!IX19</f>
        <v>0</v>
      </c>
      <c r="E103" s="171">
        <f>Data!JR19</f>
        <v>0</v>
      </c>
      <c r="F103" s="171">
        <f>Data!KL19</f>
        <v>0</v>
      </c>
      <c r="G103" s="171">
        <f>Data!LF19</f>
        <v>0</v>
      </c>
      <c r="H103" s="75">
        <f t="shared" si="2"/>
        <v>0</v>
      </c>
    </row>
    <row r="104" spans="2:8" x14ac:dyDescent="0.2">
      <c r="B104" s="9" t="str">
        <f>$B$45</f>
        <v>Health Services</v>
      </c>
      <c r="C104" s="171">
        <f>Data!IE19</f>
        <v>0</v>
      </c>
      <c r="D104" s="171">
        <f>Data!IY19</f>
        <v>0</v>
      </c>
      <c r="E104" s="171">
        <f>Data!JS19</f>
        <v>0</v>
      </c>
      <c r="F104" s="171">
        <f>Data!KM19</f>
        <v>0</v>
      </c>
      <c r="G104" s="171">
        <f>Data!LG19</f>
        <v>0</v>
      </c>
      <c r="H104" s="75">
        <f t="shared" si="2"/>
        <v>0</v>
      </c>
    </row>
    <row r="105" spans="2:8" x14ac:dyDescent="0.2">
      <c r="B105" s="9" t="str">
        <f>$B$46</f>
        <v>Pharmacy</v>
      </c>
      <c r="C105" s="171">
        <f>Data!IF19</f>
        <v>0</v>
      </c>
      <c r="D105" s="171">
        <f>Data!IZ19</f>
        <v>0</v>
      </c>
      <c r="E105" s="171">
        <f>Data!JT19</f>
        <v>0</v>
      </c>
      <c r="F105" s="171">
        <f>Data!KN19</f>
        <v>0</v>
      </c>
      <c r="G105" s="171">
        <f>Data!LH19</f>
        <v>0</v>
      </c>
      <c r="H105" s="75">
        <f t="shared" si="2"/>
        <v>0</v>
      </c>
    </row>
    <row r="106" spans="2:8" x14ac:dyDescent="0.2">
      <c r="B106" s="9" t="str">
        <f>$B$47</f>
        <v>Business Administration</v>
      </c>
      <c r="C106" s="171">
        <f>Data!IG19</f>
        <v>0</v>
      </c>
      <c r="D106" s="171">
        <f>Data!JA19</f>
        <v>0</v>
      </c>
      <c r="E106" s="171">
        <f>Data!JU19</f>
        <v>0</v>
      </c>
      <c r="F106" s="171">
        <f>Data!KO19</f>
        <v>0</v>
      </c>
      <c r="G106" s="171">
        <f>Data!LI19</f>
        <v>0</v>
      </c>
      <c r="H106" s="75">
        <f t="shared" si="2"/>
        <v>0</v>
      </c>
    </row>
    <row r="107" spans="2:8" x14ac:dyDescent="0.2">
      <c r="B107" s="9" t="str">
        <f>$B$48</f>
        <v>Optometry</v>
      </c>
      <c r="C107" s="171">
        <f>Data!IH19</f>
        <v>0</v>
      </c>
      <c r="D107" s="171">
        <f>Data!JB19</f>
        <v>0</v>
      </c>
      <c r="E107" s="171">
        <f>Data!JV19</f>
        <v>0</v>
      </c>
      <c r="F107" s="171">
        <f>Data!KP19</f>
        <v>0</v>
      </c>
      <c r="G107" s="171">
        <f>Data!LJ19</f>
        <v>0</v>
      </c>
      <c r="H107" s="75">
        <f t="shared" si="2"/>
        <v>0</v>
      </c>
    </row>
    <row r="108" spans="2:8" x14ac:dyDescent="0.2">
      <c r="B108" s="9" t="str">
        <f>$B$49</f>
        <v>Teacher Ed-Practice Teaching</v>
      </c>
      <c r="C108" s="171">
        <f>Data!II19</f>
        <v>0</v>
      </c>
      <c r="D108" s="171">
        <f>Data!JC19</f>
        <v>0</v>
      </c>
      <c r="E108" s="171">
        <f>Data!JW19</f>
        <v>0</v>
      </c>
      <c r="F108" s="171">
        <f>Data!KQ19</f>
        <v>0</v>
      </c>
      <c r="G108" s="171">
        <f>Data!LK19</f>
        <v>0</v>
      </c>
      <c r="H108" s="75">
        <f t="shared" si="2"/>
        <v>0</v>
      </c>
    </row>
    <row r="109" spans="2:8" x14ac:dyDescent="0.2">
      <c r="B109" s="9" t="str">
        <f>$B$50</f>
        <v>Technology</v>
      </c>
      <c r="C109" s="171">
        <f>Data!IJ19</f>
        <v>0</v>
      </c>
      <c r="D109" s="171">
        <f>Data!JD19</f>
        <v>0</v>
      </c>
      <c r="E109" s="171">
        <f>Data!JX19</f>
        <v>0</v>
      </c>
      <c r="F109" s="171">
        <f>Data!KR19</f>
        <v>0</v>
      </c>
      <c r="G109" s="171">
        <f>Data!LL19</f>
        <v>0</v>
      </c>
      <c r="H109" s="75">
        <f t="shared" si="2"/>
        <v>0</v>
      </c>
    </row>
    <row r="110" spans="2:8" x14ac:dyDescent="0.2">
      <c r="B110" s="9" t="str">
        <f>$B$51</f>
        <v>Nursing</v>
      </c>
      <c r="C110" s="171">
        <f>Data!IK19</f>
        <v>0</v>
      </c>
      <c r="D110" s="171">
        <f>Data!JE19</f>
        <v>0</v>
      </c>
      <c r="E110" s="171">
        <f>Data!JY19</f>
        <v>0</v>
      </c>
      <c r="F110" s="171">
        <f>Data!KS19</f>
        <v>0</v>
      </c>
      <c r="G110" s="171">
        <f>Data!HPM19</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3146420</v>
      </c>
      <c r="D116" s="21">
        <f t="shared" si="3"/>
        <v>2104152</v>
      </c>
      <c r="E116" s="21">
        <f t="shared" si="3"/>
        <v>1331175</v>
      </c>
      <c r="F116" s="21">
        <f t="shared" si="3"/>
        <v>1031</v>
      </c>
      <c r="G116" s="21">
        <f t="shared" si="3"/>
        <v>0</v>
      </c>
      <c r="H116" s="40">
        <f t="shared" ref="H116:H136" si="4">SUM(C116:G116)</f>
        <v>6582778</v>
      </c>
      <c r="I116" s="1"/>
    </row>
    <row r="117" spans="2:9" x14ac:dyDescent="0.2">
      <c r="B117" s="9" t="str">
        <f>$B$33</f>
        <v>Science</v>
      </c>
      <c r="C117" s="22">
        <f t="shared" si="3"/>
        <v>1395398</v>
      </c>
      <c r="D117" s="22">
        <f t="shared" si="3"/>
        <v>1105200</v>
      </c>
      <c r="E117" s="22">
        <f t="shared" si="3"/>
        <v>368255</v>
      </c>
      <c r="F117" s="22">
        <f t="shared" si="3"/>
        <v>0</v>
      </c>
      <c r="G117" s="22">
        <f t="shared" si="3"/>
        <v>0</v>
      </c>
      <c r="H117" s="75">
        <f t="shared" si="4"/>
        <v>2868853</v>
      </c>
      <c r="I117" s="1"/>
    </row>
    <row r="118" spans="2:9" x14ac:dyDescent="0.2">
      <c r="B118" s="9" t="str">
        <f>$B$34</f>
        <v>Fine Arts</v>
      </c>
      <c r="C118" s="22">
        <f t="shared" si="3"/>
        <v>1667531</v>
      </c>
      <c r="D118" s="22">
        <f t="shared" si="3"/>
        <v>1261919</v>
      </c>
      <c r="E118" s="22">
        <f t="shared" si="3"/>
        <v>277218</v>
      </c>
      <c r="F118" s="22">
        <f t="shared" si="3"/>
        <v>0</v>
      </c>
      <c r="G118" s="22">
        <f t="shared" si="3"/>
        <v>0</v>
      </c>
      <c r="H118" s="75">
        <f t="shared" si="4"/>
        <v>3206668</v>
      </c>
      <c r="I118" s="1"/>
    </row>
    <row r="119" spans="2:9" x14ac:dyDescent="0.2">
      <c r="B119" s="9" t="str">
        <f>$B$35</f>
        <v>Teacher Education</v>
      </c>
      <c r="C119" s="22">
        <f t="shared" si="3"/>
        <v>128443</v>
      </c>
      <c r="D119" s="22">
        <f t="shared" si="3"/>
        <v>596086</v>
      </c>
      <c r="E119" s="22">
        <f t="shared" si="3"/>
        <v>772105</v>
      </c>
      <c r="F119" s="22">
        <f t="shared" si="3"/>
        <v>96954</v>
      </c>
      <c r="G119" s="22">
        <f t="shared" si="3"/>
        <v>0</v>
      </c>
      <c r="H119" s="75">
        <f t="shared" si="4"/>
        <v>1593588</v>
      </c>
      <c r="I119" s="1"/>
    </row>
    <row r="120" spans="2:9" x14ac:dyDescent="0.2">
      <c r="B120" s="9" t="str">
        <f>$B$36</f>
        <v>Agriculture</v>
      </c>
      <c r="C120" s="22">
        <f t="shared" si="3"/>
        <v>451891</v>
      </c>
      <c r="D120" s="22">
        <f t="shared" si="3"/>
        <v>677027</v>
      </c>
      <c r="E120" s="22">
        <f t="shared" si="3"/>
        <v>351680</v>
      </c>
      <c r="F120" s="22">
        <f t="shared" si="3"/>
        <v>106717</v>
      </c>
      <c r="G120" s="22">
        <f t="shared" si="3"/>
        <v>0</v>
      </c>
      <c r="H120" s="75">
        <f t="shared" si="4"/>
        <v>1587315</v>
      </c>
      <c r="I120" s="1"/>
    </row>
    <row r="121" spans="2:9" x14ac:dyDescent="0.2">
      <c r="B121" s="9" t="str">
        <f>$B$37</f>
        <v>Engineering</v>
      </c>
      <c r="C121" s="22">
        <f t="shared" si="3"/>
        <v>366924</v>
      </c>
      <c r="D121" s="22">
        <f t="shared" si="3"/>
        <v>861680</v>
      </c>
      <c r="E121" s="22">
        <f t="shared" si="3"/>
        <v>438701</v>
      </c>
      <c r="F121" s="22">
        <f t="shared" si="3"/>
        <v>0</v>
      </c>
      <c r="G121" s="22">
        <f t="shared" si="3"/>
        <v>0</v>
      </c>
      <c r="H121" s="75">
        <f t="shared" si="4"/>
        <v>1667305</v>
      </c>
      <c r="I121" s="1"/>
    </row>
    <row r="122" spans="2:9" x14ac:dyDescent="0.2">
      <c r="B122" s="9" t="str">
        <f>$B$38</f>
        <v>Home Economics</v>
      </c>
      <c r="C122" s="22">
        <f t="shared" si="3"/>
        <v>12750</v>
      </c>
      <c r="D122" s="22">
        <f t="shared" si="3"/>
        <v>0</v>
      </c>
      <c r="E122" s="22">
        <f t="shared" si="3"/>
        <v>11063</v>
      </c>
      <c r="F122" s="22">
        <f t="shared" si="3"/>
        <v>0</v>
      </c>
      <c r="G122" s="22">
        <f t="shared" si="3"/>
        <v>0</v>
      </c>
      <c r="H122" s="75">
        <f t="shared" si="4"/>
        <v>23813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19804</v>
      </c>
      <c r="D124" s="22">
        <f t="shared" si="3"/>
        <v>71885</v>
      </c>
      <c r="E124" s="22">
        <f t="shared" si="3"/>
        <v>128733</v>
      </c>
      <c r="F124" s="22">
        <f t="shared" si="3"/>
        <v>0</v>
      </c>
      <c r="G124" s="22">
        <f t="shared" si="3"/>
        <v>0</v>
      </c>
      <c r="H124" s="75">
        <f t="shared" si="4"/>
        <v>220422</v>
      </c>
      <c r="I124" s="1"/>
    </row>
    <row r="125" spans="2:9" x14ac:dyDescent="0.2">
      <c r="B125" s="9" t="str">
        <f>$B$41</f>
        <v>Library Science</v>
      </c>
      <c r="C125" s="22">
        <f t="shared" si="3"/>
        <v>0</v>
      </c>
      <c r="D125" s="22">
        <f t="shared" si="3"/>
        <v>11889</v>
      </c>
      <c r="E125" s="22">
        <f t="shared" si="3"/>
        <v>12464</v>
      </c>
      <c r="F125" s="22">
        <f t="shared" si="3"/>
        <v>0</v>
      </c>
      <c r="G125" s="22">
        <f t="shared" si="3"/>
        <v>0</v>
      </c>
      <c r="H125" s="75">
        <f t="shared" si="4"/>
        <v>24353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11002</v>
      </c>
      <c r="E127" s="22">
        <f t="shared" si="3"/>
        <v>0</v>
      </c>
      <c r="F127" s="22">
        <f t="shared" si="3"/>
        <v>0</v>
      </c>
      <c r="G127" s="22">
        <f t="shared" si="3"/>
        <v>0</v>
      </c>
      <c r="H127" s="75">
        <f t="shared" si="4"/>
        <v>11002</v>
      </c>
      <c r="I127" s="1"/>
    </row>
    <row r="128" spans="2:9" x14ac:dyDescent="0.2">
      <c r="B128" s="9" t="str">
        <f>$B$44</f>
        <v>Physical Training</v>
      </c>
      <c r="C128" s="22">
        <f t="shared" si="3"/>
        <v>39296</v>
      </c>
      <c r="D128" s="22">
        <f t="shared" si="3"/>
        <v>29968</v>
      </c>
      <c r="E128" s="22">
        <f t="shared" si="3"/>
        <v>0</v>
      </c>
      <c r="F128" s="22">
        <f t="shared" si="3"/>
        <v>0</v>
      </c>
      <c r="G128" s="22">
        <f t="shared" si="3"/>
        <v>0</v>
      </c>
      <c r="H128" s="75">
        <f t="shared" si="4"/>
        <v>69264</v>
      </c>
      <c r="I128" s="1"/>
    </row>
    <row r="129" spans="2:12" x14ac:dyDescent="0.2">
      <c r="B129" s="9" t="str">
        <f>$B$45</f>
        <v>Health Services</v>
      </c>
      <c r="C129" s="22">
        <f t="shared" si="3"/>
        <v>207047</v>
      </c>
      <c r="D129" s="22">
        <f t="shared" si="3"/>
        <v>259922</v>
      </c>
      <c r="E129" s="22">
        <f t="shared" si="3"/>
        <v>387934</v>
      </c>
      <c r="F129" s="22">
        <f t="shared" si="3"/>
        <v>0</v>
      </c>
      <c r="G129" s="22">
        <f t="shared" si="3"/>
        <v>0</v>
      </c>
      <c r="H129" s="75">
        <f t="shared" si="4"/>
        <v>854903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443982</v>
      </c>
      <c r="D131" s="22">
        <f t="shared" si="3"/>
        <v>2178308</v>
      </c>
      <c r="E131" s="22">
        <f t="shared" si="3"/>
        <v>2230223</v>
      </c>
      <c r="F131" s="22">
        <f t="shared" si="3"/>
        <v>0</v>
      </c>
      <c r="G131" s="22">
        <f t="shared" si="3"/>
        <v>0</v>
      </c>
      <c r="H131" s="75">
        <f t="shared" si="4"/>
        <v>4852513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79740</v>
      </c>
      <c r="E133" s="22">
        <f t="shared" si="5"/>
        <v>0</v>
      </c>
      <c r="F133" s="22">
        <f t="shared" si="5"/>
        <v>0</v>
      </c>
      <c r="G133" s="22">
        <f t="shared" si="5"/>
        <v>0</v>
      </c>
      <c r="H133" s="75">
        <f t="shared" si="4"/>
        <v>79740</v>
      </c>
      <c r="I133" s="1"/>
    </row>
    <row r="134" spans="2:12" x14ac:dyDescent="0.2">
      <c r="B134" s="9" t="str">
        <f>$B$50</f>
        <v>Technology</v>
      </c>
      <c r="C134" s="22">
        <f t="shared" si="5"/>
        <v>265046</v>
      </c>
      <c r="D134" s="22">
        <f t="shared" si="5"/>
        <v>381912</v>
      </c>
      <c r="E134" s="22">
        <f t="shared" si="5"/>
        <v>76650</v>
      </c>
      <c r="F134" s="22">
        <f t="shared" si="5"/>
        <v>0</v>
      </c>
      <c r="G134" s="22">
        <f t="shared" si="5"/>
        <v>0</v>
      </c>
      <c r="H134" s="75">
        <f t="shared" si="4"/>
        <v>723608</v>
      </c>
      <c r="I134" s="1"/>
    </row>
    <row r="135" spans="2:12" x14ac:dyDescent="0.2">
      <c r="B135" s="9" t="str">
        <f>$B$51</f>
        <v>Nursing</v>
      </c>
      <c r="C135" s="22">
        <f t="shared" si="5"/>
        <v>55736</v>
      </c>
      <c r="D135" s="22">
        <f t="shared" si="5"/>
        <v>1023087</v>
      </c>
      <c r="E135" s="22">
        <f t="shared" si="5"/>
        <v>406429</v>
      </c>
      <c r="F135" s="22">
        <f t="shared" si="5"/>
        <v>0</v>
      </c>
      <c r="G135" s="22">
        <f t="shared" si="5"/>
        <v>0</v>
      </c>
      <c r="H135" s="75">
        <f t="shared" si="4"/>
        <v>1485252</v>
      </c>
      <c r="I135" s="1"/>
    </row>
    <row r="136" spans="2:12" x14ac:dyDescent="0.2">
      <c r="B136" s="39" t="str">
        <f>$B$52</f>
        <v>Totals</v>
      </c>
      <c r="C136" s="40">
        <f>SUM(C116:C135)</f>
        <v>8200268</v>
      </c>
      <c r="D136" s="40">
        <f>SUM(D116:D135)</f>
        <v>10653777</v>
      </c>
      <c r="E136" s="40">
        <f>SUM(E116:E135)</f>
        <v>6792630</v>
      </c>
      <c r="F136" s="40">
        <f>SUM(F116:F135)</f>
        <v>204702</v>
      </c>
      <c r="G136" s="40">
        <f>SUM(G116:G135)</f>
        <v>0</v>
      </c>
      <c r="H136" s="40">
        <f t="shared" si="4"/>
        <v>25851377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21247309</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Data!QD19</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Data!LN19</f>
        <v>0</v>
      </c>
      <c r="D143" s="171">
        <f>Data!MH19</f>
        <v>0</v>
      </c>
      <c r="E143" s="171">
        <f>Data!NB19</f>
        <v>0</v>
      </c>
      <c r="F143" s="171">
        <f>Data!NV19</f>
        <v>0</v>
      </c>
      <c r="G143" s="171">
        <f>Data!OP19</f>
        <v>0</v>
      </c>
      <c r="H143" s="172">
        <f>Data!PJ19</f>
        <v>5373906</v>
      </c>
      <c r="I143" s="76">
        <f t="shared" ref="I143:I162" si="6">SUM(C143:H143)</f>
        <v>5373906</v>
      </c>
    </row>
    <row r="144" spans="2:12" x14ac:dyDescent="0.2">
      <c r="B144" s="9" t="str">
        <f>$B$33</f>
        <v>Science</v>
      </c>
      <c r="C144" s="171">
        <f>Data!LO19</f>
        <v>0</v>
      </c>
      <c r="D144" s="171">
        <f>Data!MI19</f>
        <v>0</v>
      </c>
      <c r="E144" s="171">
        <f>Data!NC19</f>
        <v>0</v>
      </c>
      <c r="F144" s="171">
        <f>Data!NW19</f>
        <v>0</v>
      </c>
      <c r="G144" s="171">
        <f>Data!OQ19</f>
        <v>0</v>
      </c>
      <c r="H144" s="172">
        <f>Data!PK19</f>
        <v>2342012</v>
      </c>
      <c r="I144" s="76">
        <f t="shared" si="6"/>
        <v>2342012</v>
      </c>
    </row>
    <row r="145" spans="2:9" x14ac:dyDescent="0.2">
      <c r="B145" s="9" t="str">
        <f>$B$34</f>
        <v>Fine Arts</v>
      </c>
      <c r="C145" s="171">
        <f>Data!LP19</f>
        <v>0</v>
      </c>
      <c r="D145" s="171">
        <f>Data!MJ19</f>
        <v>0</v>
      </c>
      <c r="E145" s="171">
        <f>Data!ND19</f>
        <v>0</v>
      </c>
      <c r="F145" s="171">
        <f>Data!NX19</f>
        <v>0</v>
      </c>
      <c r="G145" s="171">
        <f>Data!OR19</f>
        <v>0</v>
      </c>
      <c r="H145" s="172">
        <f>Data!PL19</f>
        <v>2617788</v>
      </c>
      <c r="I145" s="76">
        <f t="shared" si="6"/>
        <v>2617788</v>
      </c>
    </row>
    <row r="146" spans="2:9" x14ac:dyDescent="0.2">
      <c r="B146" s="9" t="str">
        <f>$B$35</f>
        <v>Teacher Education</v>
      </c>
      <c r="C146" s="171">
        <f>Data!LQ19</f>
        <v>0</v>
      </c>
      <c r="D146" s="171">
        <f>Data!MK19</f>
        <v>0</v>
      </c>
      <c r="E146" s="171">
        <f>Data!NE19</f>
        <v>0</v>
      </c>
      <c r="F146" s="171">
        <f>Data!NY19</f>
        <v>0</v>
      </c>
      <c r="G146" s="171">
        <f>Data!OS19</f>
        <v>0</v>
      </c>
      <c r="H146" s="172">
        <f>Data!PN19</f>
        <v>1300940</v>
      </c>
      <c r="I146" s="76">
        <f t="shared" si="6"/>
        <v>1300940</v>
      </c>
    </row>
    <row r="147" spans="2:9" x14ac:dyDescent="0.2">
      <c r="B147" s="9" t="str">
        <f>$B$36</f>
        <v>Agriculture</v>
      </c>
      <c r="C147" s="171">
        <f>Data!LR19</f>
        <v>0</v>
      </c>
      <c r="D147" s="171">
        <f>Data!ML19</f>
        <v>0</v>
      </c>
      <c r="E147" s="171">
        <f>Data!NF19</f>
        <v>0</v>
      </c>
      <c r="F147" s="171">
        <f>Data!NZ19</f>
        <v>0</v>
      </c>
      <c r="G147" s="171">
        <f>Data!OT19</f>
        <v>0</v>
      </c>
      <c r="H147" s="172">
        <f>Data!PM19</f>
        <v>1439140</v>
      </c>
      <c r="I147" s="76">
        <f t="shared" si="6"/>
        <v>1439140</v>
      </c>
    </row>
    <row r="148" spans="2:9" x14ac:dyDescent="0.2">
      <c r="B148" s="9" t="str">
        <f>$B$37</f>
        <v>Engineering</v>
      </c>
      <c r="C148" s="171">
        <f>Data!LS19</f>
        <v>0</v>
      </c>
      <c r="D148" s="171">
        <f>Data!MM19</f>
        <v>0</v>
      </c>
      <c r="E148" s="171">
        <f>Data!NG19</f>
        <v>0</v>
      </c>
      <c r="F148" s="171">
        <f>Data!OA19</f>
        <v>0</v>
      </c>
      <c r="G148" s="171">
        <f>Data!OU19</f>
        <v>0</v>
      </c>
      <c r="H148" s="172">
        <f>Data!PO19</f>
        <v>1361119</v>
      </c>
      <c r="I148" s="76">
        <f t="shared" si="6"/>
        <v>1361119</v>
      </c>
    </row>
    <row r="149" spans="2:9" x14ac:dyDescent="0.2">
      <c r="B149" s="9" t="str">
        <f>$B$38</f>
        <v>Home Economics</v>
      </c>
      <c r="C149" s="171">
        <f>Data!LT19</f>
        <v>0</v>
      </c>
      <c r="D149" s="171">
        <f>Data!MN19</f>
        <v>0</v>
      </c>
      <c r="E149" s="171">
        <f>Data!NH19</f>
        <v>0</v>
      </c>
      <c r="F149" s="171">
        <f>Data!OB19</f>
        <v>0</v>
      </c>
      <c r="G149" s="171">
        <f>Data!OV19</f>
        <v>0</v>
      </c>
      <c r="H149" s="172">
        <f>Data!PP19</f>
        <v>19441</v>
      </c>
      <c r="I149" s="76">
        <f t="shared" si="6"/>
        <v>19441</v>
      </c>
    </row>
    <row r="150" spans="2:9" x14ac:dyDescent="0.2">
      <c r="B150" s="9" t="str">
        <f>$B$39</f>
        <v>Law</v>
      </c>
      <c r="C150" s="171">
        <f>Data!LU19</f>
        <v>0</v>
      </c>
      <c r="D150" s="171">
        <f>Data!MO19</f>
        <v>0</v>
      </c>
      <c r="E150" s="171">
        <f>Data!NI19</f>
        <v>0</v>
      </c>
      <c r="F150" s="171">
        <f>Data!OC19</f>
        <v>0</v>
      </c>
      <c r="G150" s="171">
        <f>Data!OW19</f>
        <v>0</v>
      </c>
      <c r="H150" s="172">
        <f>Data!PQ19</f>
        <v>0</v>
      </c>
      <c r="I150" s="76">
        <f t="shared" si="6"/>
        <v>0</v>
      </c>
    </row>
    <row r="151" spans="2:9" x14ac:dyDescent="0.2">
      <c r="B151" s="9" t="str">
        <f>$B$40</f>
        <v>Social Service</v>
      </c>
      <c r="C151" s="171">
        <f>Data!LV19</f>
        <v>0</v>
      </c>
      <c r="D151" s="171">
        <f>Data!MP19</f>
        <v>0</v>
      </c>
      <c r="E151" s="171">
        <f>Data!NJ19</f>
        <v>0</v>
      </c>
      <c r="F151" s="171">
        <f>Data!OD19</f>
        <v>0</v>
      </c>
      <c r="G151" s="171">
        <f>Data!OX19</f>
        <v>0</v>
      </c>
      <c r="H151" s="172">
        <f>Data!PR19</f>
        <v>179942</v>
      </c>
      <c r="I151" s="76">
        <f t="shared" si="6"/>
        <v>179942</v>
      </c>
    </row>
    <row r="152" spans="2:9" x14ac:dyDescent="0.2">
      <c r="B152" s="9" t="str">
        <f>$B$41</f>
        <v>Library Science</v>
      </c>
      <c r="C152" s="171">
        <f>Data!LW19</f>
        <v>0</v>
      </c>
      <c r="D152" s="171">
        <f>Data!MQ19</f>
        <v>0</v>
      </c>
      <c r="E152" s="171">
        <f>Data!NK19</f>
        <v>0</v>
      </c>
      <c r="F152" s="171">
        <f>Data!OE19</f>
        <v>0</v>
      </c>
      <c r="G152" s="171">
        <f>Data!OY19</f>
        <v>0</v>
      </c>
      <c r="H152" s="172">
        <f>Data!PS19</f>
        <v>19881</v>
      </c>
      <c r="I152" s="76">
        <f t="shared" si="6"/>
        <v>19881</v>
      </c>
    </row>
    <row r="153" spans="2:9" x14ac:dyDescent="0.2">
      <c r="B153" s="9" t="str">
        <f>$B$42</f>
        <v>Veterinary Science</v>
      </c>
      <c r="C153" s="171">
        <f>Data!LX19</f>
        <v>0</v>
      </c>
      <c r="D153" s="171">
        <f>Data!MR19</f>
        <v>0</v>
      </c>
      <c r="E153" s="171">
        <f>Data!NL19</f>
        <v>0</v>
      </c>
      <c r="F153" s="171">
        <f>Data!OF19</f>
        <v>0</v>
      </c>
      <c r="G153" s="171">
        <f>Data!OZ19</f>
        <v>0</v>
      </c>
      <c r="H153" s="172">
        <f>Data!PT19</f>
        <v>0</v>
      </c>
      <c r="I153" s="76">
        <f t="shared" si="6"/>
        <v>0</v>
      </c>
    </row>
    <row r="154" spans="2:9" x14ac:dyDescent="0.2">
      <c r="B154" s="9" t="str">
        <f>$B$43</f>
        <v>Vocational Training</v>
      </c>
      <c r="C154" s="171">
        <f>Data!LY19</f>
        <v>0</v>
      </c>
      <c r="D154" s="171">
        <f>Data!MS19</f>
        <v>0</v>
      </c>
      <c r="E154" s="171">
        <f>Data!NM19</f>
        <v>0</v>
      </c>
      <c r="F154" s="171">
        <f>Data!OG19</f>
        <v>0</v>
      </c>
      <c r="G154" s="171">
        <f>Data!PA19</f>
        <v>0</v>
      </c>
      <c r="H154" s="172">
        <f>Data!PU19</f>
        <v>8982</v>
      </c>
      <c r="I154" s="76">
        <f t="shared" si="6"/>
        <v>8982</v>
      </c>
    </row>
    <row r="155" spans="2:9" x14ac:dyDescent="0.2">
      <c r="B155" s="9" t="str">
        <f>$B$44</f>
        <v>Physical Training</v>
      </c>
      <c r="C155" s="171">
        <f>Data!LZ19</f>
        <v>0</v>
      </c>
      <c r="D155" s="171">
        <f>Data!MT19</f>
        <v>0</v>
      </c>
      <c r="E155" s="171">
        <f>Data!NN19</f>
        <v>0</v>
      </c>
      <c r="F155" s="171">
        <f>Data!OH19</f>
        <v>0</v>
      </c>
      <c r="G155" s="171">
        <f>Data!PB19</f>
        <v>0</v>
      </c>
      <c r="H155" s="172">
        <f>Data!PV19</f>
        <v>56542</v>
      </c>
      <c r="I155" s="76">
        <f t="shared" si="6"/>
        <v>56542</v>
      </c>
    </row>
    <row r="156" spans="2:9" x14ac:dyDescent="0.2">
      <c r="B156" s="9" t="str">
        <f>$B$45</f>
        <v>Health Services</v>
      </c>
      <c r="C156" s="171">
        <f>Data!MA19</f>
        <v>0</v>
      </c>
      <c r="D156" s="171">
        <f>Data!MU19</f>
        <v>0</v>
      </c>
      <c r="E156" s="171">
        <f>Data!NO19</f>
        <v>0</v>
      </c>
      <c r="F156" s="171">
        <f>Data!OI19</f>
        <v>0</v>
      </c>
      <c r="G156" s="171">
        <f>Data!PC19</f>
        <v>0</v>
      </c>
      <c r="H156" s="172">
        <f>Data!PW19</f>
        <v>697907</v>
      </c>
      <c r="I156" s="76">
        <f t="shared" si="6"/>
        <v>697907</v>
      </c>
    </row>
    <row r="157" spans="2:9" x14ac:dyDescent="0.2">
      <c r="B157" s="9" t="str">
        <f>$B$46</f>
        <v>Pharmacy</v>
      </c>
      <c r="C157" s="171">
        <f>Data!MB19</f>
        <v>0</v>
      </c>
      <c r="D157" s="171">
        <f>Data!MV19</f>
        <v>0</v>
      </c>
      <c r="E157" s="171">
        <f>Data!NP19</f>
        <v>0</v>
      </c>
      <c r="F157" s="171">
        <f>Data!OJ19</f>
        <v>0</v>
      </c>
      <c r="G157" s="171">
        <f>Data!PD19</f>
        <v>0</v>
      </c>
      <c r="H157" s="172">
        <f>Data!PX19</f>
        <v>0</v>
      </c>
      <c r="I157" s="76">
        <f t="shared" si="6"/>
        <v>0</v>
      </c>
    </row>
    <row r="158" spans="2:9" x14ac:dyDescent="0.2">
      <c r="B158" s="9" t="str">
        <f>$B$47</f>
        <v>Business Administration</v>
      </c>
      <c r="C158" s="171">
        <f>Data!MC19</f>
        <v>0</v>
      </c>
      <c r="D158" s="171">
        <f>Data!MW19</f>
        <v>0</v>
      </c>
      <c r="E158" s="171">
        <f>Data!NQ19</f>
        <v>0</v>
      </c>
      <c r="F158" s="171">
        <f>Data!OK19</f>
        <v>0</v>
      </c>
      <c r="G158" s="171">
        <f>Data!PE19</f>
        <v>0</v>
      </c>
      <c r="H158" s="172">
        <f>Data!PY19</f>
        <v>3961391</v>
      </c>
      <c r="I158" s="76">
        <f t="shared" si="6"/>
        <v>3961391</v>
      </c>
    </row>
    <row r="159" spans="2:9" x14ac:dyDescent="0.2">
      <c r="B159" s="9" t="str">
        <f>$B$48</f>
        <v>Optometry</v>
      </c>
      <c r="C159" s="171">
        <f>Data!MD19</f>
        <v>0</v>
      </c>
      <c r="D159" s="171">
        <f>Data!MX19</f>
        <v>0</v>
      </c>
      <c r="E159" s="171">
        <f>Data!NR19</f>
        <v>0</v>
      </c>
      <c r="F159" s="171">
        <f>Data!OL19</f>
        <v>0</v>
      </c>
      <c r="G159" s="171">
        <f>Data!PF19</f>
        <v>0</v>
      </c>
      <c r="H159" s="172">
        <f>Data!PZ19</f>
        <v>0</v>
      </c>
      <c r="I159" s="76">
        <f t="shared" si="6"/>
        <v>0</v>
      </c>
    </row>
    <row r="160" spans="2:9" x14ac:dyDescent="0.2">
      <c r="B160" s="9" t="str">
        <f>$B$49</f>
        <v>Teacher Ed-Practice Teaching</v>
      </c>
      <c r="C160" s="171">
        <f>Data!ME19</f>
        <v>0</v>
      </c>
      <c r="D160" s="171">
        <f>Data!MY19</f>
        <v>0</v>
      </c>
      <c r="E160" s="171">
        <f>Data!NS19</f>
        <v>0</v>
      </c>
      <c r="F160" s="171">
        <f>Data!OM19</f>
        <v>0</v>
      </c>
      <c r="G160" s="171">
        <f>Data!PG19</f>
        <v>0</v>
      </c>
      <c r="H160" s="172">
        <f>Data!QA19</f>
        <v>65097</v>
      </c>
      <c r="I160" s="76">
        <f t="shared" si="6"/>
        <v>65097</v>
      </c>
    </row>
    <row r="161" spans="2:10" x14ac:dyDescent="0.2">
      <c r="B161" s="9" t="str">
        <f>$B$50</f>
        <v>Technology</v>
      </c>
      <c r="C161" s="171">
        <f>Data!MF19</f>
        <v>0</v>
      </c>
      <c r="D161" s="171">
        <f>Data!MZ19</f>
        <v>0</v>
      </c>
      <c r="E161" s="171">
        <f>Data!NT19</f>
        <v>0</v>
      </c>
      <c r="F161" s="171">
        <f>Data!ON19</f>
        <v>0</v>
      </c>
      <c r="G161" s="171">
        <f>Data!PH19</f>
        <v>0</v>
      </c>
      <c r="H161" s="172">
        <f>Data!QB19</f>
        <v>590724</v>
      </c>
      <c r="I161" s="76">
        <f t="shared" si="6"/>
        <v>590724</v>
      </c>
    </row>
    <row r="162" spans="2:10" x14ac:dyDescent="0.2">
      <c r="B162" s="9" t="str">
        <f>$B$51</f>
        <v>Nursing</v>
      </c>
      <c r="C162" s="171">
        <f>Data!MG19</f>
        <v>0</v>
      </c>
      <c r="D162" s="171">
        <f>Data!NA19</f>
        <v>0</v>
      </c>
      <c r="E162" s="171">
        <f>Data!NU19</f>
        <v>0</v>
      </c>
      <c r="F162" s="171">
        <f>Data!OO19</f>
        <v>0</v>
      </c>
      <c r="G162" s="171">
        <f>Data!PI19</f>
        <v>0</v>
      </c>
      <c r="H162" s="172">
        <f>Data!QC19</f>
        <v>1212497</v>
      </c>
      <c r="I162" s="76">
        <f t="shared" si="6"/>
        <v>1212497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21247309</v>
      </c>
      <c r="I163" s="76">
        <f>SUM(I143:I162)</f>
        <v>21247309</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2568606.3416569722</v>
      </c>
      <c r="D168" s="21">
        <f t="shared" si="8"/>
        <v>1717742.1231145877</v>
      </c>
      <c r="E168" s="21">
        <f t="shared" si="8"/>
        <v>1086715.8697361508</v>
      </c>
      <c r="F168" s="21">
        <f t="shared" si="8"/>
        <v>841.66549228912174</v>
      </c>
      <c r="G168" s="21">
        <f t="shared" si="8"/>
        <v>0</v>
      </c>
      <c r="H168" s="40">
        <f t="shared" ref="H168:H188" si="9">SUM(C168:G168)</f>
        <v>5373905.9999999991</v>
      </c>
      <c r="I168" s="56"/>
      <c r="J168" s="57"/>
    </row>
    <row r="169" spans="2:10" x14ac:dyDescent="0.2">
      <c r="B169" s="9" t="str">
        <f>$B$33</f>
        <v>Science</v>
      </c>
      <c r="C169" s="22">
        <f t="shared" si="8"/>
        <v>1139144.7595174797</v>
      </c>
      <c r="D169" s="22">
        <f t="shared" si="8"/>
        <v>902239.20932860626</v>
      </c>
      <c r="E169" s="22">
        <f t="shared" si="8"/>
        <v>300628.03115391411</v>
      </c>
      <c r="F169" s="22">
        <f t="shared" si="8"/>
        <v>0</v>
      </c>
      <c r="G169" s="22">
        <f t="shared" si="8"/>
        <v>0</v>
      </c>
      <c r="H169" s="75">
        <f t="shared" si="9"/>
        <v>2342012</v>
      </c>
      <c r="I169" s="56"/>
      <c r="J169" s="57"/>
    </row>
    <row r="170" spans="2:10" x14ac:dyDescent="0.2">
      <c r="B170" s="9" t="str">
        <f>$B$34</f>
        <v>Fine Arts</v>
      </c>
      <c r="C170" s="22">
        <f t="shared" si="8"/>
        <v>1361301.7130017825</v>
      </c>
      <c r="D170" s="22">
        <f t="shared" si="8"/>
        <v>1030177.2479009364</v>
      </c>
      <c r="E170" s="22">
        <f t="shared" si="8"/>
        <v>226309.03909728103</v>
      </c>
      <c r="F170" s="22">
        <f t="shared" si="8"/>
        <v>0</v>
      </c>
      <c r="G170" s="22">
        <f t="shared" si="8"/>
        <v>0</v>
      </c>
      <c r="H170" s="75">
        <f t="shared" si="9"/>
        <v>2617788</v>
      </c>
      <c r="I170" s="56"/>
      <c r="J170" s="57"/>
    </row>
    <row r="171" spans="2:10" x14ac:dyDescent="0.2">
      <c r="B171" s="9" t="str">
        <f>$B$35</f>
        <v>Teacher Education</v>
      </c>
      <c r="C171" s="22">
        <f t="shared" si="8"/>
        <v>104855.60660597344</v>
      </c>
      <c r="D171" s="22">
        <f t="shared" si="8"/>
        <v>486620.20600054722</v>
      </c>
      <c r="E171" s="22">
        <f t="shared" si="8"/>
        <v>630314.91119411041</v>
      </c>
      <c r="F171" s="22">
        <f t="shared" si="8"/>
        <v>79149.276199368978</v>
      </c>
      <c r="G171" s="22">
        <f t="shared" si="8"/>
        <v>0</v>
      </c>
      <c r="H171" s="75">
        <f t="shared" si="9"/>
        <v>1300940.0000000002</v>
      </c>
      <c r="I171" s="56"/>
      <c r="J171" s="57"/>
    </row>
    <row r="172" spans="2:10" x14ac:dyDescent="0.2">
      <c r="B172" s="9" t="str">
        <f>$B$36</f>
        <v>Agriculture</v>
      </c>
      <c r="C172" s="22">
        <f t="shared" si="8"/>
        <v>409707.21863020258</v>
      </c>
      <c r="D172" s="22">
        <f t="shared" si="8"/>
        <v>613826.89433414291</v>
      </c>
      <c r="E172" s="22">
        <f t="shared" si="8"/>
        <v>318850.86148622044</v>
      </c>
      <c r="F172" s="22">
        <f t="shared" si="8"/>
        <v>96755.025549434111</v>
      </c>
      <c r="G172" s="22">
        <f t="shared" si="8"/>
        <v>0</v>
      </c>
      <c r="H172" s="75">
        <f t="shared" si="9"/>
        <v>1439140</v>
      </c>
      <c r="I172" s="56"/>
      <c r="J172" s="57"/>
    </row>
    <row r="173" spans="2:10" x14ac:dyDescent="0.2">
      <c r="B173" s="9" t="str">
        <f>$B$37</f>
        <v>Engineering</v>
      </c>
      <c r="C173" s="22">
        <f t="shared" si="8"/>
        <v>299541.61233607528</v>
      </c>
      <c r="D173" s="22">
        <f t="shared" si="8"/>
        <v>703439.99443413178</v>
      </c>
      <c r="E173" s="22">
        <f t="shared" si="8"/>
        <v>358137.393229793</v>
      </c>
      <c r="F173" s="22">
        <f t="shared" si="8"/>
        <v>0</v>
      </c>
      <c r="G173" s="22">
        <f t="shared" si="8"/>
        <v>0</v>
      </c>
      <c r="H173" s="75">
        <f t="shared" si="9"/>
        <v>1361119</v>
      </c>
      <c r="I173" s="56"/>
      <c r="J173" s="57"/>
    </row>
    <row r="174" spans="2:10" x14ac:dyDescent="0.2">
      <c r="B174" s="9" t="str">
        <f>$B$38</f>
        <v>Home Economics</v>
      </c>
      <c r="C174" s="22">
        <f t="shared" si="8"/>
        <v>10409.135766178139</v>
      </c>
      <c r="D174" s="22">
        <f t="shared" si="8"/>
        <v>0</v>
      </c>
      <c r="E174" s="22">
        <f t="shared" si="8"/>
        <v>9031.8642338218615</v>
      </c>
      <c r="F174" s="22">
        <f t="shared" si="8"/>
        <v>0</v>
      </c>
      <c r="G174" s="22">
        <f t="shared" si="8"/>
        <v>0</v>
      </c>
      <c r="H174" s="75">
        <f t="shared" si="9"/>
        <v>19441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16167.040349874333</v>
      </c>
      <c r="D176" s="22">
        <f t="shared" si="8"/>
        <v>58683.48291005435</v>
      </c>
      <c r="E176" s="22">
        <f t="shared" si="8"/>
        <v>105091.47674007132</v>
      </c>
      <c r="F176" s="22">
        <f t="shared" si="8"/>
        <v>0</v>
      </c>
      <c r="G176" s="22">
        <f t="shared" si="8"/>
        <v>0</v>
      </c>
      <c r="H176" s="75">
        <f t="shared" si="9"/>
        <v>179942</v>
      </c>
      <c r="I176" s="56"/>
      <c r="J176" s="57"/>
    </row>
    <row r="177" spans="2:10" x14ac:dyDescent="0.2">
      <c r="B177" s="9" t="str">
        <f>$B$41</f>
        <v>Library Science</v>
      </c>
      <c r="C177" s="22">
        <f t="shared" si="8"/>
        <v>0</v>
      </c>
      <c r="D177" s="22">
        <f t="shared" si="8"/>
        <v>9705.7943169219398</v>
      </c>
      <c r="E177" s="22">
        <f t="shared" si="8"/>
        <v>10175.20568307806</v>
      </c>
      <c r="F177" s="22">
        <f t="shared" si="8"/>
        <v>0</v>
      </c>
      <c r="G177" s="22">
        <f t="shared" si="8"/>
        <v>0</v>
      </c>
      <c r="H177" s="75">
        <f t="shared" si="9"/>
        <v>19881</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8982</v>
      </c>
      <c r="E179" s="22">
        <f t="shared" si="8"/>
        <v>0</v>
      </c>
      <c r="F179" s="22">
        <f t="shared" si="8"/>
        <v>0</v>
      </c>
      <c r="G179" s="22">
        <f t="shared" si="8"/>
        <v>0</v>
      </c>
      <c r="H179" s="75">
        <f t="shared" si="9"/>
        <v>8982</v>
      </c>
      <c r="I179" s="56"/>
      <c r="J179" s="57"/>
    </row>
    <row r="180" spans="2:10" x14ac:dyDescent="0.2">
      <c r="B180" s="9" t="str">
        <f>$B$44</f>
        <v>Physical Training</v>
      </c>
      <c r="C180" s="22">
        <f t="shared" si="8"/>
        <v>32078.344190344189</v>
      </c>
      <c r="D180" s="22">
        <f t="shared" si="8"/>
        <v>24463.655809655811</v>
      </c>
      <c r="E180" s="22">
        <f t="shared" si="8"/>
        <v>0</v>
      </c>
      <c r="F180" s="22">
        <f t="shared" si="8"/>
        <v>0</v>
      </c>
      <c r="G180" s="22">
        <f t="shared" si="8"/>
        <v>0</v>
      </c>
      <c r="H180" s="75">
        <f t="shared" si="9"/>
        <v>56542</v>
      </c>
      <c r="I180" s="56"/>
      <c r="J180" s="57"/>
    </row>
    <row r="181" spans="2:10" x14ac:dyDescent="0.2">
      <c r="B181" s="9" t="str">
        <f>$B$45</f>
        <v>Health Services</v>
      </c>
      <c r="C181" s="22">
        <f t="shared" si="8"/>
        <v>169024.49825184845</v>
      </c>
      <c r="D181" s="22">
        <f t="shared" si="8"/>
        <v>212189.43348426663</v>
      </c>
      <c r="E181" s="22">
        <f t="shared" si="8"/>
        <v>316693.06826388492</v>
      </c>
      <c r="F181" s="22">
        <f t="shared" si="8"/>
        <v>0</v>
      </c>
      <c r="G181" s="22">
        <f t="shared" si="8"/>
        <v>0</v>
      </c>
      <c r="H181" s="75">
        <f t="shared" si="9"/>
        <v>697907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362448.54964056768</v>
      </c>
      <c r="D183" s="22">
        <f t="shared" si="8"/>
        <v>1778280.5953179311</v>
      </c>
      <c r="E183" s="22">
        <f t="shared" si="8"/>
        <v>1820661.8550415011</v>
      </c>
      <c r="F183" s="22">
        <f t="shared" si="8"/>
        <v>0</v>
      </c>
      <c r="G183" s="22">
        <f t="shared" si="8"/>
        <v>0</v>
      </c>
      <c r="H183" s="75">
        <f t="shared" si="9"/>
        <v>3961391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65097</v>
      </c>
      <c r="E185" s="22">
        <f t="shared" si="10"/>
        <v>0</v>
      </c>
      <c r="F185" s="22">
        <f t="shared" si="10"/>
        <v>0</v>
      </c>
      <c r="G185" s="22">
        <f t="shared" si="10"/>
        <v>0</v>
      </c>
      <c r="H185" s="75">
        <f t="shared" si="9"/>
        <v>65097</v>
      </c>
      <c r="I185" s="56"/>
      <c r="J185" s="57"/>
    </row>
    <row r="186" spans="2:10" x14ac:dyDescent="0.2">
      <c r="B186" s="9" t="str">
        <f>$B$50</f>
        <v>Technology</v>
      </c>
      <c r="C186" s="22">
        <f t="shared" si="10"/>
        <v>216372.72294391438</v>
      </c>
      <c r="D186" s="22">
        <f t="shared" si="10"/>
        <v>311777.34945992858</v>
      </c>
      <c r="E186" s="22">
        <f t="shared" si="10"/>
        <v>62573.927596157038</v>
      </c>
      <c r="F186" s="22">
        <f t="shared" si="10"/>
        <v>0</v>
      </c>
      <c r="G186" s="22">
        <f t="shared" si="10"/>
        <v>0</v>
      </c>
      <c r="H186" s="75">
        <f t="shared" si="9"/>
        <v>590724</v>
      </c>
      <c r="I186" s="56"/>
      <c r="J186" s="57"/>
    </row>
    <row r="187" spans="2:10" x14ac:dyDescent="0.2">
      <c r="B187" s="9" t="str">
        <f>$B$51</f>
        <v>Nursing</v>
      </c>
      <c r="C187" s="22">
        <f t="shared" si="10"/>
        <v>45500.516270639593</v>
      </c>
      <c r="D187" s="22">
        <f t="shared" si="10"/>
        <v>835205.01452884765</v>
      </c>
      <c r="E187" s="22">
        <f t="shared" si="10"/>
        <v>331791.4692005128</v>
      </c>
      <c r="F187" s="22">
        <f t="shared" si="10"/>
        <v>0</v>
      </c>
      <c r="G187" s="22">
        <f t="shared" si="10"/>
        <v>0</v>
      </c>
      <c r="H187" s="75">
        <f t="shared" si="9"/>
        <v>1212497</v>
      </c>
      <c r="I187" s="56"/>
      <c r="J187" s="57"/>
    </row>
    <row r="188" spans="2:10" x14ac:dyDescent="0.2">
      <c r="B188" s="39" t="str">
        <f>$B$52</f>
        <v>Totals</v>
      </c>
      <c r="C188" s="40">
        <f>SUM(C168:C187)</f>
        <v>6735158.059161853</v>
      </c>
      <c r="D188" s="40">
        <f>SUM(D168:D187)</f>
        <v>8758430.0009405576</v>
      </c>
      <c r="E188" s="40">
        <f>SUM(E168:E187)</f>
        <v>5576974.9726564968</v>
      </c>
      <c r="F188" s="40">
        <f>SUM(F168:F187)</f>
        <v>176745.96724109221</v>
      </c>
      <c r="G188" s="40">
        <f>SUM(G168:G187)</f>
        <v>0</v>
      </c>
      <c r="H188" s="40">
        <f t="shared" si="9"/>
        <v>21247309</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14935732</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1817856.1969615777</v>
      </c>
      <c r="D193" s="42">
        <f t="shared" si="11"/>
        <v>1215681.8709991348</v>
      </c>
      <c r="E193" s="42">
        <f t="shared" si="11"/>
        <v>769091.45091574814</v>
      </c>
      <c r="F193" s="42">
        <f t="shared" si="11"/>
        <v>595.66419583761433</v>
      </c>
      <c r="G193" s="42">
        <f t="shared" si="11"/>
        <v>0</v>
      </c>
      <c r="H193" s="42">
        <f>SUM(C193:G193)</f>
        <v>3803225.1830722983</v>
      </c>
      <c r="I193" s="1"/>
    </row>
    <row r="194" spans="2:9" x14ac:dyDescent="0.2">
      <c r="B194" s="9" t="str">
        <f>$B$33</f>
        <v>Science</v>
      </c>
      <c r="C194" s="43">
        <f t="shared" si="11"/>
        <v>806196.53495966585</v>
      </c>
      <c r="D194" s="43">
        <f t="shared" si="11"/>
        <v>638533.52981545241</v>
      </c>
      <c r="E194" s="43">
        <f t="shared" si="11"/>
        <v>212760.7356335409</v>
      </c>
      <c r="F194" s="43">
        <f t="shared" si="11"/>
        <v>0</v>
      </c>
      <c r="G194" s="43">
        <f t="shared" si="11"/>
        <v>0</v>
      </c>
      <c r="H194" s="43">
        <f t="shared" ref="H194:H213" si="12">SUM(C194:G194)</f>
        <v>1657490.800408659</v>
      </c>
      <c r="I194" s="1"/>
    </row>
    <row r="195" spans="2:9" x14ac:dyDescent="0.2">
      <c r="B195" s="9" t="str">
        <f>$B$34</f>
        <v>Fine Arts</v>
      </c>
      <c r="C195" s="43">
        <f t="shared" si="11"/>
        <v>963422.41721560911</v>
      </c>
      <c r="D195" s="43">
        <f t="shared" si="11"/>
        <v>729078.53185956017</v>
      </c>
      <c r="E195" s="43">
        <f t="shared" si="11"/>
        <v>160163.76046722772</v>
      </c>
      <c r="F195" s="43">
        <f t="shared" si="11"/>
        <v>0</v>
      </c>
      <c r="G195" s="43">
        <f t="shared" si="11"/>
        <v>0</v>
      </c>
      <c r="H195" s="43">
        <f t="shared" si="12"/>
        <v>1852664.7095423972</v>
      </c>
      <c r="I195" s="1"/>
    </row>
    <row r="196" spans="2:9" x14ac:dyDescent="0.2">
      <c r="B196" s="9" t="str">
        <f>$B$35</f>
        <v>Teacher Education</v>
      </c>
      <c r="C196" s="43">
        <f t="shared" si="11"/>
        <v>74208.434826353739</v>
      </c>
      <c r="D196" s="43">
        <f t="shared" si="11"/>
        <v>344390.96783710981</v>
      </c>
      <c r="E196" s="43">
        <f t="shared" si="11"/>
        <v>446086.61874607299</v>
      </c>
      <c r="F196" s="43">
        <f t="shared" si="11"/>
        <v>56015.544561823539</v>
      </c>
      <c r="G196" s="43">
        <f t="shared" si="11"/>
        <v>0</v>
      </c>
      <c r="H196" s="43">
        <f t="shared" si="12"/>
        <v>920701.56597136008</v>
      </c>
      <c r="I196" s="1"/>
    </row>
    <row r="197" spans="2:9" x14ac:dyDescent="0.2">
      <c r="B197" s="9" t="str">
        <f>$B$36</f>
        <v>Agriculture</v>
      </c>
      <c r="C197" s="43">
        <f t="shared" si="11"/>
        <v>261081.75472478702</v>
      </c>
      <c r="D197" s="43">
        <f t="shared" si="11"/>
        <v>391154.94036406645</v>
      </c>
      <c r="E197" s="43">
        <f t="shared" si="11"/>
        <v>203184.46594779071</v>
      </c>
      <c r="F197" s="43">
        <f t="shared" si="11"/>
        <v>61656.155176724242</v>
      </c>
      <c r="G197" s="43">
        <f t="shared" si="11"/>
        <v>0</v>
      </c>
      <c r="H197" s="43">
        <f t="shared" si="12"/>
        <v>917077.31621336832</v>
      </c>
      <c r="I197" s="1"/>
    </row>
    <row r="198" spans="2:9" x14ac:dyDescent="0.2">
      <c r="B198" s="9" t="str">
        <f>$B$37</f>
        <v>Engineering</v>
      </c>
      <c r="C198" s="43">
        <f t="shared" si="11"/>
        <v>211991.74528954492</v>
      </c>
      <c r="D198" s="43">
        <f t="shared" si="11"/>
        <v>497838.91781702772</v>
      </c>
      <c r="E198" s="43">
        <f t="shared" si="11"/>
        <v>253461.18174409046</v>
      </c>
      <c r="F198" s="43">
        <f t="shared" si="11"/>
        <v>0</v>
      </c>
      <c r="G198" s="43">
        <f t="shared" si="11"/>
        <v>0</v>
      </c>
      <c r="H198" s="43">
        <f t="shared" si="12"/>
        <v>963291.8448506631</v>
      </c>
      <c r="I198" s="1"/>
    </row>
    <row r="199" spans="2:9" x14ac:dyDescent="0.2">
      <c r="B199" s="9" t="str">
        <f>$B$38</f>
        <v>Home Economics</v>
      </c>
      <c r="C199" s="43">
        <f t="shared" si="11"/>
        <v>7366.3612967309236</v>
      </c>
      <c r="D199" s="43">
        <f t="shared" si="11"/>
        <v>0</v>
      </c>
      <c r="E199" s="43">
        <f t="shared" si="11"/>
        <v>6391.6905902536637</v>
      </c>
      <c r="F199" s="43">
        <f t="shared" si="11"/>
        <v>0</v>
      </c>
      <c r="G199" s="43">
        <f t="shared" si="11"/>
        <v>0</v>
      </c>
      <c r="H199" s="43">
        <f t="shared" si="12"/>
        <v>13758.051886984587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11441.836793761508</v>
      </c>
      <c r="D201" s="43">
        <f t="shared" si="11"/>
        <v>41531.833867882546</v>
      </c>
      <c r="E201" s="43">
        <f t="shared" si="11"/>
        <v>74375.983436240174</v>
      </c>
      <c r="F201" s="43">
        <f t="shared" si="11"/>
        <v>0</v>
      </c>
      <c r="G201" s="43">
        <f t="shared" si="11"/>
        <v>0</v>
      </c>
      <c r="H201" s="43">
        <f t="shared" si="12"/>
        <v>127349.65409788422</v>
      </c>
      <c r="I201" s="1"/>
    </row>
    <row r="202" spans="2:9" x14ac:dyDescent="0.2">
      <c r="B202" s="9" t="str">
        <f>$B$41</f>
        <v>Library Science</v>
      </c>
      <c r="C202" s="43">
        <f t="shared" si="11"/>
        <v>0</v>
      </c>
      <c r="D202" s="43">
        <f t="shared" si="11"/>
        <v>6868.9152515163887</v>
      </c>
      <c r="E202" s="43">
        <f t="shared" si="11"/>
        <v>7201.1237021532743</v>
      </c>
      <c r="F202" s="43">
        <f t="shared" si="11"/>
        <v>0</v>
      </c>
      <c r="G202" s="43">
        <f t="shared" si="11"/>
        <v>0</v>
      </c>
      <c r="H202" s="43">
        <f t="shared" si="12"/>
        <v>14070.038953669664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6356.4476067947944</v>
      </c>
      <c r="E204" s="43">
        <f t="shared" si="11"/>
        <v>0</v>
      </c>
      <c r="F204" s="43">
        <f t="shared" si="11"/>
        <v>0</v>
      </c>
      <c r="G204" s="43">
        <f t="shared" si="11"/>
        <v>0</v>
      </c>
      <c r="H204" s="43">
        <f t="shared" si="12"/>
        <v>6356.4476067947944</v>
      </c>
      <c r="I204" s="1"/>
    </row>
    <row r="205" spans="2:9" x14ac:dyDescent="0.2">
      <c r="B205" s="9" t="str">
        <f>$B$44</f>
        <v>Physical Training</v>
      </c>
      <c r="C205" s="43">
        <f t="shared" si="11"/>
        <v>22703.414393438306</v>
      </c>
      <c r="D205" s="43">
        <f t="shared" si="11"/>
        <v>17314.126693367241</v>
      </c>
      <c r="E205" s="43">
        <f t="shared" si="11"/>
        <v>0</v>
      </c>
      <c r="F205" s="43">
        <f t="shared" si="11"/>
        <v>0</v>
      </c>
      <c r="G205" s="43">
        <f t="shared" si="11"/>
        <v>0</v>
      </c>
      <c r="H205" s="43">
        <f t="shared" si="12"/>
        <v>40017.541086805548</v>
      </c>
      <c r="I205" s="1"/>
    </row>
    <row r="206" spans="2:9" x14ac:dyDescent="0.2">
      <c r="B206" s="9" t="str">
        <f>$B$45</f>
        <v>Health Services</v>
      </c>
      <c r="C206" s="43">
        <f t="shared" si="11"/>
        <v>119622.19665915669</v>
      </c>
      <c r="D206" s="43">
        <f t="shared" si="11"/>
        <v>150170.93027207023</v>
      </c>
      <c r="E206" s="43">
        <f t="shared" si="11"/>
        <v>224130.35319890309</v>
      </c>
      <c r="F206" s="43">
        <f t="shared" si="11"/>
        <v>0</v>
      </c>
      <c r="G206" s="43">
        <f t="shared" si="11"/>
        <v>0</v>
      </c>
      <c r="H206" s="43">
        <f t="shared" si="12"/>
        <v>493923.48013013002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256512.29970550505</v>
      </c>
      <c r="D208" s="43">
        <f t="shared" si="11"/>
        <v>1258525.7838085762</v>
      </c>
      <c r="E208" s="43">
        <f t="shared" si="11"/>
        <v>1288519.873747383</v>
      </c>
      <c r="F208" s="43">
        <f t="shared" si="11"/>
        <v>0</v>
      </c>
      <c r="G208" s="43">
        <f t="shared" si="11"/>
        <v>0</v>
      </c>
      <c r="H208" s="43">
        <f t="shared" si="12"/>
        <v>2803557.9572614646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46070.090180495994</v>
      </c>
      <c r="E210" s="43">
        <f t="shared" si="13"/>
        <v>0</v>
      </c>
      <c r="F210" s="43">
        <f t="shared" si="13"/>
        <v>0</v>
      </c>
      <c r="G210" s="43">
        <f t="shared" si="13"/>
        <v>0</v>
      </c>
      <c r="H210" s="43">
        <f t="shared" si="12"/>
        <v>46070.090180495994</v>
      </c>
      <c r="I210" s="1"/>
    </row>
    <row r="211" spans="2:9" x14ac:dyDescent="0.2">
      <c r="B211" s="9" t="str">
        <f>$B$50</f>
        <v>Technology</v>
      </c>
      <c r="C211" s="43">
        <f t="shared" si="13"/>
        <v>153131.34088261524</v>
      </c>
      <c r="D211" s="43">
        <f t="shared" si="13"/>
        <v>220651.1196515373</v>
      </c>
      <c r="E211" s="43">
        <f t="shared" si="13"/>
        <v>44284.830854464737</v>
      </c>
      <c r="F211" s="43">
        <f t="shared" si="13"/>
        <v>0</v>
      </c>
      <c r="G211" s="43">
        <f t="shared" si="13"/>
        <v>0</v>
      </c>
      <c r="H211" s="43">
        <f t="shared" si="12"/>
        <v>418067.2913886173</v>
      </c>
      <c r="I211" s="1"/>
    </row>
    <row r="212" spans="2:9" x14ac:dyDescent="0.2">
      <c r="B212" s="9" t="str">
        <f>$B$51</f>
        <v>Nursing</v>
      </c>
      <c r="C212" s="43">
        <f t="shared" si="13"/>
        <v>32201.687312517239</v>
      </c>
      <c r="D212" s="43">
        <f t="shared" si="13"/>
        <v>591092.4298030237</v>
      </c>
      <c r="E212" s="43">
        <f t="shared" si="13"/>
        <v>234815.91023286688</v>
      </c>
      <c r="F212" s="43">
        <f t="shared" si="13"/>
        <v>0</v>
      </c>
      <c r="G212" s="43">
        <f t="shared" si="13"/>
        <v>0</v>
      </c>
      <c r="H212" s="43">
        <f t="shared" si="12"/>
        <v>858110.02734840778</v>
      </c>
      <c r="I212" s="1"/>
    </row>
    <row r="213" spans="2:9" x14ac:dyDescent="0.2">
      <c r="B213" s="39" t="str">
        <f>$B$52</f>
        <v>Totals</v>
      </c>
      <c r="C213" s="42">
        <f>SUM(C193:C212)</f>
        <v>4737736.2210212639</v>
      </c>
      <c r="D213" s="42">
        <f>SUM(D193:D212)</f>
        <v>6155260.4358276157</v>
      </c>
      <c r="E213" s="42">
        <f>SUM(E193:E212)</f>
        <v>3924467.9792167358</v>
      </c>
      <c r="F213" s="42">
        <f>SUM(F193:F212)</f>
        <v>118267.36393438539</v>
      </c>
      <c r="G213" s="42">
        <f>SUM(G193:G212)</f>
        <v>0</v>
      </c>
      <c r="H213" s="42">
        <f t="shared" si="12"/>
        <v>14935732</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12695167</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1576172.2190083966</v>
      </c>
      <c r="D218" s="42">
        <f t="shared" si="14"/>
        <v>1398278.1668878351</v>
      </c>
      <c r="E218" s="42">
        <f t="shared" si="14"/>
        <v>545820.80485679035</v>
      </c>
      <c r="F218" s="42">
        <f t="shared" si="14"/>
        <v>2031.0383338357021</v>
      </c>
      <c r="G218" s="42">
        <f t="shared" si="14"/>
        <v>0</v>
      </c>
      <c r="H218" s="42">
        <f>SUM(C218:G218)</f>
        <v>3522302.2290868578</v>
      </c>
      <c r="I218" s="1"/>
    </row>
    <row r="219" spans="2:9" x14ac:dyDescent="0.2">
      <c r="B219" s="9" t="str">
        <f>$B$33</f>
        <v>Science</v>
      </c>
      <c r="C219" s="43">
        <f t="shared" si="14"/>
        <v>702916.8413014973</v>
      </c>
      <c r="D219" s="43">
        <f t="shared" si="14"/>
        <v>697148.62703533145</v>
      </c>
      <c r="E219" s="43">
        <f t="shared" si="14"/>
        <v>102867.47375044198</v>
      </c>
      <c r="F219" s="43">
        <f t="shared" si="14"/>
        <v>0</v>
      </c>
      <c r="G219" s="43">
        <f t="shared" si="14"/>
        <v>0</v>
      </c>
      <c r="H219" s="43">
        <f t="shared" ref="H219:H238" si="15">SUM(C219:G219)</f>
        <v>1502932.9420872708</v>
      </c>
      <c r="I219" s="1"/>
    </row>
    <row r="220" spans="2:9" x14ac:dyDescent="0.2">
      <c r="B220" s="9" t="str">
        <f>$B$34</f>
        <v>Fine Arts</v>
      </c>
      <c r="C220" s="43">
        <f t="shared" si="14"/>
        <v>339054.80103551404</v>
      </c>
      <c r="D220" s="43">
        <f t="shared" si="14"/>
        <v>325457.08294777042</v>
      </c>
      <c r="E220" s="43">
        <f t="shared" si="14"/>
        <v>41681.155768275072</v>
      </c>
      <c r="F220" s="43">
        <f t="shared" si="14"/>
        <v>0</v>
      </c>
      <c r="G220" s="43">
        <f t="shared" si="14"/>
        <v>0</v>
      </c>
      <c r="H220" s="43">
        <f t="shared" si="15"/>
        <v>706193.0397515595</v>
      </c>
      <c r="I220" s="1"/>
    </row>
    <row r="221" spans="2:9" x14ac:dyDescent="0.2">
      <c r="B221" s="9" t="str">
        <f>$B$35</f>
        <v>Teacher Education</v>
      </c>
      <c r="C221" s="43">
        <f t="shared" si="14"/>
        <v>69453.510379583473</v>
      </c>
      <c r="D221" s="43">
        <f t="shared" si="14"/>
        <v>565359.46061420639</v>
      </c>
      <c r="E221" s="43">
        <f t="shared" si="14"/>
        <v>497826.77501099021</v>
      </c>
      <c r="F221" s="43">
        <f t="shared" si="14"/>
        <v>6799.5631176238712</v>
      </c>
      <c r="G221" s="43">
        <f t="shared" si="14"/>
        <v>0</v>
      </c>
      <c r="H221" s="43">
        <f t="shared" si="15"/>
        <v>1139439.3091224039</v>
      </c>
      <c r="I221" s="1"/>
    </row>
    <row r="222" spans="2:9" x14ac:dyDescent="0.2">
      <c r="B222" s="9" t="str">
        <f>$B$36</f>
        <v>Agriculture</v>
      </c>
      <c r="C222" s="43">
        <f t="shared" si="14"/>
        <v>221541.48931297797</v>
      </c>
      <c r="D222" s="43">
        <f t="shared" si="14"/>
        <v>367710.63127038872</v>
      </c>
      <c r="E222" s="43">
        <f t="shared" si="14"/>
        <v>48479.635544071396</v>
      </c>
      <c r="F222" s="43">
        <f t="shared" si="14"/>
        <v>2560.8744209232768</v>
      </c>
      <c r="G222" s="43">
        <f t="shared" si="14"/>
        <v>0</v>
      </c>
      <c r="H222" s="43">
        <f t="shared" si="15"/>
        <v>640292.63054836146</v>
      </c>
      <c r="I222" s="1"/>
    </row>
    <row r="223" spans="2:9" x14ac:dyDescent="0.2">
      <c r="B223" s="9" t="str">
        <f>$B$37</f>
        <v>Engineering</v>
      </c>
      <c r="C223" s="43">
        <f t="shared" si="14"/>
        <v>90205.070171828847</v>
      </c>
      <c r="D223" s="43">
        <f t="shared" si="14"/>
        <v>230892.94339599338</v>
      </c>
      <c r="E223" s="43">
        <f t="shared" si="14"/>
        <v>134512.77842111295</v>
      </c>
      <c r="F223" s="43">
        <f t="shared" si="14"/>
        <v>0</v>
      </c>
      <c r="G223" s="43">
        <f t="shared" si="14"/>
        <v>0</v>
      </c>
      <c r="H223" s="43">
        <f t="shared" si="15"/>
        <v>455610.79198893521</v>
      </c>
      <c r="I223" s="1"/>
    </row>
    <row r="224" spans="2:9" x14ac:dyDescent="0.2">
      <c r="B224" s="9" t="str">
        <f>$B$38</f>
        <v>Home Economics</v>
      </c>
      <c r="C224" s="43">
        <f t="shared" si="14"/>
        <v>2332.0156769787154</v>
      </c>
      <c r="D224" s="43">
        <f t="shared" si="14"/>
        <v>0</v>
      </c>
      <c r="E224" s="43">
        <f t="shared" si="14"/>
        <v>10197.719663694483</v>
      </c>
      <c r="F224" s="43">
        <f t="shared" si="14"/>
        <v>0</v>
      </c>
      <c r="G224" s="43">
        <f t="shared" si="14"/>
        <v>0</v>
      </c>
      <c r="H224" s="43">
        <f t="shared" si="15"/>
        <v>12529.735340673198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7198.8310028473388</v>
      </c>
      <c r="D226" s="43">
        <f t="shared" si="14"/>
        <v>137655.77478327372</v>
      </c>
      <c r="E226" s="43">
        <f t="shared" si="14"/>
        <v>36096.690238156662</v>
      </c>
      <c r="F226" s="43">
        <f t="shared" si="14"/>
        <v>0</v>
      </c>
      <c r="G226" s="43">
        <f t="shared" si="14"/>
        <v>0</v>
      </c>
      <c r="H226" s="43">
        <f t="shared" si="15"/>
        <v>180951.29602427775</v>
      </c>
      <c r="I226" s="1"/>
    </row>
    <row r="227" spans="2:10" x14ac:dyDescent="0.2">
      <c r="B227" s="9" t="str">
        <f>$B$41</f>
        <v>Library Science</v>
      </c>
      <c r="C227" s="43">
        <f t="shared" si="14"/>
        <v>0</v>
      </c>
      <c r="D227" s="43">
        <f t="shared" si="14"/>
        <v>838.08690887837884</v>
      </c>
      <c r="E227" s="43">
        <f t="shared" si="14"/>
        <v>485.60569827116581</v>
      </c>
      <c r="F227" s="43">
        <f t="shared" si="14"/>
        <v>0</v>
      </c>
      <c r="G227" s="43">
        <f t="shared" si="14"/>
        <v>0</v>
      </c>
      <c r="H227" s="43">
        <f t="shared" si="15"/>
        <v>1323.6926071495445</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2095.2172721959469</v>
      </c>
      <c r="E229" s="43">
        <f t="shared" si="14"/>
        <v>0</v>
      </c>
      <c r="F229" s="43">
        <f t="shared" si="14"/>
        <v>0</v>
      </c>
      <c r="G229" s="43">
        <f t="shared" si="14"/>
        <v>0</v>
      </c>
      <c r="H229" s="43">
        <f t="shared" si="15"/>
        <v>2095.2172721959469</v>
      </c>
      <c r="I229" s="1"/>
    </row>
    <row r="230" spans="2:10" x14ac:dyDescent="0.2">
      <c r="B230" s="9" t="str">
        <f>$B$44</f>
        <v>Physical Training</v>
      </c>
      <c r="C230" s="43">
        <f t="shared" si="14"/>
        <v>5238.5859410391431</v>
      </c>
      <c r="D230" s="43">
        <f t="shared" si="14"/>
        <v>21790.259630837849</v>
      </c>
      <c r="E230" s="43">
        <f t="shared" si="14"/>
        <v>0</v>
      </c>
      <c r="F230" s="43">
        <f t="shared" si="14"/>
        <v>0</v>
      </c>
      <c r="G230" s="43">
        <f t="shared" si="14"/>
        <v>0</v>
      </c>
      <c r="H230" s="43">
        <f t="shared" si="15"/>
        <v>27028.845571876991</v>
      </c>
      <c r="I230" s="1"/>
    </row>
    <row r="231" spans="2:10" x14ac:dyDescent="0.2">
      <c r="B231" s="9" t="str">
        <f>$B$45</f>
        <v>Health Services</v>
      </c>
      <c r="C231" s="43">
        <f t="shared" si="14"/>
        <v>35622.38439906617</v>
      </c>
      <c r="D231" s="43">
        <f t="shared" si="14"/>
        <v>155884.16505137846</v>
      </c>
      <c r="E231" s="43">
        <f t="shared" si="14"/>
        <v>125933.74441832236</v>
      </c>
      <c r="F231" s="43">
        <f t="shared" si="14"/>
        <v>0</v>
      </c>
      <c r="G231" s="43">
        <f t="shared" si="14"/>
        <v>0</v>
      </c>
      <c r="H231" s="43">
        <f t="shared" si="15"/>
        <v>317440.29386876698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199539.42836061353</v>
      </c>
      <c r="D233" s="43">
        <f t="shared" si="14"/>
        <v>1539356.1298823622</v>
      </c>
      <c r="E233" s="43">
        <f t="shared" si="14"/>
        <v>1411898.5677234149</v>
      </c>
      <c r="F233" s="43">
        <f t="shared" si="14"/>
        <v>0</v>
      </c>
      <c r="G233" s="43">
        <f t="shared" si="14"/>
        <v>0</v>
      </c>
      <c r="H233" s="43">
        <f t="shared" si="15"/>
        <v>3150794.1259663906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87510.241402050713</v>
      </c>
      <c r="E235" s="43">
        <f t="shared" si="16"/>
        <v>0</v>
      </c>
      <c r="F235" s="43">
        <f t="shared" si="16"/>
        <v>0</v>
      </c>
      <c r="G235" s="43">
        <f t="shared" si="16"/>
        <v>0</v>
      </c>
      <c r="H235" s="43">
        <f t="shared" si="15"/>
        <v>87510.241402050713</v>
      </c>
      <c r="I235" s="1"/>
    </row>
    <row r="236" spans="2:10" x14ac:dyDescent="0.2">
      <c r="B236" s="9" t="str">
        <f>$B$50</f>
        <v>Technology</v>
      </c>
      <c r="C236" s="43">
        <f t="shared" si="16"/>
        <v>76145.381452652829</v>
      </c>
      <c r="D236" s="43">
        <f t="shared" si="16"/>
        <v>171109.41056266901</v>
      </c>
      <c r="E236" s="43">
        <f t="shared" si="16"/>
        <v>20638.242176524549</v>
      </c>
      <c r="F236" s="43">
        <f t="shared" si="16"/>
        <v>0</v>
      </c>
      <c r="G236" s="43">
        <f t="shared" si="16"/>
        <v>0</v>
      </c>
      <c r="H236" s="43">
        <f t="shared" si="15"/>
        <v>267893.03419184638</v>
      </c>
      <c r="I236" s="1"/>
    </row>
    <row r="237" spans="2:10" x14ac:dyDescent="0.2">
      <c r="B237" s="9" t="str">
        <f>$B$51</f>
        <v>Nursing</v>
      </c>
      <c r="C237" s="43">
        <f t="shared" si="16"/>
        <v>22407.628896186783</v>
      </c>
      <c r="D237" s="43">
        <f t="shared" si="16"/>
        <v>494610.95738972322</v>
      </c>
      <c r="E237" s="43">
        <f t="shared" si="16"/>
        <v>163810.9888834733</v>
      </c>
      <c r="F237" s="43">
        <f t="shared" si="16"/>
        <v>0</v>
      </c>
      <c r="G237" s="43">
        <f t="shared" si="16"/>
        <v>0</v>
      </c>
      <c r="H237" s="43">
        <f t="shared" si="15"/>
        <v>680829.57516938332</v>
      </c>
      <c r="I237" s="1"/>
    </row>
    <row r="238" spans="2:10" x14ac:dyDescent="0.2">
      <c r="B238" s="39" t="str">
        <f>$B$52</f>
        <v>Totals</v>
      </c>
      <c r="C238" s="42">
        <f>SUM(C218:C237)</f>
        <v>3347828.1869391822</v>
      </c>
      <c r="D238" s="42">
        <f>SUM(D218:D237)</f>
        <v>6195697.1550348951</v>
      </c>
      <c r="E238" s="42">
        <f>SUM(E218:E237)</f>
        <v>3140250.1821535393</v>
      </c>
      <c r="F238" s="42">
        <f>SUM(F218:F237)</f>
        <v>11391.475872382851</v>
      </c>
      <c r="G238" s="42">
        <f>SUM(G218:G237)</f>
        <v>0</v>
      </c>
      <c r="H238" s="42">
        <f t="shared" si="15"/>
        <v>12695167</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13693671</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1700141.7788707253</v>
      </c>
      <c r="D243" s="42">
        <f t="shared" si="17"/>
        <v>1508255.951563702</v>
      </c>
      <c r="E243" s="42">
        <f t="shared" si="17"/>
        <v>588750.8629594309</v>
      </c>
      <c r="F243" s="42">
        <f t="shared" si="17"/>
        <v>2190.7841568318299</v>
      </c>
      <c r="G243" s="42">
        <f t="shared" si="17"/>
        <v>0</v>
      </c>
      <c r="H243" s="42">
        <f>SUM(C243:G243)</f>
        <v>3799339.37755069</v>
      </c>
      <c r="I243" s="1"/>
    </row>
    <row r="244" spans="2:9" x14ac:dyDescent="0.2">
      <c r="B244" s="9" t="str">
        <f>$B$33</f>
        <v>Science</v>
      </c>
      <c r="C244" s="43">
        <f t="shared" si="17"/>
        <v>758202.86295894464</v>
      </c>
      <c r="D244" s="43">
        <f t="shared" si="17"/>
        <v>751980.96541176131</v>
      </c>
      <c r="E244" s="43">
        <f t="shared" si="17"/>
        <v>110958.23648004697</v>
      </c>
      <c r="F244" s="43">
        <f t="shared" si="17"/>
        <v>0</v>
      </c>
      <c r="G244" s="43">
        <f t="shared" si="17"/>
        <v>0</v>
      </c>
      <c r="H244" s="43">
        <f t="shared" ref="H244:H263" si="18">SUM(C244:G244)</f>
        <v>1621142.0648507529</v>
      </c>
      <c r="I244" s="1"/>
    </row>
    <row r="245" spans="2:9" x14ac:dyDescent="0.2">
      <c r="B245" s="9" t="str">
        <f>$B$34</f>
        <v>Fine Arts</v>
      </c>
      <c r="C245" s="43">
        <f t="shared" si="17"/>
        <v>365722.23873469239</v>
      </c>
      <c r="D245" s="43">
        <f t="shared" si="17"/>
        <v>351055.02893396193</v>
      </c>
      <c r="E245" s="43">
        <f t="shared" si="17"/>
        <v>44959.474262174808</v>
      </c>
      <c r="F245" s="43">
        <f t="shared" si="17"/>
        <v>0</v>
      </c>
      <c r="G245" s="43">
        <f t="shared" si="17"/>
        <v>0</v>
      </c>
      <c r="H245" s="43">
        <f t="shared" si="18"/>
        <v>761736.74193082913</v>
      </c>
      <c r="I245" s="1"/>
    </row>
    <row r="246" spans="2:9" x14ac:dyDescent="0.2">
      <c r="B246" s="9" t="str">
        <f>$B$35</f>
        <v>Teacher Education</v>
      </c>
      <c r="C246" s="43">
        <f t="shared" si="17"/>
        <v>74916.188257555114</v>
      </c>
      <c r="D246" s="43">
        <f t="shared" si="17"/>
        <v>609826.27880266565</v>
      </c>
      <c r="E246" s="43">
        <f t="shared" si="17"/>
        <v>536981.99259541219</v>
      </c>
      <c r="F246" s="43">
        <f t="shared" si="17"/>
        <v>7334.3643511326472</v>
      </c>
      <c r="G246" s="43">
        <f t="shared" si="17"/>
        <v>0</v>
      </c>
      <c r="H246" s="43">
        <f t="shared" si="18"/>
        <v>1229058.8240067656</v>
      </c>
      <c r="I246" s="1"/>
    </row>
    <row r="247" spans="2:9" x14ac:dyDescent="0.2">
      <c r="B247" s="9" t="str">
        <f>$B$36</f>
        <v>Agriculture</v>
      </c>
      <c r="C247" s="43">
        <f t="shared" si="17"/>
        <v>238966.2355368729</v>
      </c>
      <c r="D247" s="43">
        <f t="shared" si="17"/>
        <v>396631.91573762009</v>
      </c>
      <c r="E247" s="43">
        <f t="shared" si="17"/>
        <v>52292.670064160608</v>
      </c>
      <c r="F247" s="43">
        <f t="shared" si="17"/>
        <v>2762.2930673096989</v>
      </c>
      <c r="G247" s="43">
        <f t="shared" si="17"/>
        <v>0</v>
      </c>
      <c r="H247" s="43">
        <f t="shared" si="18"/>
        <v>690653.11440596322</v>
      </c>
      <c r="I247" s="1"/>
    </row>
    <row r="248" spans="2:9" x14ac:dyDescent="0.2">
      <c r="B248" s="9" t="str">
        <f>$B$37</f>
        <v>Engineering</v>
      </c>
      <c r="C248" s="43">
        <f t="shared" si="17"/>
        <v>97299.90581966647</v>
      </c>
      <c r="D248" s="43">
        <f t="shared" si="17"/>
        <v>249053.20293040306</v>
      </c>
      <c r="E248" s="43">
        <f t="shared" si="17"/>
        <v>145092.51693929036</v>
      </c>
      <c r="F248" s="43">
        <f t="shared" si="17"/>
        <v>0</v>
      </c>
      <c r="G248" s="43">
        <f t="shared" si="17"/>
        <v>0</v>
      </c>
      <c r="H248" s="43">
        <f t="shared" si="18"/>
        <v>491445.62568935985</v>
      </c>
      <c r="I248" s="1"/>
    </row>
    <row r="249" spans="2:9" x14ac:dyDescent="0.2">
      <c r="B249" s="9" t="str">
        <f>$B$38</f>
        <v>Home Economics</v>
      </c>
      <c r="C249" s="43">
        <f t="shared" si="17"/>
        <v>2515.4340582828727</v>
      </c>
      <c r="D249" s="43">
        <f t="shared" si="17"/>
        <v>0</v>
      </c>
      <c r="E249" s="43">
        <f t="shared" si="17"/>
        <v>10999.793702978692</v>
      </c>
      <c r="F249" s="43">
        <f t="shared" si="17"/>
        <v>0</v>
      </c>
      <c r="G249" s="43">
        <f t="shared" si="17"/>
        <v>0</v>
      </c>
      <c r="H249" s="43">
        <f t="shared" si="18"/>
        <v>13515.227761261565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7765.0355712210421</v>
      </c>
      <c r="D251" s="43">
        <f t="shared" si="17"/>
        <v>148482.71717357059</v>
      </c>
      <c r="E251" s="43">
        <f t="shared" si="17"/>
        <v>38935.777710543625</v>
      </c>
      <c r="F251" s="43">
        <f t="shared" si="17"/>
        <v>0</v>
      </c>
      <c r="G251" s="43">
        <f t="shared" si="17"/>
        <v>0</v>
      </c>
      <c r="H251" s="43">
        <f t="shared" si="18"/>
        <v>195183.53045533525</v>
      </c>
      <c r="I251" s="1"/>
    </row>
    <row r="252" spans="2:9" x14ac:dyDescent="0.2">
      <c r="B252" s="9" t="str">
        <f>$B$41</f>
        <v>Library Science</v>
      </c>
      <c r="C252" s="43">
        <f t="shared" si="17"/>
        <v>0</v>
      </c>
      <c r="D252" s="43">
        <f t="shared" si="17"/>
        <v>904.00436635355004</v>
      </c>
      <c r="E252" s="43">
        <f t="shared" si="17"/>
        <v>523.79970014184244</v>
      </c>
      <c r="F252" s="43">
        <f t="shared" si="17"/>
        <v>0</v>
      </c>
      <c r="G252" s="43">
        <f t="shared" si="17"/>
        <v>0</v>
      </c>
      <c r="H252" s="43">
        <f t="shared" si="18"/>
        <v>1427.8040664953924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2260.010915883875</v>
      </c>
      <c r="E254" s="43">
        <f t="shared" si="17"/>
        <v>0</v>
      </c>
      <c r="F254" s="43">
        <f t="shared" si="17"/>
        <v>0</v>
      </c>
      <c r="G254" s="43">
        <f t="shared" si="17"/>
        <v>0</v>
      </c>
      <c r="H254" s="43">
        <f t="shared" si="18"/>
        <v>2260.010915883875</v>
      </c>
      <c r="I254" s="1"/>
    </row>
    <row r="255" spans="2:9" x14ac:dyDescent="0.2">
      <c r="B255" s="9" t="str">
        <f>$B$44</f>
        <v>Physical Training</v>
      </c>
      <c r="C255" s="43">
        <f t="shared" si="17"/>
        <v>5650.6127396209458</v>
      </c>
      <c r="D255" s="43">
        <f t="shared" si="17"/>
        <v>23504.113525192301</v>
      </c>
      <c r="E255" s="43">
        <f t="shared" si="17"/>
        <v>0</v>
      </c>
      <c r="F255" s="43">
        <f t="shared" si="17"/>
        <v>0</v>
      </c>
      <c r="G255" s="43">
        <f t="shared" si="17"/>
        <v>0</v>
      </c>
      <c r="H255" s="43">
        <f t="shared" si="18"/>
        <v>29154.726264813246</v>
      </c>
      <c r="I255" s="1"/>
    </row>
    <row r="256" spans="2:9" x14ac:dyDescent="0.2">
      <c r="B256" s="9" t="str">
        <f>$B$45</f>
        <v>Health Services</v>
      </c>
      <c r="C256" s="43">
        <f t="shared" si="17"/>
        <v>38424.166629422427</v>
      </c>
      <c r="D256" s="43">
        <f t="shared" si="17"/>
        <v>168144.81214176031</v>
      </c>
      <c r="E256" s="43">
        <f t="shared" si="17"/>
        <v>135838.7222367845</v>
      </c>
      <c r="F256" s="43">
        <f t="shared" si="17"/>
        <v>0</v>
      </c>
      <c r="G256" s="43">
        <f t="shared" si="17"/>
        <v>0</v>
      </c>
      <c r="H256" s="43">
        <f t="shared" si="18"/>
        <v>342407.70100796723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215233.66203046491</v>
      </c>
      <c r="D258" s="43">
        <f t="shared" si="17"/>
        <v>1660430.0198998828</v>
      </c>
      <c r="E258" s="43">
        <f t="shared" si="17"/>
        <v>1522947.6281624071</v>
      </c>
      <c r="F258" s="43">
        <f t="shared" si="17"/>
        <v>0</v>
      </c>
      <c r="G258" s="43">
        <f t="shared" si="17"/>
        <v>0</v>
      </c>
      <c r="H258" s="43">
        <f t="shared" si="18"/>
        <v>3398611.3100927547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94393.122586749843</v>
      </c>
      <c r="E260" s="43">
        <f t="shared" si="19"/>
        <v>0</v>
      </c>
      <c r="F260" s="43">
        <f t="shared" si="19"/>
        <v>0</v>
      </c>
      <c r="G260" s="43">
        <f t="shared" si="19"/>
        <v>0</v>
      </c>
      <c r="H260" s="43">
        <f t="shared" si="18"/>
        <v>94393.122586749843</v>
      </c>
      <c r="I260" s="1"/>
    </row>
    <row r="261" spans="2:10" x14ac:dyDescent="0.2">
      <c r="B261" s="9" t="str">
        <f>$B$50</f>
        <v>Technology</v>
      </c>
      <c r="C261" s="43">
        <f t="shared" si="19"/>
        <v>82134.390337845092</v>
      </c>
      <c r="D261" s="43">
        <f t="shared" si="19"/>
        <v>184567.55813051647</v>
      </c>
      <c r="E261" s="43">
        <f t="shared" si="19"/>
        <v>22261.487256028304</v>
      </c>
      <c r="F261" s="43">
        <f t="shared" si="19"/>
        <v>0</v>
      </c>
      <c r="G261" s="43">
        <f t="shared" si="19"/>
        <v>0</v>
      </c>
      <c r="H261" s="43">
        <f t="shared" si="18"/>
        <v>288963.43572438986</v>
      </c>
      <c r="I261" s="1"/>
    </row>
    <row r="262" spans="2:10" x14ac:dyDescent="0.2">
      <c r="B262" s="9" t="str">
        <f>$B$51</f>
        <v>Nursing</v>
      </c>
      <c r="C262" s="43">
        <f t="shared" si="19"/>
        <v>24170.040299152817</v>
      </c>
      <c r="D262" s="43">
        <f t="shared" si="19"/>
        <v>533513.24354298681</v>
      </c>
      <c r="E262" s="43">
        <f t="shared" si="19"/>
        <v>176695.09884784822</v>
      </c>
      <c r="F262" s="43">
        <f t="shared" si="19"/>
        <v>0</v>
      </c>
      <c r="G262" s="43">
        <f t="shared" si="19"/>
        <v>0</v>
      </c>
      <c r="H262" s="43">
        <f t="shared" si="18"/>
        <v>734378.38268998789</v>
      </c>
      <c r="I262" s="1"/>
    </row>
    <row r="263" spans="2:10" x14ac:dyDescent="0.2">
      <c r="B263" s="39" t="str">
        <f>$B$52</f>
        <v>Totals</v>
      </c>
      <c r="C263" s="42">
        <f>SUM(C243:C262)</f>
        <v>3611142.5518444674</v>
      </c>
      <c r="D263" s="42">
        <f>SUM(D243:D262)</f>
        <v>6683002.9456630107</v>
      </c>
      <c r="E263" s="42">
        <f>SUM(E243:E262)</f>
        <v>3387238.0609172485</v>
      </c>
      <c r="F263" s="42">
        <f>SUM(F243:F262)</f>
        <v>12287.441575274177</v>
      </c>
      <c r="G263" s="42">
        <f>SUM(G243:G262)</f>
        <v>0</v>
      </c>
      <c r="H263" s="42">
        <f t="shared" si="18"/>
        <v>13693671.000000002</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10809196.536497671</v>
      </c>
      <c r="D268" s="42">
        <f t="shared" si="20"/>
        <v>7944110.1125652594</v>
      </c>
      <c r="E268" s="42">
        <f t="shared" si="20"/>
        <v>4321553.9884681199</v>
      </c>
      <c r="F268" s="42">
        <f t="shared" si="20"/>
        <v>6690.1521787942684</v>
      </c>
      <c r="G268" s="42">
        <f t="shared" si="20"/>
        <v>0</v>
      </c>
      <c r="H268" s="42">
        <f>SUM(C268:G268)</f>
        <v>23081550.789709844</v>
      </c>
      <c r="I268" s="1"/>
    </row>
    <row r="269" spans="2:10" x14ac:dyDescent="0.2">
      <c r="B269" s="9" t="str">
        <f>$B$33</f>
        <v>Science</v>
      </c>
      <c r="C269" s="43">
        <f t="shared" si="20"/>
        <v>4801858.9987375876</v>
      </c>
      <c r="D269" s="43">
        <f t="shared" si="20"/>
        <v>4095102.3315911517</v>
      </c>
      <c r="E269" s="43">
        <f t="shared" si="20"/>
        <v>1095469.477017944</v>
      </c>
      <c r="F269" s="43">
        <f t="shared" si="20"/>
        <v>0</v>
      </c>
      <c r="G269" s="43">
        <f t="shared" si="20"/>
        <v>0</v>
      </c>
      <c r="H269" s="43">
        <f t="shared" ref="H269:H288" si="21">SUM(C269:G269)</f>
        <v>9992430.8073466849</v>
      </c>
      <c r="I269" s="1"/>
    </row>
    <row r="270" spans="2:10" x14ac:dyDescent="0.2">
      <c r="B270" s="9" t="str">
        <f>$B$34</f>
        <v>Fine Arts</v>
      </c>
      <c r="C270" s="43">
        <f t="shared" si="20"/>
        <v>4697032.1699875984</v>
      </c>
      <c r="D270" s="43">
        <f t="shared" si="20"/>
        <v>3697686.8916422287</v>
      </c>
      <c r="E270" s="43">
        <f t="shared" si="20"/>
        <v>750331.42959495867</v>
      </c>
      <c r="F270" s="43">
        <f t="shared" si="20"/>
        <v>0</v>
      </c>
      <c r="G270" s="43">
        <f t="shared" si="20"/>
        <v>0</v>
      </c>
      <c r="H270" s="43">
        <f t="shared" si="21"/>
        <v>9145050.4912247863</v>
      </c>
      <c r="I270" s="1"/>
    </row>
    <row r="271" spans="2:10" x14ac:dyDescent="0.2">
      <c r="B271" s="9" t="str">
        <f>$B$35</f>
        <v>Teacher Education</v>
      </c>
      <c r="C271" s="43">
        <f t="shared" si="20"/>
        <v>451876.74006946577</v>
      </c>
      <c r="D271" s="43">
        <f t="shared" si="20"/>
        <v>2602282.9132545292</v>
      </c>
      <c r="E271" s="43">
        <f t="shared" si="20"/>
        <v>2883315.2975465856</v>
      </c>
      <c r="F271" s="43">
        <f t="shared" si="20"/>
        <v>246252.74822994904</v>
      </c>
      <c r="G271" s="43">
        <f t="shared" si="20"/>
        <v>0</v>
      </c>
      <c r="H271" s="43">
        <f t="shared" si="21"/>
        <v>6183727.6991005298</v>
      </c>
      <c r="I271" s="1"/>
    </row>
    <row r="272" spans="2:10" x14ac:dyDescent="0.2">
      <c r="B272" s="9" t="str">
        <f>$B$36</f>
        <v>Agriculture</v>
      </c>
      <c r="C272" s="43">
        <f t="shared" si="20"/>
        <v>1583187.6982048405</v>
      </c>
      <c r="D272" s="43">
        <f t="shared" si="20"/>
        <v>2446351.3817062182</v>
      </c>
      <c r="E272" s="43">
        <f t="shared" si="20"/>
        <v>974487.63304224308</v>
      </c>
      <c r="F272" s="43">
        <f t="shared" si="20"/>
        <v>270451.34821439133</v>
      </c>
      <c r="G272" s="43">
        <f t="shared" si="20"/>
        <v>0</v>
      </c>
      <c r="H272" s="43">
        <f t="shared" si="21"/>
        <v>5274478.0611676937</v>
      </c>
      <c r="I272" s="1"/>
    </row>
    <row r="273" spans="2:10" x14ac:dyDescent="0.2">
      <c r="B273" s="9" t="str">
        <f>$B$37</f>
        <v>Engineering</v>
      </c>
      <c r="C273" s="43">
        <f t="shared" si="20"/>
        <v>1065962.3336171154</v>
      </c>
      <c r="D273" s="43">
        <f t="shared" si="20"/>
        <v>2542905.0585775562</v>
      </c>
      <c r="E273" s="43">
        <f t="shared" si="20"/>
        <v>1329904.8703342867</v>
      </c>
      <c r="F273" s="43">
        <f t="shared" si="20"/>
        <v>0</v>
      </c>
      <c r="G273" s="43">
        <f t="shared" si="20"/>
        <v>0</v>
      </c>
      <c r="H273" s="43">
        <f t="shared" si="21"/>
        <v>4938772.2625289578</v>
      </c>
      <c r="I273" s="1"/>
    </row>
    <row r="274" spans="2:10" x14ac:dyDescent="0.2">
      <c r="B274" s="9" t="str">
        <f>$B$38</f>
        <v>Home Economics</v>
      </c>
      <c r="C274" s="43">
        <f t="shared" si="20"/>
        <v>35372.946798170648</v>
      </c>
      <c r="D274" s="43">
        <f t="shared" si="20"/>
        <v>0</v>
      </c>
      <c r="E274" s="43">
        <f t="shared" si="20"/>
        <v>47684.068190748701</v>
      </c>
      <c r="F274" s="43">
        <f t="shared" si="20"/>
        <v>0</v>
      </c>
      <c r="G274" s="43">
        <f t="shared" si="20"/>
        <v>0</v>
      </c>
      <c r="H274" s="43">
        <f t="shared" si="21"/>
        <v>83057.014988919342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62376.743717704223</v>
      </c>
      <c r="D276" s="43">
        <f t="shared" si="20"/>
        <v>458238.80873478123</v>
      </c>
      <c r="E276" s="43">
        <f t="shared" si="20"/>
        <v>383232.92812501179</v>
      </c>
      <c r="F276" s="43">
        <f t="shared" si="20"/>
        <v>0</v>
      </c>
      <c r="G276" s="43">
        <f t="shared" si="20"/>
        <v>0</v>
      </c>
      <c r="H276" s="43">
        <f t="shared" si="21"/>
        <v>903848.48057749728</v>
      </c>
      <c r="I276" s="1"/>
    </row>
    <row r="277" spans="2:10" x14ac:dyDescent="0.2">
      <c r="B277" s="9" t="str">
        <f>$B$41</f>
        <v>Library Science</v>
      </c>
      <c r="C277" s="43">
        <f t="shared" si="20"/>
        <v>0</v>
      </c>
      <c r="D277" s="43">
        <f t="shared" si="20"/>
        <v>30205.800843670258</v>
      </c>
      <c r="E277" s="43">
        <f t="shared" si="20"/>
        <v>30849.734783644344</v>
      </c>
      <c r="F277" s="43">
        <f t="shared" si="20"/>
        <v>0</v>
      </c>
      <c r="G277" s="43">
        <f t="shared" si="20"/>
        <v>0</v>
      </c>
      <c r="H277" s="43">
        <f t="shared" si="21"/>
        <v>61055.535627314603</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30695.675794874616</v>
      </c>
      <c r="E279" s="43">
        <f t="shared" si="20"/>
        <v>0</v>
      </c>
      <c r="F279" s="43">
        <f t="shared" si="20"/>
        <v>0</v>
      </c>
      <c r="G279" s="43">
        <f t="shared" si="20"/>
        <v>0</v>
      </c>
      <c r="H279" s="43">
        <f t="shared" si="21"/>
        <v>30695.675794874616</v>
      </c>
      <c r="I279" s="1"/>
    </row>
    <row r="280" spans="2:10" x14ac:dyDescent="0.2">
      <c r="B280" s="9" t="str">
        <f>$B$44</f>
        <v>Physical Training</v>
      </c>
      <c r="C280" s="43">
        <f t="shared" si="20"/>
        <v>104966.95726444258</v>
      </c>
      <c r="D280" s="43">
        <f t="shared" si="20"/>
        <v>117040.15565905321</v>
      </c>
      <c r="E280" s="43">
        <f t="shared" si="20"/>
        <v>0</v>
      </c>
      <c r="F280" s="43">
        <f t="shared" si="20"/>
        <v>0</v>
      </c>
      <c r="G280" s="43">
        <f t="shared" si="20"/>
        <v>0</v>
      </c>
      <c r="H280" s="43">
        <f t="shared" si="21"/>
        <v>222007.11292349579</v>
      </c>
      <c r="I280" s="1"/>
    </row>
    <row r="281" spans="2:10" x14ac:dyDescent="0.2">
      <c r="B281" s="9" t="str">
        <f>$B$45</f>
        <v>Health Services</v>
      </c>
      <c r="C281" s="43">
        <f t="shared" si="20"/>
        <v>569740.24593949376</v>
      </c>
      <c r="D281" s="43">
        <f t="shared" si="20"/>
        <v>946311.34094947565</v>
      </c>
      <c r="E281" s="43">
        <f t="shared" si="20"/>
        <v>1190529.888117895</v>
      </c>
      <c r="F281" s="43">
        <f t="shared" si="20"/>
        <v>0</v>
      </c>
      <c r="G281" s="43">
        <f t="shared" si="20"/>
        <v>0</v>
      </c>
      <c r="H281" s="43">
        <f t="shared" si="21"/>
        <v>2706581.4750068644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1477715.9397371511</v>
      </c>
      <c r="D283" s="43">
        <f t="shared" si="20"/>
        <v>8414900.5289087519</v>
      </c>
      <c r="E283" s="43">
        <f t="shared" si="20"/>
        <v>8274250.9246747065</v>
      </c>
      <c r="F283" s="43">
        <f t="shared" si="20"/>
        <v>0</v>
      </c>
      <c r="G283" s="43">
        <f t="shared" si="20"/>
        <v>0</v>
      </c>
      <c r="H283" s="43">
        <f t="shared" si="21"/>
        <v>18166867.393320609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372810.45416929654</v>
      </c>
      <c r="E285" s="43">
        <f t="shared" si="22"/>
        <v>0</v>
      </c>
      <c r="F285" s="43">
        <f t="shared" si="22"/>
        <v>0</v>
      </c>
      <c r="G285" s="43">
        <f t="shared" si="22"/>
        <v>0</v>
      </c>
      <c r="H285" s="43">
        <f t="shared" si="21"/>
        <v>372810.45416929654</v>
      </c>
      <c r="I285" s="1"/>
    </row>
    <row r="286" spans="2:10" x14ac:dyDescent="0.2">
      <c r="B286" s="9" t="str">
        <f>$B$50</f>
        <v>Technology</v>
      </c>
      <c r="C286" s="43">
        <f t="shared" si="22"/>
        <v>792829.83561702759</v>
      </c>
      <c r="D286" s="43">
        <f t="shared" si="22"/>
        <v>1270017.4378046514</v>
      </c>
      <c r="E286" s="43">
        <f t="shared" si="22"/>
        <v>226408.48788317462</v>
      </c>
      <c r="F286" s="43">
        <f t="shared" si="22"/>
        <v>0</v>
      </c>
      <c r="G286" s="43">
        <f t="shared" si="22"/>
        <v>0</v>
      </c>
      <c r="H286" s="43">
        <f t="shared" si="21"/>
        <v>2289255.7613048539</v>
      </c>
      <c r="I286" s="1"/>
    </row>
    <row r="287" spans="2:10" x14ac:dyDescent="0.2">
      <c r="B287" s="9" t="str">
        <f>$B$51</f>
        <v>Nursing</v>
      </c>
      <c r="C287" s="43">
        <f t="shared" si="22"/>
        <v>180015.87277849641</v>
      </c>
      <c r="D287" s="43">
        <f t="shared" si="22"/>
        <v>3477508.6452645813</v>
      </c>
      <c r="E287" s="43">
        <f t="shared" si="22"/>
        <v>1313542.4671647013</v>
      </c>
      <c r="F287" s="43">
        <f t="shared" si="22"/>
        <v>0</v>
      </c>
      <c r="G287" s="43">
        <f t="shared" si="22"/>
        <v>0</v>
      </c>
      <c r="H287" s="43">
        <f t="shared" si="21"/>
        <v>4971066.9852077793</v>
      </c>
      <c r="I287" s="1"/>
    </row>
    <row r="288" spans="2:10" x14ac:dyDescent="0.2">
      <c r="B288" s="39" t="str">
        <f>$B$52</f>
        <v>Totals</v>
      </c>
      <c r="C288" s="42">
        <f>SUM(C268:C287)</f>
        <v>26632133.018966772</v>
      </c>
      <c r="D288" s="42">
        <f>SUM(D268:D287)</f>
        <v>38446167.537466086</v>
      </c>
      <c r="E288" s="42">
        <f>SUM(E268:E287)</f>
        <v>22821561.194944017</v>
      </c>
      <c r="F288" s="42">
        <f>SUM(F268:F287)</f>
        <v>523394.24862313463</v>
      </c>
      <c r="G288" s="42">
        <f>SUM(G268:G287)</f>
        <v>0</v>
      </c>
      <c r="H288" s="42">
        <f t="shared" si="21"/>
        <v>88423256</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231.77795129294259</v>
      </c>
      <c r="D293" s="40">
        <f t="shared" si="23"/>
        <v>396.7888773070905</v>
      </c>
      <c r="E293" s="40">
        <f t="shared" si="23"/>
        <v>640.79982035411035</v>
      </c>
      <c r="F293" s="40">
        <f t="shared" si="23"/>
        <v>96.958727228902447</v>
      </c>
      <c r="G293" s="41">
        <f t="shared" si="23"/>
        <v>0</v>
      </c>
      <c r="H293" s="42">
        <f t="shared" si="23"/>
        <v>314.16293439104186</v>
      </c>
      <c r="I293" s="1"/>
    </row>
    <row r="294" spans="2:10" x14ac:dyDescent="0.2">
      <c r="B294" s="9" t="str">
        <f>$B$33</f>
        <v>Science</v>
      </c>
      <c r="C294" s="75">
        <f t="shared" si="23"/>
        <v>230.88080578601728</v>
      </c>
      <c r="D294" s="75">
        <f t="shared" si="23"/>
        <v>410.24868078452732</v>
      </c>
      <c r="E294" s="75">
        <f t="shared" si="23"/>
        <v>861.89573329499922</v>
      </c>
      <c r="F294" s="75">
        <f t="shared" si="23"/>
        <v>0</v>
      </c>
      <c r="G294" s="95">
        <f t="shared" si="23"/>
        <v>0</v>
      </c>
      <c r="H294" s="43">
        <f t="shared" si="23"/>
        <v>311.76658473516221</v>
      </c>
      <c r="I294" s="1"/>
    </row>
    <row r="295" spans="2:10" x14ac:dyDescent="0.2">
      <c r="B295" s="9" t="str">
        <f>$B$34</f>
        <v>Fine Arts</v>
      </c>
      <c r="C295" s="75">
        <f t="shared" si="23"/>
        <v>468.20496112316573</v>
      </c>
      <c r="D295" s="75">
        <f t="shared" si="23"/>
        <v>793.49504112494174</v>
      </c>
      <c r="E295" s="75">
        <f t="shared" si="23"/>
        <v>1456.9542322232207</v>
      </c>
      <c r="F295" s="75">
        <f t="shared" si="23"/>
        <v>0</v>
      </c>
      <c r="G295" s="95">
        <f t="shared" si="23"/>
        <v>0</v>
      </c>
      <c r="H295" s="43">
        <f t="shared" si="23"/>
        <v>601.37111141084938</v>
      </c>
      <c r="I295" s="1"/>
    </row>
    <row r="296" spans="2:10" x14ac:dyDescent="0.2">
      <c r="B296" s="9" t="str">
        <f>$B$35</f>
        <v>Teacher Education</v>
      </c>
      <c r="C296" s="75">
        <f t="shared" si="23"/>
        <v>219.89135769803687</v>
      </c>
      <c r="D296" s="75">
        <f t="shared" si="23"/>
        <v>321.4679324588671</v>
      </c>
      <c r="E296" s="75">
        <f t="shared" si="23"/>
        <v>468.75553528639011</v>
      </c>
      <c r="F296" s="75">
        <f t="shared" si="23"/>
        <v>1066.0292131166625</v>
      </c>
      <c r="G296" s="95">
        <f t="shared" si="23"/>
        <v>0</v>
      </c>
      <c r="H296" s="43">
        <f t="shared" si="23"/>
        <v>374.0459532482779</v>
      </c>
      <c r="I296" s="1"/>
    </row>
    <row r="297" spans="2:10" x14ac:dyDescent="0.2">
      <c r="B297" s="9" t="str">
        <f>$B$36</f>
        <v>Agriculture</v>
      </c>
      <c r="C297" s="75">
        <f t="shared" si="23"/>
        <v>241.52367630890015</v>
      </c>
      <c r="D297" s="75">
        <f t="shared" si="23"/>
        <v>464.6441370762048</v>
      </c>
      <c r="E297" s="75">
        <f t="shared" si="23"/>
        <v>1626.8574842107564</v>
      </c>
      <c r="F297" s="75">
        <f t="shared" si="23"/>
        <v>3108.6361863723141</v>
      </c>
      <c r="G297" s="95">
        <f t="shared" si="23"/>
        <v>0</v>
      </c>
      <c r="H297" s="43">
        <f t="shared" si="23"/>
        <v>421.75580210840349</v>
      </c>
      <c r="I297" s="1"/>
    </row>
    <row r="298" spans="2:10" x14ac:dyDescent="0.2">
      <c r="B298" s="9" t="str">
        <f>$B$37</f>
        <v>Engineering</v>
      </c>
      <c r="C298" s="75">
        <f t="shared" si="23"/>
        <v>399.38641199592183</v>
      </c>
      <c r="D298" s="75">
        <f t="shared" si="23"/>
        <v>769.17878359877682</v>
      </c>
      <c r="E298" s="75">
        <f t="shared" si="23"/>
        <v>800.1834358208705</v>
      </c>
      <c r="F298" s="75">
        <f t="shared" si="23"/>
        <v>0</v>
      </c>
      <c r="G298" s="95">
        <f t="shared" si="23"/>
        <v>0</v>
      </c>
      <c r="H298" s="43">
        <f t="shared" si="23"/>
        <v>646.69009591841791</v>
      </c>
      <c r="I298" s="1"/>
    </row>
    <row r="299" spans="2:10" x14ac:dyDescent="0.2">
      <c r="B299" s="9" t="str">
        <f>$B$38</f>
        <v>Home Economics</v>
      </c>
      <c r="C299" s="75">
        <f t="shared" si="23"/>
        <v>512.65140287203837</v>
      </c>
      <c r="D299" s="75">
        <f t="shared" si="23"/>
        <v>0</v>
      </c>
      <c r="E299" s="75">
        <f t="shared" si="23"/>
        <v>378.44498564086268</v>
      </c>
      <c r="F299" s="75">
        <f t="shared" si="23"/>
        <v>0</v>
      </c>
      <c r="G299" s="95">
        <f t="shared" si="23"/>
        <v>0</v>
      </c>
      <c r="H299" s="43">
        <f t="shared" si="23"/>
        <v>425.93341019958638</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292.84856205494941</v>
      </c>
      <c r="D301" s="75">
        <f t="shared" si="23"/>
        <v>232.49051686188798</v>
      </c>
      <c r="E301" s="75">
        <f t="shared" si="23"/>
        <v>859.26665498881573</v>
      </c>
      <c r="F301" s="75">
        <f t="shared" si="23"/>
        <v>0</v>
      </c>
      <c r="G301" s="95">
        <f t="shared" si="23"/>
        <v>0</v>
      </c>
      <c r="H301" s="43">
        <f t="shared" si="23"/>
        <v>343.6686237937252</v>
      </c>
      <c r="I301" s="1"/>
    </row>
    <row r="302" spans="2:10" x14ac:dyDescent="0.2">
      <c r="B302" s="9" t="str">
        <f>$B$41</f>
        <v>Library Science</v>
      </c>
      <c r="C302" s="75">
        <f t="shared" si="23"/>
        <v>0</v>
      </c>
      <c r="D302" s="75">
        <f t="shared" si="23"/>
        <v>2517.150070305855</v>
      </c>
      <c r="E302" s="75">
        <f t="shared" si="23"/>
        <v>5141.6224639407237</v>
      </c>
      <c r="F302" s="75">
        <f t="shared" si="23"/>
        <v>0</v>
      </c>
      <c r="G302" s="95">
        <f t="shared" si="23"/>
        <v>0</v>
      </c>
      <c r="H302" s="43">
        <f t="shared" si="23"/>
        <v>3391.9742015174779</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1023.1891931624872</v>
      </c>
      <c r="E304" s="75">
        <f t="shared" si="23"/>
        <v>0</v>
      </c>
      <c r="F304" s="75">
        <f t="shared" si="23"/>
        <v>0</v>
      </c>
      <c r="G304" s="95">
        <f t="shared" si="23"/>
        <v>0</v>
      </c>
      <c r="H304" s="43">
        <f t="shared" si="23"/>
        <v>1023.1891931624872</v>
      </c>
      <c r="I304" s="1"/>
    </row>
    <row r="305" spans="2:10" x14ac:dyDescent="0.2">
      <c r="B305" s="9" t="str">
        <f>$B$44</f>
        <v>Physical Training</v>
      </c>
      <c r="C305" s="75">
        <f t="shared" si="23"/>
        <v>677.20617589962956</v>
      </c>
      <c r="D305" s="75">
        <f t="shared" si="23"/>
        <v>375.12870403542695</v>
      </c>
      <c r="E305" s="75">
        <f t="shared" si="23"/>
        <v>0</v>
      </c>
      <c r="F305" s="75">
        <f t="shared" si="23"/>
        <v>0</v>
      </c>
      <c r="G305" s="95">
        <f t="shared" si="23"/>
        <v>0</v>
      </c>
      <c r="H305" s="43">
        <f t="shared" si="23"/>
        <v>475.38996343360981</v>
      </c>
      <c r="I305" s="1"/>
    </row>
    <row r="306" spans="2:10" x14ac:dyDescent="0.2">
      <c r="B306" s="9" t="str">
        <f>$B$45</f>
        <v>Health Services</v>
      </c>
      <c r="C306" s="75">
        <f t="shared" si="23"/>
        <v>540.55051796915916</v>
      </c>
      <c r="D306" s="75">
        <f t="shared" si="23"/>
        <v>423.97461512073284</v>
      </c>
      <c r="E306" s="75">
        <f t="shared" si="23"/>
        <v>765.12203606548519</v>
      </c>
      <c r="F306" s="75">
        <f t="shared" si="23"/>
        <v>0</v>
      </c>
      <c r="G306" s="95">
        <f t="shared" si="23"/>
        <v>0</v>
      </c>
      <c r="H306" s="43">
        <f t="shared" si="23"/>
        <v>558.98006505717979</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250.29064019938198</v>
      </c>
      <c r="D308" s="75">
        <f t="shared" si="23"/>
        <v>381.78397209331484</v>
      </c>
      <c r="E308" s="75">
        <f t="shared" si="23"/>
        <v>474.30501144595621</v>
      </c>
      <c r="F308" s="75">
        <f t="shared" si="23"/>
        <v>0</v>
      </c>
      <c r="G308" s="95">
        <f t="shared" si="23"/>
        <v>0</v>
      </c>
      <c r="H308" s="43">
        <f t="shared" si="23"/>
        <v>400.23942263319253</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297.53428106089109</v>
      </c>
      <c r="E310" s="75">
        <f t="shared" si="24"/>
        <v>0</v>
      </c>
      <c r="F310" s="75">
        <f t="shared" si="24"/>
        <v>0</v>
      </c>
      <c r="G310" s="95">
        <f t="shared" si="24"/>
        <v>0</v>
      </c>
      <c r="H310" s="43">
        <f t="shared" si="24"/>
        <v>297.53428106089109</v>
      </c>
      <c r="I310" s="1"/>
    </row>
    <row r="311" spans="2:10" x14ac:dyDescent="0.2">
      <c r="B311" s="9" t="str">
        <f>$B$50</f>
        <v>Technology</v>
      </c>
      <c r="C311" s="75">
        <f t="shared" si="24"/>
        <v>351.89961634133493</v>
      </c>
      <c r="D311" s="75">
        <f t="shared" si="24"/>
        <v>518.37446441006182</v>
      </c>
      <c r="E311" s="75">
        <f t="shared" si="24"/>
        <v>887.87642307127305</v>
      </c>
      <c r="F311" s="75">
        <f t="shared" si="24"/>
        <v>0</v>
      </c>
      <c r="G311" s="95">
        <f t="shared" si="24"/>
        <v>0</v>
      </c>
      <c r="H311" s="43">
        <f t="shared" si="24"/>
        <v>461.72968158629567</v>
      </c>
      <c r="I311" s="1"/>
    </row>
    <row r="312" spans="2:10" x14ac:dyDescent="0.2">
      <c r="B312" s="9" t="str">
        <f>$B$51</f>
        <v>Nursing</v>
      </c>
      <c r="C312" s="75">
        <f t="shared" si="24"/>
        <v>271.51715351206093</v>
      </c>
      <c r="D312" s="75">
        <f t="shared" si="24"/>
        <v>491.03482706362348</v>
      </c>
      <c r="E312" s="75">
        <f t="shared" si="24"/>
        <v>648.98343239362714</v>
      </c>
      <c r="F312" s="75">
        <f t="shared" si="24"/>
        <v>0</v>
      </c>
      <c r="G312" s="95">
        <f t="shared" si="24"/>
        <v>0</v>
      </c>
      <c r="H312" s="43">
        <f t="shared" si="24"/>
        <v>508.86139678654717</v>
      </c>
      <c r="I312" s="1"/>
    </row>
    <row r="313" spans="2:10" x14ac:dyDescent="0.2">
      <c r="B313" s="39" t="str">
        <f>$B$52</f>
        <v>Totals</v>
      </c>
      <c r="C313" s="42">
        <f t="shared" si="24"/>
        <v>268.85936257235073</v>
      </c>
      <c r="D313" s="42">
        <f t="shared" si="24"/>
        <v>433.38181460756255</v>
      </c>
      <c r="E313" s="42">
        <f t="shared" si="24"/>
        <v>588.18456688000038</v>
      </c>
      <c r="F313" s="42">
        <f t="shared" si="24"/>
        <v>1352.4399189228284</v>
      </c>
      <c r="G313" s="42">
        <f t="shared" si="24"/>
        <v>0</v>
      </c>
      <c r="H313" s="42">
        <f t="shared" si="24"/>
        <v>389.60699698178053</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1.7119353894262002</v>
      </c>
      <c r="E318" s="59">
        <f t="shared" si="25"/>
        <v>2.7647143172139259</v>
      </c>
      <c r="F318" s="59">
        <f t="shared" si="25"/>
        <v>0.41832593086629266</v>
      </c>
      <c r="G318" s="59">
        <f t="shared" si="25"/>
        <v>0</v>
      </c>
      <c r="H318" s="59">
        <f t="shared" si="25"/>
        <v>1.3554478872495228</v>
      </c>
      <c r="I318" s="1"/>
    </row>
    <row r="319" spans="2:10" x14ac:dyDescent="0.2">
      <c r="B319" s="9" t="str">
        <f>$B$33</f>
        <v>Science</v>
      </c>
      <c r="C319" s="59">
        <f t="shared" ref="C319:H334" si="26">IF($C$293=0,"",C294/$C$293)</f>
        <v>0.99612928882181973</v>
      </c>
      <c r="D319" s="59">
        <f t="shared" si="26"/>
        <v>1.7700073647903496</v>
      </c>
      <c r="E319" s="59">
        <f t="shared" si="26"/>
        <v>3.7186269379249755</v>
      </c>
      <c r="F319" s="59">
        <f t="shared" si="26"/>
        <v>0</v>
      </c>
      <c r="G319" s="59">
        <f t="shared" si="26"/>
        <v>0</v>
      </c>
      <c r="H319" s="59">
        <f t="shared" si="26"/>
        <v>1.3451088983918169</v>
      </c>
      <c r="I319" s="1"/>
    </row>
    <row r="320" spans="2:10" x14ac:dyDescent="0.2">
      <c r="B320" s="9" t="str">
        <f>$B$34</f>
        <v>Fine Arts</v>
      </c>
      <c r="C320" s="59">
        <f t="shared" si="26"/>
        <v>2.0200582432942666</v>
      </c>
      <c r="D320" s="59">
        <f t="shared" si="26"/>
        <v>3.423513913633867</v>
      </c>
      <c r="E320" s="59">
        <f t="shared" si="26"/>
        <v>6.2859915021933475</v>
      </c>
      <c r="F320" s="59">
        <f t="shared" si="26"/>
        <v>0</v>
      </c>
      <c r="G320" s="59">
        <f t="shared" si="26"/>
        <v>0</v>
      </c>
      <c r="H320" s="59">
        <f t="shared" si="26"/>
        <v>2.5946001682048716</v>
      </c>
      <c r="I320" s="1"/>
    </row>
    <row r="321" spans="2:9" x14ac:dyDescent="0.2">
      <c r="B321" s="9" t="str">
        <f>$B$35</f>
        <v>Teacher Education</v>
      </c>
      <c r="C321" s="59">
        <f t="shared" si="26"/>
        <v>0.94871559814642448</v>
      </c>
      <c r="D321" s="59">
        <f t="shared" si="26"/>
        <v>1.3869651132284189</v>
      </c>
      <c r="E321" s="59">
        <f t="shared" si="26"/>
        <v>2.0224336813381059</v>
      </c>
      <c r="F321" s="59">
        <f t="shared" si="26"/>
        <v>4.5993555779139461</v>
      </c>
      <c r="G321" s="59">
        <f t="shared" si="26"/>
        <v>0</v>
      </c>
      <c r="H321" s="59">
        <f t="shared" si="26"/>
        <v>1.613811629457039</v>
      </c>
      <c r="I321" s="1"/>
    </row>
    <row r="322" spans="2:9" x14ac:dyDescent="0.2">
      <c r="B322" s="9" t="str">
        <f>$B$36</f>
        <v>Agriculture</v>
      </c>
      <c r="C322" s="59">
        <f t="shared" si="26"/>
        <v>1.0420476795208187</v>
      </c>
      <c r="D322" s="59">
        <f t="shared" si="26"/>
        <v>2.0046951596743741</v>
      </c>
      <c r="E322" s="59">
        <f t="shared" si="26"/>
        <v>7.0190347060000642</v>
      </c>
      <c r="F322" s="59">
        <f t="shared" si="26"/>
        <v>13.412130744236883</v>
      </c>
      <c r="G322" s="59">
        <f t="shared" si="26"/>
        <v>0</v>
      </c>
      <c r="H322" s="59">
        <f t="shared" si="26"/>
        <v>1.8196545433061886</v>
      </c>
      <c r="I322" s="1"/>
    </row>
    <row r="323" spans="2:9" x14ac:dyDescent="0.2">
      <c r="B323" s="9" t="str">
        <f>$B$37</f>
        <v>Engineering</v>
      </c>
      <c r="C323" s="59">
        <f t="shared" si="26"/>
        <v>1.7231423859258297</v>
      </c>
      <c r="D323" s="59">
        <f t="shared" si="26"/>
        <v>3.3186020469506046</v>
      </c>
      <c r="E323" s="59">
        <f t="shared" si="26"/>
        <v>3.4523708202490928</v>
      </c>
      <c r="F323" s="59">
        <f t="shared" si="26"/>
        <v>0</v>
      </c>
      <c r="G323" s="59">
        <f t="shared" si="26"/>
        <v>0</v>
      </c>
      <c r="H323" s="59">
        <f t="shared" si="26"/>
        <v>2.7901277593961931</v>
      </c>
      <c r="I323" s="1"/>
    </row>
    <row r="324" spans="2:9" x14ac:dyDescent="0.2">
      <c r="B324" s="9" t="str">
        <f>$B$38</f>
        <v>Home Economics</v>
      </c>
      <c r="C324" s="59">
        <f t="shared" si="26"/>
        <v>2.2118212712308503</v>
      </c>
      <c r="D324" s="59">
        <f t="shared" si="26"/>
        <v>0</v>
      </c>
      <c r="E324" s="59">
        <f t="shared" si="26"/>
        <v>1.6327911413909626</v>
      </c>
      <c r="F324" s="59">
        <f t="shared" si="26"/>
        <v>0</v>
      </c>
      <c r="G324" s="59">
        <f t="shared" si="26"/>
        <v>0</v>
      </c>
      <c r="H324" s="59">
        <f t="shared" si="26"/>
        <v>1.837678725795846</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1.263487576886984</v>
      </c>
      <c r="D326" s="59">
        <f t="shared" si="26"/>
        <v>1.0030743457907469</v>
      </c>
      <c r="E326" s="59">
        <f t="shared" si="26"/>
        <v>3.7072838473008782</v>
      </c>
      <c r="F326" s="59">
        <f t="shared" si="26"/>
        <v>0</v>
      </c>
      <c r="G326" s="59">
        <f t="shared" si="26"/>
        <v>0</v>
      </c>
      <c r="H326" s="59">
        <f t="shared" si="26"/>
        <v>1.4827494240785861</v>
      </c>
      <c r="I326" s="1"/>
    </row>
    <row r="327" spans="2:9" x14ac:dyDescent="0.2">
      <c r="B327" s="9" t="str">
        <f>$B$41</f>
        <v>Library Science</v>
      </c>
      <c r="C327" s="59">
        <f t="shared" si="26"/>
        <v>0</v>
      </c>
      <c r="D327" s="59">
        <f t="shared" si="26"/>
        <v>10.860179133797097</v>
      </c>
      <c r="E327" s="59">
        <f t="shared" si="26"/>
        <v>22.183397666856852</v>
      </c>
      <c r="F327" s="59">
        <f t="shared" si="26"/>
        <v>0</v>
      </c>
      <c r="G327" s="59">
        <f t="shared" si="26"/>
        <v>0</v>
      </c>
      <c r="H327" s="59">
        <f t="shared" si="26"/>
        <v>14.634585311483683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4.4145234154274027</v>
      </c>
      <c r="E329" s="59">
        <f t="shared" si="26"/>
        <v>0</v>
      </c>
      <c r="F329" s="59">
        <f t="shared" si="26"/>
        <v>0</v>
      </c>
      <c r="G329" s="59">
        <f t="shared" si="26"/>
        <v>0</v>
      </c>
      <c r="H329" s="59">
        <f t="shared" si="26"/>
        <v>4.4145234154274027</v>
      </c>
      <c r="I329" s="1"/>
    </row>
    <row r="330" spans="2:9" x14ac:dyDescent="0.2">
      <c r="B330" s="9" t="str">
        <f>$B$44</f>
        <v>Physical Training</v>
      </c>
      <c r="C330" s="59">
        <f t="shared" si="26"/>
        <v>2.9217886003475511</v>
      </c>
      <c r="D330" s="59">
        <f t="shared" si="26"/>
        <v>1.6184831298353497</v>
      </c>
      <c r="E330" s="59">
        <f t="shared" si="26"/>
        <v>0</v>
      </c>
      <c r="F330" s="59">
        <f t="shared" si="26"/>
        <v>0</v>
      </c>
      <c r="G330" s="59">
        <f t="shared" si="26"/>
        <v>0</v>
      </c>
      <c r="H330" s="59">
        <f t="shared" si="26"/>
        <v>2.0510577506691638</v>
      </c>
      <c r="I330" s="1"/>
    </row>
    <row r="331" spans="2:9" x14ac:dyDescent="0.2">
      <c r="B331" s="9" t="str">
        <f>$B$45</f>
        <v>Health Services</v>
      </c>
      <c r="C331" s="59">
        <f t="shared" si="26"/>
        <v>2.332191284605674</v>
      </c>
      <c r="D331" s="59">
        <f t="shared" si="26"/>
        <v>1.8292275548888348</v>
      </c>
      <c r="E331" s="59">
        <f t="shared" si="26"/>
        <v>3.3010993142244693</v>
      </c>
      <c r="F331" s="59">
        <f t="shared" si="26"/>
        <v>0</v>
      </c>
      <c r="G331" s="59">
        <f t="shared" si="26"/>
        <v>0</v>
      </c>
      <c r="H331" s="59">
        <f t="shared" si="26"/>
        <v>2.4117050907516595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1.0798725193797287</v>
      </c>
      <c r="D333" s="59">
        <f t="shared" si="26"/>
        <v>1.6471971124241265</v>
      </c>
      <c r="E333" s="59">
        <f t="shared" si="26"/>
        <v>2.0463767532679813</v>
      </c>
      <c r="F333" s="59">
        <f t="shared" si="26"/>
        <v>0</v>
      </c>
      <c r="G333" s="59">
        <f t="shared" si="26"/>
        <v>0</v>
      </c>
      <c r="H333" s="59">
        <f t="shared" si="26"/>
        <v>1.7268226783458476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1.2837039908288754</v>
      </c>
      <c r="E335" s="59">
        <f t="shared" si="27"/>
        <v>0</v>
      </c>
      <c r="F335" s="59">
        <f t="shared" si="27"/>
        <v>0</v>
      </c>
      <c r="G335" s="59">
        <f t="shared" si="27"/>
        <v>0</v>
      </c>
      <c r="H335" s="59">
        <f t="shared" si="27"/>
        <v>1.2837039908288754</v>
      </c>
      <c r="I335" s="1"/>
    </row>
    <row r="336" spans="2:9" x14ac:dyDescent="0.2">
      <c r="B336" s="9" t="str">
        <f>$B$50</f>
        <v>Technology</v>
      </c>
      <c r="C336" s="59">
        <f t="shared" si="27"/>
        <v>1.5182618293858823</v>
      </c>
      <c r="D336" s="59">
        <f t="shared" si="27"/>
        <v>2.2365132728043307</v>
      </c>
      <c r="E336" s="59">
        <f t="shared" si="27"/>
        <v>3.8307199546737385</v>
      </c>
      <c r="F336" s="59">
        <f t="shared" si="27"/>
        <v>0</v>
      </c>
      <c r="G336" s="59">
        <f t="shared" si="27"/>
        <v>0</v>
      </c>
      <c r="H336" s="59">
        <f t="shared" si="27"/>
        <v>1.9921208165427204</v>
      </c>
      <c r="I336" s="1"/>
    </row>
    <row r="337" spans="2:10" x14ac:dyDescent="0.2">
      <c r="B337" s="9" t="str">
        <f>$B$51</f>
        <v>Nursing</v>
      </c>
      <c r="C337" s="59">
        <f t="shared" si="27"/>
        <v>1.1714537642490948</v>
      </c>
      <c r="D337" s="59">
        <f t="shared" si="27"/>
        <v>2.1185571117720681</v>
      </c>
      <c r="E337" s="59">
        <f t="shared" si="27"/>
        <v>2.800022300539629</v>
      </c>
      <c r="F337" s="59">
        <f t="shared" si="27"/>
        <v>0</v>
      </c>
      <c r="G337" s="59">
        <f t="shared" si="27"/>
        <v>0</v>
      </c>
      <c r="H337" s="59">
        <f t="shared" si="27"/>
        <v>2.1954693876096982</v>
      </c>
      <c r="I337" s="1"/>
    </row>
    <row r="338" spans="2:10" x14ac:dyDescent="0.2">
      <c r="B338" s="39" t="str">
        <f>$B$52</f>
        <v>Totals</v>
      </c>
      <c r="C338" s="59">
        <f t="shared" si="27"/>
        <v>1.1599867937073152</v>
      </c>
      <c r="D338" s="59">
        <f t="shared" si="27"/>
        <v>1.8698146747350191</v>
      </c>
      <c r="E338" s="59">
        <f t="shared" si="27"/>
        <v>2.5377071615263258</v>
      </c>
      <c r="F338" s="59">
        <f t="shared" si="27"/>
        <v>5.8350671898617685</v>
      </c>
      <c r="G338" s="59">
        <f t="shared" si="27"/>
        <v>0</v>
      </c>
      <c r="H338" s="59">
        <f t="shared" si="27"/>
        <v>1.6809493517757386</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6953.3385387882772</v>
      </c>
      <c r="D343" s="42">
        <f t="shared" si="28"/>
        <v>11903.666319212714</v>
      </c>
      <c r="E343" s="42">
        <f>E293*24</f>
        <v>15379.195688498648</v>
      </c>
      <c r="F343" s="42">
        <f>F293*18</f>
        <v>1745.2570901202441</v>
      </c>
      <c r="G343" s="42">
        <f>G293*24</f>
        <v>0</v>
      </c>
      <c r="H343" s="42">
        <f>IF((C32/30+D32/30+E32/24+F32/18+G32/24)=0,0,H268/(C32/30+D32/30+E32/24+F32/18+G32/24))</f>
        <v>9207.8205857729208</v>
      </c>
      <c r="I343" s="1"/>
    </row>
    <row r="344" spans="2:10" x14ac:dyDescent="0.2">
      <c r="B344" s="9" t="str">
        <f>$B$33</f>
        <v>Science</v>
      </c>
      <c r="C344" s="43">
        <f t="shared" si="28"/>
        <v>6926.4241735805181</v>
      </c>
      <c r="D344" s="43">
        <f t="shared" si="28"/>
        <v>12307.46042353582</v>
      </c>
      <c r="E344" s="43">
        <f>E294*24</f>
        <v>20685.497599079979</v>
      </c>
      <c r="F344" s="43">
        <f>F294*18</f>
        <v>0</v>
      </c>
      <c r="G344" s="43">
        <f>G294*24</f>
        <v>0</v>
      </c>
      <c r="H344" s="43">
        <f t="shared" ref="H344:H363" si="29">IF((C33/30+D33/30+E33/24+F33/18+G33/24)=0,0,H269/(C33/30+D33/30+E33/24+F33/18+G33/24))</f>
        <v>9261.1832159227833</v>
      </c>
      <c r="I344" s="1"/>
    </row>
    <row r="345" spans="2:10" x14ac:dyDescent="0.2">
      <c r="B345" s="9" t="str">
        <f>$B$34</f>
        <v>Fine Arts</v>
      </c>
      <c r="C345" s="43">
        <f t="shared" si="28"/>
        <v>14046.148833694971</v>
      </c>
      <c r="D345" s="43">
        <f t="shared" si="28"/>
        <v>23804.851233748253</v>
      </c>
      <c r="E345" s="43">
        <f t="shared" ref="E345:E363" si="30">E295*24</f>
        <v>34966.901573357296</v>
      </c>
      <c r="F345" s="43">
        <f t="shared" ref="F345:F363" si="31">F295*18</f>
        <v>0</v>
      </c>
      <c r="G345" s="43">
        <f t="shared" ref="G345:G363" si="32">G295*24</f>
        <v>0</v>
      </c>
      <c r="H345" s="43">
        <f t="shared" si="29"/>
        <v>17889.670523889839</v>
      </c>
      <c r="I345" s="1"/>
    </row>
    <row r="346" spans="2:10" x14ac:dyDescent="0.2">
      <c r="B346" s="9" t="str">
        <f>$B$35</f>
        <v>Teacher Education</v>
      </c>
      <c r="C346" s="43">
        <f t="shared" si="28"/>
        <v>6596.7407309411064</v>
      </c>
      <c r="D346" s="43">
        <f t="shared" si="28"/>
        <v>9644.0379737660132</v>
      </c>
      <c r="E346" s="43">
        <f t="shared" si="30"/>
        <v>11250.132846873363</v>
      </c>
      <c r="F346" s="43">
        <f t="shared" si="31"/>
        <v>19188.525836099925</v>
      </c>
      <c r="G346" s="43">
        <f t="shared" si="32"/>
        <v>0</v>
      </c>
      <c r="H346" s="43">
        <f t="shared" si="29"/>
        <v>10179.673830743721</v>
      </c>
      <c r="I346" s="1"/>
    </row>
    <row r="347" spans="2:10" x14ac:dyDescent="0.2">
      <c r="B347" s="9" t="str">
        <f>$B$36</f>
        <v>Agriculture</v>
      </c>
      <c r="C347" s="43">
        <f t="shared" si="28"/>
        <v>7245.7102892670046</v>
      </c>
      <c r="D347" s="43">
        <f t="shared" si="28"/>
        <v>13939.324112286144</v>
      </c>
      <c r="E347" s="43">
        <f t="shared" si="30"/>
        <v>39044.579621058154</v>
      </c>
      <c r="F347" s="43">
        <f t="shared" si="31"/>
        <v>55955.451354701654</v>
      </c>
      <c r="G347" s="43">
        <f t="shared" si="32"/>
        <v>0</v>
      </c>
      <c r="H347" s="43">
        <f t="shared" si="29"/>
        <v>12445.922079247337</v>
      </c>
      <c r="I347" s="1"/>
    </row>
    <row r="348" spans="2:10" x14ac:dyDescent="0.2">
      <c r="B348" s="9" t="str">
        <f>$B$37</f>
        <v>Engineering</v>
      </c>
      <c r="C348" s="43">
        <f t="shared" si="28"/>
        <v>11981.592359877655</v>
      </c>
      <c r="D348" s="43">
        <f t="shared" si="28"/>
        <v>23075.363507963306</v>
      </c>
      <c r="E348" s="43">
        <f t="shared" si="30"/>
        <v>19204.40245970089</v>
      </c>
      <c r="F348" s="43">
        <f t="shared" si="31"/>
        <v>0</v>
      </c>
      <c r="G348" s="43">
        <f t="shared" si="32"/>
        <v>0</v>
      </c>
      <c r="H348" s="43">
        <f t="shared" si="29"/>
        <v>18399.648292563641</v>
      </c>
      <c r="I348" s="1"/>
    </row>
    <row r="349" spans="2:10" x14ac:dyDescent="0.2">
      <c r="B349" s="9" t="str">
        <f>$B$38</f>
        <v>Home Economics</v>
      </c>
      <c r="C349" s="43">
        <f t="shared" si="28"/>
        <v>15379.542086161151</v>
      </c>
      <c r="D349" s="43">
        <f t="shared" si="28"/>
        <v>0</v>
      </c>
      <c r="E349" s="43">
        <f t="shared" si="30"/>
        <v>9082.6796553807035</v>
      </c>
      <c r="F349" s="43">
        <f t="shared" si="31"/>
        <v>0</v>
      </c>
      <c r="G349" s="43">
        <f t="shared" si="32"/>
        <v>0</v>
      </c>
      <c r="H349" s="43">
        <f t="shared" si="29"/>
        <v>11000.929137605212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8785.456861648483</v>
      </c>
      <c r="D351" s="43">
        <f t="shared" si="28"/>
        <v>6974.7155058566395</v>
      </c>
      <c r="E351" s="43">
        <f t="shared" si="30"/>
        <v>20622.399719731577</v>
      </c>
      <c r="F351" s="43">
        <f t="shared" si="31"/>
        <v>0</v>
      </c>
      <c r="G351" s="43">
        <f t="shared" si="32"/>
        <v>0</v>
      </c>
      <c r="H351" s="43">
        <f t="shared" si="29"/>
        <v>9890.7366103683817</v>
      </c>
      <c r="I351" s="1"/>
    </row>
    <row r="352" spans="2:10" x14ac:dyDescent="0.2">
      <c r="B352" s="9" t="str">
        <f>$B$41</f>
        <v>Library Science</v>
      </c>
      <c r="C352" s="43">
        <f t="shared" si="28"/>
        <v>0</v>
      </c>
      <c r="D352" s="43">
        <f t="shared" si="28"/>
        <v>75514.50210917565</v>
      </c>
      <c r="E352" s="43">
        <f t="shared" si="30"/>
        <v>123398.93913457738</v>
      </c>
      <c r="F352" s="43">
        <f t="shared" si="31"/>
        <v>0</v>
      </c>
      <c r="G352" s="43">
        <f t="shared" si="32"/>
        <v>0</v>
      </c>
      <c r="H352" s="43">
        <f t="shared" si="29"/>
        <v>93931.593272791695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30695.675794874616</v>
      </c>
      <c r="E354" s="43">
        <f t="shared" si="30"/>
        <v>0</v>
      </c>
      <c r="F354" s="43">
        <f t="shared" si="31"/>
        <v>0</v>
      </c>
      <c r="G354" s="43">
        <f t="shared" si="32"/>
        <v>0</v>
      </c>
      <c r="H354" s="43">
        <f t="shared" si="29"/>
        <v>30695.675794874616</v>
      </c>
      <c r="I354" s="1"/>
    </row>
    <row r="355" spans="2:9" x14ac:dyDescent="0.2">
      <c r="B355" s="9" t="str">
        <f>$B$44</f>
        <v>Physical Training</v>
      </c>
      <c r="C355" s="43">
        <f t="shared" si="28"/>
        <v>20316.185276988886</v>
      </c>
      <c r="D355" s="43">
        <f t="shared" si="28"/>
        <v>11253.861121062808</v>
      </c>
      <c r="E355" s="43">
        <f t="shared" si="30"/>
        <v>0</v>
      </c>
      <c r="F355" s="43">
        <f t="shared" si="31"/>
        <v>0</v>
      </c>
      <c r="G355" s="43">
        <f t="shared" si="32"/>
        <v>0</v>
      </c>
      <c r="H355" s="43">
        <f t="shared" si="29"/>
        <v>14261.698903008295</v>
      </c>
      <c r="I355" s="1"/>
    </row>
    <row r="356" spans="2:9" x14ac:dyDescent="0.2">
      <c r="B356" s="9" t="str">
        <f>$B$45</f>
        <v>Health Services</v>
      </c>
      <c r="C356" s="43">
        <f t="shared" si="28"/>
        <v>16216.515539074775</v>
      </c>
      <c r="D356" s="43">
        <f t="shared" si="28"/>
        <v>12719.238453621985</v>
      </c>
      <c r="E356" s="43">
        <f t="shared" si="30"/>
        <v>18362.928865571645</v>
      </c>
      <c r="F356" s="43">
        <f t="shared" si="31"/>
        <v>0</v>
      </c>
      <c r="G356" s="43">
        <f t="shared" si="32"/>
        <v>0</v>
      </c>
      <c r="H356" s="43">
        <f t="shared" si="29"/>
        <v>15522.35600271572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7508.7192059814597</v>
      </c>
      <c r="D358" s="43">
        <f t="shared" si="28"/>
        <v>11453.519162799445</v>
      </c>
      <c r="E358" s="43">
        <f t="shared" si="30"/>
        <v>11383.32027470295</v>
      </c>
      <c r="F358" s="43">
        <f t="shared" si="31"/>
        <v>0</v>
      </c>
      <c r="G358" s="43">
        <f t="shared" si="32"/>
        <v>0</v>
      </c>
      <c r="H358" s="43">
        <f t="shared" si="29"/>
        <v>10954.619668844869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8926.0284318267331</v>
      </c>
      <c r="E360" s="43">
        <f t="shared" si="30"/>
        <v>0</v>
      </c>
      <c r="F360" s="43">
        <f t="shared" si="31"/>
        <v>0</v>
      </c>
      <c r="G360" s="43">
        <f t="shared" si="32"/>
        <v>0</v>
      </c>
      <c r="H360" s="43">
        <f t="shared" si="29"/>
        <v>8926.0284318267331</v>
      </c>
      <c r="I360" s="1"/>
    </row>
    <row r="361" spans="2:9" x14ac:dyDescent="0.2">
      <c r="B361" s="9" t="str">
        <f>$B$50</f>
        <v>Technology</v>
      </c>
      <c r="C361" s="43">
        <f t="shared" si="33"/>
        <v>10556.988490240048</v>
      </c>
      <c r="D361" s="43">
        <f t="shared" si="33"/>
        <v>15551.233932301855</v>
      </c>
      <c r="E361" s="43">
        <f t="shared" si="30"/>
        <v>21309.034153710552</v>
      </c>
      <c r="F361" s="43">
        <f t="shared" si="31"/>
        <v>0</v>
      </c>
      <c r="G361" s="43">
        <f t="shared" si="32"/>
        <v>0</v>
      </c>
      <c r="H361" s="43">
        <f t="shared" si="29"/>
        <v>13676.043777397446</v>
      </c>
      <c r="I361" s="1"/>
    </row>
    <row r="362" spans="2:9" x14ac:dyDescent="0.2">
      <c r="B362" s="9" t="str">
        <f>$B$51</f>
        <v>Nursing</v>
      </c>
      <c r="C362" s="43">
        <f t="shared" si="33"/>
        <v>8145.5146053618282</v>
      </c>
      <c r="D362" s="43">
        <f t="shared" si="33"/>
        <v>14731.044811908705</v>
      </c>
      <c r="E362" s="43">
        <f t="shared" si="30"/>
        <v>15575.602377447052</v>
      </c>
      <c r="F362" s="43">
        <f t="shared" si="31"/>
        <v>0</v>
      </c>
      <c r="G362" s="43">
        <f t="shared" si="32"/>
        <v>0</v>
      </c>
      <c r="H362" s="43">
        <f t="shared" si="29"/>
        <v>14514.064190387677</v>
      </c>
      <c r="I362" s="1"/>
    </row>
    <row r="363" spans="2:9" x14ac:dyDescent="0.2">
      <c r="B363" s="39" t="str">
        <f>$B$52</f>
        <v>Totals</v>
      </c>
      <c r="C363" s="42">
        <f t="shared" si="33"/>
        <v>8065.7808771705222</v>
      </c>
      <c r="D363" s="42">
        <f t="shared" si="33"/>
        <v>13001.454438226876</v>
      </c>
      <c r="E363" s="42">
        <f t="shared" si="30"/>
        <v>14116.429605120009</v>
      </c>
      <c r="F363" s="42">
        <f t="shared" si="31"/>
        <v>24343.91854061091</v>
      </c>
      <c r="G363" s="42">
        <f t="shared" si="32"/>
        <v>0</v>
      </c>
      <c r="H363" s="42">
        <f t="shared" si="29"/>
        <v>11196.92747970774</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0" priority="6" stopIfTrue="1">
      <formula>C32=0</formula>
    </cfRule>
  </conditionalFormatting>
  <conditionalFormatting sqref="C91:G110">
    <cfRule type="expression" dxfId="169" priority="5" stopIfTrue="1">
      <formula>C32=0</formula>
    </cfRule>
  </conditionalFormatting>
  <conditionalFormatting sqref="C143:H162">
    <cfRule type="expression" dxfId="168" priority="3" stopIfTrue="1">
      <formula>C32=0</formula>
    </cfRule>
  </conditionalFormatting>
  <conditionalFormatting sqref="H143:H162">
    <cfRule type="expression" dxfId="167" priority="4" stopIfTrue="1">
      <formula>OR(AND(#REF!&gt;0,H143&gt;0,H61=0),AND(#REF!&gt;0,H143&gt;0,H32=0))</formula>
    </cfRule>
  </conditionalFormatting>
  <conditionalFormatting sqref="H143:H162">
    <cfRule type="expression" dxfId="166" priority="2" stopIfTrue="1">
      <formula>OR(AND(#REF!&gt;0,H143&gt;0,H61=0),AND(#REF!&gt;0,H143&gt;0,H32=0))</formula>
    </cfRule>
  </conditionalFormatting>
  <conditionalFormatting sqref="H143:H162">
    <cfRule type="expression" dxfId="16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topLeftCell="A148" zoomScale="70" zoomScaleNormal="70" workbookViewId="0">
      <selection activeCell="O178" sqref="O17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91</v>
      </c>
      <c r="C3" s="6"/>
      <c r="D3" s="6"/>
      <c r="E3" s="6"/>
      <c r="F3" s="6"/>
      <c r="G3" s="6"/>
      <c r="H3" s="6"/>
    </row>
    <row r="4" spans="2:8" x14ac:dyDescent="0.2">
      <c r="B4" s="90" t="s">
        <v>152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Data!G20</f>
        <v>57113453</v>
      </c>
      <c r="G13" s="33"/>
      <c r="H13" s="60">
        <f>F13</f>
        <v>57113453</v>
      </c>
    </row>
    <row r="14" spans="2:8" x14ac:dyDescent="0.2">
      <c r="B14" s="364" t="s">
        <v>14</v>
      </c>
      <c r="C14" s="364"/>
      <c r="D14" s="364"/>
      <c r="E14" s="364"/>
      <c r="F14" s="82">
        <f>Data!H20</f>
        <v>2770335</v>
      </c>
      <c r="G14" s="33"/>
      <c r="H14" s="30">
        <f>F14</f>
        <v>2770335</v>
      </c>
    </row>
    <row r="15" spans="2:8" x14ac:dyDescent="0.2">
      <c r="B15" s="364" t="s">
        <v>15</v>
      </c>
      <c r="C15" s="364"/>
      <c r="D15" s="364"/>
      <c r="E15" s="364"/>
      <c r="F15" s="82">
        <f>Data!I20</f>
        <v>15528269</v>
      </c>
      <c r="G15" s="33"/>
      <c r="H15" s="30">
        <f>F15</f>
        <v>15528269</v>
      </c>
    </row>
    <row r="16" spans="2:8" x14ac:dyDescent="0.2">
      <c r="B16" s="364" t="s">
        <v>19</v>
      </c>
      <c r="C16" s="364"/>
      <c r="D16" s="364"/>
      <c r="E16" s="364"/>
      <c r="F16" s="82">
        <f>Data!J20</f>
        <v>13945515</v>
      </c>
      <c r="G16" s="33"/>
      <c r="H16" s="30">
        <f>F16-G16</f>
        <v>13945515</v>
      </c>
    </row>
    <row r="17" spans="2:23" x14ac:dyDescent="0.2">
      <c r="B17" s="364" t="s">
        <v>16</v>
      </c>
      <c r="C17" s="364"/>
      <c r="D17" s="364"/>
      <c r="E17" s="364"/>
      <c r="F17" s="82">
        <f>Data!K20</f>
        <v>14478679</v>
      </c>
      <c r="G17" s="33"/>
      <c r="H17" s="30">
        <f>F17</f>
        <v>14478679</v>
      </c>
    </row>
    <row r="18" spans="2:23" x14ac:dyDescent="0.2">
      <c r="B18" s="364" t="s">
        <v>1</v>
      </c>
      <c r="C18" s="364"/>
      <c r="D18" s="364"/>
      <c r="E18" s="364"/>
      <c r="F18" s="83">
        <f>SUM(F13:F17)</f>
        <v>103836251</v>
      </c>
      <c r="G18" s="34"/>
      <c r="H18" s="29">
        <f>SUM(H13:H17)</f>
        <v>103836251</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Data!L20</f>
        <v>Monica Poehl</v>
      </c>
      <c r="E21" s="363"/>
      <c r="F21" s="363"/>
      <c r="G21" s="94" t="str">
        <f>Data!M20</f>
        <v>979-458-6090</v>
      </c>
      <c r="H21" s="84" t="str">
        <f>Data!N20</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Data!O20</f>
        <v>3388</v>
      </c>
      <c r="D25" s="86">
        <f>Data!P20</f>
        <v>4848</v>
      </c>
      <c r="E25" s="86">
        <f>Data!Q20</f>
        <v>3311</v>
      </c>
      <c r="F25" s="86">
        <f>Data!R20</f>
        <v>525</v>
      </c>
      <c r="G25" s="86">
        <f>Data!S20</f>
        <v>0</v>
      </c>
      <c r="H25" s="74">
        <f>SUM(C25:G25)</f>
        <v>12072</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Data!T20</f>
        <v>Bussell, Paige</v>
      </c>
      <c r="E28" s="363"/>
      <c r="F28" s="363"/>
      <c r="G28" s="94" t="str">
        <f>Data!U20</f>
        <v>(903) 468-3209</v>
      </c>
      <c r="H28" s="84" t="str">
        <f>Data!V20</f>
        <v>Paige_Bussell@tamu-commerce.edu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Data!W20</f>
        <v>52486</v>
      </c>
      <c r="D32" s="87">
        <f>Data!AQ20</f>
        <v>22482</v>
      </c>
      <c r="E32" s="87">
        <f>Data!BK20</f>
        <v>8032</v>
      </c>
      <c r="F32" s="87">
        <f>Data!CE20</f>
        <v>929</v>
      </c>
      <c r="G32" s="87">
        <f>Data!CY20</f>
        <v>0</v>
      </c>
      <c r="H32" s="22">
        <f>SUM(C32:G32)</f>
        <v>83929</v>
      </c>
      <c r="I32" s="1"/>
      <c r="W32" s="18"/>
    </row>
    <row r="33" spans="2:23" x14ac:dyDescent="0.2">
      <c r="B33" s="7" t="s">
        <v>46</v>
      </c>
      <c r="C33" s="87">
        <f>Data!X20</f>
        <v>18144</v>
      </c>
      <c r="D33" s="87">
        <f>Data!AR20</f>
        <v>8386</v>
      </c>
      <c r="E33" s="87">
        <f>Data!BL20</f>
        <v>3783</v>
      </c>
      <c r="F33" s="87">
        <f>Data!CF20</f>
        <v>6</v>
      </c>
      <c r="G33" s="87">
        <f>Data!CZ20</f>
        <v>0</v>
      </c>
      <c r="H33" s="22">
        <f t="shared" ref="H33:H52" si="0">SUM(C33:G33)</f>
        <v>30319</v>
      </c>
      <c r="I33" s="1"/>
      <c r="W33" s="18"/>
    </row>
    <row r="34" spans="2:23" x14ac:dyDescent="0.2">
      <c r="B34" s="7" t="s">
        <v>47</v>
      </c>
      <c r="C34" s="87">
        <f>Data!Y20</f>
        <v>10267</v>
      </c>
      <c r="D34" s="87">
        <f>Data!AS20</f>
        <v>4958</v>
      </c>
      <c r="E34" s="87">
        <f>Data!BM20</f>
        <v>1128</v>
      </c>
      <c r="F34" s="87">
        <f>Data!CG20</f>
        <v>15</v>
      </c>
      <c r="G34" s="87">
        <f>Data!DA20</f>
        <v>0</v>
      </c>
      <c r="H34" s="22">
        <f t="shared" si="0"/>
        <v>16368</v>
      </c>
      <c r="I34" s="1"/>
      <c r="W34" s="18"/>
    </row>
    <row r="35" spans="2:23" x14ac:dyDescent="0.2">
      <c r="B35" s="7" t="s">
        <v>48</v>
      </c>
      <c r="C35" s="87">
        <f>Data!Z20</f>
        <v>1422</v>
      </c>
      <c r="D35" s="87">
        <f>Data!AT20</f>
        <v>12624</v>
      </c>
      <c r="E35" s="87">
        <f>Data!BN20</f>
        <v>11320</v>
      </c>
      <c r="F35" s="87">
        <f>Data!CH20</f>
        <v>4591</v>
      </c>
      <c r="G35" s="87">
        <f>Data!DB20</f>
        <v>0</v>
      </c>
      <c r="H35" s="22">
        <f t="shared" si="0"/>
        <v>29957</v>
      </c>
      <c r="I35" s="1"/>
      <c r="W35" s="18"/>
    </row>
    <row r="36" spans="2:23" x14ac:dyDescent="0.2">
      <c r="B36" s="7" t="s">
        <v>49</v>
      </c>
      <c r="C36" s="87">
        <f>Data!AA20</f>
        <v>3204</v>
      </c>
      <c r="D36" s="87">
        <f>Data!AU20</f>
        <v>3989</v>
      </c>
      <c r="E36" s="87">
        <f>Data!BO20</f>
        <v>940</v>
      </c>
      <c r="F36" s="87">
        <f>Data!CI20</f>
        <v>0</v>
      </c>
      <c r="G36" s="87">
        <f>Data!DC20</f>
        <v>0</v>
      </c>
      <c r="H36" s="22">
        <f t="shared" si="0"/>
        <v>8133</v>
      </c>
      <c r="I36" s="1"/>
      <c r="W36" s="18"/>
    </row>
    <row r="37" spans="2:23" x14ac:dyDescent="0.2">
      <c r="B37" s="7" t="s">
        <v>50</v>
      </c>
      <c r="C37" s="87">
        <f>Data!AB20</f>
        <v>2964</v>
      </c>
      <c r="D37" s="87">
        <f>Data!AV20</f>
        <v>2582</v>
      </c>
      <c r="E37" s="87">
        <f>Data!BP20</f>
        <v>3637</v>
      </c>
      <c r="F37" s="87">
        <f>Data!CJ20</f>
        <v>0</v>
      </c>
      <c r="G37" s="87">
        <f>Data!DD20</f>
        <v>0</v>
      </c>
      <c r="H37" s="22">
        <f t="shared" si="0"/>
        <v>9183</v>
      </c>
      <c r="I37" s="1"/>
      <c r="W37" s="18"/>
    </row>
    <row r="38" spans="2:23" x14ac:dyDescent="0.2">
      <c r="B38" s="7" t="s">
        <v>51</v>
      </c>
      <c r="C38" s="87">
        <f>Data!AC20</f>
        <v>153</v>
      </c>
      <c r="D38" s="87">
        <f>Data!AW20</f>
        <v>384</v>
      </c>
      <c r="E38" s="87">
        <f>Data!BQ20</f>
        <v>114</v>
      </c>
      <c r="F38" s="87">
        <f>Data!CK20</f>
        <v>27</v>
      </c>
      <c r="G38" s="87">
        <f>Data!DE20</f>
        <v>0</v>
      </c>
      <c r="H38" s="22">
        <f t="shared" si="0"/>
        <v>678</v>
      </c>
      <c r="I38" s="1"/>
      <c r="W38" s="18"/>
    </row>
    <row r="39" spans="2:23" x14ac:dyDescent="0.2">
      <c r="B39" s="7" t="s">
        <v>52</v>
      </c>
      <c r="C39" s="87">
        <f>Data!AD20</f>
        <v>0</v>
      </c>
      <c r="D39" s="87">
        <f>Data!AX20</f>
        <v>0</v>
      </c>
      <c r="E39" s="87">
        <f>Data!BR20</f>
        <v>0</v>
      </c>
      <c r="F39" s="87">
        <f>Data!CL20</f>
        <v>0</v>
      </c>
      <c r="G39" s="87">
        <f>Data!DF20</f>
        <v>0</v>
      </c>
      <c r="H39" s="22">
        <f t="shared" si="0"/>
        <v>0</v>
      </c>
      <c r="I39" s="1"/>
      <c r="W39" s="18"/>
    </row>
    <row r="40" spans="2:23" x14ac:dyDescent="0.2">
      <c r="B40" s="7" t="s">
        <v>53</v>
      </c>
      <c r="C40" s="87">
        <f>Data!AE20</f>
        <v>765</v>
      </c>
      <c r="D40" s="87">
        <f>Data!AY20</f>
        <v>2589</v>
      </c>
      <c r="E40" s="87">
        <f>Data!BS20</f>
        <v>3420</v>
      </c>
      <c r="F40" s="87">
        <f>Data!CM20</f>
        <v>0</v>
      </c>
      <c r="G40" s="87">
        <f>Data!DG20</f>
        <v>0</v>
      </c>
      <c r="H40" s="22">
        <f t="shared" si="0"/>
        <v>6774</v>
      </c>
      <c r="I40" s="1"/>
      <c r="W40" s="18"/>
    </row>
    <row r="41" spans="2:23" x14ac:dyDescent="0.2">
      <c r="B41" s="7" t="s">
        <v>54</v>
      </c>
      <c r="C41" s="87">
        <f>Data!AF20</f>
        <v>0</v>
      </c>
      <c r="D41" s="87">
        <f>Data!AZ20</f>
        <v>0</v>
      </c>
      <c r="E41" s="87">
        <f>Data!BT20</f>
        <v>1380</v>
      </c>
      <c r="F41" s="87">
        <f>Data!CN20</f>
        <v>0</v>
      </c>
      <c r="G41" s="87">
        <f>Data!DH20</f>
        <v>0</v>
      </c>
      <c r="H41" s="22">
        <f t="shared" si="0"/>
        <v>1380</v>
      </c>
      <c r="I41" s="1"/>
      <c r="W41" s="18"/>
    </row>
    <row r="42" spans="2:23" x14ac:dyDescent="0.2">
      <c r="B42" s="7" t="s">
        <v>55</v>
      </c>
      <c r="C42" s="87">
        <f>Data!AG20</f>
        <v>0</v>
      </c>
      <c r="D42" s="87">
        <f>Data!BA20</f>
        <v>0</v>
      </c>
      <c r="E42" s="87">
        <f>Data!BU20</f>
        <v>0</v>
      </c>
      <c r="F42" s="87">
        <f>Data!CO20</f>
        <v>0</v>
      </c>
      <c r="G42" s="87">
        <f>Data!DI20</f>
        <v>0</v>
      </c>
      <c r="H42" s="22">
        <f t="shared" si="0"/>
        <v>0</v>
      </c>
      <c r="I42" s="1"/>
      <c r="W42" s="18"/>
    </row>
    <row r="43" spans="2:23" x14ac:dyDescent="0.2">
      <c r="B43" s="7" t="s">
        <v>56</v>
      </c>
      <c r="C43" s="87">
        <f>Data!AH20</f>
        <v>0</v>
      </c>
      <c r="D43" s="87">
        <f>Data!BB20</f>
        <v>0</v>
      </c>
      <c r="E43" s="87">
        <f>Data!BV20</f>
        <v>0</v>
      </c>
      <c r="F43" s="87">
        <f>Data!CP20</f>
        <v>0</v>
      </c>
      <c r="G43" s="87">
        <f>Data!DJ20</f>
        <v>0</v>
      </c>
      <c r="H43" s="22">
        <f t="shared" si="0"/>
        <v>0</v>
      </c>
      <c r="I43" s="1"/>
      <c r="W43" s="18"/>
    </row>
    <row r="44" spans="2:23" x14ac:dyDescent="0.2">
      <c r="B44" s="7" t="s">
        <v>57</v>
      </c>
      <c r="C44" s="87">
        <f>Data!AI20</f>
        <v>161</v>
      </c>
      <c r="D44" s="87">
        <f>Data!BC20</f>
        <v>0</v>
      </c>
      <c r="E44" s="87">
        <f>Data!BW20</f>
        <v>0</v>
      </c>
      <c r="F44" s="87">
        <f>Data!CQ20</f>
        <v>0</v>
      </c>
      <c r="G44" s="87">
        <f>Data!DK20</f>
        <v>0</v>
      </c>
      <c r="H44" s="22">
        <f t="shared" si="0"/>
        <v>161</v>
      </c>
      <c r="I44" s="1"/>
      <c r="W44" s="18"/>
    </row>
    <row r="45" spans="2:23" x14ac:dyDescent="0.2">
      <c r="B45" s="7" t="s">
        <v>58</v>
      </c>
      <c r="C45" s="87">
        <f>Data!AJ20</f>
        <v>4962</v>
      </c>
      <c r="D45" s="87">
        <f>Data!BD20</f>
        <v>3475</v>
      </c>
      <c r="E45" s="87">
        <f>Data!BX20</f>
        <v>747</v>
      </c>
      <c r="F45" s="87">
        <f>Data!CR20</f>
        <v>0</v>
      </c>
      <c r="G45" s="87">
        <f>Data!DL20</f>
        <v>0</v>
      </c>
      <c r="H45" s="22">
        <f t="shared" si="0"/>
        <v>9184</v>
      </c>
      <c r="I45" s="1"/>
      <c r="W45" s="18"/>
    </row>
    <row r="46" spans="2:23" x14ac:dyDescent="0.2">
      <c r="B46" s="7" t="s">
        <v>59</v>
      </c>
      <c r="C46" s="87">
        <f>Data!AK20</f>
        <v>0</v>
      </c>
      <c r="D46" s="87">
        <f>Data!BE20</f>
        <v>0</v>
      </c>
      <c r="E46" s="87">
        <f>Data!BY20</f>
        <v>0</v>
      </c>
      <c r="F46" s="87">
        <f>Data!CS20</f>
        <v>0</v>
      </c>
      <c r="G46" s="87">
        <f>Data!DM20</f>
        <v>0</v>
      </c>
      <c r="H46" s="22">
        <f t="shared" si="0"/>
        <v>0</v>
      </c>
      <c r="I46" s="1"/>
      <c r="W46" s="18"/>
    </row>
    <row r="47" spans="2:23" x14ac:dyDescent="0.2">
      <c r="B47" s="7" t="s">
        <v>60</v>
      </c>
      <c r="C47" s="87">
        <f>Data!AL20</f>
        <v>5985</v>
      </c>
      <c r="D47" s="87">
        <f>Data!BF20</f>
        <v>21877</v>
      </c>
      <c r="E47" s="87">
        <f>Data!BZ20</f>
        <v>18555</v>
      </c>
      <c r="F47" s="87">
        <f>Data!CT20</f>
        <v>0</v>
      </c>
      <c r="G47" s="87">
        <f>Data!DN20</f>
        <v>0</v>
      </c>
      <c r="H47" s="22">
        <f t="shared" si="0"/>
        <v>46417</v>
      </c>
      <c r="I47" s="1"/>
      <c r="W47" s="18"/>
    </row>
    <row r="48" spans="2:23" x14ac:dyDescent="0.2">
      <c r="B48" s="7" t="s">
        <v>61</v>
      </c>
      <c r="C48" s="87">
        <f>Data!AM20</f>
        <v>0</v>
      </c>
      <c r="D48" s="87">
        <f>Data!BG20</f>
        <v>0</v>
      </c>
      <c r="E48" s="87">
        <f>Data!CA20</f>
        <v>0</v>
      </c>
      <c r="F48" s="87">
        <f>Data!CU20</f>
        <v>0</v>
      </c>
      <c r="G48" s="87">
        <f>Data!DO20</f>
        <v>0</v>
      </c>
      <c r="H48" s="22">
        <f t="shared" si="0"/>
        <v>0</v>
      </c>
      <c r="I48" s="1"/>
      <c r="W48" s="18"/>
    </row>
    <row r="49" spans="2:23" x14ac:dyDescent="0.2">
      <c r="B49" s="7" t="s">
        <v>62</v>
      </c>
      <c r="C49" s="87">
        <f>Data!AN20</f>
        <v>0</v>
      </c>
      <c r="D49" s="87">
        <f>Data!BH20</f>
        <v>1713</v>
      </c>
      <c r="E49" s="87">
        <f>Data!CB20</f>
        <v>0</v>
      </c>
      <c r="F49" s="87">
        <f>Data!CV20</f>
        <v>0</v>
      </c>
      <c r="G49" s="87">
        <f>Data!DP20</f>
        <v>0</v>
      </c>
      <c r="H49" s="22">
        <f t="shared" si="0"/>
        <v>1713</v>
      </c>
      <c r="I49" s="1"/>
      <c r="W49" s="18"/>
    </row>
    <row r="50" spans="2:23" x14ac:dyDescent="0.2">
      <c r="B50" s="7" t="s">
        <v>63</v>
      </c>
      <c r="C50" s="87">
        <f>Data!AO20</f>
        <v>517</v>
      </c>
      <c r="D50" s="87">
        <f>Data!BI20</f>
        <v>1790</v>
      </c>
      <c r="E50" s="87">
        <f>Data!CC20</f>
        <v>942</v>
      </c>
      <c r="F50" s="87">
        <f>Data!CW20</f>
        <v>0</v>
      </c>
      <c r="G50" s="87">
        <f>Data!DQ20</f>
        <v>0</v>
      </c>
      <c r="H50" s="22">
        <f t="shared" si="0"/>
        <v>3249</v>
      </c>
      <c r="I50" s="1"/>
      <c r="W50" s="18"/>
    </row>
    <row r="51" spans="2:23" x14ac:dyDescent="0.2">
      <c r="B51" s="7" t="s">
        <v>0</v>
      </c>
      <c r="C51" s="87">
        <f>Data!AP20</f>
        <v>39</v>
      </c>
      <c r="D51" s="87">
        <f>Data!BJ20</f>
        <v>2293</v>
      </c>
      <c r="E51" s="87">
        <f>Data!CD20</f>
        <v>314</v>
      </c>
      <c r="F51" s="87">
        <f>Data!CX20</f>
        <v>0</v>
      </c>
      <c r="G51" s="87">
        <f>Data!DR20</f>
        <v>0</v>
      </c>
      <c r="H51" s="22">
        <f t="shared" si="0"/>
        <v>2646</v>
      </c>
      <c r="I51" s="1"/>
      <c r="W51" s="18"/>
    </row>
    <row r="52" spans="2:23" x14ac:dyDescent="0.2">
      <c r="B52" s="8" t="s">
        <v>34</v>
      </c>
      <c r="C52" s="22">
        <f>SUM(C32:C51)</f>
        <v>101069</v>
      </c>
      <c r="D52" s="22">
        <f>SUM(D32:D51)</f>
        <v>89142</v>
      </c>
      <c r="E52" s="22">
        <f>SUM(E32:E51)</f>
        <v>54312</v>
      </c>
      <c r="F52" s="22">
        <f>SUM(F32:F51)</f>
        <v>5568</v>
      </c>
      <c r="G52" s="22">
        <f>SUM(G32:G51)</f>
        <v>0</v>
      </c>
      <c r="H52" s="22">
        <f t="shared" si="0"/>
        <v>250091</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Data!T20</f>
        <v>Bussell, Paige</v>
      </c>
      <c r="E55" s="363"/>
      <c r="F55" s="363"/>
      <c r="G55" s="94" t="str">
        <f>Data!U20</f>
        <v>(903) 468-3209</v>
      </c>
      <c r="H55" s="84" t="str">
        <f>Data!V20</f>
        <v>Paige_Bussell@tamu-commerce.edu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Data!DS20</f>
        <v>3251607</v>
      </c>
      <c r="D61" s="88">
        <f>Data!EM20</f>
        <v>2032609</v>
      </c>
      <c r="E61" s="88">
        <f>Data!FG20</f>
        <v>2106667</v>
      </c>
      <c r="F61" s="88">
        <f>Data!GA20</f>
        <v>251986</v>
      </c>
      <c r="G61" s="88">
        <f>Data!GU20</f>
        <v>0</v>
      </c>
      <c r="H61" s="21">
        <f>SUM(C61:G61)</f>
        <v>7642869</v>
      </c>
      <c r="I61" s="1"/>
    </row>
    <row r="62" spans="2:23" x14ac:dyDescent="0.2">
      <c r="B62" s="9" t="str">
        <f>$B$33</f>
        <v>Science</v>
      </c>
      <c r="C62" s="88">
        <f>Data!DT20</f>
        <v>1248889</v>
      </c>
      <c r="D62" s="88">
        <f>Data!EN20</f>
        <v>899100</v>
      </c>
      <c r="E62" s="88">
        <f>Data!FH20</f>
        <v>779896</v>
      </c>
      <c r="F62" s="88">
        <f>Data!GB20</f>
        <v>596</v>
      </c>
      <c r="G62" s="88">
        <f>Data!GV20</f>
        <v>0</v>
      </c>
      <c r="H62" s="22">
        <f t="shared" ref="H62:H81" si="1">SUM(C62:G62)</f>
        <v>2928481</v>
      </c>
      <c r="I62" s="1"/>
    </row>
    <row r="63" spans="2:23" x14ac:dyDescent="0.2">
      <c r="B63" s="9" t="str">
        <f>$B$34</f>
        <v>Fine Arts</v>
      </c>
      <c r="C63" s="88">
        <f>Data!DU20</f>
        <v>767423</v>
      </c>
      <c r="D63" s="88">
        <f>Data!EO20</f>
        <v>672425</v>
      </c>
      <c r="E63" s="88">
        <f>Data!FI20</f>
        <v>617202</v>
      </c>
      <c r="F63" s="88">
        <f>Data!GC20</f>
        <v>10034</v>
      </c>
      <c r="G63" s="88">
        <f>Data!GW20</f>
        <v>0</v>
      </c>
      <c r="H63" s="22">
        <f t="shared" si="1"/>
        <v>2067084</v>
      </c>
      <c r="I63" s="1"/>
    </row>
    <row r="64" spans="2:23" x14ac:dyDescent="0.2">
      <c r="B64" s="9" t="str">
        <f>$B$35</f>
        <v>Teacher Education</v>
      </c>
      <c r="C64" s="88">
        <f>Data!DV20</f>
        <v>140482</v>
      </c>
      <c r="D64" s="88">
        <f>Data!EP20</f>
        <v>1315564</v>
      </c>
      <c r="E64" s="88">
        <f>Data!FJ20</f>
        <v>1813701</v>
      </c>
      <c r="F64" s="88">
        <f>Data!GD20</f>
        <v>655682</v>
      </c>
      <c r="G64" s="88">
        <f>Data!GX20</f>
        <v>0</v>
      </c>
      <c r="H64" s="22">
        <f t="shared" si="1"/>
        <v>3925429</v>
      </c>
      <c r="I64" s="1"/>
    </row>
    <row r="65" spans="2:9" x14ac:dyDescent="0.2">
      <c r="B65" s="9" t="str">
        <f>$B$36</f>
        <v>Agriculture</v>
      </c>
      <c r="C65" s="88">
        <f>Data!DW20</f>
        <v>301069</v>
      </c>
      <c r="D65" s="88">
        <f>Data!EQ20</f>
        <v>499069</v>
      </c>
      <c r="E65" s="88">
        <f>Data!FK20</f>
        <v>208353</v>
      </c>
      <c r="F65" s="88">
        <f>Data!GE20</f>
        <v>0</v>
      </c>
      <c r="G65" s="88">
        <f>Data!GY20</f>
        <v>0</v>
      </c>
      <c r="H65" s="22">
        <f t="shared" si="1"/>
        <v>1008491</v>
      </c>
      <c r="I65" s="1"/>
    </row>
    <row r="66" spans="2:9" x14ac:dyDescent="0.2">
      <c r="B66" s="9" t="str">
        <f>$B$37</f>
        <v>Engineering</v>
      </c>
      <c r="C66" s="88">
        <f>Data!DX20</f>
        <v>454103</v>
      </c>
      <c r="D66" s="88">
        <f>Data!ER20</f>
        <v>547412</v>
      </c>
      <c r="E66" s="88">
        <f>Data!FL20</f>
        <v>758415</v>
      </c>
      <c r="F66" s="88">
        <f>Data!GF20</f>
        <v>0</v>
      </c>
      <c r="G66" s="88">
        <f>Data!GZ20</f>
        <v>0</v>
      </c>
      <c r="H66" s="22">
        <f t="shared" si="1"/>
        <v>1759930</v>
      </c>
      <c r="I66" s="1"/>
    </row>
    <row r="67" spans="2:9" x14ac:dyDescent="0.2">
      <c r="B67" s="9" t="str">
        <f>$B$38</f>
        <v>Home Economics</v>
      </c>
      <c r="C67" s="88">
        <f>Data!DY20</f>
        <v>6725</v>
      </c>
      <c r="D67" s="88">
        <f>Data!ES20</f>
        <v>22596</v>
      </c>
      <c r="E67" s="88">
        <f>Data!FM20</f>
        <v>46296</v>
      </c>
      <c r="F67" s="88">
        <f>Data!GG20</f>
        <v>16450</v>
      </c>
      <c r="G67" s="88">
        <f>Data!HA20</f>
        <v>0</v>
      </c>
      <c r="H67" s="22">
        <f t="shared" si="1"/>
        <v>92067</v>
      </c>
      <c r="I67" s="1"/>
    </row>
    <row r="68" spans="2:9" x14ac:dyDescent="0.2">
      <c r="B68" s="9" t="str">
        <f>$B$39</f>
        <v>Law</v>
      </c>
      <c r="C68" s="88">
        <f>Data!DZ20</f>
        <v>0</v>
      </c>
      <c r="D68" s="88">
        <f>Data!ET20</f>
        <v>0</v>
      </c>
      <c r="E68" s="88">
        <f>Data!FN20</f>
        <v>0</v>
      </c>
      <c r="F68" s="88">
        <f>Data!GH20</f>
        <v>0</v>
      </c>
      <c r="G68" s="88">
        <f>Data!HB20</f>
        <v>0</v>
      </c>
      <c r="H68" s="22">
        <f t="shared" si="1"/>
        <v>0</v>
      </c>
      <c r="I68" s="1"/>
    </row>
    <row r="69" spans="2:9" x14ac:dyDescent="0.2">
      <c r="B69" s="9" t="str">
        <f>$B$40</f>
        <v>Social Service</v>
      </c>
      <c r="C69" s="88">
        <f>Data!EA20</f>
        <v>59194</v>
      </c>
      <c r="D69" s="88">
        <f>Data!EU20</f>
        <v>247188</v>
      </c>
      <c r="E69" s="88">
        <f>Data!FO20</f>
        <v>528089</v>
      </c>
      <c r="F69" s="88">
        <f>Data!GI20</f>
        <v>0</v>
      </c>
      <c r="G69" s="88">
        <f>Data!HC20</f>
        <v>0</v>
      </c>
      <c r="H69" s="22">
        <f t="shared" si="1"/>
        <v>834471</v>
      </c>
      <c r="I69" s="1"/>
    </row>
    <row r="70" spans="2:9" x14ac:dyDescent="0.2">
      <c r="B70" s="9" t="str">
        <f>$B$41</f>
        <v>Library Science</v>
      </c>
      <c r="C70" s="88">
        <f>Data!EB20</f>
        <v>0</v>
      </c>
      <c r="D70" s="88">
        <f>Data!EV20</f>
        <v>0</v>
      </c>
      <c r="E70" s="88">
        <f>Data!FP20</f>
        <v>100674</v>
      </c>
      <c r="F70" s="88">
        <f>Data!GJ20</f>
        <v>0</v>
      </c>
      <c r="G70" s="88">
        <f>Data!HD20</f>
        <v>0</v>
      </c>
      <c r="H70" s="22">
        <f t="shared" si="1"/>
        <v>100674</v>
      </c>
      <c r="I70" s="1"/>
    </row>
    <row r="71" spans="2:9" x14ac:dyDescent="0.2">
      <c r="B71" s="9" t="str">
        <f>$B$42</f>
        <v>Veterinary Science</v>
      </c>
      <c r="C71" s="88">
        <f>Data!EC20</f>
        <v>0</v>
      </c>
      <c r="D71" s="88">
        <f>Data!EW20</f>
        <v>0</v>
      </c>
      <c r="E71" s="88">
        <f>Data!FQ20</f>
        <v>0</v>
      </c>
      <c r="F71" s="88">
        <f>Data!GK20</f>
        <v>0</v>
      </c>
      <c r="G71" s="88">
        <f>Data!HE20</f>
        <v>0</v>
      </c>
      <c r="H71" s="22">
        <f t="shared" si="1"/>
        <v>0</v>
      </c>
      <c r="I71" s="1"/>
    </row>
    <row r="72" spans="2:9" x14ac:dyDescent="0.2">
      <c r="B72" s="9" t="str">
        <f>$B$43</f>
        <v>Vocational Training</v>
      </c>
      <c r="C72" s="88">
        <f>Data!ED20</f>
        <v>0</v>
      </c>
      <c r="D72" s="88">
        <f>Data!EX20</f>
        <v>0</v>
      </c>
      <c r="E72" s="88">
        <f>Data!FR20</f>
        <v>0</v>
      </c>
      <c r="F72" s="88">
        <f>Data!GL20</f>
        <v>0</v>
      </c>
      <c r="G72" s="88">
        <f>Data!HF20</f>
        <v>0</v>
      </c>
      <c r="H72" s="22">
        <f t="shared" si="1"/>
        <v>0</v>
      </c>
      <c r="I72" s="1"/>
    </row>
    <row r="73" spans="2:9" x14ac:dyDescent="0.2">
      <c r="B73" s="9" t="str">
        <f>$B$44</f>
        <v>Physical Training</v>
      </c>
      <c r="C73" s="88">
        <f>Data!EE20</f>
        <v>44794</v>
      </c>
      <c r="D73" s="88">
        <f>Data!EY20</f>
        <v>0</v>
      </c>
      <c r="E73" s="88">
        <f>Data!FS20</f>
        <v>0</v>
      </c>
      <c r="F73" s="88">
        <f>Data!GM20</f>
        <v>0</v>
      </c>
      <c r="G73" s="88">
        <f>Data!HG20</f>
        <v>0</v>
      </c>
      <c r="H73" s="22">
        <f t="shared" si="1"/>
        <v>44794</v>
      </c>
      <c r="I73" s="1"/>
    </row>
    <row r="74" spans="2:9" x14ac:dyDescent="0.2">
      <c r="B74" s="9" t="str">
        <f>$B$45</f>
        <v>Health Services</v>
      </c>
      <c r="C74" s="88">
        <f>Data!EF20</f>
        <v>362825</v>
      </c>
      <c r="D74" s="88">
        <f>Data!EZ20</f>
        <v>314189</v>
      </c>
      <c r="E74" s="88">
        <f>Data!FT20</f>
        <v>163791</v>
      </c>
      <c r="F74" s="88">
        <f>Data!GN20</f>
        <v>0</v>
      </c>
      <c r="G74" s="88">
        <f>Data!HH20</f>
        <v>0</v>
      </c>
      <c r="H74" s="22">
        <f t="shared" si="1"/>
        <v>840805</v>
      </c>
      <c r="I74" s="1"/>
    </row>
    <row r="75" spans="2:9" x14ac:dyDescent="0.2">
      <c r="B75" s="9" t="str">
        <f>$B$46</f>
        <v>Pharmacy</v>
      </c>
      <c r="C75" s="88">
        <f>Data!EG20</f>
        <v>0</v>
      </c>
      <c r="D75" s="88">
        <f>Data!FA20</f>
        <v>0</v>
      </c>
      <c r="E75" s="88">
        <f>Data!FU20</f>
        <v>0</v>
      </c>
      <c r="F75" s="88">
        <f>Data!GO20</f>
        <v>0</v>
      </c>
      <c r="G75" s="88">
        <f>Data!HI20</f>
        <v>0</v>
      </c>
      <c r="H75" s="22">
        <f t="shared" si="1"/>
        <v>0</v>
      </c>
      <c r="I75" s="1"/>
    </row>
    <row r="76" spans="2:9" x14ac:dyDescent="0.2">
      <c r="B76" s="9" t="str">
        <f>$B$47</f>
        <v>Business Administration</v>
      </c>
      <c r="C76" s="88">
        <f>Data!EH20</f>
        <v>477077</v>
      </c>
      <c r="D76" s="88">
        <f>Data!FB20</f>
        <v>1977816</v>
      </c>
      <c r="E76" s="88">
        <f>Data!FV20</f>
        <v>4114461</v>
      </c>
      <c r="F76" s="88">
        <f>Data!GP20</f>
        <v>0</v>
      </c>
      <c r="G76" s="88">
        <f>Data!HJ20</f>
        <v>0</v>
      </c>
      <c r="H76" s="22">
        <f t="shared" si="1"/>
        <v>6569354</v>
      </c>
      <c r="I76" s="1"/>
    </row>
    <row r="77" spans="2:9" x14ac:dyDescent="0.2">
      <c r="B77" s="9" t="str">
        <f>$B$48</f>
        <v>Optometry</v>
      </c>
      <c r="C77" s="88">
        <f>Data!EI20</f>
        <v>0</v>
      </c>
      <c r="D77" s="88">
        <f>Data!FC20</f>
        <v>0</v>
      </c>
      <c r="E77" s="88">
        <f>Data!FW20</f>
        <v>0</v>
      </c>
      <c r="F77" s="88">
        <f>Data!GQ20</f>
        <v>0</v>
      </c>
      <c r="G77" s="88">
        <f>Data!HK20</f>
        <v>0</v>
      </c>
      <c r="H77" s="22">
        <f t="shared" si="1"/>
        <v>0</v>
      </c>
      <c r="I77" s="1"/>
    </row>
    <row r="78" spans="2:9" x14ac:dyDescent="0.2">
      <c r="B78" s="9" t="str">
        <f>$B$49</f>
        <v>Teacher Ed-Practice Teaching</v>
      </c>
      <c r="C78" s="88">
        <f>Data!EJ20</f>
        <v>0</v>
      </c>
      <c r="D78" s="88">
        <f>Data!FD20</f>
        <v>0</v>
      </c>
      <c r="E78" s="88">
        <f>Data!FX20</f>
        <v>0</v>
      </c>
      <c r="F78" s="88">
        <f>Data!GR20</f>
        <v>0</v>
      </c>
      <c r="G78" s="88">
        <f>Data!HL20</f>
        <v>0</v>
      </c>
      <c r="H78" s="22">
        <f t="shared" si="1"/>
        <v>0</v>
      </c>
      <c r="I78" s="1"/>
    </row>
    <row r="79" spans="2:9" x14ac:dyDescent="0.2">
      <c r="B79" s="9" t="str">
        <f>$B$50</f>
        <v>Technology</v>
      </c>
      <c r="C79" s="88">
        <f>Data!EK20</f>
        <v>85081</v>
      </c>
      <c r="D79" s="88">
        <f>Data!FE20</f>
        <v>276520</v>
      </c>
      <c r="E79" s="88">
        <f>Data!FY20</f>
        <v>252077</v>
      </c>
      <c r="F79" s="88">
        <f>Data!GS20</f>
        <v>0</v>
      </c>
      <c r="G79" s="88">
        <f>Data!HM20</f>
        <v>0</v>
      </c>
      <c r="H79" s="22">
        <f t="shared" si="1"/>
        <v>613678</v>
      </c>
      <c r="I79" s="1"/>
    </row>
    <row r="80" spans="2:9" x14ac:dyDescent="0.2">
      <c r="B80" s="9" t="str">
        <f>$B$51</f>
        <v>Nursing</v>
      </c>
      <c r="C80" s="88">
        <f>Data!EL20</f>
        <v>7929</v>
      </c>
      <c r="D80" s="88">
        <f>Data!FF20</f>
        <v>478004</v>
      </c>
      <c r="E80" s="88">
        <f>Data!FZ20</f>
        <v>216683</v>
      </c>
      <c r="F80" s="88">
        <f>Data!GT20</f>
        <v>0</v>
      </c>
      <c r="G80" s="88">
        <f>Data!HN20</f>
        <v>0</v>
      </c>
      <c r="H80" s="22">
        <f t="shared" si="1"/>
        <v>702616</v>
      </c>
      <c r="I80" s="1"/>
    </row>
    <row r="81" spans="2:9" x14ac:dyDescent="0.2">
      <c r="B81" s="39" t="str">
        <f>$B$52</f>
        <v>Totals</v>
      </c>
      <c r="C81" s="21">
        <f>SUM(C61:C80)</f>
        <v>7207198</v>
      </c>
      <c r="D81" s="21">
        <f>SUM(D61:D80)</f>
        <v>9282492</v>
      </c>
      <c r="E81" s="21">
        <f>SUM(E61:E80)</f>
        <v>11706305</v>
      </c>
      <c r="F81" s="21">
        <f>SUM(F61:F80)</f>
        <v>934748</v>
      </c>
      <c r="G81" s="21">
        <f>SUM(G61:G80)</f>
        <v>0</v>
      </c>
      <c r="H81" s="21">
        <f t="shared" si="1"/>
        <v>29130743</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Data!T20</f>
        <v>Bussell, Paige</v>
      </c>
      <c r="E84" s="363"/>
      <c r="F84" s="363"/>
      <c r="G84" s="94" t="str">
        <f>Data!U20</f>
        <v>(903) 468-3209</v>
      </c>
      <c r="H84" s="84" t="str">
        <f>Data!V20</f>
        <v>Paige_Bussell@tamu-commerce.edu</v>
      </c>
    </row>
    <row r="85" spans="2:9" ht="13.5" customHeight="1" x14ac:dyDescent="0.2">
      <c r="B85" s="27"/>
      <c r="C85" s="27"/>
      <c r="D85" s="27"/>
      <c r="E85" s="27"/>
      <c r="F85" s="27"/>
      <c r="G85" s="27"/>
      <c r="H85" s="5"/>
    </row>
    <row r="86" spans="2:9" x14ac:dyDescent="0.2">
      <c r="B86" s="28" t="s">
        <v>33</v>
      </c>
      <c r="C86" s="13"/>
      <c r="D86" s="13"/>
      <c r="E86" s="13"/>
      <c r="F86" s="13"/>
      <c r="G86" s="13"/>
      <c r="H86" s="17">
        <f>H13+H14</f>
        <v>59883788</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Data!HR20</f>
        <v>190077.71</v>
      </c>
      <c r="D91" s="171">
        <f>Data!IL20</f>
        <v>118819.3</v>
      </c>
      <c r="E91" s="171">
        <f>Data!JF20</f>
        <v>123148.47</v>
      </c>
      <c r="F91" s="171">
        <f>Data!JZ20</f>
        <v>14730.23</v>
      </c>
      <c r="G91" s="171">
        <f>Data!KT20</f>
        <v>0</v>
      </c>
      <c r="H91" s="40">
        <f t="shared" ref="H91:H111" si="2">SUM(C91:G91)</f>
        <v>446775.70999999996</v>
      </c>
    </row>
    <row r="92" spans="2:9" x14ac:dyDescent="0.2">
      <c r="B92" s="9" t="str">
        <f>$B$33</f>
        <v>Science</v>
      </c>
      <c r="C92" s="171">
        <f>Data!HS20</f>
        <v>73005.73</v>
      </c>
      <c r="D92" s="171">
        <f>Data!IM20</f>
        <v>52558.28</v>
      </c>
      <c r="E92" s="171">
        <f>Data!JG20</f>
        <v>45590.02</v>
      </c>
      <c r="F92" s="171">
        <f>Data!KA20</f>
        <v>34.840000000000003</v>
      </c>
      <c r="G92" s="171">
        <f>Data!KU20</f>
        <v>0</v>
      </c>
      <c r="H92" s="75">
        <f t="shared" si="2"/>
        <v>171188.87</v>
      </c>
    </row>
    <row r="93" spans="2:9" x14ac:dyDescent="0.2">
      <c r="B93" s="9" t="str">
        <f>$B$34</f>
        <v>Fine Arts</v>
      </c>
      <c r="C93" s="171">
        <f>Data!HT20</f>
        <v>44860.9</v>
      </c>
      <c r="D93" s="171">
        <f>Data!IN20</f>
        <v>39307.64</v>
      </c>
      <c r="E93" s="171">
        <f>Data!JH20</f>
        <v>36079.5</v>
      </c>
      <c r="F93" s="171">
        <f>Data!KB20</f>
        <v>586.54999999999995</v>
      </c>
      <c r="G93" s="171">
        <f>Data!KV20</f>
        <v>0</v>
      </c>
      <c r="H93" s="75">
        <f t="shared" si="2"/>
        <v>120834.59000000001</v>
      </c>
    </row>
    <row r="94" spans="2:9" x14ac:dyDescent="0.2">
      <c r="B94" s="9" t="str">
        <f>$B$35</f>
        <v>Teacher Education</v>
      </c>
      <c r="C94" s="171">
        <f>Data!HU20</f>
        <v>8212.09</v>
      </c>
      <c r="D94" s="171">
        <f>Data!IO20</f>
        <v>76903.320000000007</v>
      </c>
      <c r="E94" s="171">
        <f>Data!JI20</f>
        <v>106022.69</v>
      </c>
      <c r="F94" s="171">
        <f>Data!KC20</f>
        <v>38328.9</v>
      </c>
      <c r="G94" s="171">
        <f>Data!KW20</f>
        <v>0</v>
      </c>
      <c r="H94" s="75">
        <f t="shared" si="2"/>
        <v>229467</v>
      </c>
    </row>
    <row r="95" spans="2:9" x14ac:dyDescent="0.2">
      <c r="B95" s="9" t="str">
        <f>$B$36</f>
        <v>Agriculture</v>
      </c>
      <c r="C95" s="171">
        <f>Data!HV20</f>
        <v>17599.45</v>
      </c>
      <c r="D95" s="171">
        <f>Data!IP20</f>
        <v>29173.85</v>
      </c>
      <c r="E95" s="171">
        <f>Data!JJ20</f>
        <v>12179.6</v>
      </c>
      <c r="F95" s="171">
        <f>Data!KD20</f>
        <v>0</v>
      </c>
      <c r="G95" s="171">
        <f>Data!KX20</f>
        <v>0</v>
      </c>
      <c r="H95" s="75">
        <f t="shared" si="2"/>
        <v>58952.9</v>
      </c>
    </row>
    <row r="96" spans="2:9" x14ac:dyDescent="0.2">
      <c r="B96" s="9" t="str">
        <f>$B$37</f>
        <v>Engineering</v>
      </c>
      <c r="C96" s="171">
        <f>Data!HW20</f>
        <v>26545.29</v>
      </c>
      <c r="D96" s="171">
        <f>Data!IQ20</f>
        <v>31999.81</v>
      </c>
      <c r="E96" s="171">
        <f>Data!JK20</f>
        <v>44334.32</v>
      </c>
      <c r="F96" s="171">
        <f>Data!KE20</f>
        <v>0</v>
      </c>
      <c r="G96" s="171">
        <f>Data!KY20</f>
        <v>0</v>
      </c>
      <c r="H96" s="75">
        <f t="shared" si="2"/>
        <v>102879.42000000001</v>
      </c>
    </row>
    <row r="97" spans="2:8" x14ac:dyDescent="0.2">
      <c r="B97" s="9" t="str">
        <f>$B$38</f>
        <v>Home Economics</v>
      </c>
      <c r="C97" s="171">
        <f>Data!HX20</f>
        <v>393.12</v>
      </c>
      <c r="D97" s="171">
        <f>Data!IR20</f>
        <v>1320.88</v>
      </c>
      <c r="E97" s="171">
        <f>Data!JL20</f>
        <v>2706.3</v>
      </c>
      <c r="F97" s="171">
        <f>Data!KF20</f>
        <v>961.61</v>
      </c>
      <c r="G97" s="171">
        <f>Data!KZ20</f>
        <v>0</v>
      </c>
      <c r="H97" s="75">
        <f t="shared" si="2"/>
        <v>5381.91</v>
      </c>
    </row>
    <row r="98" spans="2:8" x14ac:dyDescent="0.2">
      <c r="B98" s="9" t="str">
        <f>$B$39</f>
        <v>Law</v>
      </c>
      <c r="C98" s="171">
        <f>Data!HY20</f>
        <v>0</v>
      </c>
      <c r="D98" s="171">
        <f>Data!IS20</f>
        <v>0</v>
      </c>
      <c r="E98" s="171">
        <f>Data!JM20</f>
        <v>0</v>
      </c>
      <c r="F98" s="171">
        <f>Data!KG20</f>
        <v>0</v>
      </c>
      <c r="G98" s="171">
        <f>Data!LA20</f>
        <v>0</v>
      </c>
      <c r="H98" s="75">
        <f t="shared" si="2"/>
        <v>0</v>
      </c>
    </row>
    <row r="99" spans="2:8" x14ac:dyDescent="0.2">
      <c r="B99" s="9" t="str">
        <f>$B$40</f>
        <v>Social Service</v>
      </c>
      <c r="C99" s="171">
        <f>Data!HZ20</f>
        <v>3460.28</v>
      </c>
      <c r="D99" s="171">
        <f>Data!IT20</f>
        <v>14449.76</v>
      </c>
      <c r="E99" s="171">
        <f>Data!JN20</f>
        <v>30870.26</v>
      </c>
      <c r="F99" s="171">
        <f>Data!KH20</f>
        <v>0</v>
      </c>
      <c r="G99" s="171">
        <f>Data!LB20</f>
        <v>0</v>
      </c>
      <c r="H99" s="75">
        <f t="shared" si="2"/>
        <v>48780.3</v>
      </c>
    </row>
    <row r="100" spans="2:8" x14ac:dyDescent="0.2">
      <c r="B100" s="9" t="str">
        <f>$B$41</f>
        <v>Library Science</v>
      </c>
      <c r="C100" s="171">
        <f>Data!IA20</f>
        <v>0</v>
      </c>
      <c r="D100" s="171">
        <f>Data!IU20</f>
        <v>0</v>
      </c>
      <c r="E100" s="171">
        <f>Data!JO20</f>
        <v>5885.05</v>
      </c>
      <c r="F100" s="171">
        <f>Data!KI20</f>
        <v>0</v>
      </c>
      <c r="G100" s="171">
        <f>Data!LC20</f>
        <v>0</v>
      </c>
      <c r="H100" s="75">
        <f t="shared" si="2"/>
        <v>5885.05</v>
      </c>
    </row>
    <row r="101" spans="2:8" x14ac:dyDescent="0.2">
      <c r="B101" s="9" t="str">
        <f>$B$42</f>
        <v>Veterinary Science</v>
      </c>
      <c r="C101" s="171">
        <f>Data!IB20</f>
        <v>0</v>
      </c>
      <c r="D101" s="171">
        <f>Data!IV20</f>
        <v>0</v>
      </c>
      <c r="E101" s="171">
        <f>Data!JP20</f>
        <v>0</v>
      </c>
      <c r="F101" s="171">
        <f>Data!KJ20</f>
        <v>0</v>
      </c>
      <c r="G101" s="171">
        <f>Data!LD20</f>
        <v>0</v>
      </c>
      <c r="H101" s="75">
        <f t="shared" si="2"/>
        <v>0</v>
      </c>
    </row>
    <row r="102" spans="2:8" x14ac:dyDescent="0.2">
      <c r="B102" s="9" t="str">
        <f>$B$43</f>
        <v>Vocational Training</v>
      </c>
      <c r="C102" s="171">
        <f>Data!IC20</f>
        <v>0</v>
      </c>
      <c r="D102" s="171">
        <f>Data!IW20</f>
        <v>0</v>
      </c>
      <c r="E102" s="171">
        <f>Data!JQ20</f>
        <v>0</v>
      </c>
      <c r="F102" s="171">
        <f>Data!KK20</f>
        <v>0</v>
      </c>
      <c r="G102" s="171">
        <f>Data!LE20</f>
        <v>0</v>
      </c>
      <c r="H102" s="75">
        <f t="shared" si="2"/>
        <v>0</v>
      </c>
    </row>
    <row r="103" spans="2:8" x14ac:dyDescent="0.2">
      <c r="B103" s="9" t="str">
        <f>$B$44</f>
        <v>Physical Training</v>
      </c>
      <c r="C103" s="171">
        <f>Data!ID20</f>
        <v>2618.5</v>
      </c>
      <c r="D103" s="171">
        <f>Data!IX20</f>
        <v>0</v>
      </c>
      <c r="E103" s="171">
        <f>Data!JR20</f>
        <v>0</v>
      </c>
      <c r="F103" s="171">
        <f>Data!KL20</f>
        <v>0</v>
      </c>
      <c r="G103" s="171">
        <f>Data!LF20</f>
        <v>0</v>
      </c>
      <c r="H103" s="75">
        <f t="shared" si="2"/>
        <v>2618.5</v>
      </c>
    </row>
    <row r="104" spans="2:8" x14ac:dyDescent="0.2">
      <c r="B104" s="9" t="str">
        <f>$B$45</f>
        <v>Health Services</v>
      </c>
      <c r="C104" s="171">
        <f>Data!IE20</f>
        <v>21209.5</v>
      </c>
      <c r="D104" s="171">
        <f>Data!IY20</f>
        <v>18366.400000000001</v>
      </c>
      <c r="E104" s="171">
        <f>Data!JS20</f>
        <v>9574.66</v>
      </c>
      <c r="F104" s="171">
        <f>Data!KM20</f>
        <v>0</v>
      </c>
      <c r="G104" s="171">
        <f>Data!LG20</f>
        <v>0</v>
      </c>
      <c r="H104" s="75">
        <f t="shared" si="2"/>
        <v>49150.559999999998</v>
      </c>
    </row>
    <row r="105" spans="2:8" x14ac:dyDescent="0.2">
      <c r="B105" s="9" t="str">
        <f>$B$46</f>
        <v>Pharmacy</v>
      </c>
      <c r="C105" s="171">
        <f>Data!IF20</f>
        <v>0</v>
      </c>
      <c r="D105" s="171">
        <f>Data!IZ20</f>
        <v>0</v>
      </c>
      <c r="E105" s="171">
        <f>Data!JT20</f>
        <v>0</v>
      </c>
      <c r="F105" s="171">
        <f>Data!KN20</f>
        <v>0</v>
      </c>
      <c r="G105" s="171">
        <f>Data!LH20</f>
        <v>0</v>
      </c>
      <c r="H105" s="75">
        <f t="shared" si="2"/>
        <v>0</v>
      </c>
    </row>
    <row r="106" spans="2:8" x14ac:dyDescent="0.2">
      <c r="B106" s="9" t="str">
        <f>$B$47</f>
        <v>Business Administration</v>
      </c>
      <c r="C106" s="171">
        <f>Data!IG20</f>
        <v>27888.27</v>
      </c>
      <c r="D106" s="171">
        <f>Data!JA20</f>
        <v>115616.29</v>
      </c>
      <c r="E106" s="171">
        <f>Data!JU20</f>
        <v>240517.17</v>
      </c>
      <c r="F106" s="171">
        <f>Data!KO20</f>
        <v>0</v>
      </c>
      <c r="G106" s="171">
        <f>Data!LI20</f>
        <v>0</v>
      </c>
      <c r="H106" s="75">
        <f t="shared" si="2"/>
        <v>384021.73</v>
      </c>
    </row>
    <row r="107" spans="2:8" x14ac:dyDescent="0.2">
      <c r="B107" s="9" t="str">
        <f>$B$48</f>
        <v>Optometry</v>
      </c>
      <c r="C107" s="171">
        <f>Data!IH20</f>
        <v>0</v>
      </c>
      <c r="D107" s="171">
        <f>Data!JB20</f>
        <v>0</v>
      </c>
      <c r="E107" s="171">
        <f>Data!JV20</f>
        <v>0</v>
      </c>
      <c r="F107" s="171">
        <f>Data!KP20</f>
        <v>0</v>
      </c>
      <c r="G107" s="171">
        <f>Data!LJ20</f>
        <v>0</v>
      </c>
      <c r="H107" s="75">
        <f t="shared" si="2"/>
        <v>0</v>
      </c>
    </row>
    <row r="108" spans="2:8" x14ac:dyDescent="0.2">
      <c r="B108" s="9" t="str">
        <f>$B$49</f>
        <v>Teacher Ed-Practice Teaching</v>
      </c>
      <c r="C108" s="171">
        <f>Data!II20</f>
        <v>0</v>
      </c>
      <c r="D108" s="171">
        <f>Data!JC20</f>
        <v>0</v>
      </c>
      <c r="E108" s="171">
        <f>Data!JW20</f>
        <v>0</v>
      </c>
      <c r="F108" s="171">
        <f>Data!KQ20</f>
        <v>0</v>
      </c>
      <c r="G108" s="171">
        <f>Data!LK20</f>
        <v>0</v>
      </c>
      <c r="H108" s="75">
        <f t="shared" si="2"/>
        <v>0</v>
      </c>
    </row>
    <row r="109" spans="2:8" x14ac:dyDescent="0.2">
      <c r="B109" s="9" t="str">
        <f>$B$50</f>
        <v>Technology</v>
      </c>
      <c r="C109" s="171">
        <f>Data!IJ20</f>
        <v>4973.54</v>
      </c>
      <c r="D109" s="171">
        <f>Data!JD20</f>
        <v>16164.4</v>
      </c>
      <c r="E109" s="171">
        <f>Data!JX20</f>
        <v>14735.55</v>
      </c>
      <c r="F109" s="171">
        <f>Data!KR20</f>
        <v>0</v>
      </c>
      <c r="G109" s="171">
        <f>Data!LL20</f>
        <v>0</v>
      </c>
      <c r="H109" s="75">
        <f t="shared" si="2"/>
        <v>35873.49</v>
      </c>
    </row>
    <row r="110" spans="2:8" x14ac:dyDescent="0.2">
      <c r="B110" s="9" t="str">
        <f>$B$51</f>
        <v>Nursing</v>
      </c>
      <c r="C110" s="171">
        <f>Data!IK20</f>
        <v>463.5</v>
      </c>
      <c r="D110" s="171">
        <f>Data!JE20</f>
        <v>27942.46</v>
      </c>
      <c r="E110" s="171">
        <f>Data!JY20</f>
        <v>12666.54</v>
      </c>
      <c r="F110" s="171">
        <f>Data!KS20</f>
        <v>0</v>
      </c>
      <c r="G110" s="171">
        <f>Data!HPM20</f>
        <v>0</v>
      </c>
      <c r="H110" s="75">
        <f t="shared" si="2"/>
        <v>41072.5</v>
      </c>
    </row>
    <row r="111" spans="2:8" x14ac:dyDescent="0.2">
      <c r="B111" s="39" t="str">
        <f>$B$52</f>
        <v>Totals</v>
      </c>
      <c r="C111" s="40">
        <f>SUM(C91:C110)</f>
        <v>421307.88000000006</v>
      </c>
      <c r="D111" s="40">
        <f>SUM(D91:D110)</f>
        <v>542622.39</v>
      </c>
      <c r="E111" s="40">
        <f>SUM(E91:E110)</f>
        <v>684310.13</v>
      </c>
      <c r="F111" s="40">
        <f>SUM(F91:F110)</f>
        <v>54642.130000000005</v>
      </c>
      <c r="G111" s="40">
        <f>SUM(G91:G110)</f>
        <v>0</v>
      </c>
      <c r="H111" s="40">
        <f t="shared" si="2"/>
        <v>1702882.5299999998</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3441684.71</v>
      </c>
      <c r="D116" s="21">
        <f t="shared" si="3"/>
        <v>2151428.2999999998</v>
      </c>
      <c r="E116" s="21">
        <f t="shared" si="3"/>
        <v>2229815.4700000002</v>
      </c>
      <c r="F116" s="21">
        <f t="shared" si="3"/>
        <v>266716.23</v>
      </c>
      <c r="G116" s="21">
        <f t="shared" si="3"/>
        <v>0</v>
      </c>
      <c r="H116" s="40">
        <f t="shared" ref="H116:H136" si="4">SUM(C116:G116)</f>
        <v>8089644.7100000009</v>
      </c>
      <c r="I116" s="1"/>
    </row>
    <row r="117" spans="2:9" x14ac:dyDescent="0.2">
      <c r="B117" s="9" t="str">
        <f>$B$33</f>
        <v>Science</v>
      </c>
      <c r="C117" s="22">
        <f t="shared" si="3"/>
        <v>1321894.73</v>
      </c>
      <c r="D117" s="22">
        <f t="shared" si="3"/>
        <v>951658.28</v>
      </c>
      <c r="E117" s="22">
        <f t="shared" si="3"/>
        <v>825486.02</v>
      </c>
      <c r="F117" s="22">
        <f t="shared" si="3"/>
        <v>630.84</v>
      </c>
      <c r="G117" s="22">
        <f t="shared" si="3"/>
        <v>0</v>
      </c>
      <c r="H117" s="75">
        <f t="shared" si="4"/>
        <v>3099669.8699999996</v>
      </c>
      <c r="I117" s="1"/>
    </row>
    <row r="118" spans="2:9" x14ac:dyDescent="0.2">
      <c r="B118" s="9" t="str">
        <f>$B$34</f>
        <v>Fine Arts</v>
      </c>
      <c r="C118" s="22">
        <f t="shared" si="3"/>
        <v>812283.9</v>
      </c>
      <c r="D118" s="22">
        <f t="shared" si="3"/>
        <v>711732.64</v>
      </c>
      <c r="E118" s="22">
        <f t="shared" si="3"/>
        <v>653281.5</v>
      </c>
      <c r="F118" s="22">
        <f t="shared" si="3"/>
        <v>10620.55</v>
      </c>
      <c r="G118" s="22">
        <f t="shared" si="3"/>
        <v>0</v>
      </c>
      <c r="H118" s="75">
        <f t="shared" si="4"/>
        <v>2187918.59</v>
      </c>
      <c r="I118" s="1"/>
    </row>
    <row r="119" spans="2:9" x14ac:dyDescent="0.2">
      <c r="B119" s="9" t="str">
        <f>$B$35</f>
        <v>Teacher Education</v>
      </c>
      <c r="C119" s="22">
        <f t="shared" si="3"/>
        <v>148694.09</v>
      </c>
      <c r="D119" s="22">
        <f t="shared" si="3"/>
        <v>1392467.32</v>
      </c>
      <c r="E119" s="22">
        <f t="shared" si="3"/>
        <v>1919723.69</v>
      </c>
      <c r="F119" s="22">
        <f t="shared" si="3"/>
        <v>694010.9</v>
      </c>
      <c r="G119" s="22">
        <f t="shared" si="3"/>
        <v>0</v>
      </c>
      <c r="H119" s="75">
        <f t="shared" si="4"/>
        <v>4154896</v>
      </c>
      <c r="I119" s="1"/>
    </row>
    <row r="120" spans="2:9" x14ac:dyDescent="0.2">
      <c r="B120" s="9" t="str">
        <f>$B$36</f>
        <v>Agriculture</v>
      </c>
      <c r="C120" s="22">
        <f t="shared" si="3"/>
        <v>318668.45</v>
      </c>
      <c r="D120" s="22">
        <f t="shared" si="3"/>
        <v>528242.85</v>
      </c>
      <c r="E120" s="22">
        <f t="shared" si="3"/>
        <v>220532.6</v>
      </c>
      <c r="F120" s="22">
        <f t="shared" si="3"/>
        <v>0</v>
      </c>
      <c r="G120" s="22">
        <f t="shared" si="3"/>
        <v>0</v>
      </c>
      <c r="H120" s="75">
        <f t="shared" si="4"/>
        <v>1067443.9000000001</v>
      </c>
      <c r="I120" s="1"/>
    </row>
    <row r="121" spans="2:9" x14ac:dyDescent="0.2">
      <c r="B121" s="9" t="str">
        <f>$B$37</f>
        <v>Engineering</v>
      </c>
      <c r="C121" s="22">
        <f t="shared" si="3"/>
        <v>480648.29</v>
      </c>
      <c r="D121" s="22">
        <f t="shared" si="3"/>
        <v>579411.81000000006</v>
      </c>
      <c r="E121" s="22">
        <f t="shared" si="3"/>
        <v>802749.32</v>
      </c>
      <c r="F121" s="22">
        <f t="shared" si="3"/>
        <v>0</v>
      </c>
      <c r="G121" s="22">
        <f t="shared" si="3"/>
        <v>0</v>
      </c>
      <c r="H121" s="75">
        <f t="shared" si="4"/>
        <v>1862809.42</v>
      </c>
      <c r="I121" s="1"/>
    </row>
    <row r="122" spans="2:9" x14ac:dyDescent="0.2">
      <c r="B122" s="9" t="str">
        <f>$B$38</f>
        <v>Home Economics</v>
      </c>
      <c r="C122" s="22">
        <f t="shared" si="3"/>
        <v>7118.12</v>
      </c>
      <c r="D122" s="22">
        <f t="shared" si="3"/>
        <v>23916.880000000001</v>
      </c>
      <c r="E122" s="22">
        <f t="shared" si="3"/>
        <v>49002.3</v>
      </c>
      <c r="F122" s="22">
        <f t="shared" si="3"/>
        <v>17411.61</v>
      </c>
      <c r="G122" s="22">
        <f t="shared" si="3"/>
        <v>0</v>
      </c>
      <c r="H122" s="75">
        <f t="shared" si="4"/>
        <v>97448.91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62654.28</v>
      </c>
      <c r="D124" s="22">
        <f t="shared" si="3"/>
        <v>261637.76000000001</v>
      </c>
      <c r="E124" s="22">
        <f t="shared" si="3"/>
        <v>558959.26</v>
      </c>
      <c r="F124" s="22">
        <f t="shared" si="3"/>
        <v>0</v>
      </c>
      <c r="G124" s="22">
        <f t="shared" si="3"/>
        <v>0</v>
      </c>
      <c r="H124" s="75">
        <f t="shared" si="4"/>
        <v>883251.3</v>
      </c>
      <c r="I124" s="1"/>
    </row>
    <row r="125" spans="2:9" x14ac:dyDescent="0.2">
      <c r="B125" s="9" t="str">
        <f>$B$41</f>
        <v>Library Science</v>
      </c>
      <c r="C125" s="22">
        <f t="shared" si="3"/>
        <v>0</v>
      </c>
      <c r="D125" s="22">
        <f t="shared" si="3"/>
        <v>0</v>
      </c>
      <c r="E125" s="22">
        <f t="shared" si="3"/>
        <v>106559.05</v>
      </c>
      <c r="F125" s="22">
        <f t="shared" si="3"/>
        <v>0</v>
      </c>
      <c r="G125" s="22">
        <f t="shared" si="3"/>
        <v>0</v>
      </c>
      <c r="H125" s="75">
        <f t="shared" si="4"/>
        <v>106559.05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47412.5</v>
      </c>
      <c r="D128" s="22">
        <f t="shared" si="3"/>
        <v>0</v>
      </c>
      <c r="E128" s="22">
        <f t="shared" si="3"/>
        <v>0</v>
      </c>
      <c r="F128" s="22">
        <f t="shared" si="3"/>
        <v>0</v>
      </c>
      <c r="G128" s="22">
        <f t="shared" si="3"/>
        <v>0</v>
      </c>
      <c r="H128" s="75">
        <f t="shared" si="4"/>
        <v>47412.5</v>
      </c>
      <c r="I128" s="1"/>
    </row>
    <row r="129" spans="2:12" x14ac:dyDescent="0.2">
      <c r="B129" s="9" t="str">
        <f>$B$45</f>
        <v>Health Services</v>
      </c>
      <c r="C129" s="22">
        <f t="shared" si="3"/>
        <v>384034.5</v>
      </c>
      <c r="D129" s="22">
        <f t="shared" si="3"/>
        <v>332555.40000000002</v>
      </c>
      <c r="E129" s="22">
        <f t="shared" si="3"/>
        <v>173365.66</v>
      </c>
      <c r="F129" s="22">
        <f t="shared" si="3"/>
        <v>0</v>
      </c>
      <c r="G129" s="22">
        <f t="shared" si="3"/>
        <v>0</v>
      </c>
      <c r="H129" s="75">
        <f t="shared" si="4"/>
        <v>889955.56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504965.27</v>
      </c>
      <c r="D131" s="22">
        <f t="shared" si="3"/>
        <v>2093432.29</v>
      </c>
      <c r="E131" s="22">
        <f t="shared" si="3"/>
        <v>4354978.17</v>
      </c>
      <c r="F131" s="22">
        <f t="shared" si="3"/>
        <v>0</v>
      </c>
      <c r="G131" s="22">
        <f t="shared" si="3"/>
        <v>0</v>
      </c>
      <c r="H131" s="75">
        <f t="shared" si="4"/>
        <v>6953375.7300000004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90054.54</v>
      </c>
      <c r="D134" s="22">
        <f t="shared" si="5"/>
        <v>292684.40000000002</v>
      </c>
      <c r="E134" s="22">
        <f t="shared" si="5"/>
        <v>266812.55</v>
      </c>
      <c r="F134" s="22">
        <f t="shared" si="5"/>
        <v>0</v>
      </c>
      <c r="G134" s="22">
        <f t="shared" si="5"/>
        <v>0</v>
      </c>
      <c r="H134" s="75">
        <f t="shared" si="4"/>
        <v>649551.49</v>
      </c>
      <c r="I134" s="1"/>
    </row>
    <row r="135" spans="2:12" x14ac:dyDescent="0.2">
      <c r="B135" s="9" t="str">
        <f>$B$51</f>
        <v>Nursing</v>
      </c>
      <c r="C135" s="22">
        <f t="shared" si="5"/>
        <v>8392.5</v>
      </c>
      <c r="D135" s="22">
        <f t="shared" si="5"/>
        <v>505946.46</v>
      </c>
      <c r="E135" s="22">
        <f t="shared" si="5"/>
        <v>229349.54</v>
      </c>
      <c r="F135" s="22">
        <f t="shared" si="5"/>
        <v>0</v>
      </c>
      <c r="G135" s="22">
        <f t="shared" si="5"/>
        <v>0</v>
      </c>
      <c r="H135" s="75">
        <f t="shared" si="4"/>
        <v>743688.5</v>
      </c>
      <c r="I135" s="1"/>
    </row>
    <row r="136" spans="2:12" x14ac:dyDescent="0.2">
      <c r="B136" s="39" t="str">
        <f>$B$52</f>
        <v>Totals</v>
      </c>
      <c r="C136" s="40">
        <f>SUM(C116:C135)</f>
        <v>7628505.8799999999</v>
      </c>
      <c r="D136" s="40">
        <f>SUM(D116:D135)</f>
        <v>9825114.3900000006</v>
      </c>
      <c r="E136" s="40">
        <f>SUM(E116:E135)</f>
        <v>12390615.129999999</v>
      </c>
      <c r="F136" s="40">
        <f>SUM(F116:F135)</f>
        <v>989390.13</v>
      </c>
      <c r="G136" s="40">
        <f>SUM(G116:G135)</f>
        <v>0</v>
      </c>
      <c r="H136" s="40">
        <f t="shared" si="4"/>
        <v>30833625.529999997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29050162.469999999</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Data!QD20</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Data!LN20</f>
        <v>0</v>
      </c>
      <c r="D143" s="171">
        <f>Data!MH20</f>
        <v>3660.65</v>
      </c>
      <c r="E143" s="171">
        <f>Data!NB20</f>
        <v>50613.32</v>
      </c>
      <c r="F143" s="171">
        <f>Data!NV20</f>
        <v>0</v>
      </c>
      <c r="G143" s="171">
        <f>Data!OP20</f>
        <v>0</v>
      </c>
      <c r="H143" s="172">
        <f>Data!PJ20</f>
        <v>7567454</v>
      </c>
      <c r="I143" s="76">
        <f t="shared" ref="I143:I162" si="6">SUM(C143:H143)</f>
        <v>7621727.9699999997</v>
      </c>
    </row>
    <row r="144" spans="2:12" x14ac:dyDescent="0.2">
      <c r="B144" s="9" t="str">
        <f>$B$33</f>
        <v>Science</v>
      </c>
      <c r="C144" s="171">
        <f>Data!LO20</f>
        <v>0</v>
      </c>
      <c r="D144" s="171">
        <f>Data!MI20</f>
        <v>308306.28000000003</v>
      </c>
      <c r="E144" s="171">
        <f>Data!NC20</f>
        <v>48148.92</v>
      </c>
      <c r="F144" s="171">
        <f>Data!NW20</f>
        <v>0</v>
      </c>
      <c r="G144" s="171">
        <f>Data!OQ20</f>
        <v>0</v>
      </c>
      <c r="H144" s="172">
        <f>Data!PK20</f>
        <v>2563925</v>
      </c>
      <c r="I144" s="76">
        <f t="shared" si="6"/>
        <v>2920380.2</v>
      </c>
    </row>
    <row r="145" spans="2:9" x14ac:dyDescent="0.2">
      <c r="B145" s="9" t="str">
        <f>$B$34</f>
        <v>Fine Arts</v>
      </c>
      <c r="C145" s="171">
        <f>Data!LP20</f>
        <v>0</v>
      </c>
      <c r="D145" s="171">
        <f>Data!MJ20</f>
        <v>0</v>
      </c>
      <c r="E145" s="171">
        <f>Data!ND20</f>
        <v>0</v>
      </c>
      <c r="F145" s="171">
        <f>Data!NX20</f>
        <v>0</v>
      </c>
      <c r="G145" s="171">
        <f>Data!OR20</f>
        <v>0</v>
      </c>
      <c r="H145" s="172">
        <f>Data!PL20</f>
        <v>2061366</v>
      </c>
      <c r="I145" s="76">
        <f t="shared" si="6"/>
        <v>2061366</v>
      </c>
    </row>
    <row r="146" spans="2:9" x14ac:dyDescent="0.2">
      <c r="B146" s="9" t="str">
        <f>$B$35</f>
        <v>Teacher Education</v>
      </c>
      <c r="C146" s="171">
        <f>Data!LQ20</f>
        <v>0</v>
      </c>
      <c r="D146" s="171">
        <f>Data!MK20</f>
        <v>8890.83</v>
      </c>
      <c r="E146" s="171">
        <f>Data!NE20</f>
        <v>0</v>
      </c>
      <c r="F146" s="171">
        <f>Data!NY20</f>
        <v>0</v>
      </c>
      <c r="G146" s="171">
        <f>Data!OS20</f>
        <v>0</v>
      </c>
      <c r="H146" s="172">
        <f>Data!PN20</f>
        <v>3905680</v>
      </c>
      <c r="I146" s="76">
        <f t="shared" si="6"/>
        <v>3914570.83</v>
      </c>
    </row>
    <row r="147" spans="2:9" x14ac:dyDescent="0.2">
      <c r="B147" s="9" t="str">
        <f>$B$36</f>
        <v>Agriculture</v>
      </c>
      <c r="C147" s="171">
        <f>Data!LR20</f>
        <v>0</v>
      </c>
      <c r="D147" s="171">
        <f>Data!ML20</f>
        <v>55287.11</v>
      </c>
      <c r="E147" s="171">
        <f>Data!NF20</f>
        <v>164493.07</v>
      </c>
      <c r="F147" s="171">
        <f>Data!NZ20</f>
        <v>0</v>
      </c>
      <c r="G147" s="171">
        <f>Data!OT20</f>
        <v>0</v>
      </c>
      <c r="H147" s="172">
        <f>Data!PM20</f>
        <v>785921</v>
      </c>
      <c r="I147" s="76">
        <f t="shared" si="6"/>
        <v>1005701.1799999999</v>
      </c>
    </row>
    <row r="148" spans="2:9" x14ac:dyDescent="0.2">
      <c r="B148" s="9" t="str">
        <f>$B$37</f>
        <v>Engineering</v>
      </c>
      <c r="C148" s="171">
        <f>Data!LS20</f>
        <v>0</v>
      </c>
      <c r="D148" s="171">
        <f>Data!MM20</f>
        <v>19618.37</v>
      </c>
      <c r="E148" s="171">
        <f>Data!NG20</f>
        <v>7420.13</v>
      </c>
      <c r="F148" s="171">
        <f>Data!OA20</f>
        <v>0</v>
      </c>
      <c r="G148" s="171">
        <f>Data!OU20</f>
        <v>0</v>
      </c>
      <c r="H148" s="172">
        <f>Data!PO20</f>
        <v>1728023</v>
      </c>
      <c r="I148" s="76">
        <f t="shared" si="6"/>
        <v>1755061.5</v>
      </c>
    </row>
    <row r="149" spans="2:9" x14ac:dyDescent="0.2">
      <c r="B149" s="9" t="str">
        <f>$B$38</f>
        <v>Home Economics</v>
      </c>
      <c r="C149" s="171">
        <f>Data!LT20</f>
        <v>0</v>
      </c>
      <c r="D149" s="171">
        <f>Data!MN20</f>
        <v>0</v>
      </c>
      <c r="E149" s="171">
        <f>Data!NH20</f>
        <v>0</v>
      </c>
      <c r="F149" s="171">
        <f>Data!OB20</f>
        <v>0</v>
      </c>
      <c r="G149" s="171">
        <f>Data!OV20</f>
        <v>0</v>
      </c>
      <c r="H149" s="172">
        <f>Data!PP20</f>
        <v>91812</v>
      </c>
      <c r="I149" s="76">
        <f t="shared" si="6"/>
        <v>91812</v>
      </c>
    </row>
    <row r="150" spans="2:9" x14ac:dyDescent="0.2">
      <c r="B150" s="9" t="str">
        <f>$B$39</f>
        <v>Law</v>
      </c>
      <c r="C150" s="171">
        <f>Data!LU20</f>
        <v>0</v>
      </c>
      <c r="D150" s="171">
        <f>Data!MO20</f>
        <v>0</v>
      </c>
      <c r="E150" s="171">
        <f>Data!NI20</f>
        <v>0</v>
      </c>
      <c r="F150" s="171">
        <f>Data!OC20</f>
        <v>0</v>
      </c>
      <c r="G150" s="171">
        <f>Data!OW20</f>
        <v>0</v>
      </c>
      <c r="H150" s="172">
        <f>Data!PQ20</f>
        <v>0</v>
      </c>
      <c r="I150" s="76">
        <f t="shared" si="6"/>
        <v>0</v>
      </c>
    </row>
    <row r="151" spans="2:9" x14ac:dyDescent="0.2">
      <c r="B151" s="9" t="str">
        <f>$B$40</f>
        <v>Social Service</v>
      </c>
      <c r="C151" s="171">
        <f>Data!LV20</f>
        <v>0</v>
      </c>
      <c r="D151" s="171">
        <f>Data!MP20</f>
        <v>0</v>
      </c>
      <c r="E151" s="171">
        <f>Data!NJ20</f>
        <v>0</v>
      </c>
      <c r="F151" s="171">
        <f>Data!OD20</f>
        <v>0</v>
      </c>
      <c r="G151" s="171">
        <f>Data!OX20</f>
        <v>0</v>
      </c>
      <c r="H151" s="172">
        <f>Data!PR20</f>
        <v>832163</v>
      </c>
      <c r="I151" s="76">
        <f t="shared" si="6"/>
        <v>832163</v>
      </c>
    </row>
    <row r="152" spans="2:9" x14ac:dyDescent="0.2">
      <c r="B152" s="9" t="str">
        <f>$B$41</f>
        <v>Library Science</v>
      </c>
      <c r="C152" s="171">
        <f>Data!LW20</f>
        <v>0</v>
      </c>
      <c r="D152" s="171">
        <f>Data!MQ20</f>
        <v>0</v>
      </c>
      <c r="E152" s="171">
        <f>Data!NK20</f>
        <v>0</v>
      </c>
      <c r="F152" s="171">
        <f>Data!OE20</f>
        <v>0</v>
      </c>
      <c r="G152" s="171">
        <f>Data!OY20</f>
        <v>0</v>
      </c>
      <c r="H152" s="172">
        <f>Data!PS20</f>
        <v>100396</v>
      </c>
      <c r="I152" s="76">
        <f t="shared" si="6"/>
        <v>100396</v>
      </c>
    </row>
    <row r="153" spans="2:9" x14ac:dyDescent="0.2">
      <c r="B153" s="9" t="str">
        <f>$B$42</f>
        <v>Veterinary Science</v>
      </c>
      <c r="C153" s="171">
        <f>Data!LX20</f>
        <v>0</v>
      </c>
      <c r="D153" s="171">
        <f>Data!MR20</f>
        <v>0</v>
      </c>
      <c r="E153" s="171">
        <f>Data!NL20</f>
        <v>0</v>
      </c>
      <c r="F153" s="171">
        <f>Data!OF20</f>
        <v>0</v>
      </c>
      <c r="G153" s="171">
        <f>Data!OZ20</f>
        <v>0</v>
      </c>
      <c r="H153" s="172">
        <f>Data!PT20</f>
        <v>0</v>
      </c>
      <c r="I153" s="76">
        <f t="shared" si="6"/>
        <v>0</v>
      </c>
    </row>
    <row r="154" spans="2:9" x14ac:dyDescent="0.2">
      <c r="B154" s="9" t="str">
        <f>$B$43</f>
        <v>Vocational Training</v>
      </c>
      <c r="C154" s="171">
        <f>Data!LY20</f>
        <v>0</v>
      </c>
      <c r="D154" s="171">
        <f>Data!MS20</f>
        <v>0</v>
      </c>
      <c r="E154" s="171">
        <f>Data!NM20</f>
        <v>0</v>
      </c>
      <c r="F154" s="171">
        <f>Data!OG20</f>
        <v>0</v>
      </c>
      <c r="G154" s="171">
        <f>Data!PA20</f>
        <v>0</v>
      </c>
      <c r="H154" s="172">
        <f>Data!PU20</f>
        <v>0</v>
      </c>
      <c r="I154" s="76">
        <f t="shared" si="6"/>
        <v>0</v>
      </c>
    </row>
    <row r="155" spans="2:9" x14ac:dyDescent="0.2">
      <c r="B155" s="9" t="str">
        <f>$B$44</f>
        <v>Physical Training</v>
      </c>
      <c r="C155" s="171">
        <f>Data!LZ20</f>
        <v>0</v>
      </c>
      <c r="D155" s="171">
        <f>Data!MT20</f>
        <v>0</v>
      </c>
      <c r="E155" s="171">
        <f>Data!NN20</f>
        <v>0</v>
      </c>
      <c r="F155" s="171">
        <f>Data!OH20</f>
        <v>0</v>
      </c>
      <c r="G155" s="171">
        <f>Data!PB20</f>
        <v>0</v>
      </c>
      <c r="H155" s="172">
        <f>Data!PV20</f>
        <v>44670</v>
      </c>
      <c r="I155" s="76">
        <f t="shared" si="6"/>
        <v>44670</v>
      </c>
    </row>
    <row r="156" spans="2:9" x14ac:dyDescent="0.2">
      <c r="B156" s="9" t="str">
        <f>$B$45</f>
        <v>Health Services</v>
      </c>
      <c r="C156" s="171">
        <f>Data!MA20</f>
        <v>0</v>
      </c>
      <c r="D156" s="171">
        <f>Data!MU20</f>
        <v>1746.08</v>
      </c>
      <c r="E156" s="171">
        <f>Data!NO20</f>
        <v>0</v>
      </c>
      <c r="F156" s="171">
        <f>Data!OI20</f>
        <v>0</v>
      </c>
      <c r="G156" s="171">
        <f>Data!PC20</f>
        <v>0</v>
      </c>
      <c r="H156" s="172">
        <f>Data!PW20</f>
        <v>836733</v>
      </c>
      <c r="I156" s="76">
        <f t="shared" si="6"/>
        <v>838479.08</v>
      </c>
    </row>
    <row r="157" spans="2:9" x14ac:dyDescent="0.2">
      <c r="B157" s="9" t="str">
        <f>$B$46</f>
        <v>Pharmacy</v>
      </c>
      <c r="C157" s="171">
        <f>Data!MB20</f>
        <v>0</v>
      </c>
      <c r="D157" s="171">
        <f>Data!MV20</f>
        <v>0</v>
      </c>
      <c r="E157" s="171">
        <f>Data!NP20</f>
        <v>0</v>
      </c>
      <c r="F157" s="171">
        <f>Data!OJ20</f>
        <v>0</v>
      </c>
      <c r="G157" s="171">
        <f>Data!PD20</f>
        <v>0</v>
      </c>
      <c r="H157" s="172">
        <f>Data!PX20</f>
        <v>0</v>
      </c>
      <c r="I157" s="76">
        <f t="shared" si="6"/>
        <v>0</v>
      </c>
    </row>
    <row r="158" spans="2:9" x14ac:dyDescent="0.2">
      <c r="B158" s="9" t="str">
        <f>$B$47</f>
        <v>Business Administration</v>
      </c>
      <c r="C158" s="171">
        <f>Data!MC20</f>
        <v>0</v>
      </c>
      <c r="D158" s="171">
        <f>Data!MW20</f>
        <v>0</v>
      </c>
      <c r="E158" s="171">
        <f>Data!NQ20</f>
        <v>0</v>
      </c>
      <c r="F158" s="171">
        <f>Data!OK20</f>
        <v>0</v>
      </c>
      <c r="G158" s="171">
        <f>Data!PE20</f>
        <v>0</v>
      </c>
      <c r="H158" s="172">
        <f>Data!PY20</f>
        <v>6551182</v>
      </c>
      <c r="I158" s="76">
        <f t="shared" si="6"/>
        <v>6551182</v>
      </c>
    </row>
    <row r="159" spans="2:9" x14ac:dyDescent="0.2">
      <c r="B159" s="9" t="str">
        <f>$B$48</f>
        <v>Optometry</v>
      </c>
      <c r="C159" s="171">
        <f>Data!MD20</f>
        <v>0</v>
      </c>
      <c r="D159" s="171">
        <f>Data!MX20</f>
        <v>0</v>
      </c>
      <c r="E159" s="171">
        <f>Data!NR20</f>
        <v>0</v>
      </c>
      <c r="F159" s="171">
        <f>Data!OL20</f>
        <v>0</v>
      </c>
      <c r="G159" s="171">
        <f>Data!PF20</f>
        <v>0</v>
      </c>
      <c r="H159" s="172">
        <f>Data!PZ20</f>
        <v>0</v>
      </c>
      <c r="I159" s="76">
        <f t="shared" si="6"/>
        <v>0</v>
      </c>
    </row>
    <row r="160" spans="2:9" x14ac:dyDescent="0.2">
      <c r="B160" s="9" t="str">
        <f>$B$49</f>
        <v>Teacher Ed-Practice Teaching</v>
      </c>
      <c r="C160" s="171">
        <f>Data!ME20</f>
        <v>0</v>
      </c>
      <c r="D160" s="171">
        <f>Data!MY20</f>
        <v>0</v>
      </c>
      <c r="E160" s="171">
        <f>Data!NS20</f>
        <v>0</v>
      </c>
      <c r="F160" s="171">
        <f>Data!OM20</f>
        <v>0</v>
      </c>
      <c r="G160" s="171">
        <f>Data!PG20</f>
        <v>0</v>
      </c>
      <c r="H160" s="339">
        <f>Data!QA20</f>
        <v>611980</v>
      </c>
      <c r="I160" s="76">
        <f t="shared" si="6"/>
        <v>611980</v>
      </c>
    </row>
    <row r="161" spans="2:10" x14ac:dyDescent="0.2">
      <c r="B161" s="9" t="str">
        <f>$B$50</f>
        <v>Technology</v>
      </c>
      <c r="C161" s="171">
        <f>Data!MF20</f>
        <v>0</v>
      </c>
      <c r="D161" s="171">
        <f>Data!MZ20</f>
        <v>0</v>
      </c>
      <c r="E161" s="171">
        <f>Data!NT20</f>
        <v>0</v>
      </c>
      <c r="F161" s="171">
        <f>Data!ON20</f>
        <v>0</v>
      </c>
      <c r="G161" s="171">
        <f>Data!PH20</f>
        <v>0</v>
      </c>
      <c r="H161" s="172">
        <f>Data!QB20</f>
        <v>700672</v>
      </c>
      <c r="I161" s="76">
        <f t="shared" si="6"/>
        <v>700672</v>
      </c>
    </row>
    <row r="162" spans="2:10" x14ac:dyDescent="0.2">
      <c r="B162" s="9" t="str">
        <f>$B$51</f>
        <v>Nursing</v>
      </c>
      <c r="C162" s="171">
        <f>Data!MG20</f>
        <v>0</v>
      </c>
      <c r="D162" s="171">
        <f>Data!NA20</f>
        <v>0</v>
      </c>
      <c r="E162" s="171">
        <f>Data!NU20</f>
        <v>0</v>
      </c>
      <c r="F162" s="171">
        <f>Data!OO20</f>
        <v>0</v>
      </c>
      <c r="G162" s="171">
        <f>Data!PI20</f>
        <v>0</v>
      </c>
      <c r="H162" s="172">
        <f>Data!QC20</f>
        <v>0</v>
      </c>
      <c r="I162" s="76">
        <f t="shared" si="6"/>
        <v>0</v>
      </c>
    </row>
    <row r="163" spans="2:10" ht="15" thickBot="1" x14ac:dyDescent="0.25">
      <c r="B163" s="39" t="str">
        <f>$B$52</f>
        <v>Totals</v>
      </c>
      <c r="C163" s="40">
        <f t="shared" ref="C163:H163" si="7">SUM(C143:C162)</f>
        <v>0</v>
      </c>
      <c r="D163" s="40">
        <f t="shared" si="7"/>
        <v>397509.32000000007</v>
      </c>
      <c r="E163" s="40">
        <f t="shared" si="7"/>
        <v>270675.44</v>
      </c>
      <c r="F163" s="40">
        <f t="shared" si="7"/>
        <v>0</v>
      </c>
      <c r="G163" s="41">
        <f t="shared" si="7"/>
        <v>0</v>
      </c>
      <c r="H163" s="77">
        <f t="shared" si="7"/>
        <v>28381977</v>
      </c>
      <c r="I163" s="76">
        <f>SUM(I143:I162)</f>
        <v>29050161.759999998</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3219522.1989456615</v>
      </c>
      <c r="D168" s="21">
        <f t="shared" si="8"/>
        <v>2016213.1511528222</v>
      </c>
      <c r="E168" s="21">
        <f t="shared" si="8"/>
        <v>2136493.0591750196</v>
      </c>
      <c r="F168" s="21">
        <f t="shared" si="8"/>
        <v>249499.56072649569</v>
      </c>
      <c r="G168" s="21">
        <f t="shared" si="8"/>
        <v>0</v>
      </c>
      <c r="H168" s="40">
        <f t="shared" ref="H168:H188" si="9">SUM(C168:G168)</f>
        <v>7621727.9699999988</v>
      </c>
      <c r="I168" s="56"/>
      <c r="J168" s="57"/>
    </row>
    <row r="169" spans="2:10" x14ac:dyDescent="0.2">
      <c r="B169" s="9" t="str">
        <f>$B$33</f>
        <v>Science</v>
      </c>
      <c r="C169" s="22">
        <f t="shared" si="8"/>
        <v>1093419.3277864298</v>
      </c>
      <c r="D169" s="22">
        <f t="shared" si="8"/>
        <v>1095480.5785161839</v>
      </c>
      <c r="E169" s="22">
        <f t="shared" si="8"/>
        <v>730958.48766163632</v>
      </c>
      <c r="F169" s="22">
        <f t="shared" si="8"/>
        <v>521.80603575051043</v>
      </c>
      <c r="G169" s="22">
        <f t="shared" si="8"/>
        <v>0</v>
      </c>
      <c r="H169" s="75">
        <f t="shared" si="9"/>
        <v>2920380.2000000007</v>
      </c>
      <c r="I169" s="56"/>
      <c r="J169" s="57"/>
    </row>
    <row r="170" spans="2:10" x14ac:dyDescent="0.2">
      <c r="B170" s="9" t="str">
        <f>$B$34</f>
        <v>Fine Arts</v>
      </c>
      <c r="C170" s="22">
        <f t="shared" si="8"/>
        <v>765300.14483189723</v>
      </c>
      <c r="D170" s="22">
        <f t="shared" si="8"/>
        <v>670564.92498938914</v>
      </c>
      <c r="E170" s="22">
        <f t="shared" si="8"/>
        <v>615494.68919179484</v>
      </c>
      <c r="F170" s="22">
        <f t="shared" si="8"/>
        <v>10006.240986918989</v>
      </c>
      <c r="G170" s="22">
        <f t="shared" si="8"/>
        <v>0</v>
      </c>
      <c r="H170" s="75">
        <f t="shared" si="9"/>
        <v>2061366.0000000005</v>
      </c>
      <c r="I170" s="56"/>
      <c r="J170" s="57"/>
    </row>
    <row r="171" spans="2:10" x14ac:dyDescent="0.2">
      <c r="B171" s="9" t="str">
        <f>$B$35</f>
        <v>Teacher Education</v>
      </c>
      <c r="C171" s="22">
        <f t="shared" si="8"/>
        <v>139775.22745002521</v>
      </c>
      <c r="D171" s="22">
        <f t="shared" si="8"/>
        <v>1317836.1712017055</v>
      </c>
      <c r="E171" s="22">
        <f t="shared" si="8"/>
        <v>1804576.1967469703</v>
      </c>
      <c r="F171" s="22">
        <f t="shared" si="8"/>
        <v>652383.23460129928</v>
      </c>
      <c r="G171" s="22">
        <f t="shared" si="8"/>
        <v>0</v>
      </c>
      <c r="H171" s="75">
        <f t="shared" si="9"/>
        <v>3914570.83</v>
      </c>
      <c r="I171" s="56"/>
      <c r="J171" s="57"/>
    </row>
    <row r="172" spans="2:10" x14ac:dyDescent="0.2">
      <c r="B172" s="9" t="str">
        <f>$B$36</f>
        <v>Agriculture</v>
      </c>
      <c r="C172" s="22">
        <f t="shared" si="8"/>
        <v>234624.25228384367</v>
      </c>
      <c r="D172" s="22">
        <f t="shared" si="8"/>
        <v>444213.54343116196</v>
      </c>
      <c r="E172" s="22">
        <f t="shared" si="8"/>
        <v>326863.38428499427</v>
      </c>
      <c r="F172" s="22">
        <f t="shared" si="8"/>
        <v>0</v>
      </c>
      <c r="G172" s="22">
        <f t="shared" si="8"/>
        <v>0</v>
      </c>
      <c r="H172" s="75">
        <f t="shared" si="9"/>
        <v>1005701.1799999999</v>
      </c>
      <c r="I172" s="56"/>
      <c r="J172" s="57"/>
    </row>
    <row r="173" spans="2:10" x14ac:dyDescent="0.2">
      <c r="B173" s="9" t="str">
        <f>$B$37</f>
        <v>Engineering</v>
      </c>
      <c r="C173" s="22">
        <f t="shared" si="8"/>
        <v>445870.24905138707</v>
      </c>
      <c r="D173" s="22">
        <f t="shared" si="8"/>
        <v>557105.95375488035</v>
      </c>
      <c r="E173" s="22">
        <f t="shared" si="8"/>
        <v>752085.29719373258</v>
      </c>
      <c r="F173" s="22">
        <f t="shared" si="8"/>
        <v>0</v>
      </c>
      <c r="G173" s="22">
        <f t="shared" si="8"/>
        <v>0</v>
      </c>
      <c r="H173" s="75">
        <f t="shared" si="9"/>
        <v>1755061.5</v>
      </c>
      <c r="I173" s="56"/>
      <c r="J173" s="57"/>
    </row>
    <row r="174" spans="2:10" x14ac:dyDescent="0.2">
      <c r="B174" s="9" t="str">
        <f>$B$38</f>
        <v>Home Economics</v>
      </c>
      <c r="C174" s="22">
        <f t="shared" si="8"/>
        <v>6706.3739701141849</v>
      </c>
      <c r="D174" s="22">
        <f t="shared" si="8"/>
        <v>22533.413524686934</v>
      </c>
      <c r="E174" s="22">
        <f t="shared" si="8"/>
        <v>46167.773119268342</v>
      </c>
      <c r="F174" s="22">
        <f t="shared" si="8"/>
        <v>16404.439385930538</v>
      </c>
      <c r="G174" s="22">
        <f t="shared" si="8"/>
        <v>0</v>
      </c>
      <c r="H174" s="75">
        <f t="shared" si="9"/>
        <v>91812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59030.282330340182</v>
      </c>
      <c r="D176" s="22">
        <f t="shared" si="8"/>
        <v>246504.32246732045</v>
      </c>
      <c r="E176" s="22">
        <f t="shared" si="8"/>
        <v>526628.39520233928</v>
      </c>
      <c r="F176" s="22">
        <f t="shared" si="8"/>
        <v>0</v>
      </c>
      <c r="G176" s="22">
        <f t="shared" si="8"/>
        <v>0</v>
      </c>
      <c r="H176" s="75">
        <f t="shared" si="9"/>
        <v>832162.99999999988</v>
      </c>
      <c r="I176" s="56"/>
      <c r="J176" s="57"/>
    </row>
    <row r="177" spans="2:10" x14ac:dyDescent="0.2">
      <c r="B177" s="9" t="str">
        <f>$B$41</f>
        <v>Library Science</v>
      </c>
      <c r="C177" s="22">
        <f t="shared" si="8"/>
        <v>0</v>
      </c>
      <c r="D177" s="22">
        <f t="shared" si="8"/>
        <v>0</v>
      </c>
      <c r="E177" s="22">
        <f t="shared" si="8"/>
        <v>100396.00000000001</v>
      </c>
      <c r="F177" s="22">
        <f t="shared" si="8"/>
        <v>0</v>
      </c>
      <c r="G177" s="22">
        <f t="shared" si="8"/>
        <v>0</v>
      </c>
      <c r="H177" s="75">
        <f t="shared" si="9"/>
        <v>100396.00000000001</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44670</v>
      </c>
      <c r="D180" s="22">
        <f t="shared" si="8"/>
        <v>0</v>
      </c>
      <c r="E180" s="22">
        <f t="shared" si="8"/>
        <v>0</v>
      </c>
      <c r="F180" s="22">
        <f t="shared" si="8"/>
        <v>0</v>
      </c>
      <c r="G180" s="22">
        <f t="shared" si="8"/>
        <v>0</v>
      </c>
      <c r="H180" s="75">
        <f t="shared" si="9"/>
        <v>44670</v>
      </c>
      <c r="I180" s="56"/>
      <c r="J180" s="57"/>
    </row>
    <row r="181" spans="2:10" x14ac:dyDescent="0.2">
      <c r="B181" s="9" t="str">
        <f>$B$45</f>
        <v>Health Services</v>
      </c>
      <c r="C181" s="22">
        <f t="shared" si="8"/>
        <v>361067.84847605199</v>
      </c>
      <c r="D181" s="22">
        <f t="shared" si="8"/>
        <v>314413.46477166208</v>
      </c>
      <c r="E181" s="22">
        <f t="shared" si="8"/>
        <v>162997.76675228591</v>
      </c>
      <c r="F181" s="22">
        <f t="shared" si="8"/>
        <v>0</v>
      </c>
      <c r="G181" s="22">
        <f t="shared" si="8"/>
        <v>0</v>
      </c>
      <c r="H181" s="75">
        <f t="shared" si="9"/>
        <v>838479.08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475757.31787028571</v>
      </c>
      <c r="D183" s="22">
        <f t="shared" si="8"/>
        <v>1972345.011833091</v>
      </c>
      <c r="E183" s="22">
        <f t="shared" si="8"/>
        <v>4103079.6702966229</v>
      </c>
      <c r="F183" s="22">
        <f t="shared" si="8"/>
        <v>0</v>
      </c>
      <c r="G183" s="22">
        <f t="shared" si="8"/>
        <v>0</v>
      </c>
      <c r="H183" s="75">
        <f t="shared" si="9"/>
        <v>6551182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v>611980.4</v>
      </c>
      <c r="E185" s="22">
        <f t="shared" si="10"/>
        <v>0</v>
      </c>
      <c r="F185" s="22">
        <f t="shared" si="10"/>
        <v>0</v>
      </c>
      <c r="G185" s="22">
        <f t="shared" si="10"/>
        <v>0</v>
      </c>
      <c r="H185" s="75">
        <f t="shared" si="9"/>
        <v>611980.4</v>
      </c>
      <c r="I185" s="56"/>
      <c r="J185" s="57"/>
    </row>
    <row r="186" spans="2:10" x14ac:dyDescent="0.2">
      <c r="B186" s="9" t="str">
        <f>$B$50</f>
        <v>Technology</v>
      </c>
      <c r="C186" s="22">
        <f t="shared" si="10"/>
        <v>97141.944283554796</v>
      </c>
      <c r="D186" s="22">
        <f t="shared" si="10"/>
        <v>315719.02624193812</v>
      </c>
      <c r="E186" s="22">
        <f t="shared" si="10"/>
        <v>287811.02947450709</v>
      </c>
      <c r="F186" s="22">
        <f t="shared" si="10"/>
        <v>0</v>
      </c>
      <c r="G186" s="22">
        <f t="shared" si="10"/>
        <v>0</v>
      </c>
      <c r="H186" s="75">
        <f t="shared" si="9"/>
        <v>700672</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6942885.1672795918</v>
      </c>
      <c r="D188" s="40">
        <f>SUM(D168:D187)</f>
        <v>9584909.9618848413</v>
      </c>
      <c r="E188" s="40">
        <f>SUM(E168:E187)</f>
        <v>11593551.749099173</v>
      </c>
      <c r="F188" s="40">
        <f>SUM(F168:F187)</f>
        <v>928815.28173639509</v>
      </c>
      <c r="G188" s="40">
        <f>SUM(G168:G187)</f>
        <v>0</v>
      </c>
      <c r="H188" s="40">
        <f t="shared" si="9"/>
        <v>29050162.160000004</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15528269</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1733283.228015742</v>
      </c>
      <c r="D193" s="42">
        <f t="shared" si="11"/>
        <v>1083491.0524585559</v>
      </c>
      <c r="E193" s="42">
        <f t="shared" si="11"/>
        <v>1122967.9884654628</v>
      </c>
      <c r="F193" s="42">
        <f t="shared" si="11"/>
        <v>134322.23084100839</v>
      </c>
      <c r="G193" s="42">
        <f t="shared" si="11"/>
        <v>0</v>
      </c>
      <c r="H193" s="42">
        <f>SUM(C193:G193)</f>
        <v>4074064.499780769</v>
      </c>
      <c r="I193" s="1"/>
    </row>
    <row r="194" spans="2:9" x14ac:dyDescent="0.2">
      <c r="B194" s="9" t="str">
        <f>$B$33</f>
        <v>Science</v>
      </c>
      <c r="C194" s="43">
        <f t="shared" si="11"/>
        <v>665725.70057162433</v>
      </c>
      <c r="D194" s="43">
        <f t="shared" si="11"/>
        <v>479269.15871567704</v>
      </c>
      <c r="E194" s="43">
        <f t="shared" si="11"/>
        <v>415726.94595475233</v>
      </c>
      <c r="F194" s="43">
        <f t="shared" si="11"/>
        <v>317.70033681018117</v>
      </c>
      <c r="G194" s="43">
        <f t="shared" si="11"/>
        <v>0</v>
      </c>
      <c r="H194" s="43">
        <f t="shared" ref="H194:H213" si="12">SUM(C194:G194)</f>
        <v>1561039.5055788639</v>
      </c>
      <c r="I194" s="1"/>
    </row>
    <row r="195" spans="2:9" x14ac:dyDescent="0.2">
      <c r="B195" s="9" t="str">
        <f>$B$34</f>
        <v>Fine Arts</v>
      </c>
      <c r="C195" s="43">
        <f t="shared" si="11"/>
        <v>409078.16342573002</v>
      </c>
      <c r="D195" s="43">
        <f t="shared" si="11"/>
        <v>358439.06449622638</v>
      </c>
      <c r="E195" s="43">
        <f t="shared" si="11"/>
        <v>329002.20750405866</v>
      </c>
      <c r="F195" s="43">
        <f t="shared" si="11"/>
        <v>5348.6657664532522</v>
      </c>
      <c r="G195" s="43">
        <f t="shared" si="11"/>
        <v>0</v>
      </c>
      <c r="H195" s="43">
        <f t="shared" si="12"/>
        <v>1101868.1011924683</v>
      </c>
      <c r="I195" s="1"/>
    </row>
    <row r="196" spans="2:9" x14ac:dyDescent="0.2">
      <c r="B196" s="9" t="str">
        <f>$B$35</f>
        <v>Teacher Education</v>
      </c>
      <c r="C196" s="43">
        <f t="shared" si="11"/>
        <v>74884.538828678255</v>
      </c>
      <c r="D196" s="43">
        <f t="shared" si="11"/>
        <v>701267.09872736398</v>
      </c>
      <c r="E196" s="43">
        <f t="shared" si="11"/>
        <v>966801.19031051267</v>
      </c>
      <c r="F196" s="43">
        <f t="shared" si="11"/>
        <v>349514.13461406535</v>
      </c>
      <c r="G196" s="43">
        <f t="shared" si="11"/>
        <v>0</v>
      </c>
      <c r="H196" s="43">
        <f t="shared" si="12"/>
        <v>2092466.9624806202</v>
      </c>
      <c r="I196" s="1"/>
    </row>
    <row r="197" spans="2:9" x14ac:dyDescent="0.2">
      <c r="B197" s="9" t="str">
        <f>$B$36</f>
        <v>Agriculture</v>
      </c>
      <c r="C197" s="43">
        <f t="shared" si="11"/>
        <v>160486.13578051233</v>
      </c>
      <c r="D197" s="43">
        <f t="shared" si="11"/>
        <v>266030.89747411391</v>
      </c>
      <c r="E197" s="43">
        <f t="shared" si="11"/>
        <v>111063.47298463155</v>
      </c>
      <c r="F197" s="43">
        <f t="shared" si="11"/>
        <v>0</v>
      </c>
      <c r="G197" s="43">
        <f t="shared" si="11"/>
        <v>0</v>
      </c>
      <c r="H197" s="43">
        <f t="shared" si="12"/>
        <v>537580.50623925775</v>
      </c>
      <c r="I197" s="1"/>
    </row>
    <row r="198" spans="2:9" x14ac:dyDescent="0.2">
      <c r="B198" s="9" t="str">
        <f>$B$37</f>
        <v>Engineering</v>
      </c>
      <c r="C198" s="43">
        <f t="shared" si="11"/>
        <v>242061.57444080533</v>
      </c>
      <c r="D198" s="43">
        <f t="shared" si="11"/>
        <v>291800.34111469903</v>
      </c>
      <c r="E198" s="43">
        <f t="shared" si="11"/>
        <v>404276.40818296856</v>
      </c>
      <c r="F198" s="43">
        <f t="shared" si="11"/>
        <v>0</v>
      </c>
      <c r="G198" s="43">
        <f t="shared" si="11"/>
        <v>0</v>
      </c>
      <c r="H198" s="43">
        <f t="shared" si="12"/>
        <v>938138.323738473</v>
      </c>
      <c r="I198" s="1"/>
    </row>
    <row r="199" spans="2:9" x14ac:dyDescent="0.2">
      <c r="B199" s="9" t="str">
        <f>$B$38</f>
        <v>Home Economics</v>
      </c>
      <c r="C199" s="43">
        <f t="shared" si="11"/>
        <v>3584.7903136378268</v>
      </c>
      <c r="D199" s="43">
        <f t="shared" si="11"/>
        <v>12044.89384225586</v>
      </c>
      <c r="E199" s="43">
        <f t="shared" si="11"/>
        <v>24678.281679147709</v>
      </c>
      <c r="F199" s="43">
        <f t="shared" si="11"/>
        <v>8768.7438358498493</v>
      </c>
      <c r="G199" s="43">
        <f t="shared" si="11"/>
        <v>0</v>
      </c>
      <c r="H199" s="43">
        <f t="shared" si="12"/>
        <v>49076.709670891243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31553.620345252995</v>
      </c>
      <c r="D201" s="43">
        <f t="shared" si="11"/>
        <v>131764.63837781586</v>
      </c>
      <c r="E201" s="43">
        <f t="shared" si="11"/>
        <v>281500.13500280521</v>
      </c>
      <c r="F201" s="43">
        <f t="shared" si="11"/>
        <v>0</v>
      </c>
      <c r="G201" s="43">
        <f t="shared" si="11"/>
        <v>0</v>
      </c>
      <c r="H201" s="43">
        <f t="shared" si="12"/>
        <v>444818.39372587408</v>
      </c>
      <c r="I201" s="1"/>
    </row>
    <row r="202" spans="2:9" x14ac:dyDescent="0.2">
      <c r="B202" s="9" t="str">
        <f>$B$41</f>
        <v>Library Science</v>
      </c>
      <c r="C202" s="43">
        <f t="shared" si="11"/>
        <v>0</v>
      </c>
      <c r="D202" s="43">
        <f t="shared" si="11"/>
        <v>0</v>
      </c>
      <c r="E202" s="43">
        <f t="shared" si="11"/>
        <v>53664.710663833837</v>
      </c>
      <c r="F202" s="43">
        <f t="shared" si="11"/>
        <v>0</v>
      </c>
      <c r="G202" s="43">
        <f t="shared" si="11"/>
        <v>0</v>
      </c>
      <c r="H202" s="43">
        <f t="shared" si="12"/>
        <v>53664.710663833837</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23877.634929637807</v>
      </c>
      <c r="D205" s="43">
        <f t="shared" si="11"/>
        <v>0</v>
      </c>
      <c r="E205" s="43">
        <f t="shared" si="11"/>
        <v>0</v>
      </c>
      <c r="F205" s="43">
        <f t="shared" si="11"/>
        <v>0</v>
      </c>
      <c r="G205" s="43">
        <f t="shared" si="11"/>
        <v>0</v>
      </c>
      <c r="H205" s="43">
        <f t="shared" si="12"/>
        <v>23877.634929637807</v>
      </c>
      <c r="I205" s="1"/>
    </row>
    <row r="206" spans="2:9" x14ac:dyDescent="0.2">
      <c r="B206" s="9" t="str">
        <f>$B$45</f>
        <v>Health Services</v>
      </c>
      <c r="C206" s="43">
        <f t="shared" si="11"/>
        <v>193405.443530419</v>
      </c>
      <c r="D206" s="43">
        <f t="shared" si="11"/>
        <v>167479.80880737514</v>
      </c>
      <c r="E206" s="43">
        <f t="shared" si="11"/>
        <v>87309.505696086737</v>
      </c>
      <c r="F206" s="43">
        <f t="shared" si="11"/>
        <v>0</v>
      </c>
      <c r="G206" s="43">
        <f t="shared" si="11"/>
        <v>0</v>
      </c>
      <c r="H206" s="43">
        <f t="shared" si="12"/>
        <v>448194.75803388091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254307.96454955946</v>
      </c>
      <c r="D208" s="43">
        <f t="shared" si="11"/>
        <v>1054283.4056532702</v>
      </c>
      <c r="E208" s="43">
        <f t="shared" si="11"/>
        <v>2193231.2970166546</v>
      </c>
      <c r="F208" s="43">
        <f t="shared" si="11"/>
        <v>0</v>
      </c>
      <c r="G208" s="43">
        <f t="shared" si="11"/>
        <v>0</v>
      </c>
      <c r="H208" s="43">
        <f t="shared" si="12"/>
        <v>3501822.6672194842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45352.7957790976</v>
      </c>
      <c r="D211" s="43">
        <f t="shared" si="13"/>
        <v>147400.18460954566</v>
      </c>
      <c r="E211" s="43">
        <f t="shared" si="13"/>
        <v>134370.73901493772</v>
      </c>
      <c r="F211" s="43">
        <f t="shared" si="13"/>
        <v>0</v>
      </c>
      <c r="G211" s="43">
        <f t="shared" si="13"/>
        <v>0</v>
      </c>
      <c r="H211" s="43">
        <f t="shared" si="12"/>
        <v>327123.719403581</v>
      </c>
      <c r="I211" s="1"/>
    </row>
    <row r="212" spans="2:9" x14ac:dyDescent="0.2">
      <c r="B212" s="9" t="str">
        <f>$B$51</f>
        <v>Nursing</v>
      </c>
      <c r="C212" s="43">
        <f t="shared" si="13"/>
        <v>4226.5868947426379</v>
      </c>
      <c r="D212" s="43">
        <f t="shared" si="13"/>
        <v>254802.10631843074</v>
      </c>
      <c r="E212" s="43">
        <f t="shared" si="13"/>
        <v>115503.81412919302</v>
      </c>
      <c r="F212" s="43">
        <f t="shared" si="13"/>
        <v>0</v>
      </c>
      <c r="G212" s="43">
        <f t="shared" si="13"/>
        <v>0</v>
      </c>
      <c r="H212" s="43">
        <f t="shared" si="12"/>
        <v>374532.50734236639</v>
      </c>
      <c r="I212" s="1"/>
    </row>
    <row r="213" spans="2:9" x14ac:dyDescent="0.2">
      <c r="B213" s="39" t="str">
        <f>$B$52</f>
        <v>Totals</v>
      </c>
      <c r="C213" s="42">
        <f>SUM(C193:C212)</f>
        <v>3841828.1774054402</v>
      </c>
      <c r="D213" s="42">
        <f>SUM(D193:D212)</f>
        <v>4948072.6505953288</v>
      </c>
      <c r="E213" s="42">
        <f>SUM(E193:E212)</f>
        <v>6240096.6966050453</v>
      </c>
      <c r="F213" s="42">
        <f>SUM(F193:F212)</f>
        <v>498271.47539418703</v>
      </c>
      <c r="G213" s="42">
        <f>SUM(G193:G212)</f>
        <v>0</v>
      </c>
      <c r="H213" s="42">
        <f t="shared" si="12"/>
        <v>15528269.000000002</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14478679</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2110175.7213955317</v>
      </c>
      <c r="D218" s="42">
        <f t="shared" si="14"/>
        <v>1466442.0106574662</v>
      </c>
      <c r="E218" s="42">
        <f t="shared" si="14"/>
        <v>587268.62317131727</v>
      </c>
      <c r="F218" s="42">
        <f t="shared" si="14"/>
        <v>105057.12306731629</v>
      </c>
      <c r="G218" s="42">
        <f t="shared" si="14"/>
        <v>0</v>
      </c>
      <c r="H218" s="42">
        <f>SUM(C218:G218)</f>
        <v>4268943.4782916317</v>
      </c>
      <c r="I218" s="1"/>
    </row>
    <row r="219" spans="2:9" x14ac:dyDescent="0.2">
      <c r="B219" s="9" t="str">
        <f>$B$33</f>
        <v>Science</v>
      </c>
      <c r="C219" s="43">
        <f t="shared" si="14"/>
        <v>729471.25498229091</v>
      </c>
      <c r="D219" s="43">
        <f t="shared" si="14"/>
        <v>546996.82863506407</v>
      </c>
      <c r="E219" s="43">
        <f t="shared" si="14"/>
        <v>276598.25715352257</v>
      </c>
      <c r="F219" s="43">
        <f t="shared" si="14"/>
        <v>678.5174794444539</v>
      </c>
      <c r="G219" s="43">
        <f t="shared" si="14"/>
        <v>0</v>
      </c>
      <c r="H219" s="43">
        <f t="shared" ref="H219:H238" si="15">SUM(C219:G219)</f>
        <v>1553744.8582503218</v>
      </c>
      <c r="I219" s="1"/>
    </row>
    <row r="220" spans="2:9" x14ac:dyDescent="0.2">
      <c r="B220" s="9" t="str">
        <f>$B$34</f>
        <v>Fine Arts</v>
      </c>
      <c r="C220" s="43">
        <f t="shared" si="14"/>
        <v>412780.05814060743</v>
      </c>
      <c r="D220" s="43">
        <f t="shared" si="14"/>
        <v>323397.36183790216</v>
      </c>
      <c r="E220" s="43">
        <f t="shared" si="14"/>
        <v>82474.975963302524</v>
      </c>
      <c r="F220" s="43">
        <f t="shared" si="14"/>
        <v>1696.2936986111349</v>
      </c>
      <c r="G220" s="43">
        <f t="shared" si="14"/>
        <v>0</v>
      </c>
      <c r="H220" s="43">
        <f t="shared" si="15"/>
        <v>820348.68964042328</v>
      </c>
      <c r="I220" s="1"/>
    </row>
    <row r="221" spans="2:9" x14ac:dyDescent="0.2">
      <c r="B221" s="9" t="str">
        <f>$B$35</f>
        <v>Teacher Education</v>
      </c>
      <c r="C221" s="43">
        <f t="shared" si="14"/>
        <v>57170.862245635893</v>
      </c>
      <c r="D221" s="43">
        <f t="shared" si="14"/>
        <v>823430.47515967675</v>
      </c>
      <c r="E221" s="43">
        <f t="shared" si="14"/>
        <v>827674.40417073097</v>
      </c>
      <c r="F221" s="43">
        <f t="shared" si="14"/>
        <v>519178.95802158129</v>
      </c>
      <c r="G221" s="43">
        <f t="shared" si="14"/>
        <v>0</v>
      </c>
      <c r="H221" s="43">
        <f t="shared" si="15"/>
        <v>2227454.6995976251</v>
      </c>
      <c r="I221" s="1"/>
    </row>
    <row r="222" spans="2:9" x14ac:dyDescent="0.2">
      <c r="B222" s="9" t="str">
        <f>$B$36</f>
        <v>Agriculture</v>
      </c>
      <c r="C222" s="43">
        <f t="shared" si="14"/>
        <v>128815.36050282519</v>
      </c>
      <c r="D222" s="43">
        <f t="shared" si="14"/>
        <v>260192.02831209998</v>
      </c>
      <c r="E222" s="43">
        <f t="shared" si="14"/>
        <v>68729.146636085439</v>
      </c>
      <c r="F222" s="43">
        <f t="shared" si="14"/>
        <v>0</v>
      </c>
      <c r="G222" s="43">
        <f t="shared" si="14"/>
        <v>0</v>
      </c>
      <c r="H222" s="43">
        <f t="shared" si="15"/>
        <v>457736.53545101057</v>
      </c>
      <c r="I222" s="1"/>
    </row>
    <row r="223" spans="2:9" x14ac:dyDescent="0.2">
      <c r="B223" s="9" t="str">
        <f>$B$37</f>
        <v>Engineering</v>
      </c>
      <c r="C223" s="43">
        <f t="shared" si="14"/>
        <v>119166.26982845625</v>
      </c>
      <c r="D223" s="43">
        <f t="shared" si="14"/>
        <v>168417.10130404666</v>
      </c>
      <c r="E223" s="43">
        <f t="shared" si="14"/>
        <v>265923.30459089647</v>
      </c>
      <c r="F223" s="43">
        <f t="shared" si="14"/>
        <v>0</v>
      </c>
      <c r="G223" s="43">
        <f t="shared" si="14"/>
        <v>0</v>
      </c>
      <c r="H223" s="43">
        <f t="shared" si="15"/>
        <v>553506.67572339938</v>
      </c>
      <c r="I223" s="1"/>
    </row>
    <row r="224" spans="2:9" x14ac:dyDescent="0.2">
      <c r="B224" s="9" t="str">
        <f>$B$38</f>
        <v>Home Economics</v>
      </c>
      <c r="C224" s="43">
        <f t="shared" si="14"/>
        <v>6151.2953049101916</v>
      </c>
      <c r="D224" s="43">
        <f t="shared" si="14"/>
        <v>25047.314833754423</v>
      </c>
      <c r="E224" s="43">
        <f t="shared" si="14"/>
        <v>8335.2369324614265</v>
      </c>
      <c r="F224" s="43">
        <f t="shared" si="14"/>
        <v>3053.3286575000425</v>
      </c>
      <c r="G224" s="43">
        <f t="shared" si="14"/>
        <v>0</v>
      </c>
      <c r="H224" s="43">
        <f t="shared" si="15"/>
        <v>42587.175728626091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30756.476524550959</v>
      </c>
      <c r="D226" s="43">
        <f t="shared" si="14"/>
        <v>168873.69298070366</v>
      </c>
      <c r="E226" s="43">
        <f t="shared" si="14"/>
        <v>250057.10797384277</v>
      </c>
      <c r="F226" s="43">
        <f t="shared" si="14"/>
        <v>0</v>
      </c>
      <c r="G226" s="43">
        <f t="shared" si="14"/>
        <v>0</v>
      </c>
      <c r="H226" s="43">
        <f t="shared" si="15"/>
        <v>449687.27747909736</v>
      </c>
      <c r="I226" s="1"/>
    </row>
    <row r="227" spans="2:10" x14ac:dyDescent="0.2">
      <c r="B227" s="9" t="str">
        <f>$B$41</f>
        <v>Library Science</v>
      </c>
      <c r="C227" s="43">
        <f t="shared" si="14"/>
        <v>0</v>
      </c>
      <c r="D227" s="43">
        <f t="shared" si="14"/>
        <v>0</v>
      </c>
      <c r="E227" s="43">
        <f t="shared" si="14"/>
        <v>100900.23655084883</v>
      </c>
      <c r="F227" s="43">
        <f t="shared" si="14"/>
        <v>0</v>
      </c>
      <c r="G227" s="43">
        <f t="shared" si="14"/>
        <v>0</v>
      </c>
      <c r="H227" s="43">
        <f t="shared" si="15"/>
        <v>100900.23655084883</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6472.9316607224891</v>
      </c>
      <c r="D230" s="43">
        <f t="shared" si="14"/>
        <v>0</v>
      </c>
      <c r="E230" s="43">
        <f t="shared" si="14"/>
        <v>0</v>
      </c>
      <c r="F230" s="43">
        <f t="shared" si="14"/>
        <v>0</v>
      </c>
      <c r="G230" s="43">
        <f t="shared" si="14"/>
        <v>0</v>
      </c>
      <c r="H230" s="43">
        <f t="shared" si="15"/>
        <v>6472.9316607224891</v>
      </c>
      <c r="I230" s="1"/>
    </row>
    <row r="231" spans="2:10" x14ac:dyDescent="0.2">
      <c r="B231" s="9" t="str">
        <f>$B$45</f>
        <v>Health Services</v>
      </c>
      <c r="C231" s="43">
        <f t="shared" si="14"/>
        <v>199494.94969257759</v>
      </c>
      <c r="D231" s="43">
        <f t="shared" si="14"/>
        <v>226665.15376900163</v>
      </c>
      <c r="E231" s="43">
        <f t="shared" si="14"/>
        <v>54617.736741655128</v>
      </c>
      <c r="F231" s="43">
        <f t="shared" si="14"/>
        <v>0</v>
      </c>
      <c r="G231" s="43">
        <f t="shared" si="14"/>
        <v>0</v>
      </c>
      <c r="H231" s="43">
        <f t="shared" si="15"/>
        <v>480777.84020323434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240624.19869207512</v>
      </c>
      <c r="D233" s="43">
        <f t="shared" si="14"/>
        <v>1426979.4443178268</v>
      </c>
      <c r="E233" s="43">
        <f t="shared" si="14"/>
        <v>1356669.484928261</v>
      </c>
      <c r="F233" s="43">
        <f t="shared" si="14"/>
        <v>0</v>
      </c>
      <c r="G233" s="43">
        <f t="shared" si="14"/>
        <v>0</v>
      </c>
      <c r="H233" s="43">
        <f t="shared" si="15"/>
        <v>3024273.127938163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111734.50601620138</v>
      </c>
      <c r="E235" s="43">
        <f t="shared" si="16"/>
        <v>0</v>
      </c>
      <c r="F235" s="43">
        <f t="shared" si="16"/>
        <v>0</v>
      </c>
      <c r="G235" s="43">
        <f t="shared" si="16"/>
        <v>0</v>
      </c>
      <c r="H235" s="43">
        <f t="shared" si="15"/>
        <v>111734.50601620138</v>
      </c>
      <c r="I235" s="1"/>
    </row>
    <row r="236" spans="2:10" x14ac:dyDescent="0.2">
      <c r="B236" s="9" t="str">
        <f>$B$50</f>
        <v>Technology</v>
      </c>
      <c r="C236" s="43">
        <f t="shared" si="16"/>
        <v>20785.749494369731</v>
      </c>
      <c r="D236" s="43">
        <f t="shared" si="16"/>
        <v>116757.01445942817</v>
      </c>
      <c r="E236" s="43">
        <f t="shared" si="16"/>
        <v>68875.378862970727</v>
      </c>
      <c r="F236" s="43">
        <f t="shared" si="16"/>
        <v>0</v>
      </c>
      <c r="G236" s="43">
        <f t="shared" si="16"/>
        <v>0</v>
      </c>
      <c r="H236" s="43">
        <f t="shared" si="15"/>
        <v>206418.14281676861</v>
      </c>
      <c r="I236" s="1"/>
    </row>
    <row r="237" spans="2:10" x14ac:dyDescent="0.2">
      <c r="B237" s="9" t="str">
        <f>$B$51</f>
        <v>Nursing</v>
      </c>
      <c r="C237" s="43">
        <f t="shared" si="16"/>
        <v>1567.9772345849508</v>
      </c>
      <c r="D237" s="43">
        <f t="shared" si="16"/>
        <v>149566.38779635131</v>
      </c>
      <c r="E237" s="43">
        <f t="shared" si="16"/>
        <v>22958.459620990241</v>
      </c>
      <c r="F237" s="43">
        <f t="shared" si="16"/>
        <v>0</v>
      </c>
      <c r="G237" s="43">
        <f t="shared" si="16"/>
        <v>0</v>
      </c>
      <c r="H237" s="43">
        <f t="shared" si="15"/>
        <v>174092.82465192649</v>
      </c>
      <c r="I237" s="1"/>
    </row>
    <row r="238" spans="2:10" x14ac:dyDescent="0.2">
      <c r="B238" s="39" t="str">
        <f>$B$52</f>
        <v>Totals</v>
      </c>
      <c r="C238" s="42">
        <f>SUM(C218:C237)</f>
        <v>4063433.1056991383</v>
      </c>
      <c r="D238" s="42">
        <f>SUM(D218:D237)</f>
        <v>5814499.3200795241</v>
      </c>
      <c r="E238" s="42">
        <f>SUM(E218:E237)</f>
        <v>3971082.3532968853</v>
      </c>
      <c r="F238" s="42">
        <f>SUM(F218:F237)</f>
        <v>629664.22092445323</v>
      </c>
      <c r="G238" s="42">
        <f>SUM(G218:G237)</f>
        <v>0</v>
      </c>
      <c r="H238" s="42">
        <f t="shared" si="15"/>
        <v>14478679.000000002</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13945515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2032470.4467415297</v>
      </c>
      <c r="D243" s="42">
        <f t="shared" si="17"/>
        <v>1412441.6361640349</v>
      </c>
      <c r="E243" s="42">
        <f t="shared" si="17"/>
        <v>565642.99778073339</v>
      </c>
      <c r="F243" s="42">
        <f t="shared" si="17"/>
        <v>101188.49140809776</v>
      </c>
      <c r="G243" s="42">
        <f t="shared" si="17"/>
        <v>0</v>
      </c>
      <c r="H243" s="42">
        <f>SUM(C243:G243)</f>
        <v>4111743.5720943953</v>
      </c>
      <c r="I243" s="1"/>
    </row>
    <row r="244" spans="2:9" x14ac:dyDescent="0.2">
      <c r="B244" s="9" t="str">
        <f>$B$33</f>
        <v>Science</v>
      </c>
      <c r="C244" s="43">
        <f t="shared" si="17"/>
        <v>702609.14883356157</v>
      </c>
      <c r="D244" s="43">
        <f t="shared" si="17"/>
        <v>526854.17493424052</v>
      </c>
      <c r="E244" s="43">
        <f t="shared" si="17"/>
        <v>266412.78144976532</v>
      </c>
      <c r="F244" s="43">
        <f t="shared" si="17"/>
        <v>653.53169908351617</v>
      </c>
      <c r="G244" s="43">
        <f t="shared" si="17"/>
        <v>0</v>
      </c>
      <c r="H244" s="43">
        <f t="shared" ref="H244:H263" si="18">SUM(C244:G244)</f>
        <v>1496529.6369166512</v>
      </c>
      <c r="I244" s="1"/>
    </row>
    <row r="245" spans="2:9" x14ac:dyDescent="0.2">
      <c r="B245" s="9" t="str">
        <f>$B$34</f>
        <v>Fine Arts</v>
      </c>
      <c r="C245" s="43">
        <f t="shared" si="17"/>
        <v>397579.81322057854</v>
      </c>
      <c r="D245" s="43">
        <f t="shared" si="17"/>
        <v>311488.55226853862</v>
      </c>
      <c r="E245" s="43">
        <f t="shared" si="17"/>
        <v>79437.911042911772</v>
      </c>
      <c r="F245" s="43">
        <f t="shared" si="17"/>
        <v>1633.8292477087905</v>
      </c>
      <c r="G245" s="43">
        <f t="shared" si="17"/>
        <v>0</v>
      </c>
      <c r="H245" s="43">
        <f t="shared" si="18"/>
        <v>790140.1057797377</v>
      </c>
      <c r="I245" s="1"/>
    </row>
    <row r="246" spans="2:9" x14ac:dyDescent="0.2">
      <c r="B246" s="9" t="str">
        <f>$B$35</f>
        <v>Teacher Education</v>
      </c>
      <c r="C246" s="43">
        <f t="shared" si="17"/>
        <v>55065.597974058895</v>
      </c>
      <c r="D246" s="43">
        <f t="shared" si="17"/>
        <v>793108.40738967969</v>
      </c>
      <c r="E246" s="43">
        <f t="shared" si="17"/>
        <v>797196.05762922089</v>
      </c>
      <c r="F246" s="43">
        <f t="shared" si="17"/>
        <v>500060.67174873711</v>
      </c>
      <c r="G246" s="43">
        <f t="shared" si="17"/>
        <v>0</v>
      </c>
      <c r="H246" s="43">
        <f t="shared" si="18"/>
        <v>2145430.7347416966</v>
      </c>
      <c r="I246" s="1"/>
    </row>
    <row r="247" spans="2:9" x14ac:dyDescent="0.2">
      <c r="B247" s="9" t="str">
        <f>$B$36</f>
        <v>Agriculture</v>
      </c>
      <c r="C247" s="43">
        <f t="shared" si="17"/>
        <v>124071.85366306941</v>
      </c>
      <c r="D247" s="43">
        <f t="shared" si="17"/>
        <v>250610.69685340871</v>
      </c>
      <c r="E247" s="43">
        <f t="shared" si="17"/>
        <v>66198.259202426474</v>
      </c>
      <c r="F247" s="43">
        <f t="shared" si="17"/>
        <v>0</v>
      </c>
      <c r="G247" s="43">
        <f t="shared" si="17"/>
        <v>0</v>
      </c>
      <c r="H247" s="43">
        <f t="shared" si="18"/>
        <v>440880.80971890461</v>
      </c>
      <c r="I247" s="1"/>
    </row>
    <row r="248" spans="2:9" x14ac:dyDescent="0.2">
      <c r="B248" s="9" t="str">
        <f>$B$37</f>
        <v>Engineering</v>
      </c>
      <c r="C248" s="43">
        <f t="shared" si="17"/>
        <v>114778.08185310166</v>
      </c>
      <c r="D248" s="43">
        <f t="shared" si="17"/>
        <v>162215.29688530994</v>
      </c>
      <c r="E248" s="43">
        <f t="shared" si="17"/>
        <v>256130.92416938837</v>
      </c>
      <c r="F248" s="43">
        <f t="shared" si="17"/>
        <v>0</v>
      </c>
      <c r="G248" s="43">
        <f t="shared" si="17"/>
        <v>0</v>
      </c>
      <c r="H248" s="43">
        <f t="shared" si="18"/>
        <v>533124.30290779995</v>
      </c>
      <c r="I248" s="1"/>
    </row>
    <row r="249" spans="2:9" x14ac:dyDescent="0.2">
      <c r="B249" s="9" t="str">
        <f>$B$38</f>
        <v>Home Economics</v>
      </c>
      <c r="C249" s="43">
        <f t="shared" si="17"/>
        <v>5924.7795288544376</v>
      </c>
      <c r="D249" s="43">
        <f t="shared" si="17"/>
        <v>24124.970566986449</v>
      </c>
      <c r="E249" s="43">
        <f t="shared" si="17"/>
        <v>8028.2995202942757</v>
      </c>
      <c r="F249" s="43">
        <f t="shared" si="17"/>
        <v>2940.8926458758228</v>
      </c>
      <c r="G249" s="43">
        <f t="shared" si="17"/>
        <v>0</v>
      </c>
      <c r="H249" s="43">
        <f t="shared" si="18"/>
        <v>41018.942262010984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29623.897644272191</v>
      </c>
      <c r="D251" s="43">
        <f t="shared" si="17"/>
        <v>162655.07499460396</v>
      </c>
      <c r="E251" s="43">
        <f t="shared" si="17"/>
        <v>240848.98560882825</v>
      </c>
      <c r="F251" s="43">
        <f t="shared" si="17"/>
        <v>0</v>
      </c>
      <c r="G251" s="43">
        <f t="shared" si="17"/>
        <v>0</v>
      </c>
      <c r="H251" s="43">
        <f t="shared" si="18"/>
        <v>433127.95824770443</v>
      </c>
      <c r="I251" s="1"/>
    </row>
    <row r="252" spans="2:9" x14ac:dyDescent="0.2">
      <c r="B252" s="9" t="str">
        <f>$B$41</f>
        <v>Library Science</v>
      </c>
      <c r="C252" s="43">
        <f t="shared" si="17"/>
        <v>0</v>
      </c>
      <c r="D252" s="43">
        <f t="shared" si="17"/>
        <v>0</v>
      </c>
      <c r="E252" s="43">
        <f t="shared" si="17"/>
        <v>97184.67840356227</v>
      </c>
      <c r="F252" s="43">
        <f t="shared" si="17"/>
        <v>0</v>
      </c>
      <c r="G252" s="43">
        <f t="shared" si="17"/>
        <v>0</v>
      </c>
      <c r="H252" s="43">
        <f t="shared" si="18"/>
        <v>97184.67840356227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6234.5719225200291</v>
      </c>
      <c r="D255" s="43">
        <f t="shared" si="17"/>
        <v>0</v>
      </c>
      <c r="E255" s="43">
        <f t="shared" si="17"/>
        <v>0</v>
      </c>
      <c r="F255" s="43">
        <f t="shared" si="17"/>
        <v>0</v>
      </c>
      <c r="G255" s="43">
        <f t="shared" si="17"/>
        <v>0</v>
      </c>
      <c r="H255" s="43">
        <f t="shared" si="18"/>
        <v>6234.5719225200291</v>
      </c>
      <c r="I255" s="1"/>
    </row>
    <row r="256" spans="2:9" x14ac:dyDescent="0.2">
      <c r="B256" s="9" t="str">
        <f>$B$45</f>
        <v>Health Services</v>
      </c>
      <c r="C256" s="43">
        <f t="shared" si="17"/>
        <v>192148.73217108316</v>
      </c>
      <c r="D256" s="43">
        <f t="shared" si="17"/>
        <v>218318.4185423904</v>
      </c>
      <c r="E256" s="43">
        <f t="shared" si="17"/>
        <v>52606.488961928269</v>
      </c>
      <c r="F256" s="43">
        <f t="shared" si="17"/>
        <v>0</v>
      </c>
      <c r="G256" s="43">
        <f t="shared" si="17"/>
        <v>0</v>
      </c>
      <c r="H256" s="43">
        <f t="shared" si="18"/>
        <v>463073.63967540185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231763.43451107066</v>
      </c>
      <c r="D258" s="43">
        <f t="shared" si="17"/>
        <v>1374432.2424321941</v>
      </c>
      <c r="E258" s="43">
        <f t="shared" si="17"/>
        <v>1306711.382447897</v>
      </c>
      <c r="F258" s="43">
        <f t="shared" si="17"/>
        <v>0</v>
      </c>
      <c r="G258" s="43">
        <f t="shared" si="17"/>
        <v>0</v>
      </c>
      <c r="H258" s="43">
        <f t="shared" si="18"/>
        <v>2912907.0593911614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107619.98588866612</v>
      </c>
      <c r="E260" s="43">
        <f t="shared" si="19"/>
        <v>0</v>
      </c>
      <c r="F260" s="43">
        <f t="shared" si="19"/>
        <v>0</v>
      </c>
      <c r="G260" s="43">
        <f t="shared" si="19"/>
        <v>0</v>
      </c>
      <c r="H260" s="43">
        <f t="shared" si="18"/>
        <v>107619.98588866612</v>
      </c>
      <c r="I260" s="1"/>
    </row>
    <row r="261" spans="2:10" x14ac:dyDescent="0.2">
      <c r="B261" s="9" t="str">
        <f>$B$50</f>
        <v>Technology</v>
      </c>
      <c r="C261" s="43">
        <f t="shared" si="19"/>
        <v>20020.333440638853</v>
      </c>
      <c r="D261" s="43">
        <f t="shared" si="19"/>
        <v>112457.54509090038</v>
      </c>
      <c r="E261" s="43">
        <f t="shared" si="19"/>
        <v>66339.10656243164</v>
      </c>
      <c r="F261" s="43">
        <f t="shared" si="19"/>
        <v>0</v>
      </c>
      <c r="G261" s="43">
        <f t="shared" si="19"/>
        <v>0</v>
      </c>
      <c r="H261" s="43">
        <f t="shared" si="18"/>
        <v>198816.98509397087</v>
      </c>
      <c r="I261" s="1"/>
    </row>
    <row r="262" spans="2:10" x14ac:dyDescent="0.2">
      <c r="B262" s="9" t="str">
        <f>$B$51</f>
        <v>Nursing</v>
      </c>
      <c r="C262" s="43">
        <f t="shared" si="19"/>
        <v>1510.2379191197588</v>
      </c>
      <c r="D262" s="43">
        <f t="shared" si="19"/>
        <v>144058.74351588526</v>
      </c>
      <c r="E262" s="43">
        <f t="shared" si="19"/>
        <v>22113.035520810547</v>
      </c>
      <c r="F262" s="43">
        <f t="shared" si="19"/>
        <v>0</v>
      </c>
      <c r="G262" s="43">
        <f t="shared" si="19"/>
        <v>0</v>
      </c>
      <c r="H262" s="43">
        <f t="shared" si="18"/>
        <v>167682.01695581558</v>
      </c>
      <c r="I262" s="1"/>
    </row>
    <row r="263" spans="2:10" x14ac:dyDescent="0.2">
      <c r="B263" s="39" t="str">
        <f>$B$52</f>
        <v>Totals</v>
      </c>
      <c r="C263" s="42">
        <f>SUM(C243:C262)</f>
        <v>3913800.9294234589</v>
      </c>
      <c r="D263" s="42">
        <f>SUM(D243:D262)</f>
        <v>5600385.74552684</v>
      </c>
      <c r="E263" s="42">
        <f>SUM(E243:E262)</f>
        <v>3824850.9083001981</v>
      </c>
      <c r="F263" s="42">
        <f>SUM(F243:F262)</f>
        <v>606477.416749503</v>
      </c>
      <c r="G263" s="42">
        <f>SUM(G243:G262)</f>
        <v>0</v>
      </c>
      <c r="H263" s="42">
        <f t="shared" si="18"/>
        <v>13945515</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12537136.305098467</v>
      </c>
      <c r="D268" s="42">
        <f t="shared" si="20"/>
        <v>8130016.1504328791</v>
      </c>
      <c r="E268" s="42">
        <f t="shared" si="20"/>
        <v>6642188.1385925338</v>
      </c>
      <c r="F268" s="42">
        <f t="shared" si="20"/>
        <v>856783.63604291808</v>
      </c>
      <c r="G268" s="42">
        <f t="shared" si="20"/>
        <v>0</v>
      </c>
      <c r="H268" s="42">
        <f>SUM(C268:G268)</f>
        <v>28166124.230166797</v>
      </c>
      <c r="I268" s="1"/>
    </row>
    <row r="269" spans="2:10" x14ac:dyDescent="0.2">
      <c r="B269" s="9" t="str">
        <f>$B$33</f>
        <v>Science</v>
      </c>
      <c r="C269" s="43">
        <f t="shared" si="20"/>
        <v>4513120.1621739063</v>
      </c>
      <c r="D269" s="43">
        <f t="shared" si="20"/>
        <v>3600259.0208011651</v>
      </c>
      <c r="E269" s="43">
        <f t="shared" si="20"/>
        <v>2515182.4922196767</v>
      </c>
      <c r="F269" s="43">
        <f t="shared" si="20"/>
        <v>2802.3955510886617</v>
      </c>
      <c r="G269" s="43">
        <f t="shared" si="20"/>
        <v>0</v>
      </c>
      <c r="H269" s="43">
        <f t="shared" ref="H269:H288" si="21">SUM(C269:G269)</f>
        <v>10631364.070745837</v>
      </c>
      <c r="I269" s="1"/>
    </row>
    <row r="270" spans="2:10" x14ac:dyDescent="0.2">
      <c r="B270" s="9" t="str">
        <f>$B$34</f>
        <v>Fine Arts</v>
      </c>
      <c r="C270" s="43">
        <f t="shared" si="20"/>
        <v>2797022.0796188135</v>
      </c>
      <c r="D270" s="43">
        <f t="shared" si="20"/>
        <v>2375622.5435920563</v>
      </c>
      <c r="E270" s="43">
        <f t="shared" si="20"/>
        <v>1759691.2837020678</v>
      </c>
      <c r="F270" s="43">
        <f t="shared" si="20"/>
        <v>29305.579699692167</v>
      </c>
      <c r="G270" s="43">
        <f t="shared" si="20"/>
        <v>0</v>
      </c>
      <c r="H270" s="43">
        <f t="shared" si="21"/>
        <v>6961641.4866126301</v>
      </c>
      <c r="I270" s="1"/>
    </row>
    <row r="271" spans="2:10" x14ac:dyDescent="0.2">
      <c r="B271" s="9" t="str">
        <f>$B$35</f>
        <v>Teacher Education</v>
      </c>
      <c r="C271" s="43">
        <f t="shared" si="20"/>
        <v>475590.3164983982</v>
      </c>
      <c r="D271" s="43">
        <f t="shared" si="20"/>
        <v>5028109.4724784261</v>
      </c>
      <c r="E271" s="43">
        <f t="shared" si="20"/>
        <v>6315971.5388574339</v>
      </c>
      <c r="F271" s="43">
        <f t="shared" si="20"/>
        <v>2715147.898985683</v>
      </c>
      <c r="G271" s="43">
        <f t="shared" si="20"/>
        <v>0</v>
      </c>
      <c r="H271" s="43">
        <f t="shared" si="21"/>
        <v>14534819.22681994</v>
      </c>
      <c r="I271" s="1"/>
    </row>
    <row r="272" spans="2:10" x14ac:dyDescent="0.2">
      <c r="B272" s="9" t="str">
        <f>$B$36</f>
        <v>Agriculture</v>
      </c>
      <c r="C272" s="43">
        <f t="shared" si="20"/>
        <v>966666.05223025056</v>
      </c>
      <c r="D272" s="43">
        <f t="shared" si="20"/>
        <v>1749290.0160707845</v>
      </c>
      <c r="E272" s="43">
        <f t="shared" si="20"/>
        <v>793386.86310813774</v>
      </c>
      <c r="F272" s="43">
        <f t="shared" si="20"/>
        <v>0</v>
      </c>
      <c r="G272" s="43">
        <f t="shared" si="20"/>
        <v>0</v>
      </c>
      <c r="H272" s="43">
        <f t="shared" si="21"/>
        <v>3509342.9314091727</v>
      </c>
      <c r="I272" s="1"/>
    </row>
    <row r="273" spans="2:10" x14ac:dyDescent="0.2">
      <c r="B273" s="9" t="str">
        <f>$B$37</f>
        <v>Engineering</v>
      </c>
      <c r="C273" s="43">
        <f t="shared" si="20"/>
        <v>1402524.4651737502</v>
      </c>
      <c r="D273" s="43">
        <f t="shared" si="20"/>
        <v>1758950.503058936</v>
      </c>
      <c r="E273" s="43">
        <f t="shared" si="20"/>
        <v>2481165.2541369861</v>
      </c>
      <c r="F273" s="43">
        <f t="shared" si="20"/>
        <v>0</v>
      </c>
      <c r="G273" s="43">
        <f t="shared" si="20"/>
        <v>0</v>
      </c>
      <c r="H273" s="43">
        <f t="shared" si="21"/>
        <v>5642640.2223696727</v>
      </c>
      <c r="I273" s="1"/>
    </row>
    <row r="274" spans="2:10" x14ac:dyDescent="0.2">
      <c r="B274" s="9" t="str">
        <f>$B$38</f>
        <v>Home Economics</v>
      </c>
      <c r="C274" s="43">
        <f t="shared" si="20"/>
        <v>29485.35911751664</v>
      </c>
      <c r="D274" s="43">
        <f t="shared" si="20"/>
        <v>107667.47276768368</v>
      </c>
      <c r="E274" s="43">
        <f t="shared" si="20"/>
        <v>136211.89125117176</v>
      </c>
      <c r="F274" s="43">
        <f t="shared" si="20"/>
        <v>48579.01452515625</v>
      </c>
      <c r="G274" s="43">
        <f t="shared" si="20"/>
        <v>0</v>
      </c>
      <c r="H274" s="43">
        <f t="shared" si="21"/>
        <v>321943.73766152828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213618.55684441634</v>
      </c>
      <c r="D276" s="43">
        <f t="shared" si="20"/>
        <v>971435.48882044398</v>
      </c>
      <c r="E276" s="43">
        <f t="shared" si="20"/>
        <v>1857993.8837878157</v>
      </c>
      <c r="F276" s="43">
        <f t="shared" si="20"/>
        <v>0</v>
      </c>
      <c r="G276" s="43">
        <f t="shared" si="20"/>
        <v>0</v>
      </c>
      <c r="H276" s="43">
        <f t="shared" si="21"/>
        <v>3043047.9294526763</v>
      </c>
      <c r="I276" s="1"/>
    </row>
    <row r="277" spans="2:10" x14ac:dyDescent="0.2">
      <c r="B277" s="9" t="str">
        <f>$B$41</f>
        <v>Library Science</v>
      </c>
      <c r="C277" s="43">
        <f t="shared" si="20"/>
        <v>0</v>
      </c>
      <c r="D277" s="43">
        <f t="shared" si="20"/>
        <v>0</v>
      </c>
      <c r="E277" s="43">
        <f t="shared" si="20"/>
        <v>458704.67561824492</v>
      </c>
      <c r="F277" s="43">
        <f t="shared" si="20"/>
        <v>0</v>
      </c>
      <c r="G277" s="43">
        <f t="shared" si="20"/>
        <v>0</v>
      </c>
      <c r="H277" s="43">
        <f t="shared" si="21"/>
        <v>458704.67561824492</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128667.63851288032</v>
      </c>
      <c r="D280" s="43">
        <f t="shared" si="20"/>
        <v>0</v>
      </c>
      <c r="E280" s="43">
        <f t="shared" si="20"/>
        <v>0</v>
      </c>
      <c r="F280" s="43">
        <f t="shared" si="20"/>
        <v>0</v>
      </c>
      <c r="G280" s="43">
        <f t="shared" si="20"/>
        <v>0</v>
      </c>
      <c r="H280" s="43">
        <f t="shared" si="21"/>
        <v>128667.63851288032</v>
      </c>
      <c r="I280" s="1"/>
    </row>
    <row r="281" spans="2:10" x14ac:dyDescent="0.2">
      <c r="B281" s="9" t="str">
        <f>$B$45</f>
        <v>Health Services</v>
      </c>
      <c r="C281" s="43">
        <f t="shared" si="20"/>
        <v>1330151.4738701317</v>
      </c>
      <c r="D281" s="43">
        <f t="shared" si="20"/>
        <v>1259432.2458904292</v>
      </c>
      <c r="E281" s="43">
        <f t="shared" si="20"/>
        <v>530897.15815195604</v>
      </c>
      <c r="F281" s="43">
        <f t="shared" si="20"/>
        <v>0</v>
      </c>
      <c r="G281" s="43">
        <f t="shared" si="20"/>
        <v>0</v>
      </c>
      <c r="H281" s="43">
        <f t="shared" si="21"/>
        <v>3120480.8779125167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1707418.1856229911</v>
      </c>
      <c r="D283" s="43">
        <f t="shared" si="20"/>
        <v>7921472.3942363821</v>
      </c>
      <c r="E283" s="43">
        <f t="shared" si="20"/>
        <v>13314670.004689435</v>
      </c>
      <c r="F283" s="43">
        <f t="shared" si="20"/>
        <v>0</v>
      </c>
      <c r="G283" s="43">
        <f t="shared" si="20"/>
        <v>0</v>
      </c>
      <c r="H283" s="43">
        <f t="shared" si="21"/>
        <v>22943560.584548809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831334.89190486749</v>
      </c>
      <c r="E285" s="43">
        <f t="shared" si="22"/>
        <v>0</v>
      </c>
      <c r="F285" s="43">
        <f t="shared" si="22"/>
        <v>0</v>
      </c>
      <c r="G285" s="43">
        <f t="shared" si="22"/>
        <v>0</v>
      </c>
      <c r="H285" s="43">
        <f t="shared" si="21"/>
        <v>831334.89190486749</v>
      </c>
      <c r="I285" s="1"/>
    </row>
    <row r="286" spans="2:10" x14ac:dyDescent="0.2">
      <c r="B286" s="9" t="str">
        <f>$B$50</f>
        <v>Technology</v>
      </c>
      <c r="C286" s="43">
        <f t="shared" si="22"/>
        <v>273355.362997661</v>
      </c>
      <c r="D286" s="43">
        <f t="shared" si="22"/>
        <v>985018.17040181241</v>
      </c>
      <c r="E286" s="43">
        <f t="shared" si="22"/>
        <v>824208.80391484709</v>
      </c>
      <c r="F286" s="43">
        <f t="shared" si="22"/>
        <v>0</v>
      </c>
      <c r="G286" s="43">
        <f t="shared" si="22"/>
        <v>0</v>
      </c>
      <c r="H286" s="43">
        <f t="shared" si="21"/>
        <v>2082582.3373143205</v>
      </c>
      <c r="I286" s="1"/>
    </row>
    <row r="287" spans="2:10" x14ac:dyDescent="0.2">
      <c r="B287" s="9" t="str">
        <f>$B$51</f>
        <v>Nursing</v>
      </c>
      <c r="C287" s="43">
        <f t="shared" si="22"/>
        <v>15697.302048447347</v>
      </c>
      <c r="D287" s="43">
        <f t="shared" si="22"/>
        <v>1054373.6976306674</v>
      </c>
      <c r="E287" s="43">
        <f t="shared" si="22"/>
        <v>389924.84927099384</v>
      </c>
      <c r="F287" s="43">
        <f t="shared" si="22"/>
        <v>0</v>
      </c>
      <c r="G287" s="43">
        <f t="shared" si="22"/>
        <v>0</v>
      </c>
      <c r="H287" s="43">
        <f t="shared" si="21"/>
        <v>1459995.8489501085</v>
      </c>
      <c r="I287" s="1"/>
    </row>
    <row r="288" spans="2:10" x14ac:dyDescent="0.2">
      <c r="B288" s="39" t="str">
        <f>$B$52</f>
        <v>Totals</v>
      </c>
      <c r="C288" s="42">
        <f>SUM(C268:C287)</f>
        <v>26390453.259807628</v>
      </c>
      <c r="D288" s="42">
        <f>SUM(D268:D287)</f>
        <v>35772982.068086527</v>
      </c>
      <c r="E288" s="42">
        <f>SUM(E268:E287)</f>
        <v>38020196.837301299</v>
      </c>
      <c r="F288" s="42">
        <f>SUM(F268:F287)</f>
        <v>3652618.5248045381</v>
      </c>
      <c r="G288" s="42">
        <f>SUM(G268:G287)</f>
        <v>0</v>
      </c>
      <c r="H288" s="42">
        <f t="shared" si="21"/>
        <v>103836250.68999998</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238.86629396598076</v>
      </c>
      <c r="D293" s="40">
        <f t="shared" si="23"/>
        <v>361.62334981019836</v>
      </c>
      <c r="E293" s="40">
        <f t="shared" si="23"/>
        <v>826.9656547052457</v>
      </c>
      <c r="F293" s="40">
        <f t="shared" si="23"/>
        <v>922.26440908817881</v>
      </c>
      <c r="G293" s="41">
        <f t="shared" si="23"/>
        <v>0</v>
      </c>
      <c r="H293" s="42">
        <f t="shared" si="23"/>
        <v>335.59466013138245</v>
      </c>
      <c r="I293" s="1"/>
    </row>
    <row r="294" spans="2:10" x14ac:dyDescent="0.2">
      <c r="B294" s="9" t="str">
        <f>$B$33</f>
        <v>Science</v>
      </c>
      <c r="C294" s="75">
        <f t="shared" si="23"/>
        <v>248.73898601046662</v>
      </c>
      <c r="D294" s="75">
        <f t="shared" si="23"/>
        <v>429.31779403782082</v>
      </c>
      <c r="E294" s="75">
        <f t="shared" si="23"/>
        <v>664.86452345220107</v>
      </c>
      <c r="F294" s="75">
        <f t="shared" si="23"/>
        <v>467.06592518144362</v>
      </c>
      <c r="G294" s="95">
        <f t="shared" si="23"/>
        <v>0</v>
      </c>
      <c r="H294" s="43">
        <f t="shared" si="23"/>
        <v>350.65022166779369</v>
      </c>
      <c r="I294" s="1"/>
    </row>
    <row r="295" spans="2:10" x14ac:dyDescent="0.2">
      <c r="B295" s="9" t="str">
        <f>$B$34</f>
        <v>Fine Arts</v>
      </c>
      <c r="C295" s="75">
        <f t="shared" si="23"/>
        <v>272.42837047032373</v>
      </c>
      <c r="D295" s="75">
        <f t="shared" si="23"/>
        <v>479.14936337072533</v>
      </c>
      <c r="E295" s="75">
        <f t="shared" si="23"/>
        <v>1560.0100032819751</v>
      </c>
      <c r="F295" s="75">
        <f t="shared" si="23"/>
        <v>1953.7053133128111</v>
      </c>
      <c r="G295" s="95">
        <f t="shared" si="23"/>
        <v>0</v>
      </c>
      <c r="H295" s="43">
        <f t="shared" si="23"/>
        <v>425.3202276767247</v>
      </c>
      <c r="I295" s="1"/>
    </row>
    <row r="296" spans="2:10" x14ac:dyDescent="0.2">
      <c r="B296" s="9" t="str">
        <f>$B$35</f>
        <v>Teacher Education</v>
      </c>
      <c r="C296" s="75">
        <f t="shared" si="23"/>
        <v>334.45169936596216</v>
      </c>
      <c r="D296" s="75">
        <f t="shared" si="23"/>
        <v>398.29764515830374</v>
      </c>
      <c r="E296" s="75">
        <f t="shared" si="23"/>
        <v>557.94801580012665</v>
      </c>
      <c r="F296" s="75">
        <f t="shared" si="23"/>
        <v>591.40664321186739</v>
      </c>
      <c r="G296" s="95">
        <f t="shared" si="23"/>
        <v>0</v>
      </c>
      <c r="H296" s="43">
        <f t="shared" si="23"/>
        <v>485.1894123850833</v>
      </c>
      <c r="I296" s="1"/>
    </row>
    <row r="297" spans="2:10" x14ac:dyDescent="0.2">
      <c r="B297" s="9" t="str">
        <f>$B$36</f>
        <v>Agriculture</v>
      </c>
      <c r="C297" s="75">
        <f t="shared" si="23"/>
        <v>301.70600881093964</v>
      </c>
      <c r="D297" s="75">
        <f t="shared" si="23"/>
        <v>438.52845727520292</v>
      </c>
      <c r="E297" s="75">
        <f t="shared" si="23"/>
        <v>844.02857777461463</v>
      </c>
      <c r="F297" s="75">
        <f t="shared" si="23"/>
        <v>0</v>
      </c>
      <c r="G297" s="95">
        <f t="shared" si="23"/>
        <v>0</v>
      </c>
      <c r="H297" s="43">
        <f t="shared" si="23"/>
        <v>431.49427411891958</v>
      </c>
      <c r="I297" s="1"/>
    </row>
    <row r="298" spans="2:10" x14ac:dyDescent="0.2">
      <c r="B298" s="9" t="str">
        <f>$B$37</f>
        <v>Engineering</v>
      </c>
      <c r="C298" s="75">
        <f t="shared" si="23"/>
        <v>473.18639175902501</v>
      </c>
      <c r="D298" s="75">
        <f t="shared" si="23"/>
        <v>681.23567120795349</v>
      </c>
      <c r="E298" s="75">
        <f t="shared" si="23"/>
        <v>682.20105970222323</v>
      </c>
      <c r="F298" s="75">
        <f t="shared" si="23"/>
        <v>0</v>
      </c>
      <c r="G298" s="95">
        <f t="shared" si="23"/>
        <v>0</v>
      </c>
      <c r="H298" s="43">
        <f t="shared" si="23"/>
        <v>614.4658850451566</v>
      </c>
      <c r="I298" s="1"/>
    </row>
    <row r="299" spans="2:10" x14ac:dyDescent="0.2">
      <c r="B299" s="9" t="str">
        <f>$B$38</f>
        <v>Home Economics</v>
      </c>
      <c r="C299" s="75">
        <f t="shared" si="23"/>
        <v>192.71476547396497</v>
      </c>
      <c r="D299" s="75">
        <f t="shared" si="23"/>
        <v>280.38404366584291</v>
      </c>
      <c r="E299" s="75">
        <f t="shared" si="23"/>
        <v>1194.841151326068</v>
      </c>
      <c r="F299" s="75">
        <f t="shared" si="23"/>
        <v>1799.2227601909722</v>
      </c>
      <c r="G299" s="95">
        <f t="shared" si="23"/>
        <v>0</v>
      </c>
      <c r="H299" s="43">
        <f t="shared" si="23"/>
        <v>474.84327088720988</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279.23994358747234</v>
      </c>
      <c r="D301" s="75">
        <f t="shared" si="23"/>
        <v>375.21648853628579</v>
      </c>
      <c r="E301" s="75">
        <f t="shared" si="23"/>
        <v>543.2730654350338</v>
      </c>
      <c r="F301" s="75">
        <f t="shared" si="23"/>
        <v>0</v>
      </c>
      <c r="G301" s="95">
        <f t="shared" si="23"/>
        <v>0</v>
      </c>
      <c r="H301" s="43">
        <f t="shared" si="23"/>
        <v>449.22467219555307</v>
      </c>
      <c r="I301" s="1"/>
    </row>
    <row r="302" spans="2:10" x14ac:dyDescent="0.2">
      <c r="B302" s="9" t="str">
        <f>$B$41</f>
        <v>Library Science</v>
      </c>
      <c r="C302" s="75">
        <f t="shared" si="23"/>
        <v>0</v>
      </c>
      <c r="D302" s="75">
        <f t="shared" si="23"/>
        <v>0</v>
      </c>
      <c r="E302" s="75">
        <f t="shared" si="23"/>
        <v>332.39469247698906</v>
      </c>
      <c r="F302" s="75">
        <f t="shared" si="23"/>
        <v>0</v>
      </c>
      <c r="G302" s="95">
        <f t="shared" si="23"/>
        <v>0</v>
      </c>
      <c r="H302" s="43">
        <f t="shared" si="23"/>
        <v>332.39469247698906</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799.17787896198956</v>
      </c>
      <c r="D305" s="75">
        <f t="shared" si="23"/>
        <v>0</v>
      </c>
      <c r="E305" s="75">
        <f t="shared" si="23"/>
        <v>0</v>
      </c>
      <c r="F305" s="75">
        <f t="shared" si="23"/>
        <v>0</v>
      </c>
      <c r="G305" s="95">
        <f t="shared" si="23"/>
        <v>0</v>
      </c>
      <c r="H305" s="43">
        <f t="shared" si="23"/>
        <v>799.17787896198956</v>
      </c>
      <c r="I305" s="1"/>
    </row>
    <row r="306" spans="2:10" x14ac:dyDescent="0.2">
      <c r="B306" s="9" t="str">
        <f>$B$45</f>
        <v>Health Services</v>
      </c>
      <c r="C306" s="75">
        <f t="shared" si="23"/>
        <v>268.06760859938163</v>
      </c>
      <c r="D306" s="75">
        <f t="shared" si="23"/>
        <v>362.42654557997963</v>
      </c>
      <c r="E306" s="75">
        <f t="shared" si="23"/>
        <v>710.70570033729052</v>
      </c>
      <c r="F306" s="75">
        <f t="shared" si="23"/>
        <v>0</v>
      </c>
      <c r="G306" s="95">
        <f t="shared" si="23"/>
        <v>0</v>
      </c>
      <c r="H306" s="43">
        <f t="shared" si="23"/>
        <v>339.77361475528272</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285.28290486599684</v>
      </c>
      <c r="D308" s="75">
        <f t="shared" si="23"/>
        <v>362.0913468133831</v>
      </c>
      <c r="E308" s="75">
        <f t="shared" si="23"/>
        <v>717.57855050872729</v>
      </c>
      <c r="F308" s="75">
        <f t="shared" si="23"/>
        <v>0</v>
      </c>
      <c r="G308" s="95">
        <f t="shared" si="23"/>
        <v>0</v>
      </c>
      <c r="H308" s="43">
        <f t="shared" si="23"/>
        <v>494.29219002841216</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485.30933561288236</v>
      </c>
      <c r="E310" s="75">
        <f t="shared" si="24"/>
        <v>0</v>
      </c>
      <c r="F310" s="75">
        <f t="shared" si="24"/>
        <v>0</v>
      </c>
      <c r="G310" s="95">
        <f t="shared" si="24"/>
        <v>0</v>
      </c>
      <c r="H310" s="43">
        <f t="shared" si="24"/>
        <v>485.30933561288236</v>
      </c>
      <c r="I310" s="1"/>
    </row>
    <row r="311" spans="2:10" x14ac:dyDescent="0.2">
      <c r="B311" s="9" t="str">
        <f>$B$50</f>
        <v>Technology</v>
      </c>
      <c r="C311" s="75">
        <f t="shared" si="24"/>
        <v>528.73377755833849</v>
      </c>
      <c r="D311" s="75">
        <f t="shared" si="24"/>
        <v>550.28948067140357</v>
      </c>
      <c r="E311" s="75">
        <f t="shared" si="24"/>
        <v>874.9562674255277</v>
      </c>
      <c r="F311" s="75">
        <f t="shared" si="24"/>
        <v>0</v>
      </c>
      <c r="G311" s="95">
        <f t="shared" si="24"/>
        <v>0</v>
      </c>
      <c r="H311" s="43">
        <f t="shared" si="24"/>
        <v>640.99179357165917</v>
      </c>
      <c r="I311" s="1"/>
    </row>
    <row r="312" spans="2:10" x14ac:dyDescent="0.2">
      <c r="B312" s="9" t="str">
        <f>$B$51</f>
        <v>Nursing</v>
      </c>
      <c r="C312" s="75">
        <f t="shared" si="24"/>
        <v>402.49492431916275</v>
      </c>
      <c r="D312" s="75">
        <f t="shared" si="24"/>
        <v>459.82280751446461</v>
      </c>
      <c r="E312" s="75">
        <f t="shared" si="24"/>
        <v>1241.7988830286429</v>
      </c>
      <c r="F312" s="75">
        <f t="shared" si="24"/>
        <v>0</v>
      </c>
      <c r="G312" s="95">
        <f t="shared" si="24"/>
        <v>0</v>
      </c>
      <c r="H312" s="43">
        <f t="shared" si="24"/>
        <v>551.77469726005609</v>
      </c>
      <c r="I312" s="1"/>
    </row>
    <row r="313" spans="2:10" x14ac:dyDescent="0.2">
      <c r="B313" s="39" t="str">
        <f>$B$52</f>
        <v>Totals</v>
      </c>
      <c r="C313" s="42">
        <f t="shared" si="24"/>
        <v>261.1132321464309</v>
      </c>
      <c r="D313" s="42">
        <f t="shared" si="24"/>
        <v>401.30333701382654</v>
      </c>
      <c r="E313" s="42">
        <f t="shared" si="24"/>
        <v>700.03308361506299</v>
      </c>
      <c r="F313" s="42">
        <f t="shared" si="24"/>
        <v>656.00189023070004</v>
      </c>
      <c r="G313" s="42">
        <f t="shared" si="24"/>
        <v>0</v>
      </c>
      <c r="H313" s="42">
        <f t="shared" si="24"/>
        <v>415.1938721905226</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1.5139153532549077</v>
      </c>
      <c r="E318" s="59">
        <f t="shared" si="25"/>
        <v>3.4620441460151001</v>
      </c>
      <c r="F318" s="59">
        <f t="shared" si="25"/>
        <v>3.8610068996152607</v>
      </c>
      <c r="G318" s="59">
        <f t="shared" si="25"/>
        <v>0</v>
      </c>
      <c r="H318" s="59">
        <f t="shared" si="25"/>
        <v>1.4049477410956011</v>
      </c>
      <c r="I318" s="1"/>
    </row>
    <row r="319" spans="2:10" x14ac:dyDescent="0.2">
      <c r="B319" s="9" t="str">
        <f>$B$33</f>
        <v>Science</v>
      </c>
      <c r="C319" s="59">
        <f t="shared" ref="C319:H334" si="26">IF($C$293=0,"",C294/$C$293)</f>
        <v>1.0413314573628873</v>
      </c>
      <c r="D319" s="59">
        <f t="shared" si="26"/>
        <v>1.7973142502012616</v>
      </c>
      <c r="E319" s="59">
        <f t="shared" si="26"/>
        <v>2.7834170841487196</v>
      </c>
      <c r="F319" s="59">
        <f t="shared" si="26"/>
        <v>1.9553446299458348</v>
      </c>
      <c r="G319" s="59">
        <f t="shared" si="26"/>
        <v>0</v>
      </c>
      <c r="H319" s="59">
        <f t="shared" si="26"/>
        <v>1.4679769834656251</v>
      </c>
      <c r="I319" s="1"/>
    </row>
    <row r="320" spans="2:10" x14ac:dyDescent="0.2">
      <c r="B320" s="9" t="str">
        <f>$B$34</f>
        <v>Fine Arts</v>
      </c>
      <c r="C320" s="59">
        <f t="shared" si="26"/>
        <v>1.1405057027808321</v>
      </c>
      <c r="D320" s="59">
        <f t="shared" si="26"/>
        <v>2.0059312488808723</v>
      </c>
      <c r="E320" s="59">
        <f t="shared" si="26"/>
        <v>6.5308921463157592</v>
      </c>
      <c r="F320" s="59">
        <f t="shared" si="26"/>
        <v>8.1790749162418752</v>
      </c>
      <c r="G320" s="59">
        <f t="shared" si="26"/>
        <v>0</v>
      </c>
      <c r="H320" s="59">
        <f t="shared" si="26"/>
        <v>1.7805786685722123</v>
      </c>
      <c r="I320" s="1"/>
    </row>
    <row r="321" spans="2:9" x14ac:dyDescent="0.2">
      <c r="B321" s="9" t="str">
        <f>$B$35</f>
        <v>Teacher Education</v>
      </c>
      <c r="C321" s="59">
        <f t="shared" si="26"/>
        <v>1.4001628015947476</v>
      </c>
      <c r="D321" s="59">
        <f t="shared" si="26"/>
        <v>1.6674501812090288</v>
      </c>
      <c r="E321" s="59">
        <f t="shared" si="26"/>
        <v>2.335817274745299</v>
      </c>
      <c r="F321" s="59">
        <f t="shared" si="26"/>
        <v>2.4758898938503866</v>
      </c>
      <c r="G321" s="59">
        <f t="shared" si="26"/>
        <v>0</v>
      </c>
      <c r="H321" s="59">
        <f t="shared" si="26"/>
        <v>2.0312175666533503</v>
      </c>
      <c r="I321" s="1"/>
    </row>
    <row r="322" spans="2:9" x14ac:dyDescent="0.2">
      <c r="B322" s="9" t="str">
        <f>$B$36</f>
        <v>Agriculture</v>
      </c>
      <c r="C322" s="59">
        <f t="shared" si="26"/>
        <v>1.2630748516318862</v>
      </c>
      <c r="D322" s="59">
        <f t="shared" si="26"/>
        <v>1.8358741620433814</v>
      </c>
      <c r="E322" s="59">
        <f t="shared" si="26"/>
        <v>3.5334770919785812</v>
      </c>
      <c r="F322" s="59">
        <f t="shared" si="26"/>
        <v>0</v>
      </c>
      <c r="G322" s="59">
        <f t="shared" si="26"/>
        <v>0</v>
      </c>
      <c r="H322" s="59">
        <f t="shared" si="26"/>
        <v>1.8064259588687419</v>
      </c>
      <c r="I322" s="1"/>
    </row>
    <row r="323" spans="2:9" x14ac:dyDescent="0.2">
      <c r="B323" s="9" t="str">
        <f>$B$37</f>
        <v>Engineering</v>
      </c>
      <c r="C323" s="59">
        <f t="shared" si="26"/>
        <v>1.9809676112210961</v>
      </c>
      <c r="D323" s="59">
        <f t="shared" si="26"/>
        <v>2.8519539525529489</v>
      </c>
      <c r="E323" s="59">
        <f t="shared" si="26"/>
        <v>2.8559954959546618</v>
      </c>
      <c r="F323" s="59">
        <f t="shared" si="26"/>
        <v>0</v>
      </c>
      <c r="G323" s="59">
        <f t="shared" si="26"/>
        <v>0</v>
      </c>
      <c r="H323" s="59">
        <f t="shared" si="26"/>
        <v>2.5724260834082711</v>
      </c>
      <c r="I323" s="1"/>
    </row>
    <row r="324" spans="2:9" x14ac:dyDescent="0.2">
      <c r="B324" s="9" t="str">
        <f>$B$38</f>
        <v>Home Economics</v>
      </c>
      <c r="C324" s="59">
        <f t="shared" si="26"/>
        <v>0.80678928062329014</v>
      </c>
      <c r="D324" s="59">
        <f t="shared" si="26"/>
        <v>1.173811671000242</v>
      </c>
      <c r="E324" s="59">
        <f t="shared" si="26"/>
        <v>5.0021337522665998</v>
      </c>
      <c r="F324" s="59">
        <f t="shared" si="26"/>
        <v>7.5323425934980044</v>
      </c>
      <c r="G324" s="59">
        <f t="shared" si="26"/>
        <v>0</v>
      </c>
      <c r="H324" s="59">
        <f t="shared" si="26"/>
        <v>1.9879040403868655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1.1690219618312561</v>
      </c>
      <c r="D326" s="59">
        <f t="shared" si="26"/>
        <v>1.5708222466486794</v>
      </c>
      <c r="E326" s="59">
        <f t="shared" si="26"/>
        <v>2.2743814391510866</v>
      </c>
      <c r="F326" s="59">
        <f t="shared" si="26"/>
        <v>0</v>
      </c>
      <c r="G326" s="59">
        <f t="shared" si="26"/>
        <v>0</v>
      </c>
      <c r="H326" s="59">
        <f t="shared" si="26"/>
        <v>1.8806532505566962</v>
      </c>
      <c r="I326" s="1"/>
    </row>
    <row r="327" spans="2:9" x14ac:dyDescent="0.2">
      <c r="B327" s="9" t="str">
        <f>$B$41</f>
        <v>Library Science</v>
      </c>
      <c r="C327" s="59">
        <f t="shared" si="26"/>
        <v>0</v>
      </c>
      <c r="D327" s="59">
        <f t="shared" si="26"/>
        <v>0</v>
      </c>
      <c r="E327" s="59">
        <f t="shared" si="26"/>
        <v>1.3915512605739535</v>
      </c>
      <c r="F327" s="59">
        <f t="shared" si="26"/>
        <v>0</v>
      </c>
      <c r="G327" s="59">
        <f t="shared" si="26"/>
        <v>0</v>
      </c>
      <c r="H327" s="59">
        <f t="shared" si="26"/>
        <v>1.3915512605739535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3.3457122212303765</v>
      </c>
      <c r="D330" s="59">
        <f t="shared" si="26"/>
        <v>0</v>
      </c>
      <c r="E330" s="59">
        <f t="shared" si="26"/>
        <v>0</v>
      </c>
      <c r="F330" s="59">
        <f t="shared" si="26"/>
        <v>0</v>
      </c>
      <c r="G330" s="59">
        <f t="shared" si="26"/>
        <v>0</v>
      </c>
      <c r="H330" s="59">
        <f t="shared" si="26"/>
        <v>3.3457122212303765</v>
      </c>
      <c r="I330" s="1"/>
    </row>
    <row r="331" spans="2:9" x14ac:dyDescent="0.2">
      <c r="B331" s="9" t="str">
        <f>$B$45</f>
        <v>Health Services</v>
      </c>
      <c r="C331" s="59">
        <f t="shared" si="26"/>
        <v>1.1222496240409696</v>
      </c>
      <c r="D331" s="59">
        <f t="shared" si="26"/>
        <v>1.5172778861449421</v>
      </c>
      <c r="E331" s="59">
        <f t="shared" si="26"/>
        <v>2.9753285343745861</v>
      </c>
      <c r="F331" s="59">
        <f t="shared" si="26"/>
        <v>0</v>
      </c>
      <c r="G331" s="59">
        <f t="shared" si="26"/>
        <v>0</v>
      </c>
      <c r="H331" s="59">
        <f t="shared" si="26"/>
        <v>1.4224426942533515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1.1943204716301528</v>
      </c>
      <c r="D333" s="59">
        <f t="shared" si="26"/>
        <v>1.5158745957893582</v>
      </c>
      <c r="E333" s="59">
        <f t="shared" si="26"/>
        <v>3.0041013262881053</v>
      </c>
      <c r="F333" s="59">
        <f t="shared" si="26"/>
        <v>0</v>
      </c>
      <c r="G333" s="59">
        <f t="shared" si="26"/>
        <v>0</v>
      </c>
      <c r="H333" s="59">
        <f t="shared" si="26"/>
        <v>2.0693258216615904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2.0317196183484971</v>
      </c>
      <c r="E335" s="59">
        <f t="shared" si="27"/>
        <v>0</v>
      </c>
      <c r="F335" s="59">
        <f t="shared" si="27"/>
        <v>0</v>
      </c>
      <c r="G335" s="59">
        <f t="shared" si="27"/>
        <v>0</v>
      </c>
      <c r="H335" s="59">
        <f t="shared" si="27"/>
        <v>2.0317196183484971</v>
      </c>
      <c r="I335" s="1"/>
    </row>
    <row r="336" spans="2:9" x14ac:dyDescent="0.2">
      <c r="B336" s="9" t="str">
        <f>$B$50</f>
        <v>Technology</v>
      </c>
      <c r="C336" s="59">
        <f t="shared" si="27"/>
        <v>2.2135135467611873</v>
      </c>
      <c r="D336" s="59">
        <f t="shared" si="27"/>
        <v>2.3037552579510256</v>
      </c>
      <c r="E336" s="59">
        <f t="shared" si="27"/>
        <v>3.6629540857285567</v>
      </c>
      <c r="F336" s="59">
        <f t="shared" si="27"/>
        <v>0</v>
      </c>
      <c r="G336" s="59">
        <f t="shared" si="27"/>
        <v>0</v>
      </c>
      <c r="H336" s="59">
        <f t="shared" si="27"/>
        <v>2.6834752736731828</v>
      </c>
      <c r="I336" s="1"/>
    </row>
    <row r="337" spans="2:10" x14ac:dyDescent="0.2">
      <c r="B337" s="9" t="str">
        <f>$B$51</f>
        <v>Nursing</v>
      </c>
      <c r="C337" s="59">
        <f t="shared" si="27"/>
        <v>1.6850218489867219</v>
      </c>
      <c r="D337" s="59">
        <f t="shared" si="27"/>
        <v>1.9250217344601679</v>
      </c>
      <c r="E337" s="59">
        <f t="shared" si="27"/>
        <v>5.1987195950111715</v>
      </c>
      <c r="F337" s="59">
        <f t="shared" si="27"/>
        <v>0</v>
      </c>
      <c r="G337" s="59">
        <f t="shared" si="27"/>
        <v>0</v>
      </c>
      <c r="H337" s="59">
        <f t="shared" si="27"/>
        <v>2.3099730317691436</v>
      </c>
      <c r="I337" s="1"/>
    </row>
    <row r="338" spans="2:10" x14ac:dyDescent="0.2">
      <c r="B338" s="39" t="str">
        <f>$B$52</f>
        <v>Totals</v>
      </c>
      <c r="C338" s="59">
        <f t="shared" si="27"/>
        <v>1.0931355270393175</v>
      </c>
      <c r="D338" s="59">
        <f t="shared" si="27"/>
        <v>1.6800333372735292</v>
      </c>
      <c r="E338" s="59">
        <f t="shared" si="27"/>
        <v>2.9306482383603329</v>
      </c>
      <c r="F338" s="59">
        <f t="shared" si="27"/>
        <v>2.7463141799492545</v>
      </c>
      <c r="G338" s="59">
        <f t="shared" si="27"/>
        <v>0</v>
      </c>
      <c r="H338" s="59">
        <f t="shared" si="27"/>
        <v>1.7381852638014066</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7165.9888189794228</v>
      </c>
      <c r="D343" s="42">
        <f t="shared" si="28"/>
        <v>10848.700494305951</v>
      </c>
      <c r="E343" s="42">
        <f>E293*24</f>
        <v>19847.175712925899</v>
      </c>
      <c r="F343" s="42">
        <f>F293*18</f>
        <v>16600.759363587218</v>
      </c>
      <c r="G343" s="42">
        <f>G293*24</f>
        <v>0</v>
      </c>
      <c r="H343" s="42">
        <f>IF((C32/30+D32/30+E32/24+F32/18+G32/24)=0,0,H268/(C32/30+D32/30+E32/24+F32/18+G32/24))</f>
        <v>9762.2403163835952</v>
      </c>
      <c r="I343" s="1"/>
    </row>
    <row r="344" spans="2:10" x14ac:dyDescent="0.2">
      <c r="B344" s="9" t="str">
        <f>$B$33</f>
        <v>Science</v>
      </c>
      <c r="C344" s="43">
        <f t="shared" si="28"/>
        <v>7462.1695803139983</v>
      </c>
      <c r="D344" s="43">
        <f t="shared" si="28"/>
        <v>12879.533821134624</v>
      </c>
      <c r="E344" s="43">
        <f>E294*24</f>
        <v>15956.748562852827</v>
      </c>
      <c r="F344" s="43">
        <f>F294*18</f>
        <v>8407.1866532659842</v>
      </c>
      <c r="G344" s="43">
        <f>G294*24</f>
        <v>0</v>
      </c>
      <c r="H344" s="43">
        <f t="shared" ref="H344:H363" si="29">IF((C33/30+D33/30+E33/24+F33/18+G33/24)=0,0,H269/(C33/30+D33/30+E33/24+F33/18+G33/24))</f>
        <v>10199.98951420748</v>
      </c>
      <c r="I344" s="1"/>
    </row>
    <row r="345" spans="2:10" x14ac:dyDescent="0.2">
      <c r="B345" s="9" t="str">
        <f>$B$34</f>
        <v>Fine Arts</v>
      </c>
      <c r="C345" s="43">
        <f t="shared" si="28"/>
        <v>8172.8511141097115</v>
      </c>
      <c r="D345" s="43">
        <f t="shared" si="28"/>
        <v>14374.48090112176</v>
      </c>
      <c r="E345" s="43">
        <f t="shared" ref="E345:E363" si="30">E295*24</f>
        <v>37440.240078767398</v>
      </c>
      <c r="F345" s="43">
        <f t="shared" ref="F345:F363" si="31">F295*18</f>
        <v>35166.695639630598</v>
      </c>
      <c r="G345" s="43">
        <f t="shared" ref="G345:G363" si="32">G295*24</f>
        <v>0</v>
      </c>
      <c r="H345" s="43">
        <f t="shared" si="29"/>
        <v>12535.969063528144</v>
      </c>
      <c r="I345" s="1"/>
    </row>
    <row r="346" spans="2:10" x14ac:dyDescent="0.2">
      <c r="B346" s="9" t="str">
        <f>$B$35</f>
        <v>Teacher Education</v>
      </c>
      <c r="C346" s="43">
        <f t="shared" si="28"/>
        <v>10033.550980978865</v>
      </c>
      <c r="D346" s="43">
        <f t="shared" si="28"/>
        <v>11948.929354749112</v>
      </c>
      <c r="E346" s="43">
        <f t="shared" si="30"/>
        <v>13390.752379203041</v>
      </c>
      <c r="F346" s="43">
        <f t="shared" si="31"/>
        <v>10645.319577813612</v>
      </c>
      <c r="G346" s="43">
        <f t="shared" si="32"/>
        <v>0</v>
      </c>
      <c r="H346" s="43">
        <f t="shared" si="29"/>
        <v>12163.820336179897</v>
      </c>
      <c r="I346" s="1"/>
    </row>
    <row r="347" spans="2:10" x14ac:dyDescent="0.2">
      <c r="B347" s="9" t="str">
        <f>$B$36</f>
        <v>Agriculture</v>
      </c>
      <c r="C347" s="43">
        <f t="shared" si="28"/>
        <v>9051.1802643281899</v>
      </c>
      <c r="D347" s="43">
        <f t="shared" si="28"/>
        <v>13155.853718256089</v>
      </c>
      <c r="E347" s="43">
        <f t="shared" si="30"/>
        <v>20256.685866590749</v>
      </c>
      <c r="F347" s="43">
        <f t="shared" si="31"/>
        <v>0</v>
      </c>
      <c r="G347" s="43">
        <f t="shared" si="32"/>
        <v>0</v>
      </c>
      <c r="H347" s="43">
        <f t="shared" si="29"/>
        <v>12581.296360214528</v>
      </c>
      <c r="I347" s="1"/>
    </row>
    <row r="348" spans="2:10" x14ac:dyDescent="0.2">
      <c r="B348" s="9" t="str">
        <f>$B$37</f>
        <v>Engineering</v>
      </c>
      <c r="C348" s="43">
        <f t="shared" si="28"/>
        <v>14195.59175277075</v>
      </c>
      <c r="D348" s="43">
        <f t="shared" si="28"/>
        <v>20437.070136238606</v>
      </c>
      <c r="E348" s="43">
        <f t="shared" si="30"/>
        <v>16372.825432853359</v>
      </c>
      <c r="F348" s="43">
        <f t="shared" si="31"/>
        <v>0</v>
      </c>
      <c r="G348" s="43">
        <f t="shared" si="32"/>
        <v>0</v>
      </c>
      <c r="H348" s="43">
        <f t="shared" si="29"/>
        <v>16773.188007737641</v>
      </c>
      <c r="I348" s="1"/>
    </row>
    <row r="349" spans="2:10" x14ac:dyDescent="0.2">
      <c r="B349" s="9" t="str">
        <f>$B$38</f>
        <v>Home Economics</v>
      </c>
      <c r="C349" s="43">
        <f t="shared" si="28"/>
        <v>5781.4429642189489</v>
      </c>
      <c r="D349" s="43">
        <f t="shared" si="28"/>
        <v>8411.5213099752873</v>
      </c>
      <c r="E349" s="43">
        <f t="shared" si="30"/>
        <v>28676.187631825633</v>
      </c>
      <c r="F349" s="43">
        <f t="shared" si="31"/>
        <v>32386.0096834375</v>
      </c>
      <c r="G349" s="43">
        <f t="shared" si="32"/>
        <v>0</v>
      </c>
      <c r="H349" s="43">
        <f t="shared" si="29"/>
        <v>13331.003629876948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8377.1983076241704</v>
      </c>
      <c r="D351" s="43">
        <f t="shared" si="28"/>
        <v>11256.494656088575</v>
      </c>
      <c r="E351" s="43">
        <f t="shared" si="30"/>
        <v>13038.55357044081</v>
      </c>
      <c r="F351" s="43">
        <f t="shared" si="31"/>
        <v>0</v>
      </c>
      <c r="G351" s="43">
        <f t="shared" si="32"/>
        <v>0</v>
      </c>
      <c r="H351" s="43">
        <f t="shared" si="29"/>
        <v>11966.370151209894</v>
      </c>
      <c r="I351" s="1"/>
    </row>
    <row r="352" spans="2:10" x14ac:dyDescent="0.2">
      <c r="B352" s="9" t="str">
        <f>$B$41</f>
        <v>Library Science</v>
      </c>
      <c r="C352" s="43">
        <f t="shared" si="28"/>
        <v>0</v>
      </c>
      <c r="D352" s="43">
        <f t="shared" si="28"/>
        <v>0</v>
      </c>
      <c r="E352" s="43">
        <f t="shared" si="30"/>
        <v>7977.4726194477371</v>
      </c>
      <c r="F352" s="43">
        <f t="shared" si="31"/>
        <v>0</v>
      </c>
      <c r="G352" s="43">
        <f t="shared" si="32"/>
        <v>0</v>
      </c>
      <c r="H352" s="43">
        <f t="shared" si="29"/>
        <v>7977.472619447738</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23975.336368859687</v>
      </c>
      <c r="D355" s="43">
        <f t="shared" si="28"/>
        <v>0</v>
      </c>
      <c r="E355" s="43">
        <f t="shared" si="30"/>
        <v>0</v>
      </c>
      <c r="F355" s="43">
        <f t="shared" si="31"/>
        <v>0</v>
      </c>
      <c r="G355" s="43">
        <f t="shared" si="32"/>
        <v>0</v>
      </c>
      <c r="H355" s="43">
        <f t="shared" si="29"/>
        <v>23975.336368859691</v>
      </c>
      <c r="I355" s="1"/>
    </row>
    <row r="356" spans="2:9" x14ac:dyDescent="0.2">
      <c r="B356" s="9" t="str">
        <f>$B$45</f>
        <v>Health Services</v>
      </c>
      <c r="C356" s="43">
        <f t="shared" si="28"/>
        <v>8042.0282579814484</v>
      </c>
      <c r="D356" s="43">
        <f t="shared" si="28"/>
        <v>10872.796367399389</v>
      </c>
      <c r="E356" s="43">
        <f t="shared" si="30"/>
        <v>17056.936808094972</v>
      </c>
      <c r="F356" s="43">
        <f t="shared" si="31"/>
        <v>0</v>
      </c>
      <c r="G356" s="43">
        <f t="shared" si="32"/>
        <v>0</v>
      </c>
      <c r="H356" s="43">
        <f t="shared" si="29"/>
        <v>9990.067639983512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8558.4871459799051</v>
      </c>
      <c r="D358" s="43">
        <f t="shared" si="28"/>
        <v>10862.740404401493</v>
      </c>
      <c r="E358" s="43">
        <f t="shared" si="30"/>
        <v>17221.885212209454</v>
      </c>
      <c r="F358" s="43">
        <f t="shared" si="31"/>
        <v>0</v>
      </c>
      <c r="G358" s="43">
        <f t="shared" si="32"/>
        <v>0</v>
      </c>
      <c r="H358" s="43">
        <f t="shared" si="29"/>
        <v>13481.475005978058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14559.280068386472</v>
      </c>
      <c r="E360" s="43">
        <f t="shared" si="30"/>
        <v>0</v>
      </c>
      <c r="F360" s="43">
        <f t="shared" si="31"/>
        <v>0</v>
      </c>
      <c r="G360" s="43">
        <f t="shared" si="32"/>
        <v>0</v>
      </c>
      <c r="H360" s="43">
        <f t="shared" si="29"/>
        <v>14559.28006838647</v>
      </c>
      <c r="I360" s="1"/>
    </row>
    <row r="361" spans="2:9" x14ac:dyDescent="0.2">
      <c r="B361" s="9" t="str">
        <f>$B$50</f>
        <v>Technology</v>
      </c>
      <c r="C361" s="43">
        <f t="shared" si="33"/>
        <v>15862.013326750155</v>
      </c>
      <c r="D361" s="43">
        <f t="shared" si="33"/>
        <v>16508.684420142108</v>
      </c>
      <c r="E361" s="43">
        <f t="shared" si="30"/>
        <v>20998.950418212666</v>
      </c>
      <c r="F361" s="43">
        <f t="shared" si="31"/>
        <v>0</v>
      </c>
      <c r="G361" s="43">
        <f t="shared" si="32"/>
        <v>0</v>
      </c>
      <c r="H361" s="43">
        <f t="shared" si="29"/>
        <v>17930.110523584335</v>
      </c>
      <c r="I361" s="1"/>
    </row>
    <row r="362" spans="2:9" x14ac:dyDescent="0.2">
      <c r="B362" s="9" t="str">
        <f>$B$51</f>
        <v>Nursing</v>
      </c>
      <c r="C362" s="43">
        <f t="shared" si="33"/>
        <v>12074.847729574882</v>
      </c>
      <c r="D362" s="43">
        <f t="shared" si="33"/>
        <v>13794.684225433939</v>
      </c>
      <c r="E362" s="43">
        <f t="shared" si="30"/>
        <v>29803.173192687427</v>
      </c>
      <c r="F362" s="43">
        <f t="shared" si="31"/>
        <v>0</v>
      </c>
      <c r="G362" s="43">
        <f t="shared" si="32"/>
        <v>0</v>
      </c>
      <c r="H362" s="43">
        <f t="shared" si="29"/>
        <v>16076.298575336119</v>
      </c>
      <c r="I362" s="1"/>
    </row>
    <row r="363" spans="2:9" x14ac:dyDescent="0.2">
      <c r="B363" s="39" t="str">
        <f>$B$52</f>
        <v>Totals</v>
      </c>
      <c r="C363" s="42">
        <f t="shared" si="33"/>
        <v>7833.3969643929267</v>
      </c>
      <c r="D363" s="42">
        <f t="shared" si="33"/>
        <v>12039.100110414796</v>
      </c>
      <c r="E363" s="42">
        <f t="shared" si="30"/>
        <v>16800.794006761513</v>
      </c>
      <c r="F363" s="42">
        <f t="shared" si="31"/>
        <v>11808.034024152601</v>
      </c>
      <c r="G363" s="42">
        <f t="shared" si="32"/>
        <v>0</v>
      </c>
      <c r="H363" s="42">
        <f t="shared" si="29"/>
        <v>11650.36977459131</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64" priority="6" stopIfTrue="1">
      <formula>C32=0</formula>
    </cfRule>
  </conditionalFormatting>
  <conditionalFormatting sqref="C91:G110">
    <cfRule type="expression" dxfId="163" priority="5" stopIfTrue="1">
      <formula>C32=0</formula>
    </cfRule>
  </conditionalFormatting>
  <conditionalFormatting sqref="C143:H162">
    <cfRule type="expression" dxfId="162" priority="3" stopIfTrue="1">
      <formula>C32=0</formula>
    </cfRule>
  </conditionalFormatting>
  <conditionalFormatting sqref="H143:H162">
    <cfRule type="expression" dxfId="161" priority="4" stopIfTrue="1">
      <formula>OR(AND(#REF!&gt;0,H143&gt;0,H61=0),AND(#REF!&gt;0,H143&gt;0,H32=0))</formula>
    </cfRule>
  </conditionalFormatting>
  <conditionalFormatting sqref="H143:H162">
    <cfRule type="expression" dxfId="160" priority="2" stopIfTrue="1">
      <formula>OR(AND(#REF!&gt;0,H143&gt;0,H61=0),AND(#REF!&gt;0,H143&gt;0,H32=0))</formula>
    </cfRule>
  </conditionalFormatting>
  <conditionalFormatting sqref="H143:H162">
    <cfRule type="expression" dxfId="15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topLeftCell="A37"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87</v>
      </c>
      <c r="C3" s="6"/>
      <c r="D3" s="6"/>
      <c r="E3" s="6"/>
      <c r="F3" s="6"/>
      <c r="G3" s="6"/>
      <c r="H3" s="6"/>
    </row>
    <row r="4" spans="2:8" x14ac:dyDescent="0.2">
      <c r="B4" s="90" t="s">
        <v>153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Data!G21</f>
        <v>13727875</v>
      </c>
      <c r="G13" s="33"/>
      <c r="H13" s="60">
        <f>F13</f>
        <v>13727875</v>
      </c>
    </row>
    <row r="14" spans="2:8" x14ac:dyDescent="0.2">
      <c r="B14" s="364" t="s">
        <v>14</v>
      </c>
      <c r="C14" s="364"/>
      <c r="D14" s="364"/>
      <c r="E14" s="364"/>
      <c r="F14" s="81">
        <f>Data!H21</f>
        <v>5749</v>
      </c>
      <c r="G14" s="33"/>
      <c r="H14" s="30">
        <f>F14</f>
        <v>5749</v>
      </c>
    </row>
    <row r="15" spans="2:8" x14ac:dyDescent="0.2">
      <c r="B15" s="364" t="s">
        <v>15</v>
      </c>
      <c r="C15" s="364"/>
      <c r="D15" s="364"/>
      <c r="E15" s="364"/>
      <c r="F15" s="81">
        <f>Data!I21</f>
        <v>5062554</v>
      </c>
      <c r="G15" s="33"/>
      <c r="H15" s="30">
        <f>F15</f>
        <v>5062554</v>
      </c>
    </row>
    <row r="16" spans="2:8" x14ac:dyDescent="0.2">
      <c r="B16" s="364" t="s">
        <v>19</v>
      </c>
      <c r="C16" s="364"/>
      <c r="D16" s="364"/>
      <c r="E16" s="364"/>
      <c r="F16" s="81">
        <f>Data!J21</f>
        <v>4949375</v>
      </c>
      <c r="G16" s="33"/>
      <c r="H16" s="30">
        <f>F16-G16</f>
        <v>4949375</v>
      </c>
    </row>
    <row r="17" spans="2:23" x14ac:dyDescent="0.2">
      <c r="B17" s="364" t="s">
        <v>16</v>
      </c>
      <c r="C17" s="364"/>
      <c r="D17" s="364"/>
      <c r="E17" s="364"/>
      <c r="F17" s="81">
        <f>Data!K21</f>
        <v>5427083</v>
      </c>
      <c r="G17" s="33"/>
      <c r="H17" s="30">
        <f>F17</f>
        <v>5427083</v>
      </c>
    </row>
    <row r="18" spans="2:23" x14ac:dyDescent="0.2">
      <c r="B18" s="364" t="s">
        <v>1</v>
      </c>
      <c r="C18" s="364"/>
      <c r="D18" s="364"/>
      <c r="E18" s="364"/>
      <c r="F18" s="83">
        <f>SUM(F13:F17)</f>
        <v>29172636</v>
      </c>
      <c r="G18" s="34"/>
      <c r="H18" s="29">
        <f>SUM(H13:H17)</f>
        <v>29172636</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Data!L21</f>
        <v>Monica Poehl</v>
      </c>
      <c r="E21" s="363"/>
      <c r="F21" s="363"/>
      <c r="G21" s="94" t="str">
        <f>Data!M21</f>
        <v>979-458-6090</v>
      </c>
      <c r="H21" s="84" t="str">
        <f>Data!N21</f>
        <v>mpoehl@tamus.edu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Data!O21</f>
        <v>550</v>
      </c>
      <c r="D25" s="86">
        <f>Data!P21</f>
        <v>1146</v>
      </c>
      <c r="E25" s="86">
        <f>Data!Q21</f>
        <v>341</v>
      </c>
      <c r="F25" s="86">
        <f>Data!R21</f>
        <v>30</v>
      </c>
      <c r="G25" s="86">
        <f>Data!S21</f>
        <v>0</v>
      </c>
      <c r="H25" s="74">
        <f>SUM(C25:G25)</f>
        <v>2067</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Data!T21</f>
        <v>Boatright, Janna</v>
      </c>
      <c r="E28" s="363"/>
      <c r="F28" s="363"/>
      <c r="G28" s="94" t="str">
        <f>Data!U21</f>
        <v>(903) 223-3047</v>
      </c>
      <c r="H28" s="84" t="str">
        <f>Data!V21</f>
        <v>jana.boatright@tamut.edu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Data!W21</f>
        <v>11738</v>
      </c>
      <c r="D32" s="87">
        <f>Data!AQ21</f>
        <v>9591</v>
      </c>
      <c r="E32" s="87">
        <f>Data!BK21</f>
        <v>1011</v>
      </c>
      <c r="F32" s="87">
        <f>Data!CE21</f>
        <v>0</v>
      </c>
      <c r="G32" s="87">
        <f>Data!CY21</f>
        <v>0</v>
      </c>
      <c r="H32" s="22">
        <f>SUM(C32:G32)</f>
        <v>22340</v>
      </c>
      <c r="I32" s="1"/>
      <c r="W32" s="18"/>
    </row>
    <row r="33" spans="2:23" x14ac:dyDescent="0.2">
      <c r="B33" s="7" t="s">
        <v>46</v>
      </c>
      <c r="C33" s="87">
        <f>Data!X21</f>
        <v>3173</v>
      </c>
      <c r="D33" s="87">
        <f>Data!AR21</f>
        <v>1946</v>
      </c>
      <c r="E33" s="87">
        <f>Data!BL21</f>
        <v>87</v>
      </c>
      <c r="F33" s="87">
        <f>Data!CF21</f>
        <v>0</v>
      </c>
      <c r="G33" s="87">
        <f>Data!CZ21</f>
        <v>0</v>
      </c>
      <c r="H33" s="22">
        <f t="shared" ref="H33:H52" si="0">SUM(C33:G33)</f>
        <v>5206</v>
      </c>
      <c r="I33" s="1"/>
      <c r="W33" s="18"/>
    </row>
    <row r="34" spans="2:23" x14ac:dyDescent="0.2">
      <c r="B34" s="7" t="s">
        <v>47</v>
      </c>
      <c r="C34" s="87">
        <f>Data!Y21</f>
        <v>567</v>
      </c>
      <c r="D34" s="87">
        <f>Data!AS21</f>
        <v>240</v>
      </c>
      <c r="E34" s="87">
        <f>Data!BM21</f>
        <v>3</v>
      </c>
      <c r="F34" s="87">
        <f>Data!CG21</f>
        <v>0</v>
      </c>
      <c r="G34" s="87">
        <f>Data!DA21</f>
        <v>0</v>
      </c>
      <c r="H34" s="22">
        <f t="shared" si="0"/>
        <v>810</v>
      </c>
      <c r="I34" s="1"/>
      <c r="W34" s="18"/>
    </row>
    <row r="35" spans="2:23" x14ac:dyDescent="0.2">
      <c r="B35" s="7" t="s">
        <v>48</v>
      </c>
      <c r="C35" s="87">
        <f>Data!Z21</f>
        <v>261</v>
      </c>
      <c r="D35" s="87">
        <f>Data!AT21</f>
        <v>2640</v>
      </c>
      <c r="E35" s="87">
        <f>Data!BN21</f>
        <v>1716</v>
      </c>
      <c r="F35" s="87">
        <f>Data!CH21</f>
        <v>381</v>
      </c>
      <c r="G35" s="87">
        <f>Data!DB21</f>
        <v>0</v>
      </c>
      <c r="H35" s="22">
        <f t="shared" si="0"/>
        <v>4998</v>
      </c>
      <c r="I35" s="1"/>
      <c r="W35" s="18"/>
    </row>
    <row r="36" spans="2:23" x14ac:dyDescent="0.2">
      <c r="B36" s="7" t="s">
        <v>49</v>
      </c>
      <c r="C36" s="87">
        <f>Data!AA21</f>
        <v>0</v>
      </c>
      <c r="D36" s="87">
        <f>Data!AU21</f>
        <v>0</v>
      </c>
      <c r="E36" s="87">
        <f>Data!BO21</f>
        <v>0</v>
      </c>
      <c r="F36" s="87">
        <f>Data!CI21</f>
        <v>0</v>
      </c>
      <c r="G36" s="87">
        <f>Data!DC21</f>
        <v>0</v>
      </c>
      <c r="H36" s="22">
        <f t="shared" si="0"/>
        <v>0</v>
      </c>
      <c r="I36" s="1"/>
      <c r="W36" s="18"/>
    </row>
    <row r="37" spans="2:23" x14ac:dyDescent="0.2">
      <c r="B37" s="7" t="s">
        <v>50</v>
      </c>
      <c r="C37" s="87">
        <f>Data!AB21</f>
        <v>361</v>
      </c>
      <c r="D37" s="87">
        <f>Data!AV21</f>
        <v>898</v>
      </c>
      <c r="E37" s="87">
        <f>Data!BP21</f>
        <v>72</v>
      </c>
      <c r="F37" s="87">
        <f>Data!CJ21</f>
        <v>0</v>
      </c>
      <c r="G37" s="87">
        <f>Data!DD21</f>
        <v>0</v>
      </c>
      <c r="H37" s="22">
        <f t="shared" si="0"/>
        <v>1331</v>
      </c>
      <c r="I37" s="1"/>
      <c r="W37" s="18"/>
    </row>
    <row r="38" spans="2:23" x14ac:dyDescent="0.2">
      <c r="B38" s="7" t="s">
        <v>51</v>
      </c>
      <c r="C38" s="87">
        <f>Data!AC21</f>
        <v>33</v>
      </c>
      <c r="D38" s="87">
        <f>Data!AW21</f>
        <v>282</v>
      </c>
      <c r="E38" s="87">
        <f>Data!BQ21</f>
        <v>75</v>
      </c>
      <c r="F38" s="87">
        <f>Data!CK21</f>
        <v>0</v>
      </c>
      <c r="G38" s="87">
        <f>Data!DE21</f>
        <v>0</v>
      </c>
      <c r="H38" s="22">
        <f t="shared" si="0"/>
        <v>390</v>
      </c>
      <c r="I38" s="1"/>
      <c r="W38" s="18"/>
    </row>
    <row r="39" spans="2:23" x14ac:dyDescent="0.2">
      <c r="B39" s="7" t="s">
        <v>52</v>
      </c>
      <c r="C39" s="87">
        <f>Data!AD21</f>
        <v>0</v>
      </c>
      <c r="D39" s="87">
        <f>Data!AX21</f>
        <v>0</v>
      </c>
      <c r="E39" s="87">
        <f>Data!BR21</f>
        <v>0</v>
      </c>
      <c r="F39" s="87">
        <f>Data!CL21</f>
        <v>0</v>
      </c>
      <c r="G39" s="87">
        <f>Data!DF21</f>
        <v>0</v>
      </c>
      <c r="H39" s="22">
        <f t="shared" si="0"/>
        <v>0</v>
      </c>
      <c r="I39" s="1"/>
      <c r="W39" s="18"/>
    </row>
    <row r="40" spans="2:23" x14ac:dyDescent="0.2">
      <c r="B40" s="7" t="s">
        <v>53</v>
      </c>
      <c r="C40" s="87">
        <f>Data!AE21</f>
        <v>3</v>
      </c>
      <c r="D40" s="87">
        <f>Data!AY21</f>
        <v>39</v>
      </c>
      <c r="E40" s="87">
        <f>Data!BS21</f>
        <v>0</v>
      </c>
      <c r="F40" s="87">
        <f>Data!CM21</f>
        <v>0</v>
      </c>
      <c r="G40" s="87">
        <f>Data!DG21</f>
        <v>0</v>
      </c>
      <c r="H40" s="22">
        <f t="shared" si="0"/>
        <v>42</v>
      </c>
      <c r="I40" s="1"/>
      <c r="W40" s="18"/>
    </row>
    <row r="41" spans="2:23" x14ac:dyDescent="0.2">
      <c r="B41" s="7" t="s">
        <v>54</v>
      </c>
      <c r="C41" s="87">
        <f>Data!AF21</f>
        <v>0</v>
      </c>
      <c r="D41" s="87">
        <f>Data!AZ21</f>
        <v>0</v>
      </c>
      <c r="E41" s="87">
        <f>Data!BT21</f>
        <v>0</v>
      </c>
      <c r="F41" s="87">
        <f>Data!CN21</f>
        <v>0</v>
      </c>
      <c r="G41" s="87">
        <f>Data!DH21</f>
        <v>0</v>
      </c>
      <c r="H41" s="22">
        <f t="shared" si="0"/>
        <v>0</v>
      </c>
      <c r="I41" s="1"/>
      <c r="W41" s="18"/>
    </row>
    <row r="42" spans="2:23" x14ac:dyDescent="0.2">
      <c r="B42" s="7" t="s">
        <v>55</v>
      </c>
      <c r="C42" s="87">
        <f>Data!AG21</f>
        <v>0</v>
      </c>
      <c r="D42" s="87">
        <f>Data!BA21</f>
        <v>0</v>
      </c>
      <c r="E42" s="87">
        <f>Data!BU21</f>
        <v>0</v>
      </c>
      <c r="F42" s="87">
        <f>Data!CO21</f>
        <v>0</v>
      </c>
      <c r="G42" s="87">
        <f>Data!DI21</f>
        <v>0</v>
      </c>
      <c r="H42" s="22">
        <f t="shared" si="0"/>
        <v>0</v>
      </c>
      <c r="I42" s="1"/>
      <c r="W42" s="18"/>
    </row>
    <row r="43" spans="2:23" x14ac:dyDescent="0.2">
      <c r="B43" s="7" t="s">
        <v>56</v>
      </c>
      <c r="C43" s="87">
        <f>Data!AH21</f>
        <v>0</v>
      </c>
      <c r="D43" s="87">
        <f>Data!BB21</f>
        <v>0</v>
      </c>
      <c r="E43" s="87">
        <f>Data!BV21</f>
        <v>0</v>
      </c>
      <c r="F43" s="87">
        <f>Data!CP21</f>
        <v>0</v>
      </c>
      <c r="G43" s="87">
        <f>Data!DJ21</f>
        <v>0</v>
      </c>
      <c r="H43" s="22">
        <f t="shared" si="0"/>
        <v>0</v>
      </c>
      <c r="I43" s="1"/>
      <c r="W43" s="18"/>
    </row>
    <row r="44" spans="2:23" x14ac:dyDescent="0.2">
      <c r="B44" s="7" t="s">
        <v>57</v>
      </c>
      <c r="C44" s="87">
        <f>Data!AI21</f>
        <v>0</v>
      </c>
      <c r="D44" s="87">
        <f>Data!BC21</f>
        <v>0</v>
      </c>
      <c r="E44" s="87">
        <f>Data!BW21</f>
        <v>0</v>
      </c>
      <c r="F44" s="87">
        <f>Data!CQ21</f>
        <v>0</v>
      </c>
      <c r="G44" s="87">
        <f>Data!DK21</f>
        <v>0</v>
      </c>
      <c r="H44" s="22">
        <f t="shared" si="0"/>
        <v>0</v>
      </c>
      <c r="I44" s="1"/>
      <c r="W44" s="18"/>
    </row>
    <row r="45" spans="2:23" x14ac:dyDescent="0.2">
      <c r="B45" s="7" t="s">
        <v>58</v>
      </c>
      <c r="C45" s="87">
        <f>Data!AJ21</f>
        <v>445</v>
      </c>
      <c r="D45" s="87">
        <f>Data!BD21</f>
        <v>671</v>
      </c>
      <c r="E45" s="87">
        <f>Data!BX21</f>
        <v>0</v>
      </c>
      <c r="F45" s="87">
        <f>Data!CR21</f>
        <v>0</v>
      </c>
      <c r="G45" s="87">
        <f>Data!DL21</f>
        <v>0</v>
      </c>
      <c r="H45" s="22">
        <f t="shared" si="0"/>
        <v>1116</v>
      </c>
      <c r="I45" s="1"/>
      <c r="W45" s="18"/>
    </row>
    <row r="46" spans="2:23" x14ac:dyDescent="0.2">
      <c r="B46" s="7" t="s">
        <v>59</v>
      </c>
      <c r="C46" s="87">
        <f>Data!AK21</f>
        <v>0</v>
      </c>
      <c r="D46" s="87">
        <f>Data!BE21</f>
        <v>0</v>
      </c>
      <c r="E46" s="87">
        <f>Data!BY21</f>
        <v>0</v>
      </c>
      <c r="F46" s="87">
        <f>Data!CS21</f>
        <v>0</v>
      </c>
      <c r="G46" s="87">
        <f>Data!DM21</f>
        <v>0</v>
      </c>
      <c r="H46" s="22">
        <f t="shared" si="0"/>
        <v>0</v>
      </c>
      <c r="I46" s="1"/>
      <c r="W46" s="18"/>
    </row>
    <row r="47" spans="2:23" x14ac:dyDescent="0.2">
      <c r="B47" s="7" t="s">
        <v>60</v>
      </c>
      <c r="C47" s="87">
        <f>Data!AL21</f>
        <v>1410</v>
      </c>
      <c r="D47" s="87">
        <f>Data!BF21</f>
        <v>6141</v>
      </c>
      <c r="E47" s="87">
        <f>Data!BZ21</f>
        <v>1824</v>
      </c>
      <c r="F47" s="87">
        <f>Data!CT21</f>
        <v>0</v>
      </c>
      <c r="G47" s="87">
        <f>Data!DN21</f>
        <v>0</v>
      </c>
      <c r="H47" s="22">
        <f t="shared" si="0"/>
        <v>9375</v>
      </c>
      <c r="I47" s="1"/>
      <c r="W47" s="18"/>
    </row>
    <row r="48" spans="2:23" x14ac:dyDescent="0.2">
      <c r="B48" s="7" t="s">
        <v>61</v>
      </c>
      <c r="C48" s="87">
        <f>Data!AM21</f>
        <v>0</v>
      </c>
      <c r="D48" s="87">
        <f>Data!BG21</f>
        <v>0</v>
      </c>
      <c r="E48" s="87">
        <f>Data!CA21</f>
        <v>0</v>
      </c>
      <c r="F48" s="87">
        <f>Data!CU21</f>
        <v>0</v>
      </c>
      <c r="G48" s="87">
        <f>Data!DO21</f>
        <v>0</v>
      </c>
      <c r="H48" s="22">
        <f t="shared" si="0"/>
        <v>0</v>
      </c>
      <c r="I48" s="1"/>
      <c r="W48" s="18"/>
    </row>
    <row r="49" spans="2:23" x14ac:dyDescent="0.2">
      <c r="B49" s="7" t="s">
        <v>62</v>
      </c>
      <c r="C49" s="87">
        <f>Data!AN21</f>
        <v>0</v>
      </c>
      <c r="D49" s="87">
        <f>Data!BH21</f>
        <v>138</v>
      </c>
      <c r="E49" s="87">
        <f>Data!CB21</f>
        <v>0</v>
      </c>
      <c r="F49" s="87">
        <f>Data!CV21</f>
        <v>0</v>
      </c>
      <c r="G49" s="87">
        <f>Data!DP21</f>
        <v>0</v>
      </c>
      <c r="H49" s="22">
        <f t="shared" si="0"/>
        <v>138</v>
      </c>
      <c r="I49" s="1"/>
      <c r="W49" s="18"/>
    </row>
    <row r="50" spans="2:23" x14ac:dyDescent="0.2">
      <c r="B50" s="7" t="s">
        <v>63</v>
      </c>
      <c r="C50" s="87">
        <f>Data!AO21</f>
        <v>70</v>
      </c>
      <c r="D50" s="87">
        <f>Data!BI21</f>
        <v>36</v>
      </c>
      <c r="E50" s="87">
        <f>Data!CC21</f>
        <v>0</v>
      </c>
      <c r="F50" s="87">
        <f>Data!CW21</f>
        <v>0</v>
      </c>
      <c r="G50" s="87">
        <f>Data!DQ21</f>
        <v>0</v>
      </c>
      <c r="H50" s="22">
        <f t="shared" si="0"/>
        <v>106</v>
      </c>
      <c r="I50" s="1"/>
      <c r="W50" s="18"/>
    </row>
    <row r="51" spans="2:23" x14ac:dyDescent="0.2">
      <c r="B51" s="7" t="s">
        <v>0</v>
      </c>
      <c r="C51" s="87">
        <f>Data!AP21</f>
        <v>12</v>
      </c>
      <c r="D51" s="87">
        <f>Data!BJ21</f>
        <v>892</v>
      </c>
      <c r="E51" s="87">
        <f>Data!CD21</f>
        <v>57</v>
      </c>
      <c r="F51" s="87">
        <f>Data!CX21</f>
        <v>0</v>
      </c>
      <c r="G51" s="87">
        <f>Data!DR21</f>
        <v>0</v>
      </c>
      <c r="H51" s="22">
        <f t="shared" si="0"/>
        <v>961</v>
      </c>
      <c r="I51" s="1"/>
      <c r="W51" s="18"/>
    </row>
    <row r="52" spans="2:23" x14ac:dyDescent="0.2">
      <c r="B52" s="8" t="s">
        <v>34</v>
      </c>
      <c r="C52" s="22">
        <f>SUM(C32:C51)</f>
        <v>18073</v>
      </c>
      <c r="D52" s="22">
        <f>SUM(D32:D51)</f>
        <v>23514</v>
      </c>
      <c r="E52" s="22">
        <f>SUM(E32:E51)</f>
        <v>4845</v>
      </c>
      <c r="F52" s="22">
        <f>SUM(F32:F51)</f>
        <v>381</v>
      </c>
      <c r="G52" s="22">
        <f>SUM(G32:G51)</f>
        <v>0</v>
      </c>
      <c r="H52" s="22">
        <f t="shared" si="0"/>
        <v>46813</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Data!T21</f>
        <v>Boatright, Janna</v>
      </c>
      <c r="E55" s="363"/>
      <c r="F55" s="363"/>
      <c r="G55" s="94" t="str">
        <f>Data!U21</f>
        <v>(903) 223-3047</v>
      </c>
      <c r="H55" s="84" t="str">
        <f>Data!V21</f>
        <v>jana.boatright@tamut.edu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Data!DS21</f>
        <v>1261277</v>
      </c>
      <c r="D61" s="88">
        <f>Data!EM21</f>
        <v>1189810</v>
      </c>
      <c r="E61" s="88">
        <f>Data!FG21</f>
        <v>459496</v>
      </c>
      <c r="F61" s="88">
        <f>Data!GA21</f>
        <v>0</v>
      </c>
      <c r="G61" s="88">
        <f>Data!GU21</f>
        <v>0</v>
      </c>
      <c r="H61" s="21">
        <f>SUM(C61:G61)</f>
        <v>2910583</v>
      </c>
      <c r="I61" s="1"/>
    </row>
    <row r="62" spans="2:23" x14ac:dyDescent="0.2">
      <c r="B62" s="9" t="str">
        <f>$B$33</f>
        <v>Science</v>
      </c>
      <c r="C62" s="88">
        <f>Data!DT21</f>
        <v>503031</v>
      </c>
      <c r="D62" s="88">
        <f>Data!EN21</f>
        <v>497370</v>
      </c>
      <c r="E62" s="88">
        <f>Data!FH21</f>
        <v>46914</v>
      </c>
      <c r="F62" s="88">
        <f>Data!GB21</f>
        <v>0</v>
      </c>
      <c r="G62" s="88">
        <f>Data!GV21</f>
        <v>0</v>
      </c>
      <c r="H62" s="22">
        <f t="shared" ref="H62:H81" si="1">SUM(C62:G62)</f>
        <v>1047315</v>
      </c>
      <c r="I62" s="1"/>
    </row>
    <row r="63" spans="2:23" x14ac:dyDescent="0.2">
      <c r="B63" s="9" t="str">
        <f>$B$34</f>
        <v>Fine Arts</v>
      </c>
      <c r="C63" s="88">
        <f>Data!DU21</f>
        <v>49016</v>
      </c>
      <c r="D63" s="88">
        <f>Data!EO21</f>
        <v>15942</v>
      </c>
      <c r="E63" s="88">
        <f>Data!FI21</f>
        <v>0</v>
      </c>
      <c r="F63" s="88">
        <f>Data!GC21</f>
        <v>0</v>
      </c>
      <c r="G63" s="88">
        <f>Data!GW21</f>
        <v>0</v>
      </c>
      <c r="H63" s="22">
        <f t="shared" si="1"/>
        <v>64958</v>
      </c>
      <c r="I63" s="1"/>
    </row>
    <row r="64" spans="2:23" x14ac:dyDescent="0.2">
      <c r="B64" s="9" t="str">
        <f>$B$35</f>
        <v>Teacher Education</v>
      </c>
      <c r="C64" s="88">
        <f>Data!DV21</f>
        <v>24438</v>
      </c>
      <c r="D64" s="88">
        <f>Data!EP21</f>
        <v>345684</v>
      </c>
      <c r="E64" s="88">
        <f>Data!FJ21</f>
        <v>463950</v>
      </c>
      <c r="F64" s="88">
        <f>Data!GD21</f>
        <v>311058</v>
      </c>
      <c r="G64" s="88">
        <f>Data!GX21</f>
        <v>0</v>
      </c>
      <c r="H64" s="22">
        <f t="shared" si="1"/>
        <v>1145130</v>
      </c>
      <c r="I64" s="1"/>
    </row>
    <row r="65" spans="2:9" x14ac:dyDescent="0.2">
      <c r="B65" s="9" t="str">
        <f>$B$36</f>
        <v>Agriculture</v>
      </c>
      <c r="C65" s="88">
        <f>Data!DW21</f>
        <v>0</v>
      </c>
      <c r="D65" s="88">
        <f>Data!EQ21</f>
        <v>0</v>
      </c>
      <c r="E65" s="88">
        <f>Data!FK21</f>
        <v>0</v>
      </c>
      <c r="F65" s="88">
        <f>Data!GE21</f>
        <v>0</v>
      </c>
      <c r="G65" s="88">
        <f>Data!GY21</f>
        <v>0</v>
      </c>
      <c r="H65" s="22">
        <f t="shared" si="1"/>
        <v>0</v>
      </c>
      <c r="I65" s="1"/>
    </row>
    <row r="66" spans="2:9" x14ac:dyDescent="0.2">
      <c r="B66" s="9" t="str">
        <f>$B$37</f>
        <v>Engineering</v>
      </c>
      <c r="C66" s="88">
        <f>Data!DX21</f>
        <v>80237</v>
      </c>
      <c r="D66" s="88">
        <f>Data!ER21</f>
        <v>328521</v>
      </c>
      <c r="E66" s="88">
        <f>Data!FL21</f>
        <v>28125</v>
      </c>
      <c r="F66" s="88">
        <f>Data!GF21</f>
        <v>0</v>
      </c>
      <c r="G66" s="88">
        <f>Data!GZ21</f>
        <v>0</v>
      </c>
      <c r="H66" s="22">
        <f t="shared" si="1"/>
        <v>436883</v>
      </c>
      <c r="I66" s="1"/>
    </row>
    <row r="67" spans="2:9" x14ac:dyDescent="0.2">
      <c r="B67" s="9" t="str">
        <f>$B$38</f>
        <v>Home Economics</v>
      </c>
      <c r="C67" s="88">
        <f>Data!DY21</f>
        <v>7086</v>
      </c>
      <c r="D67" s="88">
        <f>Data!ES21</f>
        <v>33152</v>
      </c>
      <c r="E67" s="88">
        <f>Data!FM21</f>
        <v>13903</v>
      </c>
      <c r="F67" s="88">
        <f>Data!GG21</f>
        <v>0</v>
      </c>
      <c r="G67" s="88">
        <f>Data!HA21</f>
        <v>0</v>
      </c>
      <c r="H67" s="22">
        <f t="shared" si="1"/>
        <v>54141</v>
      </c>
      <c r="I67" s="1"/>
    </row>
    <row r="68" spans="2:9" x14ac:dyDescent="0.2">
      <c r="B68" s="9" t="str">
        <f>$B$39</f>
        <v>Law</v>
      </c>
      <c r="C68" s="88">
        <f>Data!DZ21</f>
        <v>0</v>
      </c>
      <c r="D68" s="88">
        <f>Data!ET21</f>
        <v>0</v>
      </c>
      <c r="E68" s="88">
        <f>Data!FN21</f>
        <v>0</v>
      </c>
      <c r="F68" s="88">
        <f>Data!GH21</f>
        <v>0</v>
      </c>
      <c r="G68" s="88">
        <f>Data!HB21</f>
        <v>0</v>
      </c>
      <c r="H68" s="22">
        <f t="shared" si="1"/>
        <v>0</v>
      </c>
      <c r="I68" s="1"/>
    </row>
    <row r="69" spans="2:9" x14ac:dyDescent="0.2">
      <c r="B69" s="9" t="str">
        <f>$B$40</f>
        <v>Social Service</v>
      </c>
      <c r="C69" s="88">
        <f>Data!EA21</f>
        <v>179</v>
      </c>
      <c r="D69" s="88">
        <f>Data!EU21</f>
        <v>2321</v>
      </c>
      <c r="E69" s="88">
        <f>Data!FO21</f>
        <v>0</v>
      </c>
      <c r="F69" s="88">
        <f>Data!GI21</f>
        <v>0</v>
      </c>
      <c r="G69" s="88">
        <f>Data!HC21</f>
        <v>0</v>
      </c>
      <c r="H69" s="22">
        <f t="shared" si="1"/>
        <v>2500</v>
      </c>
      <c r="I69" s="1"/>
    </row>
    <row r="70" spans="2:9" x14ac:dyDescent="0.2">
      <c r="B70" s="9" t="str">
        <f>$B$41</f>
        <v>Library Science</v>
      </c>
      <c r="C70" s="88">
        <f>Data!EB21</f>
        <v>0</v>
      </c>
      <c r="D70" s="88">
        <f>Data!EV21</f>
        <v>0</v>
      </c>
      <c r="E70" s="88">
        <f>Data!FP21</f>
        <v>0</v>
      </c>
      <c r="F70" s="88">
        <f>Data!GJ21</f>
        <v>0</v>
      </c>
      <c r="G70" s="88">
        <f>Data!HD21</f>
        <v>0</v>
      </c>
      <c r="H70" s="22">
        <f t="shared" si="1"/>
        <v>0</v>
      </c>
      <c r="I70" s="1"/>
    </row>
    <row r="71" spans="2:9" x14ac:dyDescent="0.2">
      <c r="B71" s="9" t="str">
        <f>$B$42</f>
        <v>Veterinary Science</v>
      </c>
      <c r="C71" s="88">
        <f>Data!EC21</f>
        <v>0</v>
      </c>
      <c r="D71" s="88">
        <f>Data!EW21</f>
        <v>0</v>
      </c>
      <c r="E71" s="88">
        <f>Data!FQ21</f>
        <v>0</v>
      </c>
      <c r="F71" s="88">
        <f>Data!GK21</f>
        <v>0</v>
      </c>
      <c r="G71" s="88">
        <f>Data!HE21</f>
        <v>0</v>
      </c>
      <c r="H71" s="22">
        <f t="shared" si="1"/>
        <v>0</v>
      </c>
      <c r="I71" s="1"/>
    </row>
    <row r="72" spans="2:9" x14ac:dyDescent="0.2">
      <c r="B72" s="9" t="str">
        <f>$B$43</f>
        <v>Vocational Training</v>
      </c>
      <c r="C72" s="88">
        <f>Data!ED21</f>
        <v>0</v>
      </c>
      <c r="D72" s="88">
        <f>Data!EX21</f>
        <v>0</v>
      </c>
      <c r="E72" s="88">
        <f>Data!FR21</f>
        <v>0</v>
      </c>
      <c r="F72" s="88">
        <f>Data!GL21</f>
        <v>0</v>
      </c>
      <c r="G72" s="88">
        <f>Data!HF21</f>
        <v>0</v>
      </c>
      <c r="H72" s="22">
        <f t="shared" si="1"/>
        <v>0</v>
      </c>
      <c r="I72" s="1"/>
    </row>
    <row r="73" spans="2:9" x14ac:dyDescent="0.2">
      <c r="B73" s="9" t="str">
        <f>$B$44</f>
        <v>Physical Training</v>
      </c>
      <c r="C73" s="88">
        <f>Data!EE21</f>
        <v>0</v>
      </c>
      <c r="D73" s="88">
        <f>Data!EY21</f>
        <v>0</v>
      </c>
      <c r="E73" s="88">
        <f>Data!FS21</f>
        <v>0</v>
      </c>
      <c r="F73" s="88">
        <f>Data!GM21</f>
        <v>0</v>
      </c>
      <c r="G73" s="88">
        <f>Data!HG21</f>
        <v>0</v>
      </c>
      <c r="H73" s="22">
        <f t="shared" si="1"/>
        <v>0</v>
      </c>
      <c r="I73" s="1"/>
    </row>
    <row r="74" spans="2:9" x14ac:dyDescent="0.2">
      <c r="B74" s="9" t="str">
        <f>$B$45</f>
        <v>Health Services</v>
      </c>
      <c r="C74" s="88">
        <f>Data!EF21</f>
        <v>66862</v>
      </c>
      <c r="D74" s="88">
        <f>Data!EZ21</f>
        <v>127258</v>
      </c>
      <c r="E74" s="88">
        <f>Data!FT21</f>
        <v>0</v>
      </c>
      <c r="F74" s="88">
        <f>Data!GN21</f>
        <v>0</v>
      </c>
      <c r="G74" s="88">
        <f>Data!HH21</f>
        <v>0</v>
      </c>
      <c r="H74" s="22">
        <f t="shared" si="1"/>
        <v>194120</v>
      </c>
      <c r="I74" s="1"/>
    </row>
    <row r="75" spans="2:9" x14ac:dyDescent="0.2">
      <c r="B75" s="9" t="str">
        <f>$B$46</f>
        <v>Pharmacy</v>
      </c>
      <c r="C75" s="88">
        <f>Data!EG21</f>
        <v>0</v>
      </c>
      <c r="D75" s="88">
        <f>Data!FA21</f>
        <v>0</v>
      </c>
      <c r="E75" s="88">
        <f>Data!FU21</f>
        <v>0</v>
      </c>
      <c r="F75" s="88">
        <f>Data!GO21</f>
        <v>0</v>
      </c>
      <c r="G75" s="88">
        <f>Data!HI21</f>
        <v>0</v>
      </c>
      <c r="H75" s="22">
        <f t="shared" si="1"/>
        <v>0</v>
      </c>
      <c r="I75" s="1"/>
    </row>
    <row r="76" spans="2:9" x14ac:dyDescent="0.2">
      <c r="B76" s="9" t="str">
        <f>$B$47</f>
        <v>Business Administration</v>
      </c>
      <c r="C76" s="88">
        <f>Data!EH21</f>
        <v>175795</v>
      </c>
      <c r="D76" s="88">
        <f>Data!FB21</f>
        <v>1022425</v>
      </c>
      <c r="E76" s="88">
        <f>Data!FV21</f>
        <v>569351</v>
      </c>
      <c r="F76" s="88">
        <f>Data!GP21</f>
        <v>0</v>
      </c>
      <c r="G76" s="88">
        <f>Data!HJ21</f>
        <v>0</v>
      </c>
      <c r="H76" s="22">
        <f t="shared" si="1"/>
        <v>1767571</v>
      </c>
      <c r="I76" s="1"/>
    </row>
    <row r="77" spans="2:9" x14ac:dyDescent="0.2">
      <c r="B77" s="9" t="str">
        <f>$B$48</f>
        <v>Optometry</v>
      </c>
      <c r="C77" s="88">
        <f>Data!EI21</f>
        <v>0</v>
      </c>
      <c r="D77" s="88">
        <f>Data!FC21</f>
        <v>0</v>
      </c>
      <c r="E77" s="88">
        <f>Data!FW21</f>
        <v>0</v>
      </c>
      <c r="F77" s="88">
        <f>Data!GQ21</f>
        <v>0</v>
      </c>
      <c r="G77" s="88">
        <f>Data!HK21</f>
        <v>0</v>
      </c>
      <c r="H77" s="22">
        <f t="shared" si="1"/>
        <v>0</v>
      </c>
      <c r="I77" s="1"/>
    </row>
    <row r="78" spans="2:9" x14ac:dyDescent="0.2">
      <c r="B78" s="9" t="str">
        <f>$B$49</f>
        <v>Teacher Ed-Practice Teaching</v>
      </c>
      <c r="C78" s="88">
        <f>Data!EJ21</f>
        <v>0</v>
      </c>
      <c r="D78" s="88">
        <f>Data!FD21</f>
        <v>42926</v>
      </c>
      <c r="E78" s="88">
        <f>Data!FX21</f>
        <v>0</v>
      </c>
      <c r="F78" s="88">
        <f>Data!GR21</f>
        <v>0</v>
      </c>
      <c r="G78" s="88">
        <f>Data!HL21</f>
        <v>0</v>
      </c>
      <c r="H78" s="22">
        <f t="shared" si="1"/>
        <v>42926</v>
      </c>
      <c r="I78" s="1"/>
    </row>
    <row r="79" spans="2:9" x14ac:dyDescent="0.2">
      <c r="B79" s="9" t="str">
        <f>$B$50</f>
        <v>Technology</v>
      </c>
      <c r="C79" s="88">
        <f>Data!EK21</f>
        <v>10678</v>
      </c>
      <c r="D79" s="88">
        <f>Data!FE21</f>
        <v>1512</v>
      </c>
      <c r="E79" s="88">
        <f>Data!FY21</f>
        <v>0</v>
      </c>
      <c r="F79" s="88">
        <f>Data!GS21</f>
        <v>0</v>
      </c>
      <c r="G79" s="88">
        <f>Data!HM21</f>
        <v>0</v>
      </c>
      <c r="H79" s="22">
        <f t="shared" si="1"/>
        <v>12190</v>
      </c>
      <c r="I79" s="1"/>
    </row>
    <row r="80" spans="2:9" x14ac:dyDescent="0.2">
      <c r="B80" s="9" t="str">
        <f>$B$51</f>
        <v>Nursing</v>
      </c>
      <c r="C80" s="88">
        <f>Data!EL21</f>
        <v>726</v>
      </c>
      <c r="D80" s="88">
        <f>Data!FF21</f>
        <v>154735</v>
      </c>
      <c r="E80" s="88">
        <f>Data!FZ21</f>
        <v>128979</v>
      </c>
      <c r="F80" s="88">
        <f>Data!GT21</f>
        <v>0</v>
      </c>
      <c r="G80" s="88">
        <f>Data!HN21</f>
        <v>0</v>
      </c>
      <c r="H80" s="22">
        <f t="shared" si="1"/>
        <v>284440</v>
      </c>
      <c r="I80" s="1"/>
    </row>
    <row r="81" spans="2:9" x14ac:dyDescent="0.2">
      <c r="B81" s="39" t="str">
        <f>$B$52</f>
        <v>Totals</v>
      </c>
      <c r="C81" s="21">
        <f>SUM(C61:C80)</f>
        <v>2179325</v>
      </c>
      <c r="D81" s="21">
        <f>SUM(D61:D80)</f>
        <v>3761656</v>
      </c>
      <c r="E81" s="21">
        <f>SUM(E61:E80)</f>
        <v>1710718</v>
      </c>
      <c r="F81" s="21">
        <f>SUM(F61:F80)</f>
        <v>311058</v>
      </c>
      <c r="G81" s="21">
        <f>SUM(G61:G80)</f>
        <v>0</v>
      </c>
      <c r="H81" s="21">
        <f t="shared" si="1"/>
        <v>7962757</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Data!T21</f>
        <v>Boatright, Janna</v>
      </c>
      <c r="E84" s="363"/>
      <c r="F84" s="363"/>
      <c r="G84" s="94" t="str">
        <f>Data!U21</f>
        <v>(903) 223-3047</v>
      </c>
      <c r="H84" s="84" t="str">
        <f>Data!V21</f>
        <v>jana.boatright@tamut.edu</v>
      </c>
    </row>
    <row r="85" spans="2:9" ht="13.5" customHeight="1" x14ac:dyDescent="0.2">
      <c r="B85" s="27"/>
      <c r="C85" s="27"/>
      <c r="D85" s="27"/>
      <c r="E85" s="27"/>
      <c r="F85" s="27"/>
      <c r="G85" s="27"/>
      <c r="H85" s="5"/>
    </row>
    <row r="86" spans="2:9" x14ac:dyDescent="0.2">
      <c r="B86" s="28" t="s">
        <v>33</v>
      </c>
      <c r="C86" s="13"/>
      <c r="D86" s="13"/>
      <c r="E86" s="13"/>
      <c r="F86" s="13"/>
      <c r="G86" s="13"/>
      <c r="H86" s="17">
        <f>H13+H14</f>
        <v>13733624</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Data!HR21</f>
        <v>2322</v>
      </c>
      <c r="D91" s="171">
        <f>Data!IL21</f>
        <v>0</v>
      </c>
      <c r="E91" s="171">
        <f>Data!JF21</f>
        <v>0</v>
      </c>
      <c r="F91" s="171">
        <f>Data!JZ21</f>
        <v>0</v>
      </c>
      <c r="G91" s="171">
        <f>Data!KT21</f>
        <v>0</v>
      </c>
      <c r="H91" s="40">
        <f t="shared" ref="H91:H111" si="2">SUM(C91:G91)</f>
        <v>2322</v>
      </c>
    </row>
    <row r="92" spans="2:9" x14ac:dyDescent="0.2">
      <c r="B92" s="9" t="str">
        <f>$B$33</f>
        <v>Science</v>
      </c>
      <c r="C92" s="171">
        <f>Data!HS21</f>
        <v>0</v>
      </c>
      <c r="D92" s="171">
        <f>Data!IM21</f>
        <v>0</v>
      </c>
      <c r="E92" s="171">
        <f>Data!JG21</f>
        <v>0</v>
      </c>
      <c r="F92" s="171">
        <f>Data!KA21</f>
        <v>0</v>
      </c>
      <c r="G92" s="171">
        <f>Data!KU21</f>
        <v>0</v>
      </c>
      <c r="H92" s="75">
        <f t="shared" si="2"/>
        <v>0</v>
      </c>
    </row>
    <row r="93" spans="2:9" x14ac:dyDescent="0.2">
      <c r="B93" s="9" t="str">
        <f>$B$34</f>
        <v>Fine Arts</v>
      </c>
      <c r="C93" s="171">
        <f>Data!HT21</f>
        <v>0</v>
      </c>
      <c r="D93" s="171">
        <f>Data!IN21</f>
        <v>0</v>
      </c>
      <c r="E93" s="171">
        <f>Data!JH21</f>
        <v>0</v>
      </c>
      <c r="F93" s="171">
        <f>Data!KB21</f>
        <v>0</v>
      </c>
      <c r="G93" s="171">
        <f>Data!KV21</f>
        <v>0</v>
      </c>
      <c r="H93" s="75">
        <f t="shared" si="2"/>
        <v>0</v>
      </c>
    </row>
    <row r="94" spans="2:9" x14ac:dyDescent="0.2">
      <c r="B94" s="9" t="str">
        <f>$B$35</f>
        <v>Teacher Education</v>
      </c>
      <c r="C94" s="171">
        <f>Data!HU21</f>
        <v>0</v>
      </c>
      <c r="D94" s="171">
        <f>Data!IO21</f>
        <v>0</v>
      </c>
      <c r="E94" s="171">
        <f>Data!JI21</f>
        <v>0</v>
      </c>
      <c r="F94" s="171">
        <f>Data!KC21</f>
        <v>0</v>
      </c>
      <c r="G94" s="171">
        <f>Data!KW21</f>
        <v>0</v>
      </c>
      <c r="H94" s="75">
        <f t="shared" si="2"/>
        <v>0</v>
      </c>
    </row>
    <row r="95" spans="2:9" x14ac:dyDescent="0.2">
      <c r="B95" s="9" t="str">
        <f>$B$36</f>
        <v>Agriculture</v>
      </c>
      <c r="C95" s="171">
        <f>Data!HV21</f>
        <v>0</v>
      </c>
      <c r="D95" s="171">
        <f>Data!IP21</f>
        <v>0</v>
      </c>
      <c r="E95" s="171">
        <f>Data!JJ21</f>
        <v>0</v>
      </c>
      <c r="F95" s="171">
        <f>Data!KD21</f>
        <v>0</v>
      </c>
      <c r="G95" s="171">
        <f>Data!KX21</f>
        <v>0</v>
      </c>
      <c r="H95" s="75">
        <f t="shared" si="2"/>
        <v>0</v>
      </c>
    </row>
    <row r="96" spans="2:9" x14ac:dyDescent="0.2">
      <c r="B96" s="9" t="str">
        <f>$B$37</f>
        <v>Engineering</v>
      </c>
      <c r="C96" s="171">
        <f>Data!HW21</f>
        <v>0</v>
      </c>
      <c r="D96" s="171">
        <f>Data!IQ21</f>
        <v>0</v>
      </c>
      <c r="E96" s="171">
        <f>Data!JK21</f>
        <v>0</v>
      </c>
      <c r="F96" s="171">
        <f>Data!KE21</f>
        <v>0</v>
      </c>
      <c r="G96" s="171">
        <f>Data!KY21</f>
        <v>0</v>
      </c>
      <c r="H96" s="75">
        <f t="shared" si="2"/>
        <v>0</v>
      </c>
    </row>
    <row r="97" spans="2:8" x14ac:dyDescent="0.2">
      <c r="B97" s="9" t="str">
        <f>$B$38</f>
        <v>Home Economics</v>
      </c>
      <c r="C97" s="171">
        <f>Data!HX21</f>
        <v>0</v>
      </c>
      <c r="D97" s="171">
        <f>Data!IR21</f>
        <v>0</v>
      </c>
      <c r="E97" s="171">
        <f>Data!JL21</f>
        <v>0</v>
      </c>
      <c r="F97" s="171">
        <f>Data!KF21</f>
        <v>0</v>
      </c>
      <c r="G97" s="171">
        <f>Data!KZ21</f>
        <v>0</v>
      </c>
      <c r="H97" s="75">
        <f t="shared" si="2"/>
        <v>0</v>
      </c>
    </row>
    <row r="98" spans="2:8" x14ac:dyDescent="0.2">
      <c r="B98" s="9" t="str">
        <f>$B$39</f>
        <v>Law</v>
      </c>
      <c r="C98" s="171">
        <f>Data!HY21</f>
        <v>0</v>
      </c>
      <c r="D98" s="171">
        <f>Data!IS21</f>
        <v>0</v>
      </c>
      <c r="E98" s="171">
        <f>Data!JM21</f>
        <v>0</v>
      </c>
      <c r="F98" s="171">
        <f>Data!KG21</f>
        <v>0</v>
      </c>
      <c r="G98" s="171">
        <f>Data!LA21</f>
        <v>0</v>
      </c>
      <c r="H98" s="75">
        <f t="shared" si="2"/>
        <v>0</v>
      </c>
    </row>
    <row r="99" spans="2:8" x14ac:dyDescent="0.2">
      <c r="B99" s="9" t="str">
        <f>$B$40</f>
        <v>Social Service</v>
      </c>
      <c r="C99" s="171">
        <f>Data!HZ21</f>
        <v>0</v>
      </c>
      <c r="D99" s="171">
        <f>Data!IT21</f>
        <v>0</v>
      </c>
      <c r="E99" s="171">
        <f>Data!JN21</f>
        <v>0</v>
      </c>
      <c r="F99" s="171">
        <f>Data!KH21</f>
        <v>0</v>
      </c>
      <c r="G99" s="171">
        <f>Data!LB21</f>
        <v>0</v>
      </c>
      <c r="H99" s="75">
        <f t="shared" si="2"/>
        <v>0</v>
      </c>
    </row>
    <row r="100" spans="2:8" x14ac:dyDescent="0.2">
      <c r="B100" s="9" t="str">
        <f>$B$41</f>
        <v>Library Science</v>
      </c>
      <c r="C100" s="171">
        <f>Data!IA21</f>
        <v>0</v>
      </c>
      <c r="D100" s="171">
        <f>Data!IU21</f>
        <v>0</v>
      </c>
      <c r="E100" s="171">
        <f>Data!JO21</f>
        <v>0</v>
      </c>
      <c r="F100" s="171">
        <f>Data!KI21</f>
        <v>0</v>
      </c>
      <c r="G100" s="171">
        <f>Data!LC21</f>
        <v>0</v>
      </c>
      <c r="H100" s="75">
        <f t="shared" si="2"/>
        <v>0</v>
      </c>
    </row>
    <row r="101" spans="2:8" x14ac:dyDescent="0.2">
      <c r="B101" s="9" t="str">
        <f>$B$42</f>
        <v>Veterinary Science</v>
      </c>
      <c r="C101" s="171">
        <f>Data!IB21</f>
        <v>0</v>
      </c>
      <c r="D101" s="171">
        <f>Data!IV21</f>
        <v>0</v>
      </c>
      <c r="E101" s="171">
        <f>Data!JP21</f>
        <v>0</v>
      </c>
      <c r="F101" s="171">
        <f>Data!KJ21</f>
        <v>0</v>
      </c>
      <c r="G101" s="171">
        <f>Data!LD21</f>
        <v>0</v>
      </c>
      <c r="H101" s="75">
        <f t="shared" si="2"/>
        <v>0</v>
      </c>
    </row>
    <row r="102" spans="2:8" x14ac:dyDescent="0.2">
      <c r="B102" s="9" t="str">
        <f>$B$43</f>
        <v>Vocational Training</v>
      </c>
      <c r="C102" s="171">
        <f>Data!IC21</f>
        <v>0</v>
      </c>
      <c r="D102" s="171">
        <f>Data!IW21</f>
        <v>0</v>
      </c>
      <c r="E102" s="171">
        <f>Data!JQ21</f>
        <v>0</v>
      </c>
      <c r="F102" s="171">
        <f>Data!KK21</f>
        <v>0</v>
      </c>
      <c r="G102" s="171">
        <f>Data!LE21</f>
        <v>0</v>
      </c>
      <c r="H102" s="75">
        <f t="shared" si="2"/>
        <v>0</v>
      </c>
    </row>
    <row r="103" spans="2:8" x14ac:dyDescent="0.2">
      <c r="B103" s="9" t="str">
        <f>$B$44</f>
        <v>Physical Training</v>
      </c>
      <c r="C103" s="171">
        <f>Data!ID21</f>
        <v>0</v>
      </c>
      <c r="D103" s="171">
        <f>Data!IX21</f>
        <v>0</v>
      </c>
      <c r="E103" s="171">
        <f>Data!JR21</f>
        <v>0</v>
      </c>
      <c r="F103" s="171">
        <f>Data!KL21</f>
        <v>0</v>
      </c>
      <c r="G103" s="171">
        <f>Data!LF21</f>
        <v>0</v>
      </c>
      <c r="H103" s="75">
        <f t="shared" si="2"/>
        <v>0</v>
      </c>
    </row>
    <row r="104" spans="2:8" x14ac:dyDescent="0.2">
      <c r="B104" s="9" t="str">
        <f>$B$45</f>
        <v>Health Services</v>
      </c>
      <c r="C104" s="171">
        <f>Data!IE21</f>
        <v>0</v>
      </c>
      <c r="D104" s="171">
        <f>Data!IY21</f>
        <v>0</v>
      </c>
      <c r="E104" s="171">
        <f>Data!JS21</f>
        <v>0</v>
      </c>
      <c r="F104" s="171">
        <f>Data!KM21</f>
        <v>0</v>
      </c>
      <c r="G104" s="171">
        <f>Data!LG21</f>
        <v>0</v>
      </c>
      <c r="H104" s="75">
        <f t="shared" si="2"/>
        <v>0</v>
      </c>
    </row>
    <row r="105" spans="2:8" x14ac:dyDescent="0.2">
      <c r="B105" s="9" t="str">
        <f>$B$46</f>
        <v>Pharmacy</v>
      </c>
      <c r="C105" s="171">
        <f>Data!IF21</f>
        <v>0</v>
      </c>
      <c r="D105" s="171">
        <f>Data!IZ21</f>
        <v>0</v>
      </c>
      <c r="E105" s="171">
        <f>Data!JT21</f>
        <v>0</v>
      </c>
      <c r="F105" s="171">
        <f>Data!KN21</f>
        <v>0</v>
      </c>
      <c r="G105" s="171">
        <f>Data!LH21</f>
        <v>0</v>
      </c>
      <c r="H105" s="75">
        <f t="shared" si="2"/>
        <v>0</v>
      </c>
    </row>
    <row r="106" spans="2:8" x14ac:dyDescent="0.2">
      <c r="B106" s="9" t="str">
        <f>$B$47</f>
        <v>Business Administration</v>
      </c>
      <c r="C106" s="171">
        <f>Data!IG21</f>
        <v>0</v>
      </c>
      <c r="D106" s="171">
        <f>Data!JA21</f>
        <v>0</v>
      </c>
      <c r="E106" s="171">
        <f>Data!JU21</f>
        <v>0</v>
      </c>
      <c r="F106" s="171">
        <f>Data!KO21</f>
        <v>0</v>
      </c>
      <c r="G106" s="171">
        <f>Data!LI21</f>
        <v>0</v>
      </c>
      <c r="H106" s="75">
        <f t="shared" si="2"/>
        <v>0</v>
      </c>
    </row>
    <row r="107" spans="2:8" x14ac:dyDescent="0.2">
      <c r="B107" s="9" t="str">
        <f>$B$48</f>
        <v>Optometry</v>
      </c>
      <c r="C107" s="171">
        <f>Data!IH21</f>
        <v>0</v>
      </c>
      <c r="D107" s="171">
        <f>Data!JB21</f>
        <v>0</v>
      </c>
      <c r="E107" s="171">
        <f>Data!JV21</f>
        <v>0</v>
      </c>
      <c r="F107" s="171">
        <f>Data!KP21</f>
        <v>0</v>
      </c>
      <c r="G107" s="171">
        <f>Data!LJ21</f>
        <v>0</v>
      </c>
      <c r="H107" s="75">
        <f t="shared" si="2"/>
        <v>0</v>
      </c>
    </row>
    <row r="108" spans="2:8" x14ac:dyDescent="0.2">
      <c r="B108" s="9" t="str">
        <f>$B$49</f>
        <v>Teacher Ed-Practice Teaching</v>
      </c>
      <c r="C108" s="171">
        <f>Data!II21</f>
        <v>0</v>
      </c>
      <c r="D108" s="171">
        <f>Data!JC21</f>
        <v>0</v>
      </c>
      <c r="E108" s="171">
        <f>Data!JW21</f>
        <v>0</v>
      </c>
      <c r="F108" s="171">
        <f>Data!KQ21</f>
        <v>0</v>
      </c>
      <c r="G108" s="171">
        <f>Data!LK21</f>
        <v>0</v>
      </c>
      <c r="H108" s="75">
        <f t="shared" si="2"/>
        <v>0</v>
      </c>
    </row>
    <row r="109" spans="2:8" x14ac:dyDescent="0.2">
      <c r="B109" s="9" t="str">
        <f>$B$50</f>
        <v>Technology</v>
      </c>
      <c r="C109" s="171">
        <f>Data!IJ21</f>
        <v>0</v>
      </c>
      <c r="D109" s="171">
        <f>Data!JD21</f>
        <v>0</v>
      </c>
      <c r="E109" s="171">
        <f>Data!JX21</f>
        <v>0</v>
      </c>
      <c r="F109" s="171">
        <f>Data!KR21</f>
        <v>0</v>
      </c>
      <c r="G109" s="171">
        <f>Data!LL21</f>
        <v>0</v>
      </c>
      <c r="H109" s="75">
        <f t="shared" si="2"/>
        <v>0</v>
      </c>
    </row>
    <row r="110" spans="2:8" x14ac:dyDescent="0.2">
      <c r="B110" s="9" t="str">
        <f>$B$51</f>
        <v>Nursing</v>
      </c>
      <c r="C110" s="171">
        <f>Data!IK21</f>
        <v>420</v>
      </c>
      <c r="D110" s="171">
        <f>Data!JE21</f>
        <v>0</v>
      </c>
      <c r="E110" s="171">
        <f>Data!JY21</f>
        <v>0</v>
      </c>
      <c r="F110" s="171">
        <f>Data!KS21</f>
        <v>0</v>
      </c>
      <c r="G110" s="171">
        <f>Data!HPM21</f>
        <v>0</v>
      </c>
      <c r="H110" s="75">
        <f t="shared" si="2"/>
        <v>420</v>
      </c>
    </row>
    <row r="111" spans="2:8" x14ac:dyDescent="0.2">
      <c r="B111" s="39" t="str">
        <f>$B$52</f>
        <v>Totals</v>
      </c>
      <c r="C111" s="40">
        <f>SUM(C91:C110)</f>
        <v>2742</v>
      </c>
      <c r="D111" s="40">
        <f>SUM(D91:D110)</f>
        <v>0</v>
      </c>
      <c r="E111" s="40">
        <f>SUM(E91:E110)</f>
        <v>0</v>
      </c>
      <c r="F111" s="40">
        <f>SUM(F91:F110)</f>
        <v>0</v>
      </c>
      <c r="G111" s="40">
        <f>SUM(G91:G110)</f>
        <v>0</v>
      </c>
      <c r="H111" s="40">
        <f t="shared" si="2"/>
        <v>2742</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1263599</v>
      </c>
      <c r="D116" s="21">
        <f t="shared" si="3"/>
        <v>1189810</v>
      </c>
      <c r="E116" s="21">
        <f t="shared" si="3"/>
        <v>459496</v>
      </c>
      <c r="F116" s="21">
        <f t="shared" si="3"/>
        <v>0</v>
      </c>
      <c r="G116" s="21">
        <f t="shared" si="3"/>
        <v>0</v>
      </c>
      <c r="H116" s="40">
        <f t="shared" ref="H116:H136" si="4">SUM(C116:G116)</f>
        <v>2912905</v>
      </c>
      <c r="I116" s="1"/>
    </row>
    <row r="117" spans="2:9" x14ac:dyDescent="0.2">
      <c r="B117" s="9" t="str">
        <f>$B$33</f>
        <v>Science</v>
      </c>
      <c r="C117" s="22">
        <f t="shared" si="3"/>
        <v>503031</v>
      </c>
      <c r="D117" s="22">
        <f t="shared" si="3"/>
        <v>497370</v>
      </c>
      <c r="E117" s="22">
        <f t="shared" si="3"/>
        <v>46914</v>
      </c>
      <c r="F117" s="22">
        <f t="shared" si="3"/>
        <v>0</v>
      </c>
      <c r="G117" s="22">
        <f t="shared" si="3"/>
        <v>0</v>
      </c>
      <c r="H117" s="75">
        <f t="shared" si="4"/>
        <v>1047315</v>
      </c>
      <c r="I117" s="1"/>
    </row>
    <row r="118" spans="2:9" x14ac:dyDescent="0.2">
      <c r="B118" s="9" t="str">
        <f>$B$34</f>
        <v>Fine Arts</v>
      </c>
      <c r="C118" s="22">
        <f t="shared" si="3"/>
        <v>49016</v>
      </c>
      <c r="D118" s="22">
        <f t="shared" si="3"/>
        <v>15942</v>
      </c>
      <c r="E118" s="22">
        <f t="shared" si="3"/>
        <v>0</v>
      </c>
      <c r="F118" s="22">
        <f t="shared" si="3"/>
        <v>0</v>
      </c>
      <c r="G118" s="22">
        <f t="shared" si="3"/>
        <v>0</v>
      </c>
      <c r="H118" s="75">
        <f t="shared" si="4"/>
        <v>64958</v>
      </c>
      <c r="I118" s="1"/>
    </row>
    <row r="119" spans="2:9" x14ac:dyDescent="0.2">
      <c r="B119" s="9" t="str">
        <f>$B$35</f>
        <v>Teacher Education</v>
      </c>
      <c r="C119" s="22">
        <f t="shared" si="3"/>
        <v>24438</v>
      </c>
      <c r="D119" s="22">
        <f t="shared" si="3"/>
        <v>345684</v>
      </c>
      <c r="E119" s="22">
        <f t="shared" si="3"/>
        <v>463950</v>
      </c>
      <c r="F119" s="22">
        <f t="shared" si="3"/>
        <v>311058</v>
      </c>
      <c r="G119" s="22">
        <f t="shared" si="3"/>
        <v>0</v>
      </c>
      <c r="H119" s="75">
        <f t="shared" si="4"/>
        <v>1145130</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80237</v>
      </c>
      <c r="D121" s="22">
        <f t="shared" si="3"/>
        <v>328521</v>
      </c>
      <c r="E121" s="22">
        <f t="shared" si="3"/>
        <v>28125</v>
      </c>
      <c r="F121" s="22">
        <f t="shared" si="3"/>
        <v>0</v>
      </c>
      <c r="G121" s="22">
        <f t="shared" si="3"/>
        <v>0</v>
      </c>
      <c r="H121" s="75">
        <f t="shared" si="4"/>
        <v>436883</v>
      </c>
      <c r="I121" s="1"/>
    </row>
    <row r="122" spans="2:9" x14ac:dyDescent="0.2">
      <c r="B122" s="9" t="str">
        <f>$B$38</f>
        <v>Home Economics</v>
      </c>
      <c r="C122" s="22">
        <f t="shared" si="3"/>
        <v>7086</v>
      </c>
      <c r="D122" s="22">
        <f t="shared" si="3"/>
        <v>33152</v>
      </c>
      <c r="E122" s="22">
        <f t="shared" si="3"/>
        <v>13903</v>
      </c>
      <c r="F122" s="22">
        <f t="shared" si="3"/>
        <v>0</v>
      </c>
      <c r="G122" s="22">
        <f t="shared" si="3"/>
        <v>0</v>
      </c>
      <c r="H122" s="75">
        <f t="shared" si="4"/>
        <v>54141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179</v>
      </c>
      <c r="D124" s="22">
        <f t="shared" si="3"/>
        <v>2321</v>
      </c>
      <c r="E124" s="22">
        <f t="shared" si="3"/>
        <v>0</v>
      </c>
      <c r="F124" s="22">
        <f t="shared" si="3"/>
        <v>0</v>
      </c>
      <c r="G124" s="22">
        <f t="shared" si="3"/>
        <v>0</v>
      </c>
      <c r="H124" s="75">
        <f t="shared" si="4"/>
        <v>2500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66862</v>
      </c>
      <c r="D129" s="22">
        <f t="shared" si="3"/>
        <v>127258</v>
      </c>
      <c r="E129" s="22">
        <f t="shared" si="3"/>
        <v>0</v>
      </c>
      <c r="F129" s="22">
        <f t="shared" si="3"/>
        <v>0</v>
      </c>
      <c r="G129" s="22">
        <f t="shared" si="3"/>
        <v>0</v>
      </c>
      <c r="H129" s="75">
        <f t="shared" si="4"/>
        <v>194120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175795</v>
      </c>
      <c r="D131" s="22">
        <f t="shared" si="3"/>
        <v>1022425</v>
      </c>
      <c r="E131" s="22">
        <f t="shared" si="3"/>
        <v>569351</v>
      </c>
      <c r="F131" s="22">
        <f t="shared" si="3"/>
        <v>0</v>
      </c>
      <c r="G131" s="22">
        <f t="shared" si="3"/>
        <v>0</v>
      </c>
      <c r="H131" s="75">
        <f t="shared" si="4"/>
        <v>1767571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42926</v>
      </c>
      <c r="E133" s="22">
        <f t="shared" si="5"/>
        <v>0</v>
      </c>
      <c r="F133" s="22">
        <f t="shared" si="5"/>
        <v>0</v>
      </c>
      <c r="G133" s="22">
        <f t="shared" si="5"/>
        <v>0</v>
      </c>
      <c r="H133" s="75">
        <f t="shared" si="4"/>
        <v>42926</v>
      </c>
      <c r="I133" s="1"/>
    </row>
    <row r="134" spans="2:12" x14ac:dyDescent="0.2">
      <c r="B134" s="9" t="str">
        <f>$B$50</f>
        <v>Technology</v>
      </c>
      <c r="C134" s="22">
        <f t="shared" si="5"/>
        <v>10678</v>
      </c>
      <c r="D134" s="22">
        <f t="shared" si="5"/>
        <v>1512</v>
      </c>
      <c r="E134" s="22">
        <f t="shared" si="5"/>
        <v>0</v>
      </c>
      <c r="F134" s="22">
        <f t="shared" si="5"/>
        <v>0</v>
      </c>
      <c r="G134" s="22">
        <f t="shared" si="5"/>
        <v>0</v>
      </c>
      <c r="H134" s="75">
        <f t="shared" si="4"/>
        <v>12190</v>
      </c>
      <c r="I134" s="1"/>
    </row>
    <row r="135" spans="2:12" x14ac:dyDescent="0.2">
      <c r="B135" s="9" t="str">
        <f>$B$51</f>
        <v>Nursing</v>
      </c>
      <c r="C135" s="22">
        <f t="shared" si="5"/>
        <v>1146</v>
      </c>
      <c r="D135" s="22">
        <f t="shared" si="5"/>
        <v>154735</v>
      </c>
      <c r="E135" s="22">
        <f t="shared" si="5"/>
        <v>128979</v>
      </c>
      <c r="F135" s="22">
        <f t="shared" si="5"/>
        <v>0</v>
      </c>
      <c r="G135" s="22">
        <f t="shared" si="5"/>
        <v>0</v>
      </c>
      <c r="H135" s="75">
        <f t="shared" si="4"/>
        <v>284860</v>
      </c>
      <c r="I135" s="1"/>
    </row>
    <row r="136" spans="2:12" x14ac:dyDescent="0.2">
      <c r="B136" s="39" t="str">
        <f>$B$52</f>
        <v>Totals</v>
      </c>
      <c r="C136" s="40">
        <f>SUM(C116:C135)</f>
        <v>2182067</v>
      </c>
      <c r="D136" s="40">
        <f>SUM(D116:D135)</f>
        <v>3761656</v>
      </c>
      <c r="E136" s="40">
        <f>SUM(E116:E135)</f>
        <v>1710718</v>
      </c>
      <c r="F136" s="40">
        <f>SUM(F116:F135)</f>
        <v>311058</v>
      </c>
      <c r="G136" s="40">
        <f>SUM(G116:G135)</f>
        <v>0</v>
      </c>
      <c r="H136" s="40">
        <f t="shared" si="4"/>
        <v>7965499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5768125</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Data!QD21</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Data!LN21</f>
        <v>0</v>
      </c>
      <c r="D143" s="171">
        <f>Data!MH21</f>
        <v>0</v>
      </c>
      <c r="E143" s="171">
        <f>Data!NB21</f>
        <v>0</v>
      </c>
      <c r="F143" s="171">
        <f>Data!NV21</f>
        <v>0</v>
      </c>
      <c r="G143" s="171">
        <f>Data!OP21</f>
        <v>0</v>
      </c>
      <c r="H143" s="172">
        <f>Data!PJ21</f>
        <v>2151930</v>
      </c>
      <c r="I143" s="76">
        <f t="shared" ref="I143:I162" si="6">SUM(C143:H143)</f>
        <v>2151930</v>
      </c>
    </row>
    <row r="144" spans="2:12" x14ac:dyDescent="0.2">
      <c r="B144" s="9" t="str">
        <f>$B$33</f>
        <v>Science</v>
      </c>
      <c r="C144" s="171">
        <f>Data!LO21</f>
        <v>0</v>
      </c>
      <c r="D144" s="171">
        <f>Data!MI21</f>
        <v>0</v>
      </c>
      <c r="E144" s="171">
        <f>Data!NC21</f>
        <v>0</v>
      </c>
      <c r="F144" s="171">
        <f>Data!NW21</f>
        <v>0</v>
      </c>
      <c r="G144" s="171">
        <f>Data!OQ21</f>
        <v>0</v>
      </c>
      <c r="H144" s="172">
        <f>Data!PK21</f>
        <v>645431</v>
      </c>
      <c r="I144" s="76">
        <f t="shared" si="6"/>
        <v>645431</v>
      </c>
    </row>
    <row r="145" spans="2:9" x14ac:dyDescent="0.2">
      <c r="B145" s="9" t="str">
        <f>$B$34</f>
        <v>Fine Arts</v>
      </c>
      <c r="C145" s="171">
        <f>Data!LP21</f>
        <v>0</v>
      </c>
      <c r="D145" s="171">
        <f>Data!MJ21</f>
        <v>0</v>
      </c>
      <c r="E145" s="171">
        <f>Data!ND21</f>
        <v>0</v>
      </c>
      <c r="F145" s="171">
        <f>Data!NX21</f>
        <v>0</v>
      </c>
      <c r="G145" s="171">
        <f>Data!OR21</f>
        <v>0</v>
      </c>
      <c r="H145" s="172">
        <f>Data!PL21</f>
        <v>63041</v>
      </c>
      <c r="I145" s="76">
        <f t="shared" si="6"/>
        <v>63041</v>
      </c>
    </row>
    <row r="146" spans="2:9" x14ac:dyDescent="0.2">
      <c r="B146" s="9" t="str">
        <f>$B$35</f>
        <v>Teacher Education</v>
      </c>
      <c r="C146" s="171">
        <f>Data!LQ21</f>
        <v>0</v>
      </c>
      <c r="D146" s="171">
        <f>Data!MK21</f>
        <v>0</v>
      </c>
      <c r="E146" s="171">
        <f>Data!NE21</f>
        <v>0</v>
      </c>
      <c r="F146" s="171">
        <f>Data!NY21</f>
        <v>0</v>
      </c>
      <c r="G146" s="171">
        <f>Data!OS21</f>
        <v>0</v>
      </c>
      <c r="H146" s="172">
        <f>Data!PN21</f>
        <v>679516</v>
      </c>
      <c r="I146" s="76">
        <f t="shared" si="6"/>
        <v>679516</v>
      </c>
    </row>
    <row r="147" spans="2:9" x14ac:dyDescent="0.2">
      <c r="B147" s="9" t="str">
        <f>$B$36</f>
        <v>Agriculture</v>
      </c>
      <c r="C147" s="171">
        <f>Data!LR21</f>
        <v>0</v>
      </c>
      <c r="D147" s="171">
        <f>Data!ML21</f>
        <v>0</v>
      </c>
      <c r="E147" s="171">
        <f>Data!NF21</f>
        <v>0</v>
      </c>
      <c r="F147" s="171">
        <f>Data!NZ21</f>
        <v>0</v>
      </c>
      <c r="G147" s="171">
        <f>Data!OT21</f>
        <v>0</v>
      </c>
      <c r="H147" s="172">
        <f>Data!PM21</f>
        <v>0</v>
      </c>
      <c r="I147" s="76">
        <f t="shared" si="6"/>
        <v>0</v>
      </c>
    </row>
    <row r="148" spans="2:9" x14ac:dyDescent="0.2">
      <c r="B148" s="9" t="str">
        <f>$B$37</f>
        <v>Engineering</v>
      </c>
      <c r="C148" s="171">
        <f>Data!LS21</f>
        <v>0</v>
      </c>
      <c r="D148" s="171">
        <f>Data!MM21</f>
        <v>0</v>
      </c>
      <c r="E148" s="171">
        <f>Data!NG21</f>
        <v>0</v>
      </c>
      <c r="F148" s="171">
        <f>Data!OA21</f>
        <v>0</v>
      </c>
      <c r="G148" s="171">
        <f>Data!OU21</f>
        <v>0</v>
      </c>
      <c r="H148" s="172">
        <f>Data!PO21</f>
        <v>271778</v>
      </c>
      <c r="I148" s="76">
        <f t="shared" si="6"/>
        <v>271778</v>
      </c>
    </row>
    <row r="149" spans="2:9" x14ac:dyDescent="0.2">
      <c r="B149" s="9" t="str">
        <f>$B$38</f>
        <v>Home Economics</v>
      </c>
      <c r="C149" s="171">
        <f>Data!LT21</f>
        <v>0</v>
      </c>
      <c r="D149" s="171">
        <f>Data!MN21</f>
        <v>0</v>
      </c>
      <c r="E149" s="171">
        <f>Data!NH21</f>
        <v>0</v>
      </c>
      <c r="F149" s="171">
        <f>Data!OB21</f>
        <v>0</v>
      </c>
      <c r="G149" s="171">
        <f>Data!OV21</f>
        <v>0</v>
      </c>
      <c r="H149" s="172">
        <f>Data!PP21</f>
        <v>38978</v>
      </c>
      <c r="I149" s="76">
        <f t="shared" si="6"/>
        <v>38978</v>
      </c>
    </row>
    <row r="150" spans="2:9" x14ac:dyDescent="0.2">
      <c r="B150" s="9" t="str">
        <f>$B$39</f>
        <v>Law</v>
      </c>
      <c r="C150" s="171">
        <f>Data!LU21</f>
        <v>0</v>
      </c>
      <c r="D150" s="171">
        <f>Data!MO21</f>
        <v>0</v>
      </c>
      <c r="E150" s="171">
        <f>Data!NI21</f>
        <v>0</v>
      </c>
      <c r="F150" s="171">
        <f>Data!OC21</f>
        <v>0</v>
      </c>
      <c r="G150" s="171">
        <f>Data!OW21</f>
        <v>0</v>
      </c>
      <c r="H150" s="172">
        <f>Data!PQ21</f>
        <v>0</v>
      </c>
      <c r="I150" s="76">
        <f t="shared" si="6"/>
        <v>0</v>
      </c>
    </row>
    <row r="151" spans="2:9" x14ac:dyDescent="0.2">
      <c r="B151" s="9" t="str">
        <f>$B$40</f>
        <v>Social Service</v>
      </c>
      <c r="C151" s="171">
        <f>Data!LV21</f>
        <v>0</v>
      </c>
      <c r="D151" s="171">
        <f>Data!MP21</f>
        <v>0</v>
      </c>
      <c r="E151" s="171">
        <f>Data!NJ21</f>
        <v>0</v>
      </c>
      <c r="F151" s="171">
        <f>Data!OD21</f>
        <v>0</v>
      </c>
      <c r="G151" s="171">
        <f>Data!OX21</f>
        <v>0</v>
      </c>
      <c r="H151" s="172">
        <f>Data!PR21</f>
        <v>0</v>
      </c>
      <c r="I151" s="76">
        <f t="shared" si="6"/>
        <v>0</v>
      </c>
    </row>
    <row r="152" spans="2:9" x14ac:dyDescent="0.2">
      <c r="B152" s="9" t="str">
        <f>$B$41</f>
        <v>Library Science</v>
      </c>
      <c r="C152" s="171">
        <f>Data!LW21</f>
        <v>0</v>
      </c>
      <c r="D152" s="171">
        <f>Data!MQ21</f>
        <v>0</v>
      </c>
      <c r="E152" s="171">
        <f>Data!NK21</f>
        <v>0</v>
      </c>
      <c r="F152" s="171">
        <f>Data!OE21</f>
        <v>0</v>
      </c>
      <c r="G152" s="171">
        <f>Data!OY21</f>
        <v>0</v>
      </c>
      <c r="H152" s="172">
        <f>Data!PS21</f>
        <v>0</v>
      </c>
      <c r="I152" s="76">
        <f t="shared" si="6"/>
        <v>0</v>
      </c>
    </row>
    <row r="153" spans="2:9" x14ac:dyDescent="0.2">
      <c r="B153" s="9" t="str">
        <f>$B$42</f>
        <v>Veterinary Science</v>
      </c>
      <c r="C153" s="171">
        <f>Data!LX21</f>
        <v>0</v>
      </c>
      <c r="D153" s="171">
        <f>Data!MR21</f>
        <v>0</v>
      </c>
      <c r="E153" s="171">
        <f>Data!NL21</f>
        <v>0</v>
      </c>
      <c r="F153" s="171">
        <f>Data!OF21</f>
        <v>0</v>
      </c>
      <c r="G153" s="171">
        <f>Data!OZ21</f>
        <v>0</v>
      </c>
      <c r="H153" s="172">
        <f>Data!PT21</f>
        <v>0</v>
      </c>
      <c r="I153" s="76">
        <f t="shared" si="6"/>
        <v>0</v>
      </c>
    </row>
    <row r="154" spans="2:9" x14ac:dyDescent="0.2">
      <c r="B154" s="9" t="str">
        <f>$B$43</f>
        <v>Vocational Training</v>
      </c>
      <c r="C154" s="171">
        <f>Data!LY21</f>
        <v>0</v>
      </c>
      <c r="D154" s="171">
        <f>Data!MS21</f>
        <v>0</v>
      </c>
      <c r="E154" s="171">
        <f>Data!NM21</f>
        <v>0</v>
      </c>
      <c r="F154" s="171">
        <f>Data!OG21</f>
        <v>0</v>
      </c>
      <c r="G154" s="171">
        <f>Data!PA21</f>
        <v>0</v>
      </c>
      <c r="H154" s="172">
        <f>Data!PU21</f>
        <v>0</v>
      </c>
      <c r="I154" s="76">
        <f t="shared" si="6"/>
        <v>0</v>
      </c>
    </row>
    <row r="155" spans="2:9" x14ac:dyDescent="0.2">
      <c r="B155" s="9" t="str">
        <f>$B$44</f>
        <v>Physical Training</v>
      </c>
      <c r="C155" s="171">
        <f>Data!LZ21</f>
        <v>0</v>
      </c>
      <c r="D155" s="171">
        <f>Data!MT21</f>
        <v>0</v>
      </c>
      <c r="E155" s="171">
        <f>Data!NN21</f>
        <v>0</v>
      </c>
      <c r="F155" s="171">
        <f>Data!OH21</f>
        <v>0</v>
      </c>
      <c r="G155" s="171">
        <f>Data!PB21</f>
        <v>0</v>
      </c>
      <c r="H155" s="172">
        <f>Data!PV21</f>
        <v>0</v>
      </c>
      <c r="I155" s="76">
        <f t="shared" si="6"/>
        <v>0</v>
      </c>
    </row>
    <row r="156" spans="2:9" x14ac:dyDescent="0.2">
      <c r="B156" s="9" t="str">
        <f>$B$45</f>
        <v>Health Services</v>
      </c>
      <c r="C156" s="171">
        <f>Data!MA21</f>
        <v>0</v>
      </c>
      <c r="D156" s="171">
        <f>Data!MU21</f>
        <v>0</v>
      </c>
      <c r="E156" s="171">
        <f>Data!NO21</f>
        <v>0</v>
      </c>
      <c r="F156" s="171">
        <f>Data!OI21</f>
        <v>0</v>
      </c>
      <c r="G156" s="171">
        <f>Data!PC21</f>
        <v>0</v>
      </c>
      <c r="H156" s="172">
        <f>Data!PW21</f>
        <v>126263</v>
      </c>
      <c r="I156" s="76">
        <f t="shared" si="6"/>
        <v>126263</v>
      </c>
    </row>
    <row r="157" spans="2:9" x14ac:dyDescent="0.2">
      <c r="B157" s="9" t="str">
        <f>$B$46</f>
        <v>Pharmacy</v>
      </c>
      <c r="C157" s="171">
        <f>Data!MB21</f>
        <v>0</v>
      </c>
      <c r="D157" s="171">
        <f>Data!MV21</f>
        <v>0</v>
      </c>
      <c r="E157" s="171">
        <f>Data!NP21</f>
        <v>0</v>
      </c>
      <c r="F157" s="171">
        <f>Data!OJ21</f>
        <v>0</v>
      </c>
      <c r="G157" s="171">
        <f>Data!PD21</f>
        <v>0</v>
      </c>
      <c r="H157" s="172">
        <f>Data!PX21</f>
        <v>0</v>
      </c>
      <c r="I157" s="76">
        <f t="shared" si="6"/>
        <v>0</v>
      </c>
    </row>
    <row r="158" spans="2:9" x14ac:dyDescent="0.2">
      <c r="B158" s="9" t="str">
        <f>$B$47</f>
        <v>Business Administration</v>
      </c>
      <c r="C158" s="171">
        <f>Data!MC21</f>
        <v>0</v>
      </c>
      <c r="D158" s="171">
        <f>Data!MW21</f>
        <v>0</v>
      </c>
      <c r="E158" s="171">
        <f>Data!NQ21</f>
        <v>0</v>
      </c>
      <c r="F158" s="171">
        <f>Data!OK21</f>
        <v>0</v>
      </c>
      <c r="G158" s="171">
        <f>Data!PE21</f>
        <v>0</v>
      </c>
      <c r="H158" s="172">
        <f>Data!PY21</f>
        <v>1414205</v>
      </c>
      <c r="I158" s="76">
        <f t="shared" si="6"/>
        <v>1414205</v>
      </c>
    </row>
    <row r="159" spans="2:9" x14ac:dyDescent="0.2">
      <c r="B159" s="9" t="str">
        <f>$B$48</f>
        <v>Optometry</v>
      </c>
      <c r="C159" s="171">
        <f>Data!MD21</f>
        <v>0</v>
      </c>
      <c r="D159" s="171">
        <f>Data!MX21</f>
        <v>0</v>
      </c>
      <c r="E159" s="171">
        <f>Data!NR21</f>
        <v>0</v>
      </c>
      <c r="F159" s="171">
        <f>Data!OL21</f>
        <v>0</v>
      </c>
      <c r="G159" s="171">
        <f>Data!PF21</f>
        <v>0</v>
      </c>
      <c r="H159" s="172">
        <f>Data!PZ21</f>
        <v>0</v>
      </c>
      <c r="I159" s="76">
        <f t="shared" si="6"/>
        <v>0</v>
      </c>
    </row>
    <row r="160" spans="2:9" x14ac:dyDescent="0.2">
      <c r="B160" s="9" t="str">
        <f>$B$49</f>
        <v>Teacher Ed-Practice Teaching</v>
      </c>
      <c r="C160" s="171">
        <f>Data!ME21</f>
        <v>0</v>
      </c>
      <c r="D160" s="171">
        <f>Data!MY21</f>
        <v>0</v>
      </c>
      <c r="E160" s="171">
        <f>Data!NS21</f>
        <v>0</v>
      </c>
      <c r="F160" s="171">
        <f>Data!OM21</f>
        <v>0</v>
      </c>
      <c r="G160" s="171">
        <f>Data!PG21</f>
        <v>0</v>
      </c>
      <c r="H160" s="172">
        <f>Data!QA21</f>
        <v>23009</v>
      </c>
      <c r="I160" s="76">
        <f t="shared" si="6"/>
        <v>23009</v>
      </c>
    </row>
    <row r="161" spans="2:10" x14ac:dyDescent="0.2">
      <c r="B161" s="9" t="str">
        <f>$B$50</f>
        <v>Technology</v>
      </c>
      <c r="C161" s="171">
        <f>Data!MF21</f>
        <v>0</v>
      </c>
      <c r="D161" s="171">
        <f>Data!MZ21</f>
        <v>0</v>
      </c>
      <c r="E161" s="171">
        <f>Data!NT21</f>
        <v>0</v>
      </c>
      <c r="F161" s="171">
        <f>Data!ON21</f>
        <v>0</v>
      </c>
      <c r="G161" s="171">
        <f>Data!PH21</f>
        <v>0</v>
      </c>
      <c r="H161" s="172">
        <f>Data!QB21</f>
        <v>12965</v>
      </c>
      <c r="I161" s="76">
        <f t="shared" si="6"/>
        <v>12965</v>
      </c>
    </row>
    <row r="162" spans="2:10" x14ac:dyDescent="0.2">
      <c r="B162" s="9" t="str">
        <f>$B$51</f>
        <v>Nursing</v>
      </c>
      <c r="C162" s="171">
        <f>Data!MG21</f>
        <v>0</v>
      </c>
      <c r="D162" s="171">
        <f>Data!NA21</f>
        <v>0</v>
      </c>
      <c r="E162" s="171">
        <f>Data!NU21</f>
        <v>0</v>
      </c>
      <c r="F162" s="171">
        <f>Data!OO21</f>
        <v>0</v>
      </c>
      <c r="G162" s="171">
        <f>Data!PI21</f>
        <v>0</v>
      </c>
      <c r="H162" s="172">
        <f>Data!QC21</f>
        <v>341009</v>
      </c>
      <c r="I162" s="76">
        <f t="shared" si="6"/>
        <v>341009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5768125</v>
      </c>
      <c r="I163" s="76">
        <f>SUM(I143:I162)</f>
        <v>5768125</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933493.05798506993</v>
      </c>
      <c r="D168" s="21">
        <f t="shared" si="8"/>
        <v>878980.89134386461</v>
      </c>
      <c r="E168" s="21">
        <f t="shared" si="8"/>
        <v>339456.05067106546</v>
      </c>
      <c r="F168" s="21">
        <f t="shared" si="8"/>
        <v>0</v>
      </c>
      <c r="G168" s="21">
        <f t="shared" si="8"/>
        <v>0</v>
      </c>
      <c r="H168" s="40">
        <f t="shared" ref="H168:H188" si="9">SUM(C168:G168)</f>
        <v>2151930</v>
      </c>
      <c r="I168" s="56"/>
      <c r="J168" s="57"/>
    </row>
    <row r="169" spans="2:10" x14ac:dyDescent="0.2">
      <c r="B169" s="9" t="str">
        <f>$B$33</f>
        <v>Science</v>
      </c>
      <c r="C169" s="22">
        <f t="shared" si="8"/>
        <v>310003.96381317941</v>
      </c>
      <c r="D169" s="22">
        <f t="shared" si="8"/>
        <v>306515.2475329772</v>
      </c>
      <c r="E169" s="22">
        <f t="shared" si="8"/>
        <v>28911.7886538434</v>
      </c>
      <c r="F169" s="22">
        <f t="shared" si="8"/>
        <v>0</v>
      </c>
      <c r="G169" s="22">
        <f t="shared" si="8"/>
        <v>0</v>
      </c>
      <c r="H169" s="75">
        <f t="shared" si="9"/>
        <v>645431.00000000012</v>
      </c>
      <c r="I169" s="56"/>
      <c r="J169" s="57"/>
    </row>
    <row r="170" spans="2:10" x14ac:dyDescent="0.2">
      <c r="B170" s="9" t="str">
        <f>$B$34</f>
        <v>Fine Arts</v>
      </c>
      <c r="C170" s="22">
        <f t="shared" si="8"/>
        <v>47569.470365466914</v>
      </c>
      <c r="D170" s="22">
        <f t="shared" si="8"/>
        <v>15471.529634533083</v>
      </c>
      <c r="E170" s="22">
        <f t="shared" si="8"/>
        <v>0</v>
      </c>
      <c r="F170" s="22">
        <f t="shared" si="8"/>
        <v>0</v>
      </c>
      <c r="G170" s="22">
        <f t="shared" si="8"/>
        <v>0</v>
      </c>
      <c r="H170" s="75">
        <f t="shared" si="9"/>
        <v>63041</v>
      </c>
      <c r="I170" s="56"/>
      <c r="J170" s="57"/>
    </row>
    <row r="171" spans="2:10" x14ac:dyDescent="0.2">
      <c r="B171" s="9" t="str">
        <f>$B$35</f>
        <v>Teacher Education</v>
      </c>
      <c r="C171" s="22">
        <f t="shared" si="8"/>
        <v>14501.420806371329</v>
      </c>
      <c r="D171" s="22">
        <f t="shared" si="8"/>
        <v>205127.63524141363</v>
      </c>
      <c r="E171" s="22">
        <f t="shared" si="8"/>
        <v>275306.2518666003</v>
      </c>
      <c r="F171" s="22">
        <f t="shared" si="8"/>
        <v>184580.69208561475</v>
      </c>
      <c r="G171" s="22">
        <f t="shared" si="8"/>
        <v>0</v>
      </c>
      <c r="H171" s="75">
        <f t="shared" si="9"/>
        <v>679516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49914.167834408756</v>
      </c>
      <c r="D173" s="22">
        <f t="shared" si="8"/>
        <v>204367.71478404972</v>
      </c>
      <c r="E173" s="22">
        <f t="shared" si="8"/>
        <v>17496.11738154151</v>
      </c>
      <c r="F173" s="22">
        <f t="shared" si="8"/>
        <v>0</v>
      </c>
      <c r="G173" s="22">
        <f t="shared" si="8"/>
        <v>0</v>
      </c>
      <c r="H173" s="75">
        <f t="shared" si="9"/>
        <v>271778</v>
      </c>
      <c r="I173" s="56"/>
      <c r="J173" s="57"/>
    </row>
    <row r="174" spans="2:10" x14ac:dyDescent="0.2">
      <c r="B174" s="9" t="str">
        <f>$B$38</f>
        <v>Home Economics</v>
      </c>
      <c r="C174" s="22">
        <f t="shared" si="8"/>
        <v>5101.4593007148005</v>
      </c>
      <c r="D174" s="22">
        <f t="shared" si="8"/>
        <v>23867.284608706894</v>
      </c>
      <c r="E174" s="22">
        <f t="shared" si="8"/>
        <v>10009.256090578305</v>
      </c>
      <c r="F174" s="22">
        <f t="shared" si="8"/>
        <v>0</v>
      </c>
      <c r="G174" s="22">
        <f t="shared" si="8"/>
        <v>0</v>
      </c>
      <c r="H174" s="75">
        <f t="shared" si="9"/>
        <v>38978</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43489.577096641253</v>
      </c>
      <c r="D181" s="22">
        <f t="shared" si="8"/>
        <v>82773.422903358747</v>
      </c>
      <c r="E181" s="22">
        <f t="shared" si="8"/>
        <v>0</v>
      </c>
      <c r="F181" s="22">
        <f t="shared" si="8"/>
        <v>0</v>
      </c>
      <c r="G181" s="22">
        <f t="shared" si="8"/>
        <v>0</v>
      </c>
      <c r="H181" s="75">
        <f t="shared" si="9"/>
        <v>126263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140650.73933380895</v>
      </c>
      <c r="D183" s="22">
        <f t="shared" si="8"/>
        <v>818025.72407275299</v>
      </c>
      <c r="E183" s="22">
        <f t="shared" si="8"/>
        <v>455528.53659343813</v>
      </c>
      <c r="F183" s="22">
        <f t="shared" si="8"/>
        <v>0</v>
      </c>
      <c r="G183" s="22">
        <f t="shared" si="8"/>
        <v>0</v>
      </c>
      <c r="H183" s="75">
        <f t="shared" si="9"/>
        <v>1414205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23009</v>
      </c>
      <c r="E185" s="22">
        <f t="shared" si="10"/>
        <v>0</v>
      </c>
      <c r="F185" s="22">
        <f t="shared" si="10"/>
        <v>0</v>
      </c>
      <c r="G185" s="22">
        <f t="shared" si="10"/>
        <v>0</v>
      </c>
      <c r="H185" s="75">
        <f t="shared" si="9"/>
        <v>23009</v>
      </c>
      <c r="I185" s="56"/>
      <c r="J185" s="57"/>
    </row>
    <row r="186" spans="2:10" x14ac:dyDescent="0.2">
      <c r="B186" s="9" t="str">
        <f>$B$50</f>
        <v>Technology</v>
      </c>
      <c r="C186" s="22">
        <f t="shared" si="10"/>
        <v>11356.872026251025</v>
      </c>
      <c r="D186" s="22">
        <f t="shared" si="10"/>
        <v>1608.1279737489747</v>
      </c>
      <c r="E186" s="22">
        <f t="shared" si="10"/>
        <v>0</v>
      </c>
      <c r="F186" s="22">
        <f t="shared" si="10"/>
        <v>0</v>
      </c>
      <c r="G186" s="22">
        <f t="shared" si="10"/>
        <v>0</v>
      </c>
      <c r="H186" s="75">
        <f t="shared" si="9"/>
        <v>12965</v>
      </c>
      <c r="I186" s="56"/>
      <c r="J186" s="57"/>
    </row>
    <row r="187" spans="2:10" x14ac:dyDescent="0.2">
      <c r="B187" s="9" t="str">
        <f>$B$51</f>
        <v>Nursing</v>
      </c>
      <c r="C187" s="22">
        <f t="shared" si="10"/>
        <v>1371.8890472512812</v>
      </c>
      <c r="D187" s="22">
        <f t="shared" si="10"/>
        <v>185234.94915045987</v>
      </c>
      <c r="E187" s="22">
        <f t="shared" si="10"/>
        <v>154402.16180228884</v>
      </c>
      <c r="F187" s="22">
        <f t="shared" si="10"/>
        <v>0</v>
      </c>
      <c r="G187" s="22">
        <f t="shared" si="10"/>
        <v>0</v>
      </c>
      <c r="H187" s="75">
        <f t="shared" si="9"/>
        <v>341009</v>
      </c>
      <c r="I187" s="56"/>
      <c r="J187" s="57"/>
    </row>
    <row r="188" spans="2:10" x14ac:dyDescent="0.2">
      <c r="B188" s="39" t="str">
        <f>$B$52</f>
        <v>Totals</v>
      </c>
      <c r="C188" s="40">
        <f>SUM(C168:C187)</f>
        <v>1557452.6176091637</v>
      </c>
      <c r="D188" s="40">
        <f>SUM(D168:D187)</f>
        <v>2744981.5272458657</v>
      </c>
      <c r="E188" s="40">
        <f>SUM(E168:E187)</f>
        <v>1281110.1630593559</v>
      </c>
      <c r="F188" s="40">
        <f>SUM(F168:F187)</f>
        <v>184580.69208561475</v>
      </c>
      <c r="G188" s="40">
        <f>SUM(G168:G187)</f>
        <v>0</v>
      </c>
      <c r="H188" s="40">
        <f t="shared" si="9"/>
        <v>5768125</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5062554</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803093.21134131076</v>
      </c>
      <c r="D193" s="42">
        <f t="shared" si="11"/>
        <v>756195.86101762112</v>
      </c>
      <c r="E193" s="42">
        <f t="shared" si="11"/>
        <v>292037.36172510975</v>
      </c>
      <c r="F193" s="42">
        <f t="shared" si="11"/>
        <v>0</v>
      </c>
      <c r="G193" s="42">
        <f t="shared" si="11"/>
        <v>0</v>
      </c>
      <c r="H193" s="42">
        <f>SUM(C193:G193)</f>
        <v>1851326.4340840415</v>
      </c>
      <c r="I193" s="1"/>
    </row>
    <row r="194" spans="2:9" x14ac:dyDescent="0.2">
      <c r="B194" s="9" t="str">
        <f>$B$33</f>
        <v>Science</v>
      </c>
      <c r="C194" s="43">
        <f t="shared" si="11"/>
        <v>319706.47428039345</v>
      </c>
      <c r="D194" s="43">
        <f t="shared" si="11"/>
        <v>316108.56808594166</v>
      </c>
      <c r="E194" s="43">
        <f t="shared" si="11"/>
        <v>29816.670412738738</v>
      </c>
      <c r="F194" s="43">
        <f t="shared" si="11"/>
        <v>0</v>
      </c>
      <c r="G194" s="43">
        <f t="shared" si="11"/>
        <v>0</v>
      </c>
      <c r="H194" s="43">
        <f t="shared" ref="H194:H213" si="12">SUM(C194:G194)</f>
        <v>665631.71277907386</v>
      </c>
      <c r="I194" s="1"/>
    </row>
    <row r="195" spans="2:9" x14ac:dyDescent="0.2">
      <c r="B195" s="9" t="str">
        <f>$B$34</f>
        <v>Fine Arts</v>
      </c>
      <c r="C195" s="43">
        <f t="shared" si="11"/>
        <v>31152.617916843625</v>
      </c>
      <c r="D195" s="43">
        <f t="shared" si="11"/>
        <v>10132.10043313043</v>
      </c>
      <c r="E195" s="43">
        <f t="shared" si="11"/>
        <v>0</v>
      </c>
      <c r="F195" s="43">
        <f t="shared" si="11"/>
        <v>0</v>
      </c>
      <c r="G195" s="43">
        <f t="shared" si="11"/>
        <v>0</v>
      </c>
      <c r="H195" s="43">
        <f t="shared" si="12"/>
        <v>41284.718349974057</v>
      </c>
      <c r="I195" s="1"/>
    </row>
    <row r="196" spans="2:9" x14ac:dyDescent="0.2">
      <c r="B196" s="9" t="str">
        <f>$B$35</f>
        <v>Teacher Education</v>
      </c>
      <c r="C196" s="43">
        <f t="shared" si="11"/>
        <v>15531.819745630501</v>
      </c>
      <c r="D196" s="43">
        <f t="shared" si="11"/>
        <v>219702.98620789481</v>
      </c>
      <c r="E196" s="43">
        <f t="shared" si="11"/>
        <v>294868.1467790028</v>
      </c>
      <c r="F196" s="43">
        <f t="shared" si="11"/>
        <v>197696.07932057991</v>
      </c>
      <c r="G196" s="43">
        <f t="shared" si="11"/>
        <v>0</v>
      </c>
      <c r="H196" s="43">
        <f t="shared" si="12"/>
        <v>727799.03205310798</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50995.442381952467</v>
      </c>
      <c r="D198" s="43">
        <f t="shared" si="11"/>
        <v>208794.86679164731</v>
      </c>
      <c r="E198" s="43">
        <f t="shared" si="11"/>
        <v>17875.130139367287</v>
      </c>
      <c r="F198" s="43">
        <f t="shared" si="11"/>
        <v>0</v>
      </c>
      <c r="G198" s="43">
        <f t="shared" si="11"/>
        <v>0</v>
      </c>
      <c r="H198" s="43">
        <f t="shared" si="12"/>
        <v>277665.43931296706</v>
      </c>
      <c r="I198" s="1"/>
    </row>
    <row r="199" spans="2:9" x14ac:dyDescent="0.2">
      <c r="B199" s="9" t="str">
        <f>$B$38</f>
        <v>Home Economics</v>
      </c>
      <c r="C199" s="43">
        <f t="shared" si="11"/>
        <v>4503.5794548464573</v>
      </c>
      <c r="D199" s="43">
        <f t="shared" si="11"/>
        <v>21070.091177966377</v>
      </c>
      <c r="E199" s="43">
        <f t="shared" si="11"/>
        <v>8836.1932205377216</v>
      </c>
      <c r="F199" s="43">
        <f t="shared" si="11"/>
        <v>0</v>
      </c>
      <c r="G199" s="43">
        <f t="shared" si="11"/>
        <v>0</v>
      </c>
      <c r="H199" s="43">
        <f t="shared" si="12"/>
        <v>34409.863853350558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113.76527270921758</v>
      </c>
      <c r="D201" s="43">
        <f t="shared" si="11"/>
        <v>1475.1351841234302</v>
      </c>
      <c r="E201" s="43">
        <f t="shared" si="11"/>
        <v>0</v>
      </c>
      <c r="F201" s="43">
        <f t="shared" si="11"/>
        <v>0</v>
      </c>
      <c r="G201" s="43">
        <f t="shared" si="11"/>
        <v>0</v>
      </c>
      <c r="H201" s="43">
        <f t="shared" si="12"/>
        <v>1588.9004568326477</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42494.8249378978</v>
      </c>
      <c r="D206" s="43">
        <f t="shared" si="11"/>
        <v>80880.117734243657</v>
      </c>
      <c r="E206" s="43">
        <f t="shared" si="11"/>
        <v>0</v>
      </c>
      <c r="F206" s="43">
        <f t="shared" si="11"/>
        <v>0</v>
      </c>
      <c r="G206" s="43">
        <f t="shared" si="11"/>
        <v>0</v>
      </c>
      <c r="H206" s="43">
        <f t="shared" si="12"/>
        <v>123374.94267214145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111728.30232355813</v>
      </c>
      <c r="D208" s="43">
        <f t="shared" si="11"/>
        <v>649812.61983084807</v>
      </c>
      <c r="E208" s="43">
        <f t="shared" si="11"/>
        <v>361856.82559924998</v>
      </c>
      <c r="F208" s="43">
        <f t="shared" si="11"/>
        <v>0</v>
      </c>
      <c r="G208" s="43">
        <f t="shared" si="11"/>
        <v>0</v>
      </c>
      <c r="H208" s="43">
        <f t="shared" si="12"/>
        <v>1123397.7477536562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27282.056403999301</v>
      </c>
      <c r="E210" s="43">
        <f t="shared" si="13"/>
        <v>0</v>
      </c>
      <c r="F210" s="43">
        <f t="shared" si="13"/>
        <v>0</v>
      </c>
      <c r="G210" s="43">
        <f t="shared" si="13"/>
        <v>0</v>
      </c>
      <c r="H210" s="43">
        <f t="shared" si="12"/>
        <v>27282.056403999301</v>
      </c>
      <c r="I210" s="1"/>
    </row>
    <row r="211" spans="2:9" x14ac:dyDescent="0.2">
      <c r="B211" s="9" t="str">
        <f>$B$50</f>
        <v>Technology</v>
      </c>
      <c r="C211" s="43">
        <f t="shared" si="13"/>
        <v>6786.5116312236059</v>
      </c>
      <c r="D211" s="43">
        <f t="shared" si="13"/>
        <v>960.96699629238549</v>
      </c>
      <c r="E211" s="43">
        <f t="shared" si="13"/>
        <v>0</v>
      </c>
      <c r="F211" s="43">
        <f t="shared" si="13"/>
        <v>0</v>
      </c>
      <c r="G211" s="43">
        <f t="shared" si="13"/>
        <v>0</v>
      </c>
      <c r="H211" s="43">
        <f t="shared" si="12"/>
        <v>7747.4786275159913</v>
      </c>
      <c r="I211" s="1"/>
    </row>
    <row r="212" spans="2:9" x14ac:dyDescent="0.2">
      <c r="B212" s="9" t="str">
        <f>$B$51</f>
        <v>Nursing</v>
      </c>
      <c r="C212" s="43">
        <f t="shared" si="13"/>
        <v>728.35196941208585</v>
      </c>
      <c r="D212" s="43">
        <f t="shared" si="13"/>
        <v>98343.404875199907</v>
      </c>
      <c r="E212" s="43">
        <f t="shared" si="13"/>
        <v>81973.916808727241</v>
      </c>
      <c r="F212" s="43">
        <f t="shared" si="13"/>
        <v>0</v>
      </c>
      <c r="G212" s="43">
        <f t="shared" si="13"/>
        <v>0</v>
      </c>
      <c r="H212" s="43">
        <f t="shared" si="12"/>
        <v>181045.67365333924</v>
      </c>
      <c r="I212" s="1"/>
    </row>
    <row r="213" spans="2:9" x14ac:dyDescent="0.2">
      <c r="B213" s="39" t="str">
        <f>$B$52</f>
        <v>Totals</v>
      </c>
      <c r="C213" s="42">
        <f>SUM(C193:C212)</f>
        <v>1386834.901255778</v>
      </c>
      <c r="D213" s="42">
        <f>SUM(D193:D212)</f>
        <v>2390758.7747389087</v>
      </c>
      <c r="E213" s="42">
        <f>SUM(E193:E212)</f>
        <v>1087264.2446847335</v>
      </c>
      <c r="F213" s="42">
        <f>SUM(F193:F212)</f>
        <v>197696.07932057991</v>
      </c>
      <c r="G213" s="42">
        <f>SUM(G193:G212)</f>
        <v>0</v>
      </c>
      <c r="H213" s="42">
        <f t="shared" si="12"/>
        <v>5062554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5427083</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937891.35556542967</v>
      </c>
      <c r="D218" s="42">
        <f t="shared" si="14"/>
        <v>1227292.2215654375</v>
      </c>
      <c r="E218" s="42">
        <f t="shared" si="14"/>
        <v>186826.18266733168</v>
      </c>
      <c r="F218" s="42">
        <f t="shared" si="14"/>
        <v>0</v>
      </c>
      <c r="G218" s="42">
        <f t="shared" si="14"/>
        <v>0</v>
      </c>
      <c r="H218" s="42">
        <f>SUM(C218:G218)</f>
        <v>2352009.7597981989</v>
      </c>
      <c r="I218" s="1"/>
    </row>
    <row r="219" spans="2:9" x14ac:dyDescent="0.2">
      <c r="B219" s="9" t="str">
        <f>$B$33</f>
        <v>Science</v>
      </c>
      <c r="C219" s="43">
        <f t="shared" si="14"/>
        <v>253529.50001781466</v>
      </c>
      <c r="D219" s="43">
        <f t="shared" si="14"/>
        <v>249015.81307124821</v>
      </c>
      <c r="E219" s="43">
        <f t="shared" si="14"/>
        <v>16077.030555942489</v>
      </c>
      <c r="F219" s="43">
        <f t="shared" si="14"/>
        <v>0</v>
      </c>
      <c r="G219" s="43">
        <f t="shared" si="14"/>
        <v>0</v>
      </c>
      <c r="H219" s="43">
        <f t="shared" ref="H219:H238" si="15">SUM(C219:G219)</f>
        <v>518622.34364500537</v>
      </c>
      <c r="I219" s="1"/>
    </row>
    <row r="220" spans="2:9" x14ac:dyDescent="0.2">
      <c r="B220" s="9" t="str">
        <f>$B$34</f>
        <v>Fine Arts</v>
      </c>
      <c r="C220" s="43">
        <f t="shared" si="14"/>
        <v>45304.515130822845</v>
      </c>
      <c r="D220" s="43">
        <f t="shared" si="14"/>
        <v>30711.097192754147</v>
      </c>
      <c r="E220" s="43">
        <f t="shared" si="14"/>
        <v>554.38036399801695</v>
      </c>
      <c r="F220" s="43">
        <f t="shared" si="14"/>
        <v>0</v>
      </c>
      <c r="G220" s="43">
        <f t="shared" si="14"/>
        <v>0</v>
      </c>
      <c r="H220" s="43">
        <f t="shared" si="15"/>
        <v>76569.99268757501</v>
      </c>
      <c r="I220" s="1"/>
    </row>
    <row r="221" spans="2:9" x14ac:dyDescent="0.2">
      <c r="B221" s="9" t="str">
        <f>$B$35</f>
        <v>Teacher Education</v>
      </c>
      <c r="C221" s="43">
        <f t="shared" si="14"/>
        <v>20854.45934593433</v>
      </c>
      <c r="D221" s="43">
        <f t="shared" si="14"/>
        <v>337822.06912029558</v>
      </c>
      <c r="E221" s="43">
        <f t="shared" si="14"/>
        <v>317105.56820686569</v>
      </c>
      <c r="F221" s="43">
        <f t="shared" si="14"/>
        <v>78767.532656023221</v>
      </c>
      <c r="G221" s="43">
        <f t="shared" si="14"/>
        <v>0</v>
      </c>
      <c r="H221" s="43">
        <f t="shared" si="15"/>
        <v>754549.62932911888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28844.673654721428</v>
      </c>
      <c r="D223" s="43">
        <f t="shared" si="14"/>
        <v>114910.68866288842</v>
      </c>
      <c r="E223" s="43">
        <f t="shared" si="14"/>
        <v>13305.128735952405</v>
      </c>
      <c r="F223" s="43">
        <f t="shared" si="14"/>
        <v>0</v>
      </c>
      <c r="G223" s="43">
        <f t="shared" si="14"/>
        <v>0</v>
      </c>
      <c r="H223" s="43">
        <f t="shared" si="15"/>
        <v>157060.49105356226</v>
      </c>
      <c r="I223" s="1"/>
    </row>
    <row r="224" spans="2:9" x14ac:dyDescent="0.2">
      <c r="B224" s="9" t="str">
        <f>$B$38</f>
        <v>Home Economics</v>
      </c>
      <c r="C224" s="43">
        <f t="shared" si="14"/>
        <v>2636.770721899743</v>
      </c>
      <c r="D224" s="43">
        <f t="shared" si="14"/>
        <v>36085.539201486121</v>
      </c>
      <c r="E224" s="43">
        <f t="shared" si="14"/>
        <v>13859.509099950423</v>
      </c>
      <c r="F224" s="43">
        <f t="shared" si="14"/>
        <v>0</v>
      </c>
      <c r="G224" s="43">
        <f t="shared" si="14"/>
        <v>0</v>
      </c>
      <c r="H224" s="43">
        <f t="shared" si="15"/>
        <v>52581.819023336291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239.70642926361299</v>
      </c>
      <c r="D226" s="43">
        <f t="shared" si="14"/>
        <v>4990.5532938225488</v>
      </c>
      <c r="E226" s="43">
        <f t="shared" si="14"/>
        <v>0</v>
      </c>
      <c r="F226" s="43">
        <f t="shared" si="14"/>
        <v>0</v>
      </c>
      <c r="G226" s="43">
        <f t="shared" si="14"/>
        <v>0</v>
      </c>
      <c r="H226" s="43">
        <f t="shared" si="15"/>
        <v>5230.259723086162</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35556.453674102588</v>
      </c>
      <c r="D231" s="43">
        <f t="shared" si="14"/>
        <v>85863.109234741802</v>
      </c>
      <c r="E231" s="43">
        <f t="shared" si="14"/>
        <v>0</v>
      </c>
      <c r="F231" s="43">
        <f t="shared" si="14"/>
        <v>0</v>
      </c>
      <c r="G231" s="43">
        <f t="shared" si="14"/>
        <v>0</v>
      </c>
      <c r="H231" s="43">
        <f t="shared" si="15"/>
        <v>121419.56290884438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112662.02175389811</v>
      </c>
      <c r="D233" s="43">
        <f t="shared" si="14"/>
        <v>785820.1994195967</v>
      </c>
      <c r="E233" s="43">
        <f t="shared" si="14"/>
        <v>337063.26131079427</v>
      </c>
      <c r="F233" s="43">
        <f t="shared" si="14"/>
        <v>0</v>
      </c>
      <c r="G233" s="43">
        <f t="shared" si="14"/>
        <v>0</v>
      </c>
      <c r="H233" s="43">
        <f t="shared" si="15"/>
        <v>1235545.482484289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17658.880885833634</v>
      </c>
      <c r="E235" s="43">
        <f t="shared" si="16"/>
        <v>0</v>
      </c>
      <c r="F235" s="43">
        <f t="shared" si="16"/>
        <v>0</v>
      </c>
      <c r="G235" s="43">
        <f t="shared" si="16"/>
        <v>0</v>
      </c>
      <c r="H235" s="43">
        <f t="shared" si="15"/>
        <v>17658.880885833634</v>
      </c>
      <c r="I235" s="1"/>
    </row>
    <row r="236" spans="2:10" x14ac:dyDescent="0.2">
      <c r="B236" s="9" t="str">
        <f>$B$50</f>
        <v>Technology</v>
      </c>
      <c r="C236" s="43">
        <f t="shared" si="16"/>
        <v>5593.1500161509693</v>
      </c>
      <c r="D236" s="43">
        <f t="shared" si="16"/>
        <v>4606.6645789131217</v>
      </c>
      <c r="E236" s="43">
        <f t="shared" si="16"/>
        <v>0</v>
      </c>
      <c r="F236" s="43">
        <f t="shared" si="16"/>
        <v>0</v>
      </c>
      <c r="G236" s="43">
        <f t="shared" si="16"/>
        <v>0</v>
      </c>
      <c r="H236" s="43">
        <f t="shared" si="15"/>
        <v>10199.81459506409</v>
      </c>
      <c r="I236" s="1"/>
    </row>
    <row r="237" spans="2:10" x14ac:dyDescent="0.2">
      <c r="B237" s="9" t="str">
        <f>$B$51</f>
        <v>Nursing</v>
      </c>
      <c r="C237" s="43">
        <f t="shared" si="16"/>
        <v>958.82571705445196</v>
      </c>
      <c r="D237" s="43">
        <f t="shared" si="16"/>
        <v>114142.91123306958</v>
      </c>
      <c r="E237" s="43">
        <f t="shared" si="16"/>
        <v>10533.226915962321</v>
      </c>
      <c r="F237" s="43">
        <f t="shared" si="16"/>
        <v>0</v>
      </c>
      <c r="G237" s="43">
        <f t="shared" si="16"/>
        <v>0</v>
      </c>
      <c r="H237" s="43">
        <f t="shared" si="15"/>
        <v>125634.96386608636</v>
      </c>
      <c r="I237" s="1"/>
    </row>
    <row r="238" spans="2:10" x14ac:dyDescent="0.2">
      <c r="B238" s="39" t="str">
        <f>$B$52</f>
        <v>Totals</v>
      </c>
      <c r="C238" s="42">
        <f>SUM(C218:C237)</f>
        <v>1444071.4320270924</v>
      </c>
      <c r="D238" s="42">
        <f>SUM(D218:D237)</f>
        <v>3008919.7474600868</v>
      </c>
      <c r="E238" s="42">
        <f>SUM(E218:E237)</f>
        <v>895324.28785679722</v>
      </c>
      <c r="F238" s="42">
        <f>SUM(F218:F237)</f>
        <v>78767.532656023221</v>
      </c>
      <c r="G238" s="42">
        <f>SUM(G218:G237)</f>
        <v>0</v>
      </c>
      <c r="H238" s="42">
        <f t="shared" si="15"/>
        <v>5427083</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4949375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855335.3667065067</v>
      </c>
      <c r="D243" s="42">
        <f t="shared" si="17"/>
        <v>1119262.3070460572</v>
      </c>
      <c r="E243" s="42">
        <f t="shared" si="17"/>
        <v>170381.1859592206</v>
      </c>
      <c r="F243" s="42">
        <f t="shared" si="17"/>
        <v>0</v>
      </c>
      <c r="G243" s="42">
        <f t="shared" si="17"/>
        <v>0</v>
      </c>
      <c r="H243" s="42">
        <f>SUM(C243:G243)</f>
        <v>2144978.8597117844</v>
      </c>
      <c r="I243" s="1"/>
    </row>
    <row r="244" spans="2:9" x14ac:dyDescent="0.2">
      <c r="B244" s="9" t="str">
        <f>$B$33</f>
        <v>Science</v>
      </c>
      <c r="C244" s="43">
        <f t="shared" si="17"/>
        <v>231213.07876637808</v>
      </c>
      <c r="D244" s="43">
        <f t="shared" si="17"/>
        <v>227096.69998035944</v>
      </c>
      <c r="E244" s="43">
        <f t="shared" si="17"/>
        <v>14661.882471268242</v>
      </c>
      <c r="F244" s="43">
        <f t="shared" si="17"/>
        <v>0</v>
      </c>
      <c r="G244" s="43">
        <f t="shared" si="17"/>
        <v>0</v>
      </c>
      <c r="H244" s="43">
        <f t="shared" ref="H244:H263" si="18">SUM(C244:G244)</f>
        <v>472971.66121800576</v>
      </c>
      <c r="I244" s="1"/>
    </row>
    <row r="245" spans="2:9" x14ac:dyDescent="0.2">
      <c r="B245" s="9" t="str">
        <f>$B$34</f>
        <v>Fine Arts</v>
      </c>
      <c r="C245" s="43">
        <f t="shared" si="17"/>
        <v>41316.676854880665</v>
      </c>
      <c r="D245" s="43">
        <f t="shared" si="17"/>
        <v>28007.815002716477</v>
      </c>
      <c r="E245" s="43">
        <f t="shared" si="17"/>
        <v>505.58215418166361</v>
      </c>
      <c r="F245" s="43">
        <f t="shared" si="17"/>
        <v>0</v>
      </c>
      <c r="G245" s="43">
        <f t="shared" si="17"/>
        <v>0</v>
      </c>
      <c r="H245" s="43">
        <f t="shared" si="18"/>
        <v>69830.074011778808</v>
      </c>
      <c r="I245" s="1"/>
    </row>
    <row r="246" spans="2:9" x14ac:dyDescent="0.2">
      <c r="B246" s="9" t="str">
        <f>$B$35</f>
        <v>Teacher Education</v>
      </c>
      <c r="C246" s="43">
        <f t="shared" si="17"/>
        <v>19018.787758595863</v>
      </c>
      <c r="D246" s="43">
        <f t="shared" si="17"/>
        <v>308085.96502988128</v>
      </c>
      <c r="E246" s="43">
        <f t="shared" si="17"/>
        <v>289192.99219191156</v>
      </c>
      <c r="F246" s="43">
        <f t="shared" si="17"/>
        <v>71834.179970972429</v>
      </c>
      <c r="G246" s="43">
        <f t="shared" si="17"/>
        <v>0</v>
      </c>
      <c r="H246" s="43">
        <f t="shared" si="18"/>
        <v>688131.92495136114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26305.679620126844</v>
      </c>
      <c r="D248" s="43">
        <f t="shared" si="17"/>
        <v>104795.90780183082</v>
      </c>
      <c r="E248" s="43">
        <f t="shared" si="17"/>
        <v>12133.971700359925</v>
      </c>
      <c r="F248" s="43">
        <f t="shared" si="17"/>
        <v>0</v>
      </c>
      <c r="G248" s="43">
        <f t="shared" si="17"/>
        <v>0</v>
      </c>
      <c r="H248" s="43">
        <f t="shared" si="18"/>
        <v>143235.55912231759</v>
      </c>
      <c r="I248" s="1"/>
    </row>
    <row r="249" spans="2:9" x14ac:dyDescent="0.2">
      <c r="B249" s="9" t="str">
        <f>$B$38</f>
        <v>Home Economics</v>
      </c>
      <c r="C249" s="43">
        <f t="shared" si="17"/>
        <v>2404.674314305224</v>
      </c>
      <c r="D249" s="43">
        <f t="shared" si="17"/>
        <v>32909.182628191862</v>
      </c>
      <c r="E249" s="43">
        <f t="shared" si="17"/>
        <v>12639.553854541589</v>
      </c>
      <c r="F249" s="43">
        <f t="shared" si="17"/>
        <v>0</v>
      </c>
      <c r="G249" s="43">
        <f t="shared" si="17"/>
        <v>0</v>
      </c>
      <c r="H249" s="43">
        <f t="shared" si="18"/>
        <v>47953.410797038676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218.60675584592948</v>
      </c>
      <c r="D251" s="43">
        <f t="shared" si="17"/>
        <v>4551.2699379414271</v>
      </c>
      <c r="E251" s="43">
        <f t="shared" si="17"/>
        <v>0</v>
      </c>
      <c r="F251" s="43">
        <f t="shared" si="17"/>
        <v>0</v>
      </c>
      <c r="G251" s="43">
        <f t="shared" si="17"/>
        <v>0</v>
      </c>
      <c r="H251" s="43">
        <f t="shared" si="18"/>
        <v>4769.876693787357</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32426.668783812871</v>
      </c>
      <c r="D256" s="43">
        <f t="shared" si="17"/>
        <v>78305.182778428149</v>
      </c>
      <c r="E256" s="43">
        <f t="shared" si="17"/>
        <v>0</v>
      </c>
      <c r="F256" s="43">
        <f t="shared" si="17"/>
        <v>0</v>
      </c>
      <c r="G256" s="43">
        <f t="shared" si="17"/>
        <v>0</v>
      </c>
      <c r="H256" s="43">
        <f t="shared" si="18"/>
        <v>110731.85156224102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102745.17524758686</v>
      </c>
      <c r="D258" s="43">
        <f t="shared" si="17"/>
        <v>716649.96638200781</v>
      </c>
      <c r="E258" s="43">
        <f t="shared" si="17"/>
        <v>307393.94974245143</v>
      </c>
      <c r="F258" s="43">
        <f t="shared" si="17"/>
        <v>0</v>
      </c>
      <c r="G258" s="43">
        <f t="shared" si="17"/>
        <v>0</v>
      </c>
      <c r="H258" s="43">
        <f t="shared" si="18"/>
        <v>1126789.0913720462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16104.493626561976</v>
      </c>
      <c r="E260" s="43">
        <f t="shared" si="19"/>
        <v>0</v>
      </c>
      <c r="F260" s="43">
        <f t="shared" si="19"/>
        <v>0</v>
      </c>
      <c r="G260" s="43">
        <f t="shared" si="19"/>
        <v>0</v>
      </c>
      <c r="H260" s="43">
        <f t="shared" si="18"/>
        <v>16104.493626561976</v>
      </c>
      <c r="I260" s="1"/>
    </row>
    <row r="261" spans="2:10" x14ac:dyDescent="0.2">
      <c r="B261" s="9" t="str">
        <f>$B$50</f>
        <v>Technology</v>
      </c>
      <c r="C261" s="43">
        <f t="shared" si="19"/>
        <v>5100.8243030716876</v>
      </c>
      <c r="D261" s="43">
        <f t="shared" si="19"/>
        <v>4201.1722504074714</v>
      </c>
      <c r="E261" s="43">
        <f t="shared" si="19"/>
        <v>0</v>
      </c>
      <c r="F261" s="43">
        <f t="shared" si="19"/>
        <v>0</v>
      </c>
      <c r="G261" s="43">
        <f t="shared" si="19"/>
        <v>0</v>
      </c>
      <c r="H261" s="43">
        <f t="shared" si="18"/>
        <v>9301.996553479159</v>
      </c>
      <c r="I261" s="1"/>
    </row>
    <row r="262" spans="2:10" x14ac:dyDescent="0.2">
      <c r="B262" s="9" t="str">
        <f>$B$51</f>
        <v>Nursing</v>
      </c>
      <c r="C262" s="43">
        <f t="shared" si="19"/>
        <v>874.42702338371794</v>
      </c>
      <c r="D262" s="43">
        <f t="shared" si="19"/>
        <v>104095.71242676291</v>
      </c>
      <c r="E262" s="43">
        <f t="shared" si="19"/>
        <v>9606.0609294516071</v>
      </c>
      <c r="F262" s="43">
        <f t="shared" si="19"/>
        <v>0</v>
      </c>
      <c r="G262" s="43">
        <f t="shared" si="19"/>
        <v>0</v>
      </c>
      <c r="H262" s="43">
        <f t="shared" si="18"/>
        <v>114576.20037959823</v>
      </c>
      <c r="I262" s="1"/>
    </row>
    <row r="263" spans="2:10" x14ac:dyDescent="0.2">
      <c r="B263" s="39" t="str">
        <f>$B$52</f>
        <v>Totals</v>
      </c>
      <c r="C263" s="42">
        <f>SUM(C243:C262)</f>
        <v>1316959.9661344942</v>
      </c>
      <c r="D263" s="42">
        <f>SUM(D243:D262)</f>
        <v>2744065.6748911464</v>
      </c>
      <c r="E263" s="42">
        <f>SUM(E243:E262)</f>
        <v>816515.17900338653</v>
      </c>
      <c r="F263" s="42">
        <f>SUM(F243:F262)</f>
        <v>71834.179970972429</v>
      </c>
      <c r="G263" s="42">
        <f>SUM(G243:G262)</f>
        <v>0</v>
      </c>
      <c r="H263" s="42">
        <f t="shared" si="18"/>
        <v>4949374.9999999991</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4793411.9915983174</v>
      </c>
      <c r="D268" s="42">
        <f t="shared" si="20"/>
        <v>5171541.28097298</v>
      </c>
      <c r="E268" s="42">
        <f t="shared" si="20"/>
        <v>1448196.7810227275</v>
      </c>
      <c r="F268" s="42">
        <f t="shared" si="20"/>
        <v>0</v>
      </c>
      <c r="G268" s="42">
        <f t="shared" si="20"/>
        <v>0</v>
      </c>
      <c r="H268" s="42">
        <f>SUM(C268:G268)</f>
        <v>11413150.053594025</v>
      </c>
      <c r="I268" s="1"/>
    </row>
    <row r="269" spans="2:10" x14ac:dyDescent="0.2">
      <c r="B269" s="9" t="str">
        <f>$B$33</f>
        <v>Science</v>
      </c>
      <c r="C269" s="43">
        <f t="shared" si="20"/>
        <v>1617484.0168777655</v>
      </c>
      <c r="D269" s="43">
        <f t="shared" si="20"/>
        <v>1596106.3286705266</v>
      </c>
      <c r="E269" s="43">
        <f t="shared" si="20"/>
        <v>136381.37209379286</v>
      </c>
      <c r="F269" s="43">
        <f t="shared" si="20"/>
        <v>0</v>
      </c>
      <c r="G269" s="43">
        <f t="shared" si="20"/>
        <v>0</v>
      </c>
      <c r="H269" s="43">
        <f t="shared" ref="H269:H288" si="21">SUM(C269:G269)</f>
        <v>3349971.7176420852</v>
      </c>
      <c r="I269" s="1"/>
    </row>
    <row r="270" spans="2:10" x14ac:dyDescent="0.2">
      <c r="B270" s="9" t="str">
        <f>$B$34</f>
        <v>Fine Arts</v>
      </c>
      <c r="C270" s="43">
        <f t="shared" si="20"/>
        <v>214359.28026801406</v>
      </c>
      <c r="D270" s="43">
        <f t="shared" si="20"/>
        <v>100264.54226313414</v>
      </c>
      <c r="E270" s="43">
        <f t="shared" si="20"/>
        <v>1059.9625181796805</v>
      </c>
      <c r="F270" s="43">
        <f t="shared" si="20"/>
        <v>0</v>
      </c>
      <c r="G270" s="43">
        <f t="shared" si="20"/>
        <v>0</v>
      </c>
      <c r="H270" s="43">
        <f t="shared" si="21"/>
        <v>315683.78504932788</v>
      </c>
      <c r="I270" s="1"/>
    </row>
    <row r="271" spans="2:10" x14ac:dyDescent="0.2">
      <c r="B271" s="9" t="str">
        <f>$B$35</f>
        <v>Teacher Education</v>
      </c>
      <c r="C271" s="43">
        <f t="shared" si="20"/>
        <v>94344.487656532016</v>
      </c>
      <c r="D271" s="43">
        <f t="shared" si="20"/>
        <v>1416422.6555994854</v>
      </c>
      <c r="E271" s="43">
        <f t="shared" si="20"/>
        <v>1640422.9590443803</v>
      </c>
      <c r="F271" s="43">
        <f t="shared" si="20"/>
        <v>843936.4840331903</v>
      </c>
      <c r="G271" s="43">
        <f t="shared" si="20"/>
        <v>0</v>
      </c>
      <c r="H271" s="43">
        <f t="shared" si="21"/>
        <v>3995126.5863335882</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236296.96349120949</v>
      </c>
      <c r="D273" s="43">
        <f t="shared" si="20"/>
        <v>961390.17804041621</v>
      </c>
      <c r="E273" s="43">
        <f t="shared" si="20"/>
        <v>88935.347957221122</v>
      </c>
      <c r="F273" s="43">
        <f t="shared" si="20"/>
        <v>0</v>
      </c>
      <c r="G273" s="43">
        <f t="shared" si="20"/>
        <v>0</v>
      </c>
      <c r="H273" s="43">
        <f t="shared" si="21"/>
        <v>1286622.4894888469</v>
      </c>
      <c r="I273" s="1"/>
    </row>
    <row r="274" spans="2:10" x14ac:dyDescent="0.2">
      <c r="B274" s="9" t="str">
        <f>$B$38</f>
        <v>Home Economics</v>
      </c>
      <c r="C274" s="43">
        <f t="shared" si="20"/>
        <v>21732.483791766223</v>
      </c>
      <c r="D274" s="43">
        <f t="shared" si="20"/>
        <v>147084.09761635127</v>
      </c>
      <c r="E274" s="43">
        <f t="shared" si="20"/>
        <v>59247.512265608035</v>
      </c>
      <c r="F274" s="43">
        <f t="shared" si="20"/>
        <v>0</v>
      </c>
      <c r="G274" s="43">
        <f t="shared" si="20"/>
        <v>0</v>
      </c>
      <c r="H274" s="43">
        <f t="shared" si="21"/>
        <v>228064.09367372553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751.07845781876006</v>
      </c>
      <c r="D276" s="43">
        <f t="shared" si="20"/>
        <v>13337.958415887406</v>
      </c>
      <c r="E276" s="43">
        <f t="shared" si="20"/>
        <v>0</v>
      </c>
      <c r="F276" s="43">
        <f t="shared" si="20"/>
        <v>0</v>
      </c>
      <c r="G276" s="43">
        <f t="shared" si="20"/>
        <v>0</v>
      </c>
      <c r="H276" s="43">
        <f t="shared" si="21"/>
        <v>14089.036873706165</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220829.52449245448</v>
      </c>
      <c r="D281" s="43">
        <f t="shared" si="20"/>
        <v>455079.83265077235</v>
      </c>
      <c r="E281" s="43">
        <f t="shared" si="20"/>
        <v>0</v>
      </c>
      <c r="F281" s="43">
        <f t="shared" si="20"/>
        <v>0</v>
      </c>
      <c r="G281" s="43">
        <f t="shared" si="20"/>
        <v>0</v>
      </c>
      <c r="H281" s="43">
        <f t="shared" si="21"/>
        <v>675909.35714322678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643581.23865885206</v>
      </c>
      <c r="D283" s="43">
        <f t="shared" si="20"/>
        <v>3992733.5097052054</v>
      </c>
      <c r="E283" s="43">
        <f t="shared" si="20"/>
        <v>2031193.5732459337</v>
      </c>
      <c r="F283" s="43">
        <f t="shared" si="20"/>
        <v>0</v>
      </c>
      <c r="G283" s="43">
        <f t="shared" si="20"/>
        <v>0</v>
      </c>
      <c r="H283" s="43">
        <f t="shared" si="21"/>
        <v>6667508.3216099907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126980.43091639491</v>
      </c>
      <c r="E285" s="43">
        <f t="shared" si="22"/>
        <v>0</v>
      </c>
      <c r="F285" s="43">
        <f t="shared" si="22"/>
        <v>0</v>
      </c>
      <c r="G285" s="43">
        <f t="shared" si="22"/>
        <v>0</v>
      </c>
      <c r="H285" s="43">
        <f t="shared" si="21"/>
        <v>126980.43091639491</v>
      </c>
      <c r="I285" s="1"/>
    </row>
    <row r="286" spans="2:10" x14ac:dyDescent="0.2">
      <c r="B286" s="9" t="str">
        <f>$B$50</f>
        <v>Technology</v>
      </c>
      <c r="C286" s="43">
        <f t="shared" si="22"/>
        <v>39515.357976697283</v>
      </c>
      <c r="D286" s="43">
        <f t="shared" si="22"/>
        <v>12888.931799361953</v>
      </c>
      <c r="E286" s="43">
        <f t="shared" si="22"/>
        <v>0</v>
      </c>
      <c r="F286" s="43">
        <f t="shared" si="22"/>
        <v>0</v>
      </c>
      <c r="G286" s="43">
        <f t="shared" si="22"/>
        <v>0</v>
      </c>
      <c r="H286" s="43">
        <f t="shared" si="21"/>
        <v>52404.289776059239</v>
      </c>
      <c r="I286" s="1"/>
    </row>
    <row r="287" spans="2:10" x14ac:dyDescent="0.2">
      <c r="B287" s="9" t="str">
        <f>$B$51</f>
        <v>Nursing</v>
      </c>
      <c r="C287" s="43">
        <f t="shared" si="22"/>
        <v>5079.4937571015371</v>
      </c>
      <c r="D287" s="43">
        <f t="shared" si="22"/>
        <v>656551.97768549225</v>
      </c>
      <c r="E287" s="43">
        <f t="shared" si="22"/>
        <v>385494.36645643</v>
      </c>
      <c r="F287" s="43">
        <f t="shared" si="22"/>
        <v>0</v>
      </c>
      <c r="G287" s="43">
        <f t="shared" si="22"/>
        <v>0</v>
      </c>
      <c r="H287" s="43">
        <f t="shared" si="21"/>
        <v>1047125.8378990239</v>
      </c>
      <c r="I287" s="1"/>
    </row>
    <row r="288" spans="2:10" x14ac:dyDescent="0.2">
      <c r="B288" s="39" t="str">
        <f>$B$52</f>
        <v>Totals</v>
      </c>
      <c r="C288" s="42">
        <f>SUM(C268:C287)</f>
        <v>7887385.9170265291</v>
      </c>
      <c r="D288" s="42">
        <f>SUM(D268:D287)</f>
        <v>14650381.724336011</v>
      </c>
      <c r="E288" s="42">
        <f>SUM(E268:E287)</f>
        <v>5790931.8746042736</v>
      </c>
      <c r="F288" s="42">
        <f>SUM(F268:F287)</f>
        <v>843936.4840331903</v>
      </c>
      <c r="G288" s="42">
        <f>SUM(G268:G287)</f>
        <v>0</v>
      </c>
      <c r="H288" s="42">
        <f t="shared" si="21"/>
        <v>29172636.000000004</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408.36701240401408</v>
      </c>
      <c r="D293" s="40">
        <f t="shared" si="23"/>
        <v>539.2077240092774</v>
      </c>
      <c r="E293" s="40">
        <f t="shared" si="23"/>
        <v>1432.4399416644189</v>
      </c>
      <c r="F293" s="40">
        <f t="shared" si="23"/>
        <v>0</v>
      </c>
      <c r="G293" s="41">
        <f t="shared" si="23"/>
        <v>0</v>
      </c>
      <c r="H293" s="42">
        <f t="shared" si="23"/>
        <v>510.88406685738698</v>
      </c>
      <c r="I293" s="1"/>
    </row>
    <row r="294" spans="2:10" x14ac:dyDescent="0.2">
      <c r="B294" s="9" t="str">
        <f>$B$33</f>
        <v>Science</v>
      </c>
      <c r="C294" s="75">
        <f t="shared" si="23"/>
        <v>509.76489658927375</v>
      </c>
      <c r="D294" s="75">
        <f t="shared" si="23"/>
        <v>820.19852449667349</v>
      </c>
      <c r="E294" s="75">
        <f t="shared" si="23"/>
        <v>1567.6019780895731</v>
      </c>
      <c r="F294" s="75">
        <f t="shared" si="23"/>
        <v>0</v>
      </c>
      <c r="G294" s="95">
        <f t="shared" si="23"/>
        <v>0</v>
      </c>
      <c r="H294" s="43">
        <f t="shared" si="23"/>
        <v>643.48285010412701</v>
      </c>
      <c r="I294" s="1"/>
    </row>
    <row r="295" spans="2:10" x14ac:dyDescent="0.2">
      <c r="B295" s="9" t="str">
        <f>$B$34</f>
        <v>Fine Arts</v>
      </c>
      <c r="C295" s="75">
        <f t="shared" si="23"/>
        <v>378.05869535804948</v>
      </c>
      <c r="D295" s="75">
        <f t="shared" si="23"/>
        <v>417.76892609639225</v>
      </c>
      <c r="E295" s="75">
        <f t="shared" si="23"/>
        <v>353.32083939322683</v>
      </c>
      <c r="F295" s="75">
        <f t="shared" si="23"/>
        <v>0</v>
      </c>
      <c r="G295" s="95">
        <f t="shared" si="23"/>
        <v>0</v>
      </c>
      <c r="H295" s="43">
        <f t="shared" si="23"/>
        <v>389.73306796213319</v>
      </c>
      <c r="I295" s="1"/>
    </row>
    <row r="296" spans="2:10" x14ac:dyDescent="0.2">
      <c r="B296" s="9" t="str">
        <f>$B$35</f>
        <v>Teacher Education</v>
      </c>
      <c r="C296" s="75">
        <f t="shared" si="23"/>
        <v>361.47313278364754</v>
      </c>
      <c r="D296" s="75">
        <f t="shared" si="23"/>
        <v>536.52373318162324</v>
      </c>
      <c r="E296" s="75">
        <f t="shared" si="23"/>
        <v>955.95743534054793</v>
      </c>
      <c r="F296" s="75">
        <f t="shared" si="23"/>
        <v>2215.0563885385573</v>
      </c>
      <c r="G296" s="95">
        <f t="shared" si="23"/>
        <v>0</v>
      </c>
      <c r="H296" s="43">
        <f t="shared" si="23"/>
        <v>799.34505528883312</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654.56222573742241</v>
      </c>
      <c r="D298" s="75">
        <f t="shared" si="23"/>
        <v>1070.590398708704</v>
      </c>
      <c r="E298" s="75">
        <f t="shared" si="23"/>
        <v>1235.2131660725156</v>
      </c>
      <c r="F298" s="75">
        <f t="shared" si="23"/>
        <v>0</v>
      </c>
      <c r="G298" s="95">
        <f t="shared" si="23"/>
        <v>0</v>
      </c>
      <c r="H298" s="43">
        <f t="shared" si="23"/>
        <v>966.65851952580533</v>
      </c>
      <c r="I298" s="1"/>
    </row>
    <row r="299" spans="2:10" x14ac:dyDescent="0.2">
      <c r="B299" s="9" t="str">
        <f>$B$38</f>
        <v>Home Economics</v>
      </c>
      <c r="C299" s="75">
        <f t="shared" si="23"/>
        <v>658.56011490200672</v>
      </c>
      <c r="D299" s="75">
        <f t="shared" si="23"/>
        <v>521.5748142423804</v>
      </c>
      <c r="E299" s="75">
        <f t="shared" si="23"/>
        <v>789.96683020810713</v>
      </c>
      <c r="F299" s="75">
        <f t="shared" si="23"/>
        <v>0</v>
      </c>
      <c r="G299" s="95">
        <f t="shared" si="23"/>
        <v>0</v>
      </c>
      <c r="H299" s="43">
        <f t="shared" si="23"/>
        <v>584.77972736852701</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250.35948593958668</v>
      </c>
      <c r="D301" s="75">
        <f t="shared" si="23"/>
        <v>341.99893374070274</v>
      </c>
      <c r="E301" s="75">
        <f t="shared" si="23"/>
        <v>0</v>
      </c>
      <c r="F301" s="75">
        <f t="shared" si="23"/>
        <v>0</v>
      </c>
      <c r="G301" s="95">
        <f t="shared" si="23"/>
        <v>0</v>
      </c>
      <c r="H301" s="43">
        <f t="shared" si="23"/>
        <v>335.45325889776586</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496.24612245495388</v>
      </c>
      <c r="D306" s="75">
        <f t="shared" si="23"/>
        <v>678.21137503840885</v>
      </c>
      <c r="E306" s="75">
        <f t="shared" si="23"/>
        <v>0</v>
      </c>
      <c r="F306" s="75">
        <f t="shared" si="23"/>
        <v>0</v>
      </c>
      <c r="G306" s="95">
        <f t="shared" si="23"/>
        <v>0</v>
      </c>
      <c r="H306" s="43">
        <f t="shared" si="23"/>
        <v>605.65354582726411</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456.4405947935121</v>
      </c>
      <c r="D308" s="75">
        <f t="shared" si="23"/>
        <v>650.17643864276261</v>
      </c>
      <c r="E308" s="75">
        <f t="shared" si="23"/>
        <v>1113.592967788341</v>
      </c>
      <c r="F308" s="75">
        <f t="shared" si="23"/>
        <v>0</v>
      </c>
      <c r="G308" s="95">
        <f t="shared" si="23"/>
        <v>0</v>
      </c>
      <c r="H308" s="43">
        <f t="shared" si="23"/>
        <v>711.20088763839897</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920.14805011880367</v>
      </c>
      <c r="E310" s="75">
        <f t="shared" si="24"/>
        <v>0</v>
      </c>
      <c r="F310" s="75">
        <f t="shared" si="24"/>
        <v>0</v>
      </c>
      <c r="G310" s="95">
        <f t="shared" si="24"/>
        <v>0</v>
      </c>
      <c r="H310" s="43">
        <f t="shared" si="24"/>
        <v>920.14805011880367</v>
      </c>
      <c r="I310" s="1"/>
    </row>
    <row r="311" spans="2:10" x14ac:dyDescent="0.2">
      <c r="B311" s="9" t="str">
        <f>$B$50</f>
        <v>Technology</v>
      </c>
      <c r="C311" s="75">
        <f t="shared" si="24"/>
        <v>564.50511395281831</v>
      </c>
      <c r="D311" s="75">
        <f t="shared" si="24"/>
        <v>358.0258833156098</v>
      </c>
      <c r="E311" s="75">
        <f t="shared" si="24"/>
        <v>0</v>
      </c>
      <c r="F311" s="75">
        <f t="shared" si="24"/>
        <v>0</v>
      </c>
      <c r="G311" s="95">
        <f t="shared" si="24"/>
        <v>0</v>
      </c>
      <c r="H311" s="43">
        <f t="shared" si="24"/>
        <v>494.38009222697394</v>
      </c>
      <c r="I311" s="1"/>
    </row>
    <row r="312" spans="2:10" x14ac:dyDescent="0.2">
      <c r="B312" s="9" t="str">
        <f>$B$51</f>
        <v>Nursing</v>
      </c>
      <c r="C312" s="75">
        <f t="shared" si="24"/>
        <v>423.29114642512809</v>
      </c>
      <c r="D312" s="75">
        <f t="shared" si="24"/>
        <v>736.04481803306305</v>
      </c>
      <c r="E312" s="75">
        <f t="shared" si="24"/>
        <v>6763.0590606391224</v>
      </c>
      <c r="F312" s="75">
        <f t="shared" si="24"/>
        <v>0</v>
      </c>
      <c r="G312" s="95">
        <f t="shared" si="24"/>
        <v>0</v>
      </c>
      <c r="H312" s="43">
        <f t="shared" si="24"/>
        <v>1089.6210592081413</v>
      </c>
      <c r="I312" s="1"/>
    </row>
    <row r="313" spans="2:10" x14ac:dyDescent="0.2">
      <c r="B313" s="39" t="str">
        <f>$B$52</f>
        <v>Totals</v>
      </c>
      <c r="C313" s="42">
        <f t="shared" si="24"/>
        <v>436.41818829339508</v>
      </c>
      <c r="D313" s="42">
        <f t="shared" si="24"/>
        <v>623.04932058926647</v>
      </c>
      <c r="E313" s="42">
        <f t="shared" si="24"/>
        <v>1195.2387770081059</v>
      </c>
      <c r="F313" s="42">
        <f t="shared" si="24"/>
        <v>2215.0563885385573</v>
      </c>
      <c r="G313" s="42">
        <f t="shared" si="24"/>
        <v>0</v>
      </c>
      <c r="H313" s="42">
        <f t="shared" si="24"/>
        <v>623.17381923824587</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1.3203998061327669</v>
      </c>
      <c r="E318" s="59">
        <f t="shared" si="25"/>
        <v>3.5077268686121199</v>
      </c>
      <c r="F318" s="59">
        <f t="shared" si="25"/>
        <v>0</v>
      </c>
      <c r="G318" s="59">
        <f t="shared" si="25"/>
        <v>0</v>
      </c>
      <c r="H318" s="59">
        <f t="shared" si="25"/>
        <v>1.2510414684326867</v>
      </c>
      <c r="I318" s="1"/>
    </row>
    <row r="319" spans="2:10" x14ac:dyDescent="0.2">
      <c r="B319" s="9" t="str">
        <f>$B$33</f>
        <v>Science</v>
      </c>
      <c r="C319" s="59">
        <f t="shared" ref="C319:H334" si="26">IF($C$293=0,"",C294/$C$293)</f>
        <v>1.2483008693291382</v>
      </c>
      <c r="D319" s="59">
        <f t="shared" si="26"/>
        <v>2.0084837892959331</v>
      </c>
      <c r="E319" s="59">
        <f t="shared" si="26"/>
        <v>3.8387086382449538</v>
      </c>
      <c r="F319" s="59">
        <f t="shared" si="26"/>
        <v>0</v>
      </c>
      <c r="G319" s="59">
        <f t="shared" si="26"/>
        <v>0</v>
      </c>
      <c r="H319" s="59">
        <f t="shared" si="26"/>
        <v>1.5757464010523536</v>
      </c>
      <c r="I319" s="1"/>
    </row>
    <row r="320" spans="2:10" x14ac:dyDescent="0.2">
      <c r="B320" s="9" t="str">
        <f>$B$34</f>
        <v>Fine Arts</v>
      </c>
      <c r="C320" s="59">
        <f t="shared" si="26"/>
        <v>0.92578167157150448</v>
      </c>
      <c r="D320" s="59">
        <f t="shared" si="26"/>
        <v>1.0230231958184626</v>
      </c>
      <c r="E320" s="59">
        <f t="shared" si="26"/>
        <v>0.86520416356175256</v>
      </c>
      <c r="F320" s="59">
        <f t="shared" si="26"/>
        <v>0</v>
      </c>
      <c r="G320" s="59">
        <f t="shared" si="26"/>
        <v>0</v>
      </c>
      <c r="H320" s="59">
        <f t="shared" si="26"/>
        <v>0.95436961391130792</v>
      </c>
      <c r="I320" s="1"/>
    </row>
    <row r="321" spans="2:9" x14ac:dyDescent="0.2">
      <c r="B321" s="9" t="str">
        <f>$B$35</f>
        <v>Teacher Education</v>
      </c>
      <c r="C321" s="59">
        <f t="shared" si="26"/>
        <v>0.88516731715349106</v>
      </c>
      <c r="D321" s="59">
        <f t="shared" si="26"/>
        <v>1.3138273094664623</v>
      </c>
      <c r="E321" s="59">
        <f t="shared" si="26"/>
        <v>2.3409271716462259</v>
      </c>
      <c r="F321" s="59">
        <f t="shared" si="26"/>
        <v>5.4241805073792593</v>
      </c>
      <c r="G321" s="59">
        <f t="shared" si="26"/>
        <v>0</v>
      </c>
      <c r="H321" s="59">
        <f t="shared" si="26"/>
        <v>1.9574182806372435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1.6028773281271735</v>
      </c>
      <c r="D323" s="59">
        <f t="shared" si="26"/>
        <v>2.6216378066539945</v>
      </c>
      <c r="E323" s="59">
        <f t="shared" si="26"/>
        <v>3.0247623548262244</v>
      </c>
      <c r="F323" s="59">
        <f t="shared" si="26"/>
        <v>0</v>
      </c>
      <c r="G323" s="59">
        <f t="shared" si="26"/>
        <v>0</v>
      </c>
      <c r="H323" s="59">
        <f t="shared" si="26"/>
        <v>2.3671317470899211</v>
      </c>
      <c r="I323" s="1"/>
    </row>
    <row r="324" spans="2:9" x14ac:dyDescent="0.2">
      <c r="B324" s="9" t="str">
        <f>$B$38</f>
        <v>Home Economics</v>
      </c>
      <c r="C324" s="59">
        <f t="shared" si="26"/>
        <v>1.6126672696335875</v>
      </c>
      <c r="D324" s="59">
        <f t="shared" si="26"/>
        <v>1.2772207313512514</v>
      </c>
      <c r="E324" s="59">
        <f t="shared" si="26"/>
        <v>1.9344530929608017</v>
      </c>
      <c r="F324" s="59">
        <f t="shared" si="26"/>
        <v>0</v>
      </c>
      <c r="G324" s="59">
        <f t="shared" si="26"/>
        <v>0</v>
      </c>
      <c r="H324" s="59">
        <f t="shared" si="26"/>
        <v>1.4319955079769779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0.61307470568140765</v>
      </c>
      <c r="D326" s="59">
        <f t="shared" si="26"/>
        <v>0.8374793344040955</v>
      </c>
      <c r="E326" s="59">
        <f t="shared" si="26"/>
        <v>0</v>
      </c>
      <c r="F326" s="59">
        <f t="shared" si="26"/>
        <v>0</v>
      </c>
      <c r="G326" s="59">
        <f t="shared" si="26"/>
        <v>0</v>
      </c>
      <c r="H326" s="59">
        <f t="shared" si="26"/>
        <v>0.82145043235247495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1.2151963978030562</v>
      </c>
      <c r="D331" s="59">
        <f t="shared" si="26"/>
        <v>1.6607888356257012</v>
      </c>
      <c r="E331" s="59">
        <f t="shared" si="26"/>
        <v>0</v>
      </c>
      <c r="F331" s="59">
        <f t="shared" si="26"/>
        <v>0</v>
      </c>
      <c r="G331" s="59">
        <f t="shared" si="26"/>
        <v>0</v>
      </c>
      <c r="H331" s="59">
        <f t="shared" si="26"/>
        <v>1.4831108474258112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1.1177215125837268</v>
      </c>
      <c r="D333" s="59">
        <f t="shared" si="26"/>
        <v>1.5921375108514315</v>
      </c>
      <c r="E333" s="59">
        <f t="shared" si="26"/>
        <v>2.7269415353427671</v>
      </c>
      <c r="F333" s="59">
        <f t="shared" si="26"/>
        <v>0</v>
      </c>
      <c r="G333" s="59">
        <f t="shared" si="26"/>
        <v>0</v>
      </c>
      <c r="H333" s="59">
        <f t="shared" si="26"/>
        <v>1.7415728157170027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2.2532379505925024</v>
      </c>
      <c r="E335" s="59">
        <f t="shared" si="27"/>
        <v>0</v>
      </c>
      <c r="F335" s="59">
        <f t="shared" si="27"/>
        <v>0</v>
      </c>
      <c r="G335" s="59">
        <f t="shared" si="27"/>
        <v>0</v>
      </c>
      <c r="H335" s="59">
        <f t="shared" si="27"/>
        <v>2.2532379505925024</v>
      </c>
      <c r="I335" s="1"/>
    </row>
    <row r="336" spans="2:9" x14ac:dyDescent="0.2">
      <c r="B336" s="9" t="str">
        <f>$B$50</f>
        <v>Technology</v>
      </c>
      <c r="C336" s="59">
        <f t="shared" si="27"/>
        <v>1.3823474884262454</v>
      </c>
      <c r="D336" s="59">
        <f t="shared" si="27"/>
        <v>0.87672576981169148</v>
      </c>
      <c r="E336" s="59">
        <f t="shared" si="27"/>
        <v>0</v>
      </c>
      <c r="F336" s="59">
        <f t="shared" si="27"/>
        <v>0</v>
      </c>
      <c r="G336" s="59">
        <f t="shared" si="27"/>
        <v>0</v>
      </c>
      <c r="H336" s="59">
        <f t="shared" si="27"/>
        <v>1.2106269047458311</v>
      </c>
      <c r="I336" s="1"/>
    </row>
    <row r="337" spans="2:10" x14ac:dyDescent="0.2">
      <c r="B337" s="9" t="str">
        <f>$B$51</f>
        <v>Nursing</v>
      </c>
      <c r="C337" s="59">
        <f t="shared" si="27"/>
        <v>1.0365458853624272</v>
      </c>
      <c r="D337" s="59">
        <f t="shared" si="27"/>
        <v>1.8024100764164173</v>
      </c>
      <c r="E337" s="59">
        <f t="shared" si="27"/>
        <v>16.561227658487148</v>
      </c>
      <c r="F337" s="59">
        <f t="shared" si="27"/>
        <v>0</v>
      </c>
      <c r="G337" s="59">
        <f t="shared" si="27"/>
        <v>0</v>
      </c>
      <c r="H337" s="59">
        <f t="shared" si="27"/>
        <v>2.6682396621452247</v>
      </c>
      <c r="I337" s="1"/>
    </row>
    <row r="338" spans="2:10" x14ac:dyDescent="0.2">
      <c r="B338" s="39" t="str">
        <f>$B$52</f>
        <v>Totals</v>
      </c>
      <c r="C338" s="59">
        <f t="shared" si="27"/>
        <v>1.068691091683059</v>
      </c>
      <c r="D338" s="59">
        <f t="shared" si="27"/>
        <v>1.525709231314841</v>
      </c>
      <c r="E338" s="59">
        <f t="shared" si="27"/>
        <v>2.9268739655827236</v>
      </c>
      <c r="F338" s="59">
        <f t="shared" si="27"/>
        <v>5.4241805073792593</v>
      </c>
      <c r="G338" s="59">
        <f t="shared" si="27"/>
        <v>0</v>
      </c>
      <c r="H338" s="59">
        <f t="shared" si="27"/>
        <v>1.5260141008199621</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12251.010372120421</v>
      </c>
      <c r="D343" s="42">
        <f t="shared" si="28"/>
        <v>16176.231720278322</v>
      </c>
      <c r="E343" s="42">
        <f>E293*24</f>
        <v>34378.558599946053</v>
      </c>
      <c r="F343" s="42">
        <f>F293*18</f>
        <v>0</v>
      </c>
      <c r="G343" s="42">
        <f>G293*24</f>
        <v>0</v>
      </c>
      <c r="H343" s="42">
        <f>IF((C32/30+D32/30+E32/24+F32/18+G32/24)=0,0,H268/(C32/30+D32/30+E32/24+F32/18+G32/24))</f>
        <v>15155.060876069569</v>
      </c>
      <c r="I343" s="1"/>
    </row>
    <row r="344" spans="2:10" x14ac:dyDescent="0.2">
      <c r="B344" s="9" t="str">
        <f>$B$33</f>
        <v>Science</v>
      </c>
      <c r="C344" s="43">
        <f t="shared" si="28"/>
        <v>15292.946897678212</v>
      </c>
      <c r="D344" s="43">
        <f t="shared" si="28"/>
        <v>24605.955734900206</v>
      </c>
      <c r="E344" s="43">
        <f>E294*24</f>
        <v>37622.447474149754</v>
      </c>
      <c r="F344" s="43">
        <f>F294*18</f>
        <v>0</v>
      </c>
      <c r="G344" s="43">
        <f>G294*24</f>
        <v>0</v>
      </c>
      <c r="H344" s="43">
        <f t="shared" ref="H344:H363" si="29">IF((C33/30+D33/30+E33/24+F33/18+G33/24)=0,0,H269/(C33/30+D33/30+E33/24+F33/18+G33/24))</f>
        <v>19224.169390132</v>
      </c>
      <c r="I344" s="1"/>
    </row>
    <row r="345" spans="2:10" x14ac:dyDescent="0.2">
      <c r="B345" s="9" t="str">
        <f>$B$34</f>
        <v>Fine Arts</v>
      </c>
      <c r="C345" s="43">
        <f t="shared" si="28"/>
        <v>11341.760860741484</v>
      </c>
      <c r="D345" s="43">
        <f t="shared" si="28"/>
        <v>12533.067782891767</v>
      </c>
      <c r="E345" s="43">
        <f t="shared" ref="E345:E363" si="30">E295*24</f>
        <v>8479.700145437444</v>
      </c>
      <c r="F345" s="43">
        <f t="shared" ref="F345:F363" si="31">F295*18</f>
        <v>0</v>
      </c>
      <c r="G345" s="43">
        <f t="shared" ref="G345:G363" si="32">G295*24</f>
        <v>0</v>
      </c>
      <c r="H345" s="43">
        <f t="shared" si="29"/>
        <v>11681.176135035259</v>
      </c>
      <c r="I345" s="1"/>
    </row>
    <row r="346" spans="2:10" x14ac:dyDescent="0.2">
      <c r="B346" s="9" t="str">
        <f>$B$35</f>
        <v>Teacher Education</v>
      </c>
      <c r="C346" s="43">
        <f t="shared" si="28"/>
        <v>10844.193983509427</v>
      </c>
      <c r="D346" s="43">
        <f t="shared" si="28"/>
        <v>16095.711995448697</v>
      </c>
      <c r="E346" s="43">
        <f t="shared" si="30"/>
        <v>22942.978448173151</v>
      </c>
      <c r="F346" s="43">
        <f t="shared" si="31"/>
        <v>39871.014993694029</v>
      </c>
      <c r="G346" s="43">
        <f t="shared" si="32"/>
        <v>0</v>
      </c>
      <c r="H346" s="43">
        <f t="shared" si="29"/>
        <v>21097.306387961216</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19636.866772122674</v>
      </c>
      <c r="D348" s="43">
        <f t="shared" si="28"/>
        <v>32117.71196126112</v>
      </c>
      <c r="E348" s="43">
        <f t="shared" si="30"/>
        <v>29645.115985740376</v>
      </c>
      <c r="F348" s="43">
        <f t="shared" si="31"/>
        <v>0</v>
      </c>
      <c r="G348" s="43">
        <f t="shared" si="32"/>
        <v>0</v>
      </c>
      <c r="H348" s="43">
        <f t="shared" si="29"/>
        <v>28612.805548306453</v>
      </c>
      <c r="I348" s="1"/>
    </row>
    <row r="349" spans="2:10" x14ac:dyDescent="0.2">
      <c r="B349" s="9" t="str">
        <f>$B$38</f>
        <v>Home Economics</v>
      </c>
      <c r="C349" s="43">
        <f t="shared" si="28"/>
        <v>19756.8034470602</v>
      </c>
      <c r="D349" s="43">
        <f t="shared" si="28"/>
        <v>15647.244427271413</v>
      </c>
      <c r="E349" s="43">
        <f t="shared" si="30"/>
        <v>18959.20392499457</v>
      </c>
      <c r="F349" s="43">
        <f t="shared" si="31"/>
        <v>0</v>
      </c>
      <c r="G349" s="43">
        <f t="shared" si="32"/>
        <v>0</v>
      </c>
      <c r="H349" s="43">
        <f t="shared" si="29"/>
        <v>16738.64907697068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7510.7845781876003</v>
      </c>
      <c r="D351" s="43">
        <f t="shared" si="28"/>
        <v>10259.968012221083</v>
      </c>
      <c r="E351" s="43">
        <f t="shared" si="30"/>
        <v>0</v>
      </c>
      <c r="F351" s="43">
        <f t="shared" si="31"/>
        <v>0</v>
      </c>
      <c r="G351" s="43">
        <f t="shared" si="32"/>
        <v>0</v>
      </c>
      <c r="H351" s="43">
        <f t="shared" si="29"/>
        <v>10063.597766932975</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14887.383673648616</v>
      </c>
      <c r="D356" s="43">
        <f t="shared" si="28"/>
        <v>20346.341251152266</v>
      </c>
      <c r="E356" s="43">
        <f t="shared" si="30"/>
        <v>0</v>
      </c>
      <c r="F356" s="43">
        <f t="shared" si="31"/>
        <v>0</v>
      </c>
      <c r="G356" s="43">
        <f t="shared" si="32"/>
        <v>0</v>
      </c>
      <c r="H356" s="43">
        <f t="shared" si="29"/>
        <v>18169.606374817922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13693.217843805363</v>
      </c>
      <c r="D358" s="43">
        <f t="shared" si="28"/>
        <v>19505.293159282879</v>
      </c>
      <c r="E358" s="43">
        <f t="shared" si="30"/>
        <v>26726.231226920183</v>
      </c>
      <c r="F358" s="43">
        <f t="shared" si="31"/>
        <v>0</v>
      </c>
      <c r="G358" s="43">
        <f t="shared" si="32"/>
        <v>0</v>
      </c>
      <c r="H358" s="43">
        <f t="shared" si="29"/>
        <v>20346.378765974951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27604.44150356411</v>
      </c>
      <c r="E360" s="43">
        <f t="shared" si="30"/>
        <v>0</v>
      </c>
      <c r="F360" s="43">
        <f t="shared" si="31"/>
        <v>0</v>
      </c>
      <c r="G360" s="43">
        <f t="shared" si="32"/>
        <v>0</v>
      </c>
      <c r="H360" s="43">
        <f t="shared" si="29"/>
        <v>27604.441503564114</v>
      </c>
      <c r="I360" s="1"/>
    </row>
    <row r="361" spans="2:9" x14ac:dyDescent="0.2">
      <c r="B361" s="9" t="str">
        <f>$B$50</f>
        <v>Technology</v>
      </c>
      <c r="C361" s="43">
        <f t="shared" si="33"/>
        <v>16935.153418584548</v>
      </c>
      <c r="D361" s="43">
        <f t="shared" si="33"/>
        <v>10740.776499468295</v>
      </c>
      <c r="E361" s="43">
        <f t="shared" si="30"/>
        <v>0</v>
      </c>
      <c r="F361" s="43">
        <f t="shared" si="31"/>
        <v>0</v>
      </c>
      <c r="G361" s="43">
        <f t="shared" si="32"/>
        <v>0</v>
      </c>
      <c r="H361" s="43">
        <f t="shared" si="29"/>
        <v>14831.402766809219</v>
      </c>
      <c r="I361" s="1"/>
    </row>
    <row r="362" spans="2:9" x14ac:dyDescent="0.2">
      <c r="B362" s="9" t="str">
        <f>$B$51</f>
        <v>Nursing</v>
      </c>
      <c r="C362" s="43">
        <f t="shared" si="33"/>
        <v>12698.734392753842</v>
      </c>
      <c r="D362" s="43">
        <f t="shared" si="33"/>
        <v>22081.344540991893</v>
      </c>
      <c r="E362" s="43">
        <f t="shared" si="30"/>
        <v>162313.41745533893</v>
      </c>
      <c r="F362" s="43">
        <f t="shared" si="31"/>
        <v>0</v>
      </c>
      <c r="G362" s="43">
        <f t="shared" si="32"/>
        <v>0</v>
      </c>
      <c r="H362" s="43">
        <f t="shared" si="29"/>
        <v>32210.997320656978</v>
      </c>
      <c r="I362" s="1"/>
    </row>
    <row r="363" spans="2:9" x14ac:dyDescent="0.2">
      <c r="B363" s="39" t="str">
        <f>$B$52</f>
        <v>Totals</v>
      </c>
      <c r="C363" s="42">
        <f t="shared" si="33"/>
        <v>13092.545648801852</v>
      </c>
      <c r="D363" s="42">
        <f t="shared" si="33"/>
        <v>18691.479617677993</v>
      </c>
      <c r="E363" s="42">
        <f t="shared" si="30"/>
        <v>28685.730648194542</v>
      </c>
      <c r="F363" s="42">
        <f t="shared" si="31"/>
        <v>39871.014993694029</v>
      </c>
      <c r="G363" s="42">
        <f t="shared" si="32"/>
        <v>0</v>
      </c>
      <c r="H363" s="42">
        <f t="shared" si="29"/>
        <v>18127.812834972276</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8" priority="6" stopIfTrue="1">
      <formula>C32=0</formula>
    </cfRule>
  </conditionalFormatting>
  <conditionalFormatting sqref="C91:G110">
    <cfRule type="expression" dxfId="157" priority="5" stopIfTrue="1">
      <formula>C32=0</formula>
    </cfRule>
  </conditionalFormatting>
  <conditionalFormatting sqref="C143:H162">
    <cfRule type="expression" dxfId="156" priority="3" stopIfTrue="1">
      <formula>C32=0</formula>
    </cfRule>
  </conditionalFormatting>
  <conditionalFormatting sqref="H143:H162">
    <cfRule type="expression" dxfId="155" priority="4" stopIfTrue="1">
      <formula>OR(AND(#REF!&gt;0,H143&gt;0,H61=0),AND(#REF!&gt;0,H143&gt;0,H32=0))</formula>
    </cfRule>
  </conditionalFormatting>
  <conditionalFormatting sqref="H143:H162">
    <cfRule type="expression" dxfId="154" priority="2" stopIfTrue="1">
      <formula>OR(AND(#REF!&gt;0,H143&gt;0,H61=0),AND(#REF!&gt;0,H143&gt;0,H32=0))</formula>
    </cfRule>
  </conditionalFormatting>
  <conditionalFormatting sqref="H143:H162">
    <cfRule type="expression" dxfId="153"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topLeftCell="B16" zoomScale="70" zoomScaleNormal="70" workbookViewId="0">
      <selection activeCell="L73" sqref="L73"/>
    </sheetView>
  </sheetViews>
  <sheetFormatPr defaultColWidth="9.140625" defaultRowHeight="14.25" x14ac:dyDescent="0.2"/>
  <cols>
    <col min="1" max="1" width="1.85546875" style="4" customWidth="1"/>
    <col min="2" max="2" width="30.5703125" style="4" customWidth="1"/>
    <col min="3" max="3" width="15.85546875" style="4" bestFit="1" customWidth="1"/>
    <col min="4" max="5" width="17.14062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 style="4" bestFit="1" customWidth="1"/>
    <col min="11" max="11" width="15.28515625" style="4" bestFit="1" customWidth="1"/>
    <col min="12" max="12" width="15.85546875" style="4" customWidth="1"/>
    <col min="13" max="13" width="14.28515625" style="4" customWidth="1"/>
    <col min="14" max="14" width="15" style="4" customWidth="1"/>
    <col min="15" max="15" width="13.42578125" style="4" customWidth="1"/>
    <col min="16" max="16" width="16.85546875" style="4" customWidth="1"/>
    <col min="17" max="17" width="9.140625" style="4"/>
    <col min="18" max="18" width="17.140625" style="4" customWidth="1"/>
    <col min="19"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119</v>
      </c>
      <c r="C3" s="6"/>
      <c r="D3" s="6"/>
      <c r="E3" s="6"/>
      <c r="F3" s="6"/>
      <c r="G3" s="6"/>
      <c r="H3" s="6"/>
    </row>
    <row r="4" spans="2:8" x14ac:dyDescent="0.2">
      <c r="B4" s="90" t="s">
        <v>154</v>
      </c>
      <c r="C4" s="6"/>
      <c r="D4" s="6"/>
      <c r="E4" s="6"/>
      <c r="F4" s="6"/>
      <c r="G4" s="6"/>
      <c r="H4" s="6"/>
    </row>
    <row r="5" spans="2:8" x14ac:dyDescent="0.2">
      <c r="B5" s="263"/>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Data!G22</f>
        <v>254821502</v>
      </c>
      <c r="G13" s="33"/>
      <c r="H13" s="60">
        <f>F13</f>
        <v>254821502</v>
      </c>
    </row>
    <row r="14" spans="2:8" x14ac:dyDescent="0.2">
      <c r="B14" s="364" t="s">
        <v>14</v>
      </c>
      <c r="C14" s="364"/>
      <c r="D14" s="364"/>
      <c r="E14" s="364"/>
      <c r="F14" s="82">
        <f>Data!H22</f>
        <v>182351326</v>
      </c>
      <c r="G14" s="33"/>
      <c r="H14" s="30">
        <f>F14</f>
        <v>182351326</v>
      </c>
    </row>
    <row r="15" spans="2:8" x14ac:dyDescent="0.2">
      <c r="B15" s="364" t="s">
        <v>15</v>
      </c>
      <c r="C15" s="364"/>
      <c r="D15" s="364"/>
      <c r="E15" s="364"/>
      <c r="F15" s="82">
        <f>Data!I22</f>
        <v>178979751</v>
      </c>
      <c r="G15" s="33"/>
      <c r="H15" s="30">
        <f>F15</f>
        <v>178979751</v>
      </c>
    </row>
    <row r="16" spans="2:8" x14ac:dyDescent="0.2">
      <c r="B16" s="364" t="s">
        <v>19</v>
      </c>
      <c r="C16" s="364"/>
      <c r="D16" s="364"/>
      <c r="E16" s="364"/>
      <c r="F16" s="82">
        <f>Data!J22</f>
        <v>32132852</v>
      </c>
      <c r="G16" s="33"/>
      <c r="H16" s="30">
        <f>F16-G16</f>
        <v>32132852</v>
      </c>
    </row>
    <row r="17" spans="2:23" x14ac:dyDescent="0.2">
      <c r="B17" s="364" t="s">
        <v>16</v>
      </c>
      <c r="C17" s="364"/>
      <c r="D17" s="364"/>
      <c r="E17" s="364"/>
      <c r="F17" s="82">
        <f>Data!K22</f>
        <v>80243756</v>
      </c>
      <c r="G17" s="33"/>
      <c r="H17" s="30">
        <f>F17</f>
        <v>80243756</v>
      </c>
    </row>
    <row r="18" spans="2:23" x14ac:dyDescent="0.2">
      <c r="B18" s="364" t="s">
        <v>1</v>
      </c>
      <c r="C18" s="364"/>
      <c r="D18" s="364"/>
      <c r="E18" s="364"/>
      <c r="F18" s="83">
        <f>SUM(F13:F17)</f>
        <v>728529187</v>
      </c>
      <c r="G18" s="34"/>
      <c r="H18" s="29">
        <f>SUM(H13:H17)</f>
        <v>728529187</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Data!L22</f>
        <v>David Ellis</v>
      </c>
      <c r="E21" s="363"/>
      <c r="F21" s="363"/>
      <c r="G21" s="94" t="str">
        <f>Data!M22</f>
        <v>713-743-8754</v>
      </c>
      <c r="H21" s="84" t="str">
        <f>Data!N22</f>
        <v>DELLIS@UH.EDU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Data!O22</f>
        <v>13442</v>
      </c>
      <c r="D25" s="86">
        <f>Data!P22</f>
        <v>25048</v>
      </c>
      <c r="E25" s="86">
        <f>Data!Q22</f>
        <v>4318</v>
      </c>
      <c r="F25" s="86">
        <f>Data!R22</f>
        <v>1832</v>
      </c>
      <c r="G25" s="86">
        <f>Data!S22</f>
        <v>1684</v>
      </c>
      <c r="H25" s="74">
        <f>SUM(C25:G25)</f>
        <v>46324</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Data!T22</f>
        <v>Moreno, Susan E.</v>
      </c>
      <c r="E28" s="363"/>
      <c r="F28" s="363"/>
      <c r="G28" s="94" t="str">
        <f>Data!U22</f>
        <v>(713) 743-0640</v>
      </c>
      <c r="H28" s="84" t="str">
        <f>Data!V22</f>
        <v>semoreno@Central.UH.EDU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Data!W22</f>
        <v>255182</v>
      </c>
      <c r="D32" s="87">
        <f>Data!AQ22</f>
        <v>100263</v>
      </c>
      <c r="E32" s="87">
        <f>Data!BK22</f>
        <v>10364</v>
      </c>
      <c r="F32" s="87">
        <f>Data!CE22</f>
        <v>8596</v>
      </c>
      <c r="G32" s="87">
        <f>Data!CY22</f>
        <v>0</v>
      </c>
      <c r="H32" s="22">
        <f>SUM(C32:G32)</f>
        <v>374405</v>
      </c>
      <c r="I32" s="1"/>
      <c r="W32" s="18"/>
    </row>
    <row r="33" spans="2:23" x14ac:dyDescent="0.2">
      <c r="B33" s="7" t="s">
        <v>46</v>
      </c>
      <c r="C33" s="87">
        <f>Data!X22</f>
        <v>90581</v>
      </c>
      <c r="D33" s="87">
        <f>Data!AR22</f>
        <v>48637</v>
      </c>
      <c r="E33" s="87">
        <f>Data!BL22</f>
        <v>6729</v>
      </c>
      <c r="F33" s="87">
        <f>Data!CF22</f>
        <v>7055</v>
      </c>
      <c r="G33" s="87">
        <f>Data!CZ22</f>
        <v>0</v>
      </c>
      <c r="H33" s="22">
        <f t="shared" ref="H33:H52" si="0">SUM(C33:G33)</f>
        <v>153002</v>
      </c>
      <c r="I33" s="1"/>
      <c r="W33" s="18"/>
    </row>
    <row r="34" spans="2:23" x14ac:dyDescent="0.2">
      <c r="B34" s="7" t="s">
        <v>47</v>
      </c>
      <c r="C34" s="87">
        <f>Data!Y22</f>
        <v>29240</v>
      </c>
      <c r="D34" s="87">
        <f>Data!AS22</f>
        <v>14461</v>
      </c>
      <c r="E34" s="87">
        <f>Data!BM22</f>
        <v>3792</v>
      </c>
      <c r="F34" s="87">
        <f>Data!CG22</f>
        <v>631</v>
      </c>
      <c r="G34" s="87">
        <f>Data!DA22</f>
        <v>0</v>
      </c>
      <c r="H34" s="22">
        <f t="shared" si="0"/>
        <v>48124</v>
      </c>
      <c r="I34" s="1"/>
      <c r="W34" s="18"/>
    </row>
    <row r="35" spans="2:23" x14ac:dyDescent="0.2">
      <c r="B35" s="7" t="s">
        <v>48</v>
      </c>
      <c r="C35" s="87">
        <f>Data!Z22</f>
        <v>2966</v>
      </c>
      <c r="D35" s="87">
        <f>Data!AT22</f>
        <v>18870</v>
      </c>
      <c r="E35" s="87">
        <f>Data!BN22</f>
        <v>7816</v>
      </c>
      <c r="F35" s="87">
        <f>Data!CH22</f>
        <v>4699</v>
      </c>
      <c r="G35" s="87">
        <f>Data!DB22</f>
        <v>0</v>
      </c>
      <c r="H35" s="22">
        <f t="shared" si="0"/>
        <v>34351</v>
      </c>
      <c r="I35" s="1"/>
      <c r="W35" s="18"/>
    </row>
    <row r="36" spans="2:23" x14ac:dyDescent="0.2">
      <c r="B36" s="7" t="s">
        <v>49</v>
      </c>
      <c r="C36" s="87">
        <f>Data!AA22</f>
        <v>0</v>
      </c>
      <c r="D36" s="87">
        <f>Data!AU22</f>
        <v>0</v>
      </c>
      <c r="E36" s="87">
        <f>Data!BO22</f>
        <v>0</v>
      </c>
      <c r="F36" s="87">
        <f>Data!CI22</f>
        <v>0</v>
      </c>
      <c r="G36" s="87">
        <f>Data!DC22</f>
        <v>0</v>
      </c>
      <c r="H36" s="22">
        <f t="shared" si="0"/>
        <v>0</v>
      </c>
      <c r="I36" s="1"/>
      <c r="W36" s="18"/>
    </row>
    <row r="37" spans="2:23" x14ac:dyDescent="0.2">
      <c r="B37" s="7" t="s">
        <v>50</v>
      </c>
      <c r="C37" s="87">
        <f>Data!AB22</f>
        <v>30991</v>
      </c>
      <c r="D37" s="87">
        <f>Data!AV22</f>
        <v>47574</v>
      </c>
      <c r="E37" s="87">
        <f>Data!BP22</f>
        <v>17637</v>
      </c>
      <c r="F37" s="87">
        <f>Data!CJ22</f>
        <v>7091</v>
      </c>
      <c r="G37" s="87">
        <f>Data!DD22</f>
        <v>0</v>
      </c>
      <c r="H37" s="22">
        <f t="shared" si="0"/>
        <v>103293</v>
      </c>
      <c r="I37" s="1"/>
      <c r="W37" s="18"/>
    </row>
    <row r="38" spans="2:23" x14ac:dyDescent="0.2">
      <c r="B38" s="7" t="s">
        <v>51</v>
      </c>
      <c r="C38" s="87">
        <f>Data!AC22</f>
        <v>10594</v>
      </c>
      <c r="D38" s="87">
        <f>Data!AW22</f>
        <v>14396</v>
      </c>
      <c r="E38" s="87">
        <f>Data!BQ22</f>
        <v>396</v>
      </c>
      <c r="F38" s="87">
        <f>Data!CK22</f>
        <v>0</v>
      </c>
      <c r="G38" s="87">
        <f>Data!DE22</f>
        <v>0</v>
      </c>
      <c r="H38" s="22">
        <f t="shared" si="0"/>
        <v>25386</v>
      </c>
      <c r="I38" s="1"/>
      <c r="W38" s="18"/>
    </row>
    <row r="39" spans="2:23" x14ac:dyDescent="0.2">
      <c r="B39" s="7" t="s">
        <v>52</v>
      </c>
      <c r="C39" s="87">
        <f>Data!AD22</f>
        <v>0</v>
      </c>
      <c r="D39" s="87">
        <f>Data!AX22</f>
        <v>0</v>
      </c>
      <c r="E39" s="87">
        <f>Data!BR22</f>
        <v>0</v>
      </c>
      <c r="F39" s="87">
        <f>Data!CL22</f>
        <v>0</v>
      </c>
      <c r="G39" s="87">
        <f>Data!DF22</f>
        <v>21221</v>
      </c>
      <c r="H39" s="22">
        <f t="shared" si="0"/>
        <v>21221</v>
      </c>
      <c r="I39" s="1"/>
      <c r="W39" s="18"/>
    </row>
    <row r="40" spans="2:23" x14ac:dyDescent="0.2">
      <c r="B40" s="7" t="s">
        <v>53</v>
      </c>
      <c r="C40" s="87">
        <f>Data!AE22</f>
        <v>0</v>
      </c>
      <c r="D40" s="87">
        <f>Data!AY22</f>
        <v>0</v>
      </c>
      <c r="E40" s="87">
        <f>Data!BS22</f>
        <v>11737</v>
      </c>
      <c r="F40" s="87">
        <f>Data!CM22</f>
        <v>374</v>
      </c>
      <c r="G40" s="87">
        <f>Data!DG22</f>
        <v>0</v>
      </c>
      <c r="H40" s="22">
        <f t="shared" si="0"/>
        <v>12111</v>
      </c>
      <c r="I40" s="1"/>
      <c r="W40" s="18"/>
    </row>
    <row r="41" spans="2:23" x14ac:dyDescent="0.2">
      <c r="B41" s="7" t="s">
        <v>54</v>
      </c>
      <c r="C41" s="87">
        <f>Data!AF22</f>
        <v>0</v>
      </c>
      <c r="D41" s="87">
        <f>Data!AZ22</f>
        <v>0</v>
      </c>
      <c r="E41" s="87">
        <f>Data!BT22</f>
        <v>0</v>
      </c>
      <c r="F41" s="87">
        <f>Data!CN22</f>
        <v>0</v>
      </c>
      <c r="G41" s="87">
        <f>Data!DH22</f>
        <v>0</v>
      </c>
      <c r="H41" s="22">
        <f t="shared" si="0"/>
        <v>0</v>
      </c>
      <c r="I41" s="1"/>
      <c r="W41" s="18"/>
    </row>
    <row r="42" spans="2:23" x14ac:dyDescent="0.2">
      <c r="B42" s="7" t="s">
        <v>55</v>
      </c>
      <c r="C42" s="87">
        <f>Data!AG22</f>
        <v>0</v>
      </c>
      <c r="D42" s="87">
        <f>Data!BA22</f>
        <v>0</v>
      </c>
      <c r="E42" s="87">
        <f>Data!BU22</f>
        <v>0</v>
      </c>
      <c r="F42" s="87">
        <f>Data!CO22</f>
        <v>0</v>
      </c>
      <c r="G42" s="87">
        <f>Data!DI22</f>
        <v>0</v>
      </c>
      <c r="H42" s="22">
        <f t="shared" si="0"/>
        <v>0</v>
      </c>
      <c r="I42" s="1"/>
      <c r="W42" s="18"/>
    </row>
    <row r="43" spans="2:23" x14ac:dyDescent="0.2">
      <c r="B43" s="7" t="s">
        <v>56</v>
      </c>
      <c r="C43" s="87">
        <f>Data!AH22</f>
        <v>1551</v>
      </c>
      <c r="D43" s="87">
        <f>Data!BB22</f>
        <v>135</v>
      </c>
      <c r="E43" s="87">
        <f>Data!BV22</f>
        <v>0</v>
      </c>
      <c r="F43" s="87">
        <f>Data!CP22</f>
        <v>0</v>
      </c>
      <c r="G43" s="87">
        <f>Data!DJ22</f>
        <v>0</v>
      </c>
      <c r="H43" s="22">
        <f t="shared" si="0"/>
        <v>1686</v>
      </c>
      <c r="I43" s="1"/>
      <c r="W43" s="18"/>
    </row>
    <row r="44" spans="2:23" x14ac:dyDescent="0.2">
      <c r="B44" s="7" t="s">
        <v>57</v>
      </c>
      <c r="C44" s="87">
        <f>Data!AI22</f>
        <v>115</v>
      </c>
      <c r="D44" s="87">
        <f>Data!BC22</f>
        <v>0</v>
      </c>
      <c r="E44" s="87">
        <f>Data!BW22</f>
        <v>0</v>
      </c>
      <c r="F44" s="87">
        <f>Data!CQ22</f>
        <v>0</v>
      </c>
      <c r="G44" s="87">
        <f>Data!DK22</f>
        <v>0</v>
      </c>
      <c r="H44" s="22">
        <f t="shared" si="0"/>
        <v>115</v>
      </c>
      <c r="I44" s="1"/>
      <c r="W44" s="18"/>
    </row>
    <row r="45" spans="2:23" x14ac:dyDescent="0.2">
      <c r="B45" s="7" t="s">
        <v>58</v>
      </c>
      <c r="C45" s="87">
        <f>Data!AJ22</f>
        <v>24360</v>
      </c>
      <c r="D45" s="87">
        <f>Data!BD22</f>
        <v>22369</v>
      </c>
      <c r="E45" s="87">
        <f>Data!BX22</f>
        <v>2410</v>
      </c>
      <c r="F45" s="87">
        <f>Data!CR22</f>
        <v>423</v>
      </c>
      <c r="G45" s="87">
        <f>Data!DL22</f>
        <v>0</v>
      </c>
      <c r="H45" s="22">
        <f t="shared" si="0"/>
        <v>49562</v>
      </c>
      <c r="I45" s="1"/>
      <c r="W45" s="18"/>
    </row>
    <row r="46" spans="2:23" x14ac:dyDescent="0.2">
      <c r="B46" s="7" t="s">
        <v>59</v>
      </c>
      <c r="C46" s="87">
        <f>Data!AK22</f>
        <v>0</v>
      </c>
      <c r="D46" s="87">
        <f>Data!BE22</f>
        <v>0</v>
      </c>
      <c r="E46" s="87">
        <f>Data!BY22</f>
        <v>825</v>
      </c>
      <c r="F46" s="87">
        <f>Data!CS22</f>
        <v>654</v>
      </c>
      <c r="G46" s="87">
        <f>Data!DM22</f>
        <v>18350</v>
      </c>
      <c r="H46" s="22">
        <f t="shared" si="0"/>
        <v>19829</v>
      </c>
      <c r="I46" s="1"/>
      <c r="W46" s="18"/>
    </row>
    <row r="47" spans="2:23" x14ac:dyDescent="0.2">
      <c r="B47" s="7" t="s">
        <v>60</v>
      </c>
      <c r="C47" s="87">
        <f>Data!AL22</f>
        <v>50829</v>
      </c>
      <c r="D47" s="87">
        <f>Data!BF22</f>
        <v>148906</v>
      </c>
      <c r="E47" s="87">
        <f>Data!BZ22</f>
        <v>22776</v>
      </c>
      <c r="F47" s="87">
        <f>Data!CT22</f>
        <v>949</v>
      </c>
      <c r="G47" s="87">
        <f>Data!DN22</f>
        <v>0</v>
      </c>
      <c r="H47" s="22">
        <f t="shared" si="0"/>
        <v>223460</v>
      </c>
      <c r="I47" s="1"/>
      <c r="W47" s="18"/>
    </row>
    <row r="48" spans="2:23" x14ac:dyDescent="0.2">
      <c r="B48" s="7" t="s">
        <v>61</v>
      </c>
      <c r="C48" s="87">
        <f>Data!AM22</f>
        <v>0</v>
      </c>
      <c r="D48" s="87">
        <f>Data!BG22</f>
        <v>0</v>
      </c>
      <c r="E48" s="87">
        <f>Data!CA22</f>
        <v>0</v>
      </c>
      <c r="F48" s="87">
        <f>Data!CU22</f>
        <v>0</v>
      </c>
      <c r="G48" s="87">
        <f>Data!DO22</f>
        <v>16168</v>
      </c>
      <c r="H48" s="22">
        <f t="shared" si="0"/>
        <v>16168</v>
      </c>
      <c r="I48" s="1"/>
      <c r="W48" s="18"/>
    </row>
    <row r="49" spans="2:23" x14ac:dyDescent="0.2">
      <c r="B49" s="7" t="s">
        <v>62</v>
      </c>
      <c r="C49" s="87">
        <f>Data!AN22</f>
        <v>310</v>
      </c>
      <c r="D49" s="87">
        <f>Data!BH22</f>
        <v>2734</v>
      </c>
      <c r="E49" s="87">
        <f>Data!CB22</f>
        <v>0</v>
      </c>
      <c r="F49" s="87">
        <f>Data!CV22</f>
        <v>0</v>
      </c>
      <c r="G49" s="87">
        <f>Data!DP22</f>
        <v>0</v>
      </c>
      <c r="H49" s="22">
        <f t="shared" si="0"/>
        <v>3044</v>
      </c>
      <c r="I49" s="1"/>
      <c r="W49" s="18"/>
    </row>
    <row r="50" spans="2:23" x14ac:dyDescent="0.2">
      <c r="B50" s="7" t="s">
        <v>63</v>
      </c>
      <c r="C50" s="87">
        <f>Data!AO22</f>
        <v>16288</v>
      </c>
      <c r="D50" s="87">
        <f>Data!BI22</f>
        <v>28035</v>
      </c>
      <c r="E50" s="87">
        <f>Data!CC22</f>
        <v>901</v>
      </c>
      <c r="F50" s="87">
        <f>Data!CW22</f>
        <v>33</v>
      </c>
      <c r="G50" s="87">
        <f>Data!DQ22</f>
        <v>0</v>
      </c>
      <c r="H50" s="22">
        <f t="shared" si="0"/>
        <v>45257</v>
      </c>
      <c r="I50" s="1"/>
      <c r="W50" s="18"/>
    </row>
    <row r="51" spans="2:23" x14ac:dyDescent="0.2">
      <c r="B51" s="7" t="s">
        <v>0</v>
      </c>
      <c r="C51" s="87">
        <f>Data!AP22</f>
        <v>193</v>
      </c>
      <c r="D51" s="87">
        <f>Data!BJ22</f>
        <v>4725</v>
      </c>
      <c r="E51" s="87">
        <f>Data!CD22</f>
        <v>809</v>
      </c>
      <c r="F51" s="87">
        <f>Data!CX22</f>
        <v>0</v>
      </c>
      <c r="G51" s="87">
        <f>Data!DR22</f>
        <v>0</v>
      </c>
      <c r="H51" s="22">
        <f t="shared" si="0"/>
        <v>5727</v>
      </c>
      <c r="I51" s="1"/>
      <c r="W51" s="18"/>
    </row>
    <row r="52" spans="2:23" x14ac:dyDescent="0.2">
      <c r="B52" s="8" t="s">
        <v>34</v>
      </c>
      <c r="C52" s="22">
        <f>SUM(C32:C51)</f>
        <v>513200</v>
      </c>
      <c r="D52" s="22">
        <f>SUM(D32:D51)</f>
        <v>451105</v>
      </c>
      <c r="E52" s="22">
        <f>SUM(E32:E51)</f>
        <v>86192</v>
      </c>
      <c r="F52" s="22">
        <f>SUM(F32:F51)</f>
        <v>30505</v>
      </c>
      <c r="G52" s="22">
        <f>SUM(G32:G51)</f>
        <v>55739</v>
      </c>
      <c r="H52" s="22">
        <f t="shared" si="0"/>
        <v>1136741</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Data!T22</f>
        <v>Moreno, Susan E.</v>
      </c>
      <c r="E55" s="363"/>
      <c r="F55" s="363"/>
      <c r="G55" s="94" t="str">
        <f>Data!U22</f>
        <v>(713) 743-0640</v>
      </c>
      <c r="H55" s="84" t="str">
        <f>Data!V22</f>
        <v>semoreno@Central.UH.EDU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Data!DS22</f>
        <v>11882544</v>
      </c>
      <c r="D61" s="88">
        <f>Data!EM22</f>
        <v>12684247</v>
      </c>
      <c r="E61" s="88">
        <f>Data!FG22</f>
        <v>7054753</v>
      </c>
      <c r="F61" s="88">
        <f>Data!GA22</f>
        <v>11119421</v>
      </c>
      <c r="G61" s="88">
        <f>Data!GU22</f>
        <v>0</v>
      </c>
      <c r="H61" s="21">
        <f>SUM(C61:G61)</f>
        <v>42740965</v>
      </c>
      <c r="I61" s="1"/>
    </row>
    <row r="62" spans="2:23" x14ac:dyDescent="0.2">
      <c r="B62" s="9" t="str">
        <f>$B$33</f>
        <v>Science</v>
      </c>
      <c r="C62" s="88">
        <f>Data!DT22</f>
        <v>5209682</v>
      </c>
      <c r="D62" s="88">
        <f>Data!EN22</f>
        <v>5506885</v>
      </c>
      <c r="E62" s="88">
        <f>Data!FH22</f>
        <v>4656444</v>
      </c>
      <c r="F62" s="88">
        <f>Data!GB22</f>
        <v>10018623</v>
      </c>
      <c r="G62" s="88">
        <f>Data!GV22</f>
        <v>0</v>
      </c>
      <c r="H62" s="22">
        <f t="shared" ref="H62:H81" si="1">SUM(C62:G62)</f>
        <v>25391634</v>
      </c>
      <c r="I62" s="1"/>
    </row>
    <row r="63" spans="2:23" x14ac:dyDescent="0.2">
      <c r="B63" s="9" t="str">
        <f>$B$34</f>
        <v>Fine Arts</v>
      </c>
      <c r="C63" s="88">
        <f>Data!DU22</f>
        <v>3000105</v>
      </c>
      <c r="D63" s="88">
        <f>Data!EO22</f>
        <v>3511045</v>
      </c>
      <c r="E63" s="88">
        <f>Data!FI22</f>
        <v>2828064</v>
      </c>
      <c r="F63" s="88">
        <f>Data!GC22</f>
        <v>794548</v>
      </c>
      <c r="G63" s="88">
        <f>Data!GW22</f>
        <v>0</v>
      </c>
      <c r="H63" s="22">
        <f t="shared" si="1"/>
        <v>10133762</v>
      </c>
      <c r="I63" s="1"/>
    </row>
    <row r="64" spans="2:23" x14ac:dyDescent="0.2">
      <c r="B64" s="9" t="str">
        <f>$B$35</f>
        <v>Teacher Education</v>
      </c>
      <c r="C64" s="88">
        <f>Data!DV22</f>
        <v>314381</v>
      </c>
      <c r="D64" s="88">
        <f>Data!EP22</f>
        <v>1682742</v>
      </c>
      <c r="E64" s="88">
        <f>Data!FJ22</f>
        <v>1873398</v>
      </c>
      <c r="F64" s="88">
        <f>Data!GD22</f>
        <v>2329169</v>
      </c>
      <c r="G64" s="88">
        <f>Data!GX22</f>
        <v>0</v>
      </c>
      <c r="H64" s="22">
        <f t="shared" si="1"/>
        <v>6199690</v>
      </c>
      <c r="I64" s="1"/>
    </row>
    <row r="65" spans="2:12" x14ac:dyDescent="0.2">
      <c r="B65" s="9" t="str">
        <f>$B$36</f>
        <v>Agriculture</v>
      </c>
      <c r="C65" s="88">
        <f>Data!DW22</f>
        <v>0</v>
      </c>
      <c r="D65" s="88">
        <f>Data!EQ22</f>
        <v>0</v>
      </c>
      <c r="E65" s="88">
        <f>Data!FK22</f>
        <v>0</v>
      </c>
      <c r="F65" s="88">
        <f>Data!GE22</f>
        <v>0</v>
      </c>
      <c r="G65" s="88">
        <f>Data!GY22</f>
        <v>0</v>
      </c>
      <c r="H65" s="22">
        <f t="shared" si="1"/>
        <v>0</v>
      </c>
      <c r="I65" s="1"/>
    </row>
    <row r="66" spans="2:12" x14ac:dyDescent="0.2">
      <c r="B66" s="9" t="str">
        <f>$B$37</f>
        <v>Engineering</v>
      </c>
      <c r="C66" s="88">
        <f>Data!DX22</f>
        <v>3078188</v>
      </c>
      <c r="D66" s="88">
        <f>Data!ER22</f>
        <v>7265204</v>
      </c>
      <c r="E66" s="88">
        <f>Data!FL22</f>
        <v>10272787</v>
      </c>
      <c r="F66" s="88">
        <f>Data!GF22</f>
        <v>10496080</v>
      </c>
      <c r="G66" s="88">
        <f>Data!GZ22</f>
        <v>0</v>
      </c>
      <c r="H66" s="22">
        <f t="shared" si="1"/>
        <v>31112259</v>
      </c>
      <c r="I66" s="1"/>
    </row>
    <row r="67" spans="2:12" x14ac:dyDescent="0.2">
      <c r="B67" s="9" t="str">
        <f>$B$38</f>
        <v>Home Economics</v>
      </c>
      <c r="C67" s="88">
        <f>Data!DY22</f>
        <v>260176</v>
      </c>
      <c r="D67" s="88">
        <f>Data!ES22</f>
        <v>673264</v>
      </c>
      <c r="E67" s="88">
        <f>Data!FM22</f>
        <v>170712</v>
      </c>
      <c r="F67" s="88">
        <f>Data!GG22</f>
        <v>0</v>
      </c>
      <c r="G67" s="88">
        <f>Data!HA22</f>
        <v>0</v>
      </c>
      <c r="H67" s="22">
        <f t="shared" si="1"/>
        <v>1104152</v>
      </c>
      <c r="I67" s="1"/>
    </row>
    <row r="68" spans="2:12" x14ac:dyDescent="0.2">
      <c r="B68" s="9" t="str">
        <f>$B$39</f>
        <v>Law</v>
      </c>
      <c r="C68" s="88">
        <f>Data!DZ22</f>
        <v>0</v>
      </c>
      <c r="D68" s="88">
        <f>Data!ET22</f>
        <v>0</v>
      </c>
      <c r="E68" s="88">
        <f>Data!FN22</f>
        <v>0</v>
      </c>
      <c r="F68" s="88">
        <f>Data!GH22</f>
        <v>0</v>
      </c>
      <c r="G68" s="88">
        <f>Data!HB22</f>
        <v>9032052</v>
      </c>
      <c r="H68" s="22">
        <f t="shared" si="1"/>
        <v>9032052</v>
      </c>
      <c r="I68" s="1"/>
    </row>
    <row r="69" spans="2:12" x14ac:dyDescent="0.2">
      <c r="B69" s="9" t="str">
        <f>$B$40</f>
        <v>Social Service</v>
      </c>
      <c r="C69" s="88">
        <f>Data!EA22</f>
        <v>0</v>
      </c>
      <c r="D69" s="88">
        <f>Data!EU22</f>
        <v>0</v>
      </c>
      <c r="E69" s="88">
        <f>Data!FO22</f>
        <v>1700837</v>
      </c>
      <c r="F69" s="88">
        <f>Data!GI22</f>
        <v>650070</v>
      </c>
      <c r="G69" s="88">
        <f>Data!HC22</f>
        <v>0</v>
      </c>
      <c r="H69" s="22">
        <f t="shared" si="1"/>
        <v>2350907</v>
      </c>
      <c r="I69" s="1"/>
    </row>
    <row r="70" spans="2:12" x14ac:dyDescent="0.2">
      <c r="B70" s="9" t="str">
        <f>$B$41</f>
        <v>Library Science</v>
      </c>
      <c r="C70" s="88">
        <f>Data!EB22</f>
        <v>0</v>
      </c>
      <c r="D70" s="88">
        <f>Data!EV22</f>
        <v>0</v>
      </c>
      <c r="E70" s="88">
        <f>Data!FP22</f>
        <v>0</v>
      </c>
      <c r="F70" s="88">
        <f>Data!GJ22</f>
        <v>0</v>
      </c>
      <c r="G70" s="88">
        <f>Data!HD22</f>
        <v>0</v>
      </c>
      <c r="H70" s="22">
        <f t="shared" si="1"/>
        <v>0</v>
      </c>
      <c r="I70" s="1"/>
    </row>
    <row r="71" spans="2:12" x14ac:dyDescent="0.2">
      <c r="B71" s="9" t="str">
        <f>$B$42</f>
        <v>Veterinary Science</v>
      </c>
      <c r="C71" s="88">
        <f>Data!EC22</f>
        <v>0</v>
      </c>
      <c r="D71" s="88">
        <f>Data!EW22</f>
        <v>0</v>
      </c>
      <c r="E71" s="88">
        <f>Data!FQ22</f>
        <v>0</v>
      </c>
      <c r="F71" s="88">
        <f>Data!GK22</f>
        <v>0</v>
      </c>
      <c r="G71" s="88">
        <f>Data!HE22</f>
        <v>0</v>
      </c>
      <c r="H71" s="22">
        <f t="shared" si="1"/>
        <v>0</v>
      </c>
      <c r="I71" s="1"/>
    </row>
    <row r="72" spans="2:12" x14ac:dyDescent="0.2">
      <c r="B72" s="9" t="str">
        <f>$B$43</f>
        <v>Vocational Training</v>
      </c>
      <c r="C72" s="88">
        <f>Data!ED22</f>
        <v>54571</v>
      </c>
      <c r="D72" s="88">
        <f>Data!EX22</f>
        <v>8625</v>
      </c>
      <c r="E72" s="88">
        <f>Data!FR22</f>
        <v>0</v>
      </c>
      <c r="F72" s="88">
        <f>Data!GL22</f>
        <v>0</v>
      </c>
      <c r="G72" s="88">
        <f>Data!HF22</f>
        <v>0</v>
      </c>
      <c r="H72" s="22">
        <f t="shared" si="1"/>
        <v>63196</v>
      </c>
      <c r="I72" s="1"/>
    </row>
    <row r="73" spans="2:12" x14ac:dyDescent="0.2">
      <c r="B73" s="9" t="str">
        <f>$B$44</f>
        <v>Physical Training</v>
      </c>
      <c r="C73" s="88">
        <f>Data!EE22</f>
        <v>4114</v>
      </c>
      <c r="D73" s="88">
        <f>Data!EY22</f>
        <v>0</v>
      </c>
      <c r="E73" s="88">
        <f>Data!FS22</f>
        <v>0</v>
      </c>
      <c r="F73" s="88">
        <f>Data!GM22</f>
        <v>0</v>
      </c>
      <c r="G73" s="88">
        <f>Data!HG22</f>
        <v>0</v>
      </c>
      <c r="H73" s="22">
        <f t="shared" si="1"/>
        <v>4114</v>
      </c>
      <c r="I73" s="1"/>
    </row>
    <row r="74" spans="2:12" x14ac:dyDescent="0.2">
      <c r="B74" s="9" t="str">
        <f>$B$45</f>
        <v>Health Services</v>
      </c>
      <c r="C74" s="88">
        <f>Data!EF22</f>
        <v>462106</v>
      </c>
      <c r="D74" s="88">
        <f>Data!EZ22</f>
        <v>1360163</v>
      </c>
      <c r="E74" s="88">
        <f>Data!FT22</f>
        <v>848689</v>
      </c>
      <c r="F74" s="88">
        <f>Data!GN22</f>
        <v>634192</v>
      </c>
      <c r="G74" s="88">
        <f>Data!HH22</f>
        <v>0</v>
      </c>
      <c r="H74" s="22">
        <f t="shared" si="1"/>
        <v>3305150</v>
      </c>
      <c r="I74" s="1"/>
    </row>
    <row r="75" spans="2:12" x14ac:dyDescent="0.2">
      <c r="B75" s="9" t="str">
        <f>$B$46</f>
        <v>Pharmacy</v>
      </c>
      <c r="C75" s="88">
        <f>Data!EG22</f>
        <v>0</v>
      </c>
      <c r="D75" s="88">
        <f>Data!FA22</f>
        <v>0</v>
      </c>
      <c r="E75" s="88">
        <f>Data!FU22</f>
        <v>1848176</v>
      </c>
      <c r="F75" s="88">
        <f>Data!GO22</f>
        <v>1985453</v>
      </c>
      <c r="G75" s="88">
        <f>Data!HI22</f>
        <v>3469739</v>
      </c>
      <c r="H75" s="22">
        <f t="shared" si="1"/>
        <v>7303368</v>
      </c>
      <c r="I75" s="1"/>
    </row>
    <row r="76" spans="2:12" x14ac:dyDescent="0.2">
      <c r="B76" s="9" t="str">
        <f>$B$47</f>
        <v>Business Administration</v>
      </c>
      <c r="C76" s="88">
        <f>Data!EH22</f>
        <v>2127161</v>
      </c>
      <c r="D76" s="88">
        <f>Data!FB22</f>
        <v>11162325</v>
      </c>
      <c r="E76" s="88">
        <f>Data!FV22</f>
        <v>7794060</v>
      </c>
      <c r="F76" s="88">
        <f>Data!GP22</f>
        <v>3588817</v>
      </c>
      <c r="G76" s="88">
        <f>Data!HJ22</f>
        <v>0</v>
      </c>
      <c r="H76" s="22">
        <f t="shared" si="1"/>
        <v>24672363</v>
      </c>
      <c r="I76" s="1"/>
    </row>
    <row r="77" spans="2:12" x14ac:dyDescent="0.2">
      <c r="B77" s="9" t="str">
        <f>$B$48</f>
        <v>Optometry</v>
      </c>
      <c r="C77" s="88">
        <f>Data!EI22</f>
        <v>0</v>
      </c>
      <c r="D77" s="88">
        <f>Data!FC22</f>
        <v>0</v>
      </c>
      <c r="E77" s="88">
        <f>Data!FW22</f>
        <v>0</v>
      </c>
      <c r="F77" s="88">
        <f>Data!GQ22</f>
        <v>0</v>
      </c>
      <c r="G77" s="88">
        <f>Data!HK22</f>
        <v>5228184</v>
      </c>
      <c r="H77" s="22">
        <f t="shared" si="1"/>
        <v>5228184</v>
      </c>
      <c r="I77" s="1"/>
      <c r="J77" s="97"/>
      <c r="K77" s="97"/>
      <c r="L77" s="97"/>
    </row>
    <row r="78" spans="2:12" x14ac:dyDescent="0.2">
      <c r="B78" s="9" t="str">
        <f>$B$49</f>
        <v>Teacher Ed-Practice Teaching</v>
      </c>
      <c r="C78" s="88">
        <f>Data!EJ22</f>
        <v>45765</v>
      </c>
      <c r="D78" s="88">
        <f>Data!FD22</f>
        <v>280090</v>
      </c>
      <c r="E78" s="88">
        <f>Data!FX22</f>
        <v>0</v>
      </c>
      <c r="F78" s="88">
        <f>Data!GR22</f>
        <v>0</v>
      </c>
      <c r="G78" s="88">
        <f>Data!HL22</f>
        <v>0</v>
      </c>
      <c r="H78" s="22">
        <f t="shared" si="1"/>
        <v>325855</v>
      </c>
      <c r="I78" s="1"/>
      <c r="J78" s="269"/>
      <c r="K78" s="269"/>
      <c r="L78" s="269"/>
    </row>
    <row r="79" spans="2:12" x14ac:dyDescent="0.2">
      <c r="B79" s="9" t="str">
        <f>$B$50</f>
        <v>Technology</v>
      </c>
      <c r="C79" s="88">
        <f>Data!EK22</f>
        <v>764434</v>
      </c>
      <c r="D79" s="88">
        <f>Data!FE22</f>
        <v>2707064</v>
      </c>
      <c r="E79" s="88">
        <f>Data!FY22</f>
        <v>690649</v>
      </c>
      <c r="F79" s="88">
        <f>Data!GS22</f>
        <v>16296</v>
      </c>
      <c r="G79" s="88">
        <f>Data!HM22</f>
        <v>0</v>
      </c>
      <c r="H79" s="22">
        <f t="shared" si="1"/>
        <v>4178443</v>
      </c>
      <c r="I79" s="1"/>
    </row>
    <row r="80" spans="2:12" x14ac:dyDescent="0.2">
      <c r="B80" s="9" t="str">
        <f>$B$51</f>
        <v>Nursing</v>
      </c>
      <c r="C80" s="88">
        <f>Data!EL22</f>
        <v>163261</v>
      </c>
      <c r="D80" s="88">
        <f>Data!FF22</f>
        <v>616749</v>
      </c>
      <c r="E80" s="88">
        <f>Data!FZ22</f>
        <v>515206</v>
      </c>
      <c r="F80" s="88">
        <f>Data!GT22</f>
        <v>0</v>
      </c>
      <c r="G80" s="88">
        <f>Data!HN22</f>
        <v>0</v>
      </c>
      <c r="H80" s="22">
        <f t="shared" si="1"/>
        <v>1295216</v>
      </c>
      <c r="I80" s="1"/>
    </row>
    <row r="81" spans="2:24" x14ac:dyDescent="0.2">
      <c r="B81" s="39" t="str">
        <f>$B$52</f>
        <v>Totals</v>
      </c>
      <c r="C81" s="21">
        <f>SUM(C61:C80)</f>
        <v>27366488</v>
      </c>
      <c r="D81" s="21">
        <f>SUM(D61:D80)</f>
        <v>47458403</v>
      </c>
      <c r="E81" s="21">
        <f>SUM(E61:E80)</f>
        <v>40253775</v>
      </c>
      <c r="F81" s="21">
        <f>SUM(F61:F80)</f>
        <v>41632669</v>
      </c>
      <c r="G81" s="21">
        <f>SUM(G61:G80)</f>
        <v>17729975</v>
      </c>
      <c r="H81" s="21">
        <f t="shared" si="1"/>
        <v>174441310</v>
      </c>
      <c r="I81" s="1"/>
    </row>
    <row r="82" spans="2:24" x14ac:dyDescent="0.2">
      <c r="B82" s="270"/>
      <c r="C82" s="15"/>
      <c r="D82" s="15"/>
      <c r="E82" s="15"/>
      <c r="F82" s="15"/>
      <c r="G82" s="15"/>
      <c r="H82" s="16"/>
      <c r="I82" s="1"/>
    </row>
    <row r="83" spans="2:24" ht="13.5" customHeight="1" x14ac:dyDescent="0.2">
      <c r="B83" s="27"/>
      <c r="D83" s="368" t="s">
        <v>23</v>
      </c>
      <c r="E83" s="368"/>
      <c r="F83" s="368"/>
      <c r="G83" s="35" t="s">
        <v>24</v>
      </c>
      <c r="H83" s="35" t="s">
        <v>25</v>
      </c>
    </row>
    <row r="84" spans="2:24" ht="28.5" x14ac:dyDescent="0.2">
      <c r="B84" s="366" t="s">
        <v>41</v>
      </c>
      <c r="C84" s="367"/>
      <c r="D84" s="363" t="str">
        <f>Data!T22</f>
        <v>Moreno, Susan E.</v>
      </c>
      <c r="E84" s="363"/>
      <c r="F84" s="363"/>
      <c r="G84" s="94" t="str">
        <f>Data!U22</f>
        <v>(713) 743-0640</v>
      </c>
      <c r="H84" s="84" t="str">
        <f>Data!V22</f>
        <v>semoreno@Central.UH.EDU</v>
      </c>
    </row>
    <row r="85" spans="2:24" ht="13.5" customHeight="1" x14ac:dyDescent="0.2">
      <c r="B85" s="27"/>
      <c r="C85" s="27"/>
      <c r="D85" s="27"/>
      <c r="E85" s="27"/>
      <c r="F85" s="27"/>
      <c r="G85" s="27"/>
      <c r="H85" s="5"/>
    </row>
    <row r="86" spans="2:24" x14ac:dyDescent="0.2">
      <c r="B86" s="28" t="s">
        <v>33</v>
      </c>
      <c r="C86" s="13"/>
      <c r="D86" s="13"/>
      <c r="E86" s="13"/>
      <c r="F86" s="13"/>
      <c r="G86" s="13"/>
      <c r="H86" s="17">
        <f>H13+H14</f>
        <v>437172828</v>
      </c>
    </row>
    <row r="87" spans="2:24" ht="42.75" customHeight="1" x14ac:dyDescent="0.2">
      <c r="B87" s="361" t="s">
        <v>8</v>
      </c>
      <c r="C87" s="361"/>
      <c r="D87" s="361"/>
      <c r="E87" s="361"/>
      <c r="F87" s="361"/>
      <c r="G87" s="361"/>
      <c r="H87" s="38"/>
    </row>
    <row r="88" spans="2:24" x14ac:dyDescent="0.2">
      <c r="B88" s="28" t="s">
        <v>5</v>
      </c>
      <c r="C88" s="12"/>
      <c r="D88" s="12"/>
      <c r="E88" s="12"/>
      <c r="F88" s="12"/>
      <c r="G88" s="12"/>
      <c r="H88" s="17"/>
      <c r="J88" s="343"/>
      <c r="K88" s="344"/>
      <c r="L88" s="344"/>
      <c r="M88" s="344"/>
      <c r="N88" s="344"/>
      <c r="O88" s="344"/>
      <c r="P88" s="17"/>
      <c r="Q88" s="141"/>
      <c r="R88" s="141"/>
      <c r="S88" s="141"/>
      <c r="T88" s="141"/>
      <c r="U88" s="141"/>
      <c r="V88" s="141"/>
      <c r="W88" s="141"/>
      <c r="X88" s="141"/>
    </row>
    <row r="89" spans="2:24" ht="98.25" customHeight="1" thickBot="1" x14ac:dyDescent="0.25">
      <c r="B89" s="362" t="s">
        <v>233</v>
      </c>
      <c r="C89" s="362"/>
      <c r="D89" s="362"/>
      <c r="E89" s="362"/>
      <c r="F89" s="362"/>
      <c r="G89" s="362"/>
      <c r="H89" s="55"/>
      <c r="J89" s="408"/>
      <c r="K89" s="408"/>
      <c r="L89" s="408"/>
      <c r="M89" s="408"/>
      <c r="N89" s="408"/>
      <c r="O89" s="408"/>
      <c r="P89" s="345"/>
      <c r="Q89" s="141"/>
      <c r="R89" s="141"/>
      <c r="S89" s="141"/>
      <c r="T89" s="141"/>
      <c r="U89" s="141"/>
      <c r="V89" s="141"/>
      <c r="W89" s="141"/>
      <c r="X89" s="141"/>
    </row>
    <row r="90" spans="2:24" ht="15" customHeight="1" thickBot="1" x14ac:dyDescent="0.25">
      <c r="B90" s="68" t="s">
        <v>32</v>
      </c>
      <c r="C90" s="69" t="s">
        <v>26</v>
      </c>
      <c r="D90" s="69" t="s">
        <v>27</v>
      </c>
      <c r="E90" s="69" t="s">
        <v>28</v>
      </c>
      <c r="F90" s="69" t="s">
        <v>29</v>
      </c>
      <c r="G90" s="69" t="s">
        <v>30</v>
      </c>
      <c r="H90" s="70" t="s">
        <v>31</v>
      </c>
      <c r="J90" s="346"/>
      <c r="K90" s="347"/>
      <c r="L90" s="347"/>
      <c r="M90" s="347"/>
      <c r="N90" s="347"/>
      <c r="O90" s="347"/>
      <c r="P90" s="347"/>
      <c r="Q90" s="141"/>
      <c r="R90" s="346"/>
      <c r="S90" s="347"/>
      <c r="T90" s="347"/>
      <c r="U90" s="347"/>
      <c r="V90" s="347"/>
      <c r="W90" s="347"/>
      <c r="X90" s="347"/>
    </row>
    <row r="91" spans="2:24" x14ac:dyDescent="0.2">
      <c r="B91" s="9" t="str">
        <f>$B$32</f>
        <v>Liberal Arts</v>
      </c>
      <c r="C91" s="171">
        <f>Data!HR22</f>
        <v>4448614.99</v>
      </c>
      <c r="D91" s="171">
        <f>Data!IL22</f>
        <v>1793327.5</v>
      </c>
      <c r="E91" s="171">
        <f>Data!JF22</f>
        <v>199123.44</v>
      </c>
      <c r="F91" s="171">
        <f>Data!JZ22</f>
        <v>169587.52</v>
      </c>
      <c r="G91" s="171">
        <f>Data!KT22</f>
        <v>0</v>
      </c>
      <c r="H91" s="40">
        <f t="shared" ref="H91:H111" si="2">SUM(C91:G91)</f>
        <v>6610653.4500000002</v>
      </c>
      <c r="J91" s="226"/>
      <c r="K91" s="46"/>
      <c r="L91" s="46"/>
      <c r="M91" s="46"/>
      <c r="N91" s="46"/>
      <c r="O91" s="46"/>
      <c r="P91" s="46"/>
      <c r="Q91" s="141"/>
      <c r="R91" s="226"/>
      <c r="S91" s="341"/>
      <c r="T91" s="341"/>
      <c r="U91" s="341"/>
      <c r="V91" s="341"/>
      <c r="W91" s="341"/>
      <c r="X91" s="341"/>
    </row>
    <row r="92" spans="2:24" x14ac:dyDescent="0.2">
      <c r="B92" s="9" t="str">
        <f>$B$33</f>
        <v>Science</v>
      </c>
      <c r="C92" s="171">
        <f>Data!HS22</f>
        <v>2726439.69</v>
      </c>
      <c r="D92" s="171">
        <f>Data!IM22</f>
        <v>1230446.31</v>
      </c>
      <c r="E92" s="171">
        <f>Data!JG22</f>
        <v>284244.21000000002</v>
      </c>
      <c r="F92" s="171">
        <f>Data!KA22</f>
        <v>272354.02</v>
      </c>
      <c r="G92" s="171">
        <f>Data!KU22</f>
        <v>0</v>
      </c>
      <c r="H92" s="75">
        <f t="shared" si="2"/>
        <v>4513484.2300000004</v>
      </c>
      <c r="J92" s="226"/>
      <c r="K92" s="46"/>
      <c r="L92" s="46"/>
      <c r="M92" s="46"/>
      <c r="N92" s="46"/>
      <c r="O92" s="46"/>
      <c r="P92" s="342"/>
      <c r="Q92" s="141"/>
      <c r="R92" s="226"/>
      <c r="S92" s="341"/>
      <c r="T92" s="341"/>
      <c r="U92" s="341"/>
      <c r="V92" s="341"/>
      <c r="W92" s="341"/>
      <c r="X92" s="341"/>
    </row>
    <row r="93" spans="2:24" x14ac:dyDescent="0.2">
      <c r="B93" s="9" t="str">
        <f>$B$34</f>
        <v>Fine Arts</v>
      </c>
      <c r="C93" s="171">
        <f>Data!HT22</f>
        <v>611504.61</v>
      </c>
      <c r="D93" s="171">
        <f>Data!IN22</f>
        <v>259911.85</v>
      </c>
      <c r="E93" s="171">
        <f>Data!JH22</f>
        <v>75633.81</v>
      </c>
      <c r="F93" s="171">
        <f>Data!KB22</f>
        <v>13515.61</v>
      </c>
      <c r="G93" s="171">
        <f>Data!KV22</f>
        <v>0</v>
      </c>
      <c r="H93" s="75">
        <f t="shared" si="2"/>
        <v>960565.88</v>
      </c>
      <c r="J93" s="226"/>
      <c r="K93" s="46"/>
      <c r="L93" s="46"/>
      <c r="M93" s="46"/>
      <c r="N93" s="46"/>
      <c r="O93" s="46"/>
      <c r="P93" s="342"/>
      <c r="Q93" s="141"/>
      <c r="R93" s="226"/>
      <c r="S93" s="341"/>
      <c r="T93" s="341"/>
      <c r="U93" s="341"/>
      <c r="V93" s="341"/>
      <c r="W93" s="341"/>
      <c r="X93" s="341"/>
    </row>
    <row r="94" spans="2:24" x14ac:dyDescent="0.2">
      <c r="B94" s="9" t="str">
        <f>$B$35</f>
        <v>Teacher Education</v>
      </c>
      <c r="C94" s="171">
        <f>Data!HU22</f>
        <v>39466.61</v>
      </c>
      <c r="D94" s="171">
        <f>Data!IO22</f>
        <v>211730.93</v>
      </c>
      <c r="E94" s="171">
        <f>Data!JI22</f>
        <v>79692.95</v>
      </c>
      <c r="F94" s="171">
        <f>Data!KC22</f>
        <v>32911.86</v>
      </c>
      <c r="G94" s="171">
        <f>Data!KW22</f>
        <v>0</v>
      </c>
      <c r="H94" s="75">
        <f t="shared" si="2"/>
        <v>363802.35</v>
      </c>
      <c r="J94" s="226"/>
      <c r="K94" s="46"/>
      <c r="L94" s="46"/>
      <c r="M94" s="46"/>
      <c r="N94" s="46"/>
      <c r="O94" s="46"/>
      <c r="P94" s="342"/>
      <c r="Q94" s="141"/>
      <c r="R94" s="226"/>
      <c r="S94" s="341"/>
      <c r="T94" s="341"/>
      <c r="U94" s="341"/>
      <c r="V94" s="341"/>
      <c r="W94" s="341"/>
      <c r="X94" s="341"/>
    </row>
    <row r="95" spans="2:24" x14ac:dyDescent="0.2">
      <c r="B95" s="9" t="str">
        <f>$B$36</f>
        <v>Agriculture</v>
      </c>
      <c r="C95" s="171">
        <f>Data!HV22</f>
        <v>0</v>
      </c>
      <c r="D95" s="171">
        <f>Data!IP22</f>
        <v>0</v>
      </c>
      <c r="E95" s="171">
        <f>Data!JJ22</f>
        <v>0</v>
      </c>
      <c r="F95" s="171">
        <f>Data!KD22</f>
        <v>0</v>
      </c>
      <c r="G95" s="171">
        <f>Data!KX22</f>
        <v>0</v>
      </c>
      <c r="H95" s="75">
        <f t="shared" si="2"/>
        <v>0</v>
      </c>
      <c r="J95" s="226"/>
      <c r="K95" s="46"/>
      <c r="L95" s="46"/>
      <c r="M95" s="46"/>
      <c r="N95" s="46"/>
      <c r="O95" s="46"/>
      <c r="P95" s="342"/>
      <c r="Q95" s="141"/>
      <c r="R95" s="226"/>
      <c r="S95" s="341"/>
      <c r="T95" s="341"/>
      <c r="U95" s="341"/>
      <c r="V95" s="341"/>
      <c r="W95" s="341"/>
      <c r="X95" s="341"/>
    </row>
    <row r="96" spans="2:24" x14ac:dyDescent="0.2">
      <c r="B96" s="9" t="str">
        <f>$B$37</f>
        <v>Engineering</v>
      </c>
      <c r="C96" s="171">
        <f>Data!HW22</f>
        <v>856021.3</v>
      </c>
      <c r="D96" s="171">
        <f>Data!IQ22</f>
        <v>1875562.68</v>
      </c>
      <c r="E96" s="171">
        <f>Data!JK22</f>
        <v>674674.22</v>
      </c>
      <c r="F96" s="171">
        <f>Data!KE22</f>
        <v>389992.24</v>
      </c>
      <c r="G96" s="171">
        <f>Data!KY22</f>
        <v>0</v>
      </c>
      <c r="H96" s="75">
        <f t="shared" si="2"/>
        <v>3796250.4400000004</v>
      </c>
      <c r="J96" s="226"/>
      <c r="K96" s="46"/>
      <c r="L96" s="46"/>
      <c r="M96" s="46"/>
      <c r="N96" s="46"/>
      <c r="O96" s="46"/>
      <c r="P96" s="342"/>
      <c r="Q96" s="141"/>
      <c r="R96" s="226"/>
      <c r="S96" s="341"/>
      <c r="T96" s="341"/>
      <c r="U96" s="341"/>
      <c r="V96" s="341"/>
      <c r="W96" s="341"/>
      <c r="X96" s="341"/>
    </row>
    <row r="97" spans="2:24" x14ac:dyDescent="0.2">
      <c r="B97" s="9" t="str">
        <f>$B$38</f>
        <v>Home Economics</v>
      </c>
      <c r="C97" s="171">
        <f>Data!HX22</f>
        <v>112871.19</v>
      </c>
      <c r="D97" s="171">
        <f>Data!IR22</f>
        <v>118804.29</v>
      </c>
      <c r="E97" s="171">
        <f>Data!JL22</f>
        <v>3624.29</v>
      </c>
      <c r="F97" s="171">
        <f>Data!KF22</f>
        <v>0</v>
      </c>
      <c r="G97" s="171">
        <f>Data!KZ22</f>
        <v>0</v>
      </c>
      <c r="H97" s="75">
        <f t="shared" si="2"/>
        <v>235299.77</v>
      </c>
      <c r="J97" s="226"/>
      <c r="K97" s="46"/>
      <c r="L97" s="46"/>
      <c r="M97" s="46"/>
      <c r="N97" s="46"/>
      <c r="O97" s="46"/>
      <c r="P97" s="342"/>
      <c r="Q97" s="141"/>
      <c r="R97" s="226"/>
      <c r="S97" s="341"/>
      <c r="T97" s="341"/>
      <c r="U97" s="341"/>
      <c r="V97" s="341"/>
      <c r="W97" s="341"/>
      <c r="X97" s="341"/>
    </row>
    <row r="98" spans="2:24" x14ac:dyDescent="0.2">
      <c r="B98" s="9" t="str">
        <f>$B$39</f>
        <v>Law</v>
      </c>
      <c r="C98" s="171">
        <f>Data!HY22</f>
        <v>0</v>
      </c>
      <c r="D98" s="171">
        <f>Data!IS22</f>
        <v>0</v>
      </c>
      <c r="E98" s="171">
        <f>Data!JM22</f>
        <v>0</v>
      </c>
      <c r="F98" s="171">
        <f>Data!KG22</f>
        <v>0</v>
      </c>
      <c r="G98" s="171">
        <f>Data!LA22</f>
        <v>351751.31</v>
      </c>
      <c r="H98" s="75">
        <f t="shared" si="2"/>
        <v>351751.31</v>
      </c>
      <c r="J98" s="226"/>
      <c r="K98" s="46"/>
      <c r="L98" s="46"/>
      <c r="M98" s="46"/>
      <c r="N98" s="46"/>
      <c r="O98" s="46"/>
      <c r="P98" s="342"/>
      <c r="Q98" s="141"/>
      <c r="R98" s="226"/>
      <c r="S98" s="341"/>
      <c r="T98" s="341"/>
      <c r="U98" s="341"/>
      <c r="V98" s="341"/>
      <c r="W98" s="341"/>
      <c r="X98" s="341"/>
    </row>
    <row r="99" spans="2:24" x14ac:dyDescent="0.2">
      <c r="B99" s="9" t="str">
        <f>$B$40</f>
        <v>Social Service</v>
      </c>
      <c r="C99" s="171">
        <f>Data!HZ22</f>
        <v>0</v>
      </c>
      <c r="D99" s="171">
        <f>Data!IT22</f>
        <v>0</v>
      </c>
      <c r="E99" s="171">
        <f>Data!JN22</f>
        <v>430722.68</v>
      </c>
      <c r="F99" s="171">
        <f>Data!KH22</f>
        <v>13725</v>
      </c>
      <c r="G99" s="171">
        <f>Data!LB22</f>
        <v>0</v>
      </c>
      <c r="H99" s="75">
        <f t="shared" si="2"/>
        <v>444447.68</v>
      </c>
      <c r="J99" s="226"/>
      <c r="K99" s="46"/>
      <c r="L99" s="46"/>
      <c r="M99" s="46"/>
      <c r="N99" s="46"/>
      <c r="O99" s="46"/>
      <c r="P99" s="342"/>
      <c r="Q99" s="141"/>
      <c r="R99" s="226"/>
      <c r="S99" s="341"/>
      <c r="T99" s="341"/>
      <c r="U99" s="341"/>
      <c r="V99" s="341"/>
      <c r="W99" s="341"/>
      <c r="X99" s="341"/>
    </row>
    <row r="100" spans="2:24" x14ac:dyDescent="0.2">
      <c r="B100" s="9" t="str">
        <f>$B$41</f>
        <v>Library Science</v>
      </c>
      <c r="C100" s="171">
        <f>Data!IA22</f>
        <v>0</v>
      </c>
      <c r="D100" s="171">
        <f>Data!IU22</f>
        <v>0</v>
      </c>
      <c r="E100" s="171">
        <f>Data!JO22</f>
        <v>0</v>
      </c>
      <c r="F100" s="171">
        <f>Data!KI22</f>
        <v>0</v>
      </c>
      <c r="G100" s="171">
        <f>Data!LC22</f>
        <v>0</v>
      </c>
      <c r="H100" s="75">
        <f t="shared" si="2"/>
        <v>0</v>
      </c>
      <c r="J100" s="226"/>
      <c r="K100" s="46"/>
      <c r="L100" s="46"/>
      <c r="M100" s="46"/>
      <c r="N100" s="46"/>
      <c r="O100" s="46"/>
      <c r="P100" s="342"/>
      <c r="Q100" s="141"/>
      <c r="R100" s="226"/>
      <c r="S100" s="341"/>
      <c r="T100" s="341"/>
      <c r="U100" s="341"/>
      <c r="V100" s="341"/>
      <c r="W100" s="341"/>
      <c r="X100" s="341"/>
    </row>
    <row r="101" spans="2:24" x14ac:dyDescent="0.2">
      <c r="B101" s="9" t="str">
        <f>$B$42</f>
        <v>Veterinary Science</v>
      </c>
      <c r="C101" s="171">
        <f>Data!IB22</f>
        <v>0</v>
      </c>
      <c r="D101" s="171">
        <f>Data!IV22</f>
        <v>0</v>
      </c>
      <c r="E101" s="171">
        <f>Data!JP22</f>
        <v>0</v>
      </c>
      <c r="F101" s="171">
        <f>Data!KJ22</f>
        <v>0</v>
      </c>
      <c r="G101" s="171">
        <f>Data!LD22</f>
        <v>0</v>
      </c>
      <c r="H101" s="75">
        <f t="shared" si="2"/>
        <v>0</v>
      </c>
      <c r="J101" s="226"/>
      <c r="K101" s="46"/>
      <c r="L101" s="46"/>
      <c r="M101" s="46"/>
      <c r="N101" s="46"/>
      <c r="O101" s="46"/>
      <c r="P101" s="342"/>
      <c r="Q101" s="141"/>
      <c r="R101" s="226"/>
      <c r="S101" s="341"/>
      <c r="T101" s="341"/>
      <c r="U101" s="341"/>
      <c r="V101" s="341"/>
      <c r="W101" s="341"/>
      <c r="X101" s="341"/>
    </row>
    <row r="102" spans="2:24" x14ac:dyDescent="0.2">
      <c r="B102" s="9" t="str">
        <f>$B$43</f>
        <v>Vocational Training</v>
      </c>
      <c r="C102" s="171">
        <f>Data!IC22</f>
        <v>11999.81</v>
      </c>
      <c r="D102" s="171">
        <f>Data!IW22</f>
        <v>1044.47</v>
      </c>
      <c r="E102" s="171">
        <f>Data!JQ22</f>
        <v>0</v>
      </c>
      <c r="F102" s="171">
        <f>Data!KK22</f>
        <v>0</v>
      </c>
      <c r="G102" s="171">
        <f>Data!LE22</f>
        <v>0</v>
      </c>
      <c r="H102" s="75">
        <f t="shared" si="2"/>
        <v>13044.279999999999</v>
      </c>
      <c r="J102" s="226"/>
      <c r="K102" s="46"/>
      <c r="L102" s="46"/>
      <c r="M102" s="46"/>
      <c r="N102" s="46"/>
      <c r="O102" s="46"/>
      <c r="P102" s="342"/>
      <c r="Q102" s="141"/>
      <c r="R102" s="226"/>
      <c r="S102" s="341"/>
      <c r="T102" s="341"/>
      <c r="U102" s="341"/>
      <c r="V102" s="341"/>
      <c r="W102" s="341"/>
      <c r="X102" s="341"/>
    </row>
    <row r="103" spans="2:24" x14ac:dyDescent="0.2">
      <c r="B103" s="9" t="str">
        <f>$B$44</f>
        <v>Physical Training</v>
      </c>
      <c r="C103" s="171">
        <f>Data!ID22</f>
        <v>597.67999999999995</v>
      </c>
      <c r="D103" s="171">
        <f>Data!IX22</f>
        <v>0</v>
      </c>
      <c r="E103" s="171">
        <f>Data!JR22</f>
        <v>0</v>
      </c>
      <c r="F103" s="171">
        <f>Data!KL22</f>
        <v>0</v>
      </c>
      <c r="G103" s="171">
        <f>Data!LF22</f>
        <v>0</v>
      </c>
      <c r="H103" s="75">
        <f t="shared" si="2"/>
        <v>597.67999999999995</v>
      </c>
      <c r="J103" s="226"/>
      <c r="K103" s="46"/>
      <c r="L103" s="46"/>
      <c r="M103" s="46"/>
      <c r="N103" s="46"/>
      <c r="O103" s="46"/>
      <c r="P103" s="342"/>
      <c r="Q103" s="141"/>
      <c r="R103" s="226"/>
      <c r="S103" s="341"/>
      <c r="T103" s="341"/>
      <c r="U103" s="341"/>
      <c r="V103" s="341"/>
      <c r="W103" s="341"/>
      <c r="X103" s="341"/>
    </row>
    <row r="104" spans="2:24" x14ac:dyDescent="0.2">
      <c r="B104" s="9" t="str">
        <f>$B$45</f>
        <v>Health Services</v>
      </c>
      <c r="C104" s="171">
        <f>Data!IE22</f>
        <v>265724.7</v>
      </c>
      <c r="D104" s="171">
        <f>Data!IY22</f>
        <v>283439.42</v>
      </c>
      <c r="E104" s="171">
        <f>Data!JS22</f>
        <v>82989.03</v>
      </c>
      <c r="F104" s="171">
        <f>Data!KM22</f>
        <v>2198.4299999999998</v>
      </c>
      <c r="G104" s="171">
        <f>Data!LG22</f>
        <v>0</v>
      </c>
      <c r="H104" s="75">
        <f t="shared" si="2"/>
        <v>634351.58000000007</v>
      </c>
      <c r="J104" s="226"/>
      <c r="K104" s="46"/>
      <c r="L104" s="46"/>
      <c r="M104" s="46"/>
      <c r="N104" s="46"/>
      <c r="O104" s="46"/>
      <c r="P104" s="342"/>
      <c r="Q104" s="141"/>
      <c r="R104" s="226"/>
      <c r="S104" s="341"/>
      <c r="T104" s="341"/>
      <c r="U104" s="341"/>
      <c r="V104" s="341"/>
      <c r="W104" s="341"/>
      <c r="X104" s="341"/>
    </row>
    <row r="105" spans="2:24" x14ac:dyDescent="0.2">
      <c r="B105" s="9" t="str">
        <f>$B$46</f>
        <v>Pharmacy</v>
      </c>
      <c r="C105" s="171">
        <f>Data!IF22</f>
        <v>0</v>
      </c>
      <c r="D105" s="171">
        <f>Data!IZ22</f>
        <v>0</v>
      </c>
      <c r="E105" s="171">
        <f>Data!JT22</f>
        <v>1670098.41</v>
      </c>
      <c r="F105" s="171">
        <f>Data!KN22</f>
        <v>1448715.59</v>
      </c>
      <c r="G105" s="171">
        <f>Data!LH22</f>
        <v>732420.59</v>
      </c>
      <c r="H105" s="75">
        <f t="shared" si="2"/>
        <v>3851234.59</v>
      </c>
      <c r="J105" s="226"/>
      <c r="K105" s="46"/>
      <c r="L105" s="46"/>
      <c r="M105" s="46"/>
      <c r="N105" s="46"/>
      <c r="O105" s="46"/>
      <c r="P105" s="342"/>
      <c r="Q105" s="141"/>
      <c r="R105" s="226"/>
      <c r="S105" s="341"/>
      <c r="T105" s="341"/>
      <c r="U105" s="341"/>
      <c r="V105" s="341"/>
      <c r="W105" s="341"/>
      <c r="X105" s="341"/>
    </row>
    <row r="106" spans="2:24" x14ac:dyDescent="0.2">
      <c r="B106" s="9" t="str">
        <f>$B$47</f>
        <v>Business Administration</v>
      </c>
      <c r="C106" s="171">
        <f>Data!IG22</f>
        <v>1441800.61</v>
      </c>
      <c r="D106" s="171">
        <f>Data!JA22</f>
        <v>4023470.62</v>
      </c>
      <c r="E106" s="171">
        <f>Data!JU22</f>
        <v>882678.9</v>
      </c>
      <c r="F106" s="171">
        <f>Data!KO22</f>
        <v>36793.120000000003</v>
      </c>
      <c r="G106" s="171">
        <f>Data!LI22</f>
        <v>0</v>
      </c>
      <c r="H106" s="75">
        <f t="shared" si="2"/>
        <v>6384743.2500000009</v>
      </c>
      <c r="J106" s="226"/>
      <c r="K106" s="46"/>
      <c r="L106" s="46"/>
      <c r="M106" s="46"/>
      <c r="N106" s="46"/>
      <c r="O106" s="46"/>
      <c r="P106" s="342"/>
      <c r="Q106" s="141"/>
      <c r="R106" s="226"/>
      <c r="S106" s="341"/>
      <c r="T106" s="341"/>
      <c r="U106" s="341"/>
      <c r="V106" s="341"/>
      <c r="W106" s="341"/>
      <c r="X106" s="341"/>
    </row>
    <row r="107" spans="2:24" x14ac:dyDescent="0.2">
      <c r="B107" s="9" t="str">
        <f>$B$48</f>
        <v>Optometry</v>
      </c>
      <c r="C107" s="171">
        <f>Data!IH22</f>
        <v>0</v>
      </c>
      <c r="D107" s="171">
        <f>Data!JB22</f>
        <v>0</v>
      </c>
      <c r="E107" s="171">
        <f>Data!JV22</f>
        <v>0</v>
      </c>
      <c r="F107" s="171">
        <f>Data!KP22</f>
        <v>0</v>
      </c>
      <c r="G107" s="171">
        <f>Data!LJ22</f>
        <v>2108227.63</v>
      </c>
      <c r="H107" s="75">
        <f t="shared" si="2"/>
        <v>2108227.63</v>
      </c>
      <c r="J107" s="226"/>
      <c r="K107" s="46"/>
      <c r="L107" s="46"/>
      <c r="M107" s="46"/>
      <c r="N107" s="46"/>
      <c r="O107" s="46"/>
      <c r="P107" s="342"/>
      <c r="Q107" s="141"/>
      <c r="R107" s="226"/>
      <c r="S107" s="341"/>
      <c r="T107" s="341"/>
      <c r="U107" s="341"/>
      <c r="V107" s="341"/>
      <c r="W107" s="341"/>
      <c r="X107" s="341"/>
    </row>
    <row r="108" spans="2:24" x14ac:dyDescent="0.2">
      <c r="B108" s="9" t="str">
        <f>$B$49</f>
        <v>Teacher Ed-Practice Teaching</v>
      </c>
      <c r="C108" s="171">
        <f>Data!II22</f>
        <v>2366.27</v>
      </c>
      <c r="D108" s="171">
        <f>Data!JC22</f>
        <v>9301.1200000000008</v>
      </c>
      <c r="E108" s="171">
        <f>Data!JW22</f>
        <v>0</v>
      </c>
      <c r="F108" s="171">
        <f>Data!KQ22</f>
        <v>0</v>
      </c>
      <c r="G108" s="171">
        <f>Data!LK22</f>
        <v>0</v>
      </c>
      <c r="H108" s="75">
        <f t="shared" si="2"/>
        <v>11667.390000000001</v>
      </c>
      <c r="J108" s="226"/>
      <c r="K108" s="46"/>
      <c r="L108" s="46"/>
      <c r="M108" s="46"/>
      <c r="N108" s="46"/>
      <c r="O108" s="46"/>
      <c r="P108" s="342"/>
      <c r="Q108" s="141"/>
      <c r="R108" s="226"/>
      <c r="S108" s="341"/>
      <c r="T108" s="341"/>
      <c r="U108" s="341"/>
      <c r="V108" s="341"/>
      <c r="W108" s="341"/>
      <c r="X108" s="341"/>
    </row>
    <row r="109" spans="2:24" x14ac:dyDescent="0.2">
      <c r="B109" s="9" t="str">
        <f>$B$50</f>
        <v>Technology</v>
      </c>
      <c r="C109" s="171">
        <f>Data!IJ22</f>
        <v>306398.7</v>
      </c>
      <c r="D109" s="171">
        <f>Data!JD22</f>
        <v>551142.02</v>
      </c>
      <c r="E109" s="171">
        <f>Data!JX22</f>
        <v>27189.26</v>
      </c>
      <c r="F109" s="171">
        <f>Data!KR22</f>
        <v>1235.8399999999999</v>
      </c>
      <c r="G109" s="171">
        <f>Data!LL22</f>
        <v>0</v>
      </c>
      <c r="H109" s="75">
        <f t="shared" si="2"/>
        <v>885965.82</v>
      </c>
      <c r="J109" s="226"/>
      <c r="K109" s="46"/>
      <c r="L109" s="46"/>
      <c r="M109" s="46"/>
      <c r="N109" s="46"/>
      <c r="O109" s="46"/>
      <c r="P109" s="342"/>
      <c r="Q109" s="141"/>
      <c r="R109" s="226"/>
      <c r="S109" s="341"/>
      <c r="T109" s="341"/>
      <c r="U109" s="341"/>
      <c r="V109" s="341"/>
      <c r="W109" s="341"/>
      <c r="X109" s="341"/>
    </row>
    <row r="110" spans="2:24" x14ac:dyDescent="0.2">
      <c r="B110" s="9" t="str">
        <f>$B$51</f>
        <v>Nursing</v>
      </c>
      <c r="C110" s="171">
        <f>Data!IK22</f>
        <v>1165.93</v>
      </c>
      <c r="D110" s="171">
        <f>Data!JE22</f>
        <v>28544.03</v>
      </c>
      <c r="E110" s="171">
        <f>Data!JY22</f>
        <v>4887.22</v>
      </c>
      <c r="F110" s="171">
        <f>Data!KS22</f>
        <v>0</v>
      </c>
      <c r="G110" s="171">
        <f>Data!HPM22</f>
        <v>0</v>
      </c>
      <c r="H110" s="75">
        <f t="shared" si="2"/>
        <v>34597.18</v>
      </c>
      <c r="J110" s="226"/>
      <c r="K110" s="46"/>
      <c r="L110" s="46"/>
      <c r="M110" s="46"/>
      <c r="N110" s="46"/>
      <c r="O110" s="46"/>
      <c r="P110" s="342"/>
      <c r="Q110" s="141"/>
      <c r="R110" s="226"/>
      <c r="S110" s="341"/>
      <c r="T110" s="341"/>
      <c r="U110" s="341"/>
      <c r="V110" s="341"/>
      <c r="W110" s="341"/>
      <c r="X110" s="341"/>
    </row>
    <row r="111" spans="2:24" x14ac:dyDescent="0.2">
      <c r="B111" s="39" t="str">
        <f>$B$52</f>
        <v>Totals</v>
      </c>
      <c r="C111" s="40">
        <f>SUM(C91:C110)</f>
        <v>10824972.089999998</v>
      </c>
      <c r="D111" s="40">
        <f>SUM(D91:D110)</f>
        <v>10386725.239999998</v>
      </c>
      <c r="E111" s="40">
        <f>SUM(E91:E110)</f>
        <v>4415558.42</v>
      </c>
      <c r="F111" s="40">
        <f>SUM(F91:F110)</f>
        <v>2381029.23</v>
      </c>
      <c r="G111" s="40">
        <f>SUM(G91:G110)</f>
        <v>3192399.53</v>
      </c>
      <c r="H111" s="40">
        <f t="shared" si="2"/>
        <v>31200684.510000002</v>
      </c>
      <c r="J111" s="50"/>
      <c r="K111" s="46"/>
      <c r="L111" s="46"/>
      <c r="M111" s="46"/>
      <c r="N111" s="46"/>
      <c r="O111" s="46"/>
      <c r="P111" s="46"/>
      <c r="Q111" s="141"/>
      <c r="R111" s="141"/>
      <c r="S111" s="141"/>
      <c r="T111" s="141"/>
      <c r="U111" s="141"/>
      <c r="V111" s="141"/>
      <c r="W111" s="141"/>
      <c r="X111" s="141"/>
    </row>
    <row r="112" spans="2:24" x14ac:dyDescent="0.2">
      <c r="B112" s="44"/>
      <c r="C112" s="46"/>
      <c r="D112" s="46"/>
      <c r="E112" s="46"/>
      <c r="F112" s="46"/>
      <c r="G112" s="46"/>
      <c r="H112" s="49"/>
      <c r="J112" s="141"/>
      <c r="K112" s="141"/>
      <c r="L112" s="141"/>
      <c r="M112" s="141"/>
      <c r="N112" s="141"/>
      <c r="O112" s="141"/>
      <c r="P112" s="141"/>
      <c r="Q112" s="141"/>
      <c r="R112" s="141"/>
      <c r="S112" s="141"/>
      <c r="T112" s="141"/>
      <c r="U112" s="141"/>
      <c r="V112" s="141"/>
      <c r="W112" s="141"/>
      <c r="X112" s="141"/>
    </row>
    <row r="113" spans="2:24" ht="15" customHeight="1" x14ac:dyDescent="0.2">
      <c r="B113" s="373" t="s">
        <v>65</v>
      </c>
      <c r="C113" s="373"/>
      <c r="D113" s="373"/>
      <c r="E113" s="373"/>
      <c r="F113" s="373"/>
      <c r="G113" s="373"/>
      <c r="H113" s="373"/>
      <c r="I113" s="1"/>
      <c r="J113" s="141"/>
      <c r="K113" s="141"/>
      <c r="L113" s="141"/>
      <c r="M113" s="141"/>
      <c r="N113" s="141"/>
      <c r="O113" s="141"/>
      <c r="P113" s="141"/>
      <c r="Q113" s="141"/>
      <c r="R113" s="141"/>
      <c r="S113" s="141"/>
      <c r="T113" s="141"/>
      <c r="U113" s="141"/>
      <c r="V113" s="141"/>
      <c r="W113" s="141"/>
      <c r="X113" s="141"/>
    </row>
    <row r="114" spans="2:24" ht="43.5" customHeight="1" thickBot="1" x14ac:dyDescent="0.25">
      <c r="B114" s="372" t="s">
        <v>37</v>
      </c>
      <c r="C114" s="372"/>
      <c r="D114" s="372"/>
      <c r="E114" s="372"/>
      <c r="F114" s="372"/>
      <c r="G114" s="372"/>
      <c r="H114" s="55"/>
      <c r="J114" s="141"/>
      <c r="K114" s="141"/>
      <c r="L114" s="141"/>
      <c r="M114" s="141"/>
      <c r="N114" s="141"/>
      <c r="O114" s="141"/>
      <c r="P114" s="141"/>
      <c r="Q114" s="141"/>
      <c r="R114" s="141"/>
      <c r="S114" s="141"/>
      <c r="T114" s="141"/>
      <c r="U114" s="141"/>
      <c r="V114" s="141"/>
      <c r="W114" s="141"/>
      <c r="X114" s="141"/>
    </row>
    <row r="115" spans="2:24" ht="15" customHeight="1" thickBot="1" x14ac:dyDescent="0.25">
      <c r="B115" s="68" t="s">
        <v>32</v>
      </c>
      <c r="C115" s="69" t="s">
        <v>26</v>
      </c>
      <c r="D115" s="69" t="s">
        <v>27</v>
      </c>
      <c r="E115" s="69" t="s">
        <v>28</v>
      </c>
      <c r="F115" s="69" t="s">
        <v>29</v>
      </c>
      <c r="G115" s="69" t="s">
        <v>30</v>
      </c>
      <c r="H115" s="70" t="s">
        <v>31</v>
      </c>
      <c r="I115" s="1"/>
    </row>
    <row r="116" spans="2:24" x14ac:dyDescent="0.2">
      <c r="B116" s="9" t="str">
        <f>$B$32</f>
        <v>Liberal Arts</v>
      </c>
      <c r="C116" s="21">
        <f t="shared" ref="C116:G131" si="3">C91+C61</f>
        <v>16331158.99</v>
      </c>
      <c r="D116" s="21">
        <f t="shared" si="3"/>
        <v>14477574.5</v>
      </c>
      <c r="E116" s="21">
        <f t="shared" si="3"/>
        <v>7253876.4400000004</v>
      </c>
      <c r="F116" s="21">
        <f t="shared" si="3"/>
        <v>11289008.52</v>
      </c>
      <c r="G116" s="21">
        <f t="shared" si="3"/>
        <v>0</v>
      </c>
      <c r="H116" s="40">
        <f t="shared" ref="H116:H136" si="4">SUM(C116:G116)</f>
        <v>49351618.450000003</v>
      </c>
      <c r="I116" s="1"/>
    </row>
    <row r="117" spans="2:24" x14ac:dyDescent="0.2">
      <c r="B117" s="9" t="str">
        <f>$B$33</f>
        <v>Science</v>
      </c>
      <c r="C117" s="22">
        <f t="shared" si="3"/>
        <v>7936121.6899999995</v>
      </c>
      <c r="D117" s="22">
        <f t="shared" si="3"/>
        <v>6737331.3100000005</v>
      </c>
      <c r="E117" s="22">
        <f t="shared" si="3"/>
        <v>4940688.21</v>
      </c>
      <c r="F117" s="22">
        <f t="shared" si="3"/>
        <v>10290977.02</v>
      </c>
      <c r="G117" s="22">
        <f t="shared" si="3"/>
        <v>0</v>
      </c>
      <c r="H117" s="75">
        <f t="shared" si="4"/>
        <v>29905118.23</v>
      </c>
      <c r="I117" s="1"/>
    </row>
    <row r="118" spans="2:24" x14ac:dyDescent="0.2">
      <c r="B118" s="9" t="str">
        <f>$B$34</f>
        <v>Fine Arts</v>
      </c>
      <c r="C118" s="22">
        <f t="shared" si="3"/>
        <v>3611609.61</v>
      </c>
      <c r="D118" s="22">
        <f t="shared" si="3"/>
        <v>3770956.85</v>
      </c>
      <c r="E118" s="22">
        <f t="shared" si="3"/>
        <v>2903697.81</v>
      </c>
      <c r="F118" s="22">
        <f t="shared" si="3"/>
        <v>808063.61</v>
      </c>
      <c r="G118" s="22">
        <f t="shared" si="3"/>
        <v>0</v>
      </c>
      <c r="H118" s="75">
        <f t="shared" si="4"/>
        <v>11094327.879999999</v>
      </c>
      <c r="I118" s="1"/>
    </row>
    <row r="119" spans="2:24" x14ac:dyDescent="0.2">
      <c r="B119" s="9" t="str">
        <f>$B$35</f>
        <v>Teacher Education</v>
      </c>
      <c r="C119" s="22">
        <f t="shared" si="3"/>
        <v>353847.61</v>
      </c>
      <c r="D119" s="22">
        <f t="shared" si="3"/>
        <v>1894472.93</v>
      </c>
      <c r="E119" s="22">
        <f t="shared" si="3"/>
        <v>1953090.95</v>
      </c>
      <c r="F119" s="22">
        <f t="shared" si="3"/>
        <v>2362080.86</v>
      </c>
      <c r="G119" s="22">
        <f t="shared" si="3"/>
        <v>0</v>
      </c>
      <c r="H119" s="75">
        <f t="shared" si="4"/>
        <v>6563492.3499999996</v>
      </c>
      <c r="I119" s="1"/>
    </row>
    <row r="120" spans="2:24" x14ac:dyDescent="0.2">
      <c r="B120" s="9" t="str">
        <f>$B$36</f>
        <v>Agriculture</v>
      </c>
      <c r="C120" s="22">
        <f t="shared" si="3"/>
        <v>0</v>
      </c>
      <c r="D120" s="22">
        <f t="shared" si="3"/>
        <v>0</v>
      </c>
      <c r="E120" s="22">
        <f t="shared" si="3"/>
        <v>0</v>
      </c>
      <c r="F120" s="22">
        <f t="shared" si="3"/>
        <v>0</v>
      </c>
      <c r="G120" s="22">
        <f t="shared" si="3"/>
        <v>0</v>
      </c>
      <c r="H120" s="75">
        <f t="shared" si="4"/>
        <v>0</v>
      </c>
      <c r="I120" s="1"/>
    </row>
    <row r="121" spans="2:24" x14ac:dyDescent="0.2">
      <c r="B121" s="9" t="str">
        <f>$B$37</f>
        <v>Engineering</v>
      </c>
      <c r="C121" s="22">
        <f t="shared" si="3"/>
        <v>3934209.3</v>
      </c>
      <c r="D121" s="22">
        <f t="shared" si="3"/>
        <v>9140766.6799999997</v>
      </c>
      <c r="E121" s="22">
        <f t="shared" si="3"/>
        <v>10947461.220000001</v>
      </c>
      <c r="F121" s="22">
        <f t="shared" si="3"/>
        <v>10886072.24</v>
      </c>
      <c r="G121" s="22">
        <f t="shared" si="3"/>
        <v>0</v>
      </c>
      <c r="H121" s="75">
        <f t="shared" si="4"/>
        <v>34908509.440000005</v>
      </c>
      <c r="I121" s="1"/>
    </row>
    <row r="122" spans="2:24" x14ac:dyDescent="0.2">
      <c r="B122" s="9" t="str">
        <f>$B$38</f>
        <v>Home Economics</v>
      </c>
      <c r="C122" s="22">
        <f t="shared" si="3"/>
        <v>373047.19</v>
      </c>
      <c r="D122" s="22">
        <f t="shared" si="3"/>
        <v>792068.29</v>
      </c>
      <c r="E122" s="22">
        <f t="shared" si="3"/>
        <v>174336.29</v>
      </c>
      <c r="F122" s="22">
        <f t="shared" si="3"/>
        <v>0</v>
      </c>
      <c r="G122" s="22">
        <f t="shared" si="3"/>
        <v>0</v>
      </c>
      <c r="H122" s="75">
        <f t="shared" si="4"/>
        <v>1339451.77</v>
      </c>
      <c r="I122" s="1"/>
    </row>
    <row r="123" spans="2:24" x14ac:dyDescent="0.2">
      <c r="B123" s="9" t="str">
        <f>$B$39</f>
        <v>Law</v>
      </c>
      <c r="C123" s="22">
        <f t="shared" si="3"/>
        <v>0</v>
      </c>
      <c r="D123" s="22">
        <f t="shared" si="3"/>
        <v>0</v>
      </c>
      <c r="E123" s="22">
        <f t="shared" si="3"/>
        <v>0</v>
      </c>
      <c r="F123" s="22">
        <f t="shared" si="3"/>
        <v>0</v>
      </c>
      <c r="G123" s="22">
        <f t="shared" si="3"/>
        <v>9383803.3100000005</v>
      </c>
      <c r="H123" s="75">
        <f t="shared" si="4"/>
        <v>9383803.3100000005</v>
      </c>
      <c r="I123" s="1"/>
    </row>
    <row r="124" spans="2:24" x14ac:dyDescent="0.2">
      <c r="B124" s="9" t="str">
        <f>$B$40</f>
        <v>Social Service</v>
      </c>
      <c r="C124" s="22">
        <f t="shared" si="3"/>
        <v>0</v>
      </c>
      <c r="D124" s="22">
        <f t="shared" si="3"/>
        <v>0</v>
      </c>
      <c r="E124" s="22">
        <f t="shared" si="3"/>
        <v>2131559.6800000002</v>
      </c>
      <c r="F124" s="22">
        <f t="shared" si="3"/>
        <v>663795</v>
      </c>
      <c r="G124" s="22">
        <f t="shared" si="3"/>
        <v>0</v>
      </c>
      <c r="H124" s="75">
        <f t="shared" si="4"/>
        <v>2795354.68</v>
      </c>
      <c r="I124" s="1"/>
    </row>
    <row r="125" spans="2:24"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24"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24" x14ac:dyDescent="0.2">
      <c r="B127" s="9" t="str">
        <f>$B$43</f>
        <v>Vocational Training</v>
      </c>
      <c r="C127" s="22">
        <f t="shared" si="3"/>
        <v>66570.81</v>
      </c>
      <c r="D127" s="22">
        <f t="shared" si="3"/>
        <v>9669.4699999999993</v>
      </c>
      <c r="E127" s="22">
        <f t="shared" si="3"/>
        <v>0</v>
      </c>
      <c r="F127" s="22">
        <f t="shared" si="3"/>
        <v>0</v>
      </c>
      <c r="G127" s="22">
        <f t="shared" si="3"/>
        <v>0</v>
      </c>
      <c r="H127" s="75">
        <f t="shared" si="4"/>
        <v>76240.28</v>
      </c>
      <c r="I127" s="1"/>
    </row>
    <row r="128" spans="2:24" x14ac:dyDescent="0.2">
      <c r="B128" s="9" t="str">
        <f>$B$44</f>
        <v>Physical Training</v>
      </c>
      <c r="C128" s="22">
        <f t="shared" si="3"/>
        <v>4711.68</v>
      </c>
      <c r="D128" s="22">
        <f t="shared" si="3"/>
        <v>0</v>
      </c>
      <c r="E128" s="22">
        <f t="shared" si="3"/>
        <v>0</v>
      </c>
      <c r="F128" s="22">
        <f t="shared" si="3"/>
        <v>0</v>
      </c>
      <c r="G128" s="22">
        <f t="shared" si="3"/>
        <v>0</v>
      </c>
      <c r="H128" s="75">
        <f t="shared" si="4"/>
        <v>4711.68</v>
      </c>
      <c r="I128" s="1"/>
    </row>
    <row r="129" spans="2:12" x14ac:dyDescent="0.2">
      <c r="B129" s="9" t="str">
        <f>$B$45</f>
        <v>Health Services</v>
      </c>
      <c r="C129" s="22">
        <f t="shared" si="3"/>
        <v>727830.7</v>
      </c>
      <c r="D129" s="22">
        <f t="shared" si="3"/>
        <v>1643602.42</v>
      </c>
      <c r="E129" s="22">
        <f t="shared" si="3"/>
        <v>931678.03</v>
      </c>
      <c r="F129" s="22">
        <f t="shared" si="3"/>
        <v>636390.43000000005</v>
      </c>
      <c r="G129" s="22">
        <f t="shared" si="3"/>
        <v>0</v>
      </c>
      <c r="H129" s="75">
        <f t="shared" si="4"/>
        <v>3939501.5800000005</v>
      </c>
      <c r="I129" s="1"/>
    </row>
    <row r="130" spans="2:12" x14ac:dyDescent="0.2">
      <c r="B130" s="9" t="str">
        <f>$B$46</f>
        <v>Pharmacy</v>
      </c>
      <c r="C130" s="22">
        <f t="shared" si="3"/>
        <v>0</v>
      </c>
      <c r="D130" s="22">
        <f t="shared" si="3"/>
        <v>0</v>
      </c>
      <c r="E130" s="22">
        <f t="shared" si="3"/>
        <v>3518274.41</v>
      </c>
      <c r="F130" s="22">
        <f t="shared" si="3"/>
        <v>3434168.59</v>
      </c>
      <c r="G130" s="22">
        <f t="shared" si="3"/>
        <v>4202159.59</v>
      </c>
      <c r="H130" s="75">
        <f t="shared" si="4"/>
        <v>11154602.59</v>
      </c>
      <c r="I130" s="1"/>
    </row>
    <row r="131" spans="2:12" x14ac:dyDescent="0.2">
      <c r="B131" s="9" t="str">
        <f>$B$47</f>
        <v>Business Administration</v>
      </c>
      <c r="C131" s="22">
        <f t="shared" si="3"/>
        <v>3568961.6100000003</v>
      </c>
      <c r="D131" s="22">
        <f t="shared" si="3"/>
        <v>15185795.620000001</v>
      </c>
      <c r="E131" s="22">
        <f t="shared" si="3"/>
        <v>8676738.9000000004</v>
      </c>
      <c r="F131" s="22">
        <f t="shared" si="3"/>
        <v>3625610.12</v>
      </c>
      <c r="G131" s="22">
        <f t="shared" si="3"/>
        <v>0</v>
      </c>
      <c r="H131" s="75">
        <f t="shared" si="4"/>
        <v>31057106.250000004</v>
      </c>
      <c r="I131" s="1"/>
    </row>
    <row r="132" spans="2:12" x14ac:dyDescent="0.2">
      <c r="B132" s="9" t="str">
        <f>$B$48</f>
        <v>Optometry</v>
      </c>
      <c r="C132" s="22">
        <f t="shared" ref="C132:G135" si="5">C107+C77</f>
        <v>0</v>
      </c>
      <c r="D132" s="22">
        <f t="shared" si="5"/>
        <v>0</v>
      </c>
      <c r="E132" s="22">
        <f t="shared" si="5"/>
        <v>0</v>
      </c>
      <c r="F132" s="22">
        <f t="shared" si="5"/>
        <v>0</v>
      </c>
      <c r="G132" s="22">
        <f t="shared" si="5"/>
        <v>7336411.6299999999</v>
      </c>
      <c r="H132" s="75">
        <f t="shared" si="4"/>
        <v>7336411.6299999999</v>
      </c>
      <c r="I132" s="1"/>
    </row>
    <row r="133" spans="2:12" x14ac:dyDescent="0.2">
      <c r="B133" s="9" t="str">
        <f>$B$49</f>
        <v>Teacher Ed-Practice Teaching</v>
      </c>
      <c r="C133" s="22">
        <f t="shared" si="5"/>
        <v>48131.27</v>
      </c>
      <c r="D133" s="22">
        <f t="shared" si="5"/>
        <v>289391.12</v>
      </c>
      <c r="E133" s="22">
        <f t="shared" si="5"/>
        <v>0</v>
      </c>
      <c r="F133" s="22">
        <f t="shared" si="5"/>
        <v>0</v>
      </c>
      <c r="G133" s="22">
        <f t="shared" si="5"/>
        <v>0</v>
      </c>
      <c r="H133" s="75">
        <f t="shared" si="4"/>
        <v>337522.39</v>
      </c>
      <c r="I133" s="1"/>
    </row>
    <row r="134" spans="2:12" x14ac:dyDescent="0.2">
      <c r="B134" s="9" t="str">
        <f>$B$50</f>
        <v>Technology</v>
      </c>
      <c r="C134" s="22">
        <f t="shared" si="5"/>
        <v>1070832.7</v>
      </c>
      <c r="D134" s="22">
        <f t="shared" si="5"/>
        <v>3258206.02</v>
      </c>
      <c r="E134" s="22">
        <f t="shared" si="5"/>
        <v>717838.26</v>
      </c>
      <c r="F134" s="22">
        <f t="shared" si="5"/>
        <v>17531.84</v>
      </c>
      <c r="G134" s="22">
        <f t="shared" si="5"/>
        <v>0</v>
      </c>
      <c r="H134" s="75">
        <f t="shared" si="4"/>
        <v>5064408.8199999994</v>
      </c>
      <c r="I134" s="1"/>
    </row>
    <row r="135" spans="2:12" x14ac:dyDescent="0.2">
      <c r="B135" s="9" t="str">
        <f>$B$51</f>
        <v>Nursing</v>
      </c>
      <c r="C135" s="22">
        <f t="shared" si="5"/>
        <v>164426.93</v>
      </c>
      <c r="D135" s="22">
        <f t="shared" si="5"/>
        <v>645293.03</v>
      </c>
      <c r="E135" s="22">
        <f t="shared" si="5"/>
        <v>520093.22</v>
      </c>
      <c r="F135" s="22">
        <f t="shared" si="5"/>
        <v>0</v>
      </c>
      <c r="G135" s="22">
        <f t="shared" si="5"/>
        <v>0</v>
      </c>
      <c r="H135" s="75">
        <f t="shared" si="4"/>
        <v>1329813.18</v>
      </c>
      <c r="I135" s="1"/>
    </row>
    <row r="136" spans="2:12" x14ac:dyDescent="0.2">
      <c r="B136" s="39" t="str">
        <f>$B$52</f>
        <v>Totals</v>
      </c>
      <c r="C136" s="40">
        <f>SUM(C116:C135)</f>
        <v>38191460.090000004</v>
      </c>
      <c r="D136" s="40">
        <f>SUM(D116:D135)</f>
        <v>57845128.24000001</v>
      </c>
      <c r="E136" s="40">
        <f>SUM(E116:E135)</f>
        <v>44669333.420000002</v>
      </c>
      <c r="F136" s="40">
        <f>SUM(F116:F135)</f>
        <v>44013698.229999997</v>
      </c>
      <c r="G136" s="40">
        <f>SUM(G116:G135)</f>
        <v>20922374.530000001</v>
      </c>
      <c r="H136" s="40">
        <f t="shared" si="4"/>
        <v>205641994.50999999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231530833.49000001</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Data!QD22</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Data!LN22</f>
        <v>3817.99</v>
      </c>
      <c r="D143" s="171">
        <f>Data!MH22</f>
        <v>10348.14</v>
      </c>
      <c r="E143" s="171">
        <f>Data!NB22</f>
        <v>55699.09</v>
      </c>
      <c r="F143" s="171">
        <f>Data!NV22</f>
        <v>105832.29</v>
      </c>
      <c r="G143" s="171">
        <f>Data!OP22</f>
        <v>0</v>
      </c>
      <c r="H143" s="172">
        <f>Data!PJ22</f>
        <v>32477084.379999999</v>
      </c>
      <c r="I143" s="76">
        <f t="shared" ref="I143:I162" si="6">SUM(C143:H143)</f>
        <v>32652781.890000001</v>
      </c>
    </row>
    <row r="144" spans="2:12" x14ac:dyDescent="0.2">
      <c r="B144" s="9" t="str">
        <f>$B$33</f>
        <v>Science</v>
      </c>
      <c r="C144" s="171">
        <f>Data!LO22</f>
        <v>80860.960000000006</v>
      </c>
      <c r="D144" s="171">
        <f>Data!MI22</f>
        <v>159303.01</v>
      </c>
      <c r="E144" s="171">
        <f>Data!NC22</f>
        <v>973787.15</v>
      </c>
      <c r="F144" s="171">
        <f>Data!NW22</f>
        <v>1998026</v>
      </c>
      <c r="G144" s="171">
        <f>Data!OQ22</f>
        <v>0</v>
      </c>
      <c r="H144" s="172">
        <f>Data!PK22</f>
        <v>46847295.439999998</v>
      </c>
      <c r="I144" s="76">
        <f t="shared" si="6"/>
        <v>50059272.559999995</v>
      </c>
    </row>
    <row r="145" spans="2:9" x14ac:dyDescent="0.2">
      <c r="B145" s="9" t="str">
        <f>$B$34</f>
        <v>Fine Arts</v>
      </c>
      <c r="C145" s="171">
        <f>Data!LP22</f>
        <v>411.09</v>
      </c>
      <c r="D145" s="171">
        <f>Data!MJ22</f>
        <v>972.64</v>
      </c>
      <c r="E145" s="171">
        <f>Data!ND22</f>
        <v>2986.77</v>
      </c>
      <c r="F145" s="171">
        <f>Data!NX22</f>
        <v>5042.2</v>
      </c>
      <c r="G145" s="171">
        <f>Data!OR22</f>
        <v>0</v>
      </c>
      <c r="H145" s="172">
        <f>Data!PL22</f>
        <v>4670619.1900000004</v>
      </c>
      <c r="I145" s="76">
        <f t="shared" si="6"/>
        <v>4680031.8900000006</v>
      </c>
    </row>
    <row r="146" spans="2:9" x14ac:dyDescent="0.2">
      <c r="B146" s="9" t="str">
        <f>$B$35</f>
        <v>Teacher Education</v>
      </c>
      <c r="C146" s="171">
        <f>Data!LQ22</f>
        <v>177.99</v>
      </c>
      <c r="D146" s="171">
        <f>Data!MK22</f>
        <v>149.37</v>
      </c>
      <c r="E146" s="171">
        <f>Data!NE22</f>
        <v>401.62</v>
      </c>
      <c r="F146" s="171">
        <f>Data!NY22</f>
        <v>830.4</v>
      </c>
      <c r="G146" s="171">
        <f>Data!OS22</f>
        <v>0</v>
      </c>
      <c r="H146" s="172">
        <f>Data!PN22</f>
        <v>4178176.18</v>
      </c>
      <c r="I146" s="76">
        <f t="shared" si="6"/>
        <v>4179735.56</v>
      </c>
    </row>
    <row r="147" spans="2:9" x14ac:dyDescent="0.2">
      <c r="B147" s="9" t="str">
        <f>$B$36</f>
        <v>Agriculture</v>
      </c>
      <c r="C147" s="171">
        <f>Data!LR22</f>
        <v>0</v>
      </c>
      <c r="D147" s="171">
        <f>Data!ML22</f>
        <v>0</v>
      </c>
      <c r="E147" s="171">
        <f>Data!NF22</f>
        <v>0</v>
      </c>
      <c r="F147" s="171">
        <f>Data!NZ22</f>
        <v>0</v>
      </c>
      <c r="G147" s="171">
        <f>Data!OT22</f>
        <v>0</v>
      </c>
      <c r="H147" s="172">
        <f>Data!PM22</f>
        <v>0</v>
      </c>
      <c r="I147" s="76">
        <f t="shared" si="6"/>
        <v>0</v>
      </c>
    </row>
    <row r="148" spans="2:9" x14ac:dyDescent="0.2">
      <c r="B148" s="9" t="str">
        <f>$B$37</f>
        <v>Engineering</v>
      </c>
      <c r="C148" s="171">
        <f>Data!LS22</f>
        <v>364400.99</v>
      </c>
      <c r="D148" s="171">
        <f>Data!MM22</f>
        <v>561032.68000000005</v>
      </c>
      <c r="E148" s="171">
        <f>Data!NG22</f>
        <v>2139500.83</v>
      </c>
      <c r="F148" s="171">
        <f>Data!OA22</f>
        <v>5436244.3099999996</v>
      </c>
      <c r="G148" s="171">
        <f>Data!OU22</f>
        <v>0</v>
      </c>
      <c r="H148" s="172">
        <f>Data!PO22</f>
        <v>70148584.019999996</v>
      </c>
      <c r="I148" s="76">
        <f t="shared" si="6"/>
        <v>78649762.829999998</v>
      </c>
    </row>
    <row r="149" spans="2:9" x14ac:dyDescent="0.2">
      <c r="B149" s="9" t="str">
        <f>$B$38</f>
        <v>Home Economics</v>
      </c>
      <c r="C149" s="171">
        <f>Data!LT22</f>
        <v>1259.75</v>
      </c>
      <c r="D149" s="171">
        <f>Data!MN22</f>
        <v>2393.5300000000002</v>
      </c>
      <c r="E149" s="171">
        <f>Data!NH22</f>
        <v>22108.67</v>
      </c>
      <c r="F149" s="171">
        <f>Data!OB22</f>
        <v>0</v>
      </c>
      <c r="G149" s="171">
        <f>Data!OV22</f>
        <v>0</v>
      </c>
      <c r="H149" s="172">
        <f>Data!PP22</f>
        <v>2489606.89</v>
      </c>
      <c r="I149" s="76">
        <f t="shared" si="6"/>
        <v>2515368.8400000003</v>
      </c>
    </row>
    <row r="150" spans="2:9" x14ac:dyDescent="0.2">
      <c r="B150" s="9" t="str">
        <f>$B$39</f>
        <v>Law</v>
      </c>
      <c r="C150" s="171">
        <f>Data!LU22</f>
        <v>0</v>
      </c>
      <c r="D150" s="171">
        <f>Data!MO22</f>
        <v>0</v>
      </c>
      <c r="E150" s="171">
        <f>Data!NI22</f>
        <v>0</v>
      </c>
      <c r="F150" s="171">
        <f>Data!OC22</f>
        <v>0</v>
      </c>
      <c r="G150" s="171">
        <f>Data!OW22</f>
        <v>0</v>
      </c>
      <c r="H150" s="172">
        <f>Data!PQ22</f>
        <v>478454.11</v>
      </c>
      <c r="I150" s="76">
        <f t="shared" si="6"/>
        <v>478454.11</v>
      </c>
    </row>
    <row r="151" spans="2:9" x14ac:dyDescent="0.2">
      <c r="B151" s="9" t="str">
        <f>$B$40</f>
        <v>Social Service</v>
      </c>
      <c r="C151" s="171">
        <f>Data!LV22</f>
        <v>0</v>
      </c>
      <c r="D151" s="171">
        <f>Data!MP22</f>
        <v>0</v>
      </c>
      <c r="E151" s="171">
        <f>Data!NJ22</f>
        <v>0</v>
      </c>
      <c r="F151" s="171">
        <f>Data!OD22</f>
        <v>0</v>
      </c>
      <c r="G151" s="171">
        <f>Data!OX22</f>
        <v>0</v>
      </c>
      <c r="H151" s="172">
        <f>Data!PR22</f>
        <v>844835.2</v>
      </c>
      <c r="I151" s="76">
        <f t="shared" si="6"/>
        <v>844835.2</v>
      </c>
    </row>
    <row r="152" spans="2:9" x14ac:dyDescent="0.2">
      <c r="B152" s="9" t="str">
        <f>$B$41</f>
        <v>Library Science</v>
      </c>
      <c r="C152" s="171">
        <f>Data!LW22</f>
        <v>0</v>
      </c>
      <c r="D152" s="171">
        <f>Data!MQ22</f>
        <v>0</v>
      </c>
      <c r="E152" s="171">
        <f>Data!NK22</f>
        <v>0</v>
      </c>
      <c r="F152" s="171">
        <f>Data!OE22</f>
        <v>0</v>
      </c>
      <c r="G152" s="171">
        <f>Data!OY22</f>
        <v>0</v>
      </c>
      <c r="H152" s="172">
        <f>Data!PS22</f>
        <v>0</v>
      </c>
      <c r="I152" s="76">
        <f t="shared" si="6"/>
        <v>0</v>
      </c>
    </row>
    <row r="153" spans="2:9" x14ac:dyDescent="0.2">
      <c r="B153" s="9" t="str">
        <f>$B$42</f>
        <v>Veterinary Science</v>
      </c>
      <c r="C153" s="171">
        <f>Data!LX22</f>
        <v>0</v>
      </c>
      <c r="D153" s="171">
        <f>Data!MR22</f>
        <v>0</v>
      </c>
      <c r="E153" s="171">
        <f>Data!NL22</f>
        <v>0</v>
      </c>
      <c r="F153" s="171">
        <f>Data!OF22</f>
        <v>0</v>
      </c>
      <c r="G153" s="171">
        <f>Data!OZ22</f>
        <v>0</v>
      </c>
      <c r="H153" s="172">
        <f>Data!PT22</f>
        <v>0</v>
      </c>
      <c r="I153" s="76">
        <f t="shared" si="6"/>
        <v>0</v>
      </c>
    </row>
    <row r="154" spans="2:9" x14ac:dyDescent="0.2">
      <c r="B154" s="9" t="str">
        <f>$B$43</f>
        <v>Vocational Training</v>
      </c>
      <c r="C154" s="171">
        <f>Data!LY22</f>
        <v>0</v>
      </c>
      <c r="D154" s="171">
        <f>Data!MS22</f>
        <v>0</v>
      </c>
      <c r="E154" s="171">
        <f>Data!NM22</f>
        <v>0</v>
      </c>
      <c r="F154" s="171">
        <f>Data!OG22</f>
        <v>0</v>
      </c>
      <c r="G154" s="171">
        <f>Data!PA22</f>
        <v>0</v>
      </c>
      <c r="H154" s="172">
        <f>Data!PU22</f>
        <v>96860.14</v>
      </c>
      <c r="I154" s="76">
        <f t="shared" si="6"/>
        <v>96860.14</v>
      </c>
    </row>
    <row r="155" spans="2:9" x14ac:dyDescent="0.2">
      <c r="B155" s="9" t="str">
        <f>$B$44</f>
        <v>Physical Training</v>
      </c>
      <c r="C155" s="171">
        <f>Data!LZ22</f>
        <v>304.42</v>
      </c>
      <c r="D155" s="171">
        <f>Data!MT22</f>
        <v>0</v>
      </c>
      <c r="E155" s="171">
        <f>Data!NN22</f>
        <v>0</v>
      </c>
      <c r="F155" s="171">
        <f>Data!OH22</f>
        <v>0</v>
      </c>
      <c r="G155" s="171">
        <f>Data!PB22</f>
        <v>0</v>
      </c>
      <c r="H155" s="172">
        <f>Data!PV22</f>
        <v>15218.21</v>
      </c>
      <c r="I155" s="76">
        <f t="shared" si="6"/>
        <v>15522.63</v>
      </c>
    </row>
    <row r="156" spans="2:9" x14ac:dyDescent="0.2">
      <c r="B156" s="9" t="str">
        <f>$B$45</f>
        <v>Health Services</v>
      </c>
      <c r="C156" s="171">
        <f>Data!MA22</f>
        <v>1740.53</v>
      </c>
      <c r="D156" s="171">
        <f>Data!MU22</f>
        <v>5605.88</v>
      </c>
      <c r="E156" s="171">
        <f>Data!NO22</f>
        <v>32414.62</v>
      </c>
      <c r="F156" s="171">
        <f>Data!OI22</f>
        <v>137999.47</v>
      </c>
      <c r="G156" s="171">
        <f>Data!PC22</f>
        <v>0</v>
      </c>
      <c r="H156" s="172">
        <f>Data!PW22</f>
        <v>6015129.9100000001</v>
      </c>
      <c r="I156" s="76">
        <f t="shared" si="6"/>
        <v>6192890.4100000001</v>
      </c>
    </row>
    <row r="157" spans="2:9" x14ac:dyDescent="0.2">
      <c r="B157" s="9" t="str">
        <f>$B$46</f>
        <v>Pharmacy</v>
      </c>
      <c r="C157" s="171">
        <f>Data!MB22</f>
        <v>0</v>
      </c>
      <c r="D157" s="171">
        <f>Data!MV22</f>
        <v>0</v>
      </c>
      <c r="E157" s="171">
        <f>Data!NP22</f>
        <v>782377.4</v>
      </c>
      <c r="F157" s="171">
        <f>Data!OJ22</f>
        <v>1060296.79</v>
      </c>
      <c r="G157" s="171">
        <f>Data!PD22</f>
        <v>66048.740000000005</v>
      </c>
      <c r="H157" s="172">
        <f>Data!PX22</f>
        <v>20602343.07</v>
      </c>
      <c r="I157" s="76">
        <f t="shared" si="6"/>
        <v>22511066</v>
      </c>
    </row>
    <row r="158" spans="2:9" x14ac:dyDescent="0.2">
      <c r="B158" s="9" t="str">
        <f>$B$47</f>
        <v>Business Administration</v>
      </c>
      <c r="C158" s="171">
        <f>Data!MC22</f>
        <v>1074.28</v>
      </c>
      <c r="D158" s="171">
        <f>Data!MW22</f>
        <v>1927.38</v>
      </c>
      <c r="E158" s="171">
        <f>Data!NQ22</f>
        <v>8815.39</v>
      </c>
      <c r="F158" s="171">
        <f>Data!OK22</f>
        <v>97304.21</v>
      </c>
      <c r="G158" s="171">
        <f>Data!PE22</f>
        <v>0</v>
      </c>
      <c r="H158" s="172">
        <f>Data!PY22</f>
        <v>12430095.359999999</v>
      </c>
      <c r="I158" s="76">
        <f t="shared" si="6"/>
        <v>12539216.619999999</v>
      </c>
    </row>
    <row r="159" spans="2:9" x14ac:dyDescent="0.2">
      <c r="B159" s="9" t="str">
        <f>$B$48</f>
        <v>Optometry</v>
      </c>
      <c r="C159" s="171">
        <f>Data!MD22</f>
        <v>0</v>
      </c>
      <c r="D159" s="171">
        <f>Data!MX22</f>
        <v>0</v>
      </c>
      <c r="E159" s="171">
        <f>Data!NR22</f>
        <v>0</v>
      </c>
      <c r="F159" s="171">
        <f>Data!OL22</f>
        <v>0</v>
      </c>
      <c r="G159" s="171">
        <f>Data!PF22</f>
        <v>420568.24</v>
      </c>
      <c r="H159" s="172">
        <f>Data!PZ22</f>
        <v>8696948.5199999996</v>
      </c>
      <c r="I159" s="76">
        <f t="shared" si="6"/>
        <v>9117516.7599999998</v>
      </c>
    </row>
    <row r="160" spans="2:9" x14ac:dyDescent="0.2">
      <c r="B160" s="9" t="str">
        <f>$B$49</f>
        <v>Teacher Ed-Practice Teaching</v>
      </c>
      <c r="C160" s="171">
        <f>Data!ME22</f>
        <v>0</v>
      </c>
      <c r="D160" s="171">
        <f>Data!MY22</f>
        <v>0</v>
      </c>
      <c r="E160" s="171">
        <f>Data!NS22</f>
        <v>0</v>
      </c>
      <c r="F160" s="171">
        <f>Data!OM22</f>
        <v>0</v>
      </c>
      <c r="G160" s="171">
        <f>Data!PG22</f>
        <v>0</v>
      </c>
      <c r="H160" s="172">
        <f>Data!QA22</f>
        <v>770879.75</v>
      </c>
      <c r="I160" s="76">
        <f t="shared" si="6"/>
        <v>770879.75</v>
      </c>
    </row>
    <row r="161" spans="2:10" x14ac:dyDescent="0.2">
      <c r="B161" s="9" t="str">
        <f>$B$50</f>
        <v>Technology</v>
      </c>
      <c r="C161" s="171">
        <f>Data!MF22</f>
        <v>14475.14</v>
      </c>
      <c r="D161" s="171">
        <f>Data!MZ22</f>
        <v>29783.93</v>
      </c>
      <c r="E161" s="171">
        <f>Data!NT22</f>
        <v>236528.33</v>
      </c>
      <c r="F161" s="171">
        <f>Data!ON22</f>
        <v>152405.79</v>
      </c>
      <c r="G161" s="171">
        <f>Data!PH22</f>
        <v>0</v>
      </c>
      <c r="H161" s="172">
        <f>Data!QB22</f>
        <v>5766463.0300000003</v>
      </c>
      <c r="I161" s="76">
        <f t="shared" si="6"/>
        <v>6199656.2200000007</v>
      </c>
    </row>
    <row r="162" spans="2:10" x14ac:dyDescent="0.2">
      <c r="B162" s="9" t="str">
        <f>$B$51</f>
        <v>Nursing</v>
      </c>
      <c r="C162" s="171">
        <f>Data!MG22</f>
        <v>0</v>
      </c>
      <c r="D162" s="171">
        <f>Data!NA22</f>
        <v>0</v>
      </c>
      <c r="E162" s="171">
        <f>Data!NU22</f>
        <v>0</v>
      </c>
      <c r="F162" s="171">
        <f>Data!OO22</f>
        <v>0</v>
      </c>
      <c r="G162" s="171">
        <f>Data!PI22</f>
        <v>0</v>
      </c>
      <c r="H162" s="172">
        <f>Data!QC22</f>
        <v>26981.79</v>
      </c>
      <c r="I162" s="76">
        <f t="shared" si="6"/>
        <v>26981.79</v>
      </c>
    </row>
    <row r="163" spans="2:10" ht="15" thickBot="1" x14ac:dyDescent="0.25">
      <c r="B163" s="39" t="str">
        <f>$B$52</f>
        <v>Totals</v>
      </c>
      <c r="C163" s="40">
        <f t="shared" ref="C163:H163" si="7">SUM(C143:C162)</f>
        <v>468523.14000000007</v>
      </c>
      <c r="D163" s="40">
        <f t="shared" si="7"/>
        <v>771516.56000000017</v>
      </c>
      <c r="E163" s="40">
        <f t="shared" si="7"/>
        <v>4254619.87</v>
      </c>
      <c r="F163" s="40">
        <f t="shared" si="7"/>
        <v>8993981.459999999</v>
      </c>
      <c r="G163" s="41">
        <f t="shared" si="7"/>
        <v>486616.98</v>
      </c>
      <c r="H163" s="77">
        <f t="shared" si="7"/>
        <v>216555575.18999997</v>
      </c>
      <c r="I163" s="76">
        <f>SUM(I143:I162)</f>
        <v>231530833.19999996</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10750951.421475651</v>
      </c>
      <c r="D168" s="21">
        <f t="shared" si="8"/>
        <v>9537683.2795882393</v>
      </c>
      <c r="E168" s="21">
        <f t="shared" si="8"/>
        <v>4829296.4840277936</v>
      </c>
      <c r="F168" s="21">
        <f t="shared" si="8"/>
        <v>7534850.7049083132</v>
      </c>
      <c r="G168" s="21">
        <f t="shared" si="8"/>
        <v>0</v>
      </c>
      <c r="H168" s="40">
        <f t="shared" ref="H168:H188" si="9">SUM(C168:G168)</f>
        <v>32652781.889999993</v>
      </c>
      <c r="I168" s="56"/>
      <c r="J168" s="57"/>
    </row>
    <row r="169" spans="2:10" x14ac:dyDescent="0.2">
      <c r="B169" s="9" t="str">
        <f>$B$33</f>
        <v>Science</v>
      </c>
      <c r="C169" s="22">
        <f t="shared" si="8"/>
        <v>12513041.786031868</v>
      </c>
      <c r="D169" s="22">
        <f t="shared" si="8"/>
        <v>10713541.516240215</v>
      </c>
      <c r="E169" s="22">
        <f t="shared" si="8"/>
        <v>8713528.5036590695</v>
      </c>
      <c r="F169" s="22">
        <f t="shared" si="8"/>
        <v>18119160.754068844</v>
      </c>
      <c r="G169" s="22">
        <f t="shared" si="8"/>
        <v>0</v>
      </c>
      <c r="H169" s="75">
        <f t="shared" si="9"/>
        <v>50059272.559999995</v>
      </c>
      <c r="I169" s="56"/>
      <c r="J169" s="57"/>
    </row>
    <row r="170" spans="2:10" x14ac:dyDescent="0.2">
      <c r="B170" s="9" t="str">
        <f>$B$34</f>
        <v>Fine Arts</v>
      </c>
      <c r="C170" s="22">
        <f t="shared" si="8"/>
        <v>1520868.5105584429</v>
      </c>
      <c r="D170" s="22">
        <f t="shared" si="8"/>
        <v>1588513.9150350366</v>
      </c>
      <c r="E170" s="22">
        <f t="shared" si="8"/>
        <v>1225419.2472116773</v>
      </c>
      <c r="F170" s="22">
        <f t="shared" si="8"/>
        <v>345230.21719484398</v>
      </c>
      <c r="G170" s="22">
        <f t="shared" si="8"/>
        <v>0</v>
      </c>
      <c r="H170" s="75">
        <f t="shared" si="9"/>
        <v>4680031.8900000006</v>
      </c>
      <c r="I170" s="56"/>
      <c r="J170" s="57"/>
    </row>
    <row r="171" spans="2:10" x14ac:dyDescent="0.2">
      <c r="B171" s="9" t="str">
        <f>$B$35</f>
        <v>Teacher Education</v>
      </c>
      <c r="C171" s="22">
        <f t="shared" si="8"/>
        <v>225429.66648773593</v>
      </c>
      <c r="D171" s="22">
        <f t="shared" si="8"/>
        <v>1206129.5475773851</v>
      </c>
      <c r="E171" s="22">
        <f t="shared" si="8"/>
        <v>1243696.7515413009</v>
      </c>
      <c r="F171" s="22">
        <f t="shared" si="8"/>
        <v>1504479.5943935784</v>
      </c>
      <c r="G171" s="22">
        <f t="shared" si="8"/>
        <v>0</v>
      </c>
      <c r="H171" s="75">
        <f t="shared" si="9"/>
        <v>4179735.5600000005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8270187.1739578824</v>
      </c>
      <c r="D173" s="22">
        <f t="shared" si="8"/>
        <v>18929386.120048694</v>
      </c>
      <c r="E173" s="22">
        <f t="shared" si="8"/>
        <v>24138403.547883034</v>
      </c>
      <c r="F173" s="22">
        <f t="shared" si="8"/>
        <v>27311785.988110375</v>
      </c>
      <c r="G173" s="22">
        <f t="shared" si="8"/>
        <v>0</v>
      </c>
      <c r="H173" s="75">
        <f t="shared" si="9"/>
        <v>78649762.829999983</v>
      </c>
      <c r="I173" s="56"/>
      <c r="J173" s="57"/>
    </row>
    <row r="174" spans="2:10" x14ac:dyDescent="0.2">
      <c r="B174" s="9" t="str">
        <f>$B$38</f>
        <v>Home Economics</v>
      </c>
      <c r="C174" s="22">
        <f t="shared" si="8"/>
        <v>694633.61781693459</v>
      </c>
      <c r="D174" s="22">
        <f t="shared" si="8"/>
        <v>1474591.8698734231</v>
      </c>
      <c r="E174" s="22">
        <f t="shared" si="8"/>
        <v>346143.35230964236</v>
      </c>
      <c r="F174" s="22">
        <f t="shared" si="8"/>
        <v>0</v>
      </c>
      <c r="G174" s="22">
        <f t="shared" si="8"/>
        <v>0</v>
      </c>
      <c r="H174" s="75">
        <f t="shared" si="9"/>
        <v>2515368.84</v>
      </c>
      <c r="I174" s="56"/>
      <c r="J174" s="57"/>
    </row>
    <row r="175" spans="2:10" x14ac:dyDescent="0.2">
      <c r="B175" s="9" t="str">
        <f>$B$39</f>
        <v>Law</v>
      </c>
      <c r="C175" s="22">
        <f t="shared" si="8"/>
        <v>0</v>
      </c>
      <c r="D175" s="22">
        <f t="shared" si="8"/>
        <v>0</v>
      </c>
      <c r="E175" s="22">
        <f t="shared" si="8"/>
        <v>0</v>
      </c>
      <c r="F175" s="22">
        <f t="shared" si="8"/>
        <v>0</v>
      </c>
      <c r="G175" s="22">
        <f t="shared" si="8"/>
        <v>478454.11000000004</v>
      </c>
      <c r="H175" s="75">
        <f t="shared" si="9"/>
        <v>478454.11000000004</v>
      </c>
      <c r="I175" s="56"/>
      <c r="J175" s="57"/>
    </row>
    <row r="176" spans="2:10" x14ac:dyDescent="0.2">
      <c r="B176" s="9" t="str">
        <f>$B$40</f>
        <v>Social Service</v>
      </c>
      <c r="C176" s="22">
        <f t="shared" si="8"/>
        <v>0</v>
      </c>
      <c r="D176" s="22">
        <f t="shared" si="8"/>
        <v>0</v>
      </c>
      <c r="E176" s="22">
        <f t="shared" si="8"/>
        <v>644217.58764606423</v>
      </c>
      <c r="F176" s="22">
        <f t="shared" si="8"/>
        <v>200617.61235393569</v>
      </c>
      <c r="G176" s="22">
        <f t="shared" si="8"/>
        <v>0</v>
      </c>
      <c r="H176" s="75">
        <f t="shared" si="9"/>
        <v>844835.2</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84575.476067420008</v>
      </c>
      <c r="D179" s="22">
        <f t="shared" si="8"/>
        <v>12284.663932579995</v>
      </c>
      <c r="E179" s="22">
        <f t="shared" si="8"/>
        <v>0</v>
      </c>
      <c r="F179" s="22">
        <f t="shared" si="8"/>
        <v>0</v>
      </c>
      <c r="G179" s="22">
        <f t="shared" si="8"/>
        <v>0</v>
      </c>
      <c r="H179" s="75">
        <f t="shared" si="9"/>
        <v>96860.14</v>
      </c>
      <c r="I179" s="56"/>
      <c r="J179" s="57"/>
    </row>
    <row r="180" spans="2:10" x14ac:dyDescent="0.2">
      <c r="B180" s="9" t="str">
        <f>$B$44</f>
        <v>Physical Training</v>
      </c>
      <c r="C180" s="22">
        <f t="shared" si="8"/>
        <v>15522.63</v>
      </c>
      <c r="D180" s="22">
        <f t="shared" si="8"/>
        <v>0</v>
      </c>
      <c r="E180" s="22">
        <f t="shared" si="8"/>
        <v>0</v>
      </c>
      <c r="F180" s="22">
        <f t="shared" si="8"/>
        <v>0</v>
      </c>
      <c r="G180" s="22">
        <f t="shared" si="8"/>
        <v>0</v>
      </c>
      <c r="H180" s="75">
        <f t="shared" si="9"/>
        <v>15522.63</v>
      </c>
      <c r="I180" s="56"/>
      <c r="J180" s="57"/>
    </row>
    <row r="181" spans="2:10" x14ac:dyDescent="0.2">
      <c r="B181" s="9" t="str">
        <f>$B$45</f>
        <v>Health Services</v>
      </c>
      <c r="C181" s="22">
        <f t="shared" si="8"/>
        <v>1113047.6646924645</v>
      </c>
      <c r="D181" s="22">
        <f t="shared" si="8"/>
        <v>2515182.7581720813</v>
      </c>
      <c r="E181" s="22">
        <f t="shared" si="8"/>
        <v>1454971.32443033</v>
      </c>
      <c r="F181" s="22">
        <f t="shared" si="8"/>
        <v>1109688.6627051241</v>
      </c>
      <c r="G181" s="22">
        <f t="shared" si="8"/>
        <v>0</v>
      </c>
      <c r="H181" s="75">
        <f t="shared" si="9"/>
        <v>6192890.4100000001</v>
      </c>
      <c r="I181" s="56"/>
      <c r="J181" s="57"/>
    </row>
    <row r="182" spans="2:10" x14ac:dyDescent="0.2">
      <c r="B182" s="9" t="str">
        <f>$B$46</f>
        <v>Pharmacy</v>
      </c>
      <c r="C182" s="22">
        <f t="shared" si="8"/>
        <v>0</v>
      </c>
      <c r="D182" s="22">
        <f t="shared" si="8"/>
        <v>0</v>
      </c>
      <c r="E182" s="22">
        <f t="shared" si="8"/>
        <v>7280564.6571779223</v>
      </c>
      <c r="F182" s="22">
        <f t="shared" si="8"/>
        <v>7403142.1653096164</v>
      </c>
      <c r="G182" s="22">
        <f t="shared" si="8"/>
        <v>7827359.1775124632</v>
      </c>
      <c r="H182" s="75">
        <f t="shared" si="9"/>
        <v>22511066</v>
      </c>
      <c r="I182" s="56"/>
      <c r="J182" s="57"/>
    </row>
    <row r="183" spans="2:10" x14ac:dyDescent="0.2">
      <c r="B183" s="9" t="str">
        <f>$B$47</f>
        <v>Business Administration</v>
      </c>
      <c r="C183" s="22">
        <f t="shared" si="8"/>
        <v>1429492.3944043042</v>
      </c>
      <c r="D183" s="22">
        <f t="shared" si="8"/>
        <v>6079792.0128026875</v>
      </c>
      <c r="E183" s="22">
        <f t="shared" si="8"/>
        <v>3481537.255090747</v>
      </c>
      <c r="F183" s="22">
        <f t="shared" si="8"/>
        <v>1548394.95770226</v>
      </c>
      <c r="G183" s="22">
        <f t="shared" si="8"/>
        <v>0</v>
      </c>
      <c r="H183" s="75">
        <f t="shared" si="9"/>
        <v>12539216.619999999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9117516.7599999998</v>
      </c>
      <c r="H184" s="75">
        <f t="shared" si="9"/>
        <v>9117516.7599999998</v>
      </c>
      <c r="I184" s="56"/>
      <c r="J184" s="57"/>
    </row>
    <row r="185" spans="2:10" x14ac:dyDescent="0.2">
      <c r="B185" s="9" t="str">
        <f>$B$49</f>
        <v>Teacher Ed-Practice Teaching</v>
      </c>
      <c r="C185" s="22">
        <f t="shared" si="10"/>
        <v>109928.77060624778</v>
      </c>
      <c r="D185" s="22">
        <f t="shared" si="10"/>
        <v>660950.97939375218</v>
      </c>
      <c r="E185" s="22">
        <f t="shared" si="10"/>
        <v>0</v>
      </c>
      <c r="F185" s="22">
        <f t="shared" si="10"/>
        <v>0</v>
      </c>
      <c r="G185" s="22">
        <f t="shared" si="10"/>
        <v>0</v>
      </c>
      <c r="H185" s="75">
        <f t="shared" si="9"/>
        <v>770879.75</v>
      </c>
      <c r="I185" s="56"/>
      <c r="J185" s="57"/>
    </row>
    <row r="186" spans="2:10" x14ac:dyDescent="0.2">
      <c r="B186" s="9" t="str">
        <f>$B$50</f>
        <v>Technology</v>
      </c>
      <c r="C186" s="22">
        <f t="shared" si="10"/>
        <v>1233752.1366515225</v>
      </c>
      <c r="D186" s="22">
        <f t="shared" si="10"/>
        <v>3739659.1052141218</v>
      </c>
      <c r="E186" s="22">
        <f t="shared" si="10"/>
        <v>1053876.9949542501</v>
      </c>
      <c r="F186" s="22">
        <f t="shared" si="10"/>
        <v>172367.9831801065</v>
      </c>
      <c r="G186" s="22">
        <f t="shared" si="10"/>
        <v>0</v>
      </c>
      <c r="H186" s="75">
        <f t="shared" si="9"/>
        <v>6199656.2200000007</v>
      </c>
      <c r="I186" s="56"/>
      <c r="J186" s="57"/>
    </row>
    <row r="187" spans="2:10" x14ac:dyDescent="0.2">
      <c r="B187" s="9" t="str">
        <f>$B$51</f>
        <v>Nursing</v>
      </c>
      <c r="C187" s="22">
        <f t="shared" si="10"/>
        <v>3336.2076435463669</v>
      </c>
      <c r="D187" s="22">
        <f t="shared" si="10"/>
        <v>13092.937628971089</v>
      </c>
      <c r="E187" s="22">
        <f t="shared" si="10"/>
        <v>10552.644727482548</v>
      </c>
      <c r="F187" s="22">
        <f t="shared" si="10"/>
        <v>0</v>
      </c>
      <c r="G187" s="22">
        <f t="shared" si="10"/>
        <v>0</v>
      </c>
      <c r="H187" s="75">
        <f t="shared" si="9"/>
        <v>26981.790000000005</v>
      </c>
      <c r="I187" s="56"/>
      <c r="J187" s="57"/>
    </row>
    <row r="188" spans="2:10" x14ac:dyDescent="0.2">
      <c r="B188" s="39" t="str">
        <f>$B$52</f>
        <v>Totals</v>
      </c>
      <c r="C188" s="40">
        <f>SUM(C168:C187)</f>
        <v>37964767.456394017</v>
      </c>
      <c r="D188" s="40">
        <f>SUM(D168:D187)</f>
        <v>56470808.705507174</v>
      </c>
      <c r="E188" s="40">
        <f>SUM(E168:E187)</f>
        <v>54422208.350659318</v>
      </c>
      <c r="F188" s="40">
        <f>SUM(F168:F187)</f>
        <v>65249718.639926985</v>
      </c>
      <c r="G188" s="40">
        <f>SUM(G168:G187)</f>
        <v>17423330.047512464</v>
      </c>
      <c r="H188" s="40">
        <f t="shared" si="9"/>
        <v>231530833.19999999</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178979751</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14213763.956804426</v>
      </c>
      <c r="D193" s="42">
        <f t="shared" si="11"/>
        <v>12600503.536586467</v>
      </c>
      <c r="E193" s="42">
        <f t="shared" si="11"/>
        <v>6313384.5891230777</v>
      </c>
      <c r="F193" s="42">
        <f t="shared" si="11"/>
        <v>9825346.9032961801</v>
      </c>
      <c r="G193" s="42">
        <f t="shared" si="11"/>
        <v>0</v>
      </c>
      <c r="H193" s="42">
        <f>SUM(C193:G193)</f>
        <v>42952998.985810153</v>
      </c>
      <c r="I193" s="1"/>
    </row>
    <row r="194" spans="2:9" x14ac:dyDescent="0.2">
      <c r="B194" s="9" t="str">
        <f>$B$33</f>
        <v>Science</v>
      </c>
      <c r="C194" s="43">
        <f t="shared" si="11"/>
        <v>6907174.224634489</v>
      </c>
      <c r="D194" s="43">
        <f t="shared" si="11"/>
        <v>5863811.4415373746</v>
      </c>
      <c r="E194" s="43">
        <f t="shared" si="11"/>
        <v>4300109.7499637147</v>
      </c>
      <c r="F194" s="43">
        <f t="shared" si="11"/>
        <v>8956713.8705064189</v>
      </c>
      <c r="G194" s="43">
        <f t="shared" si="11"/>
        <v>0</v>
      </c>
      <c r="H194" s="43">
        <f t="shared" ref="H194:H213" si="12">SUM(C194:G194)</f>
        <v>26027809.286642</v>
      </c>
      <c r="I194" s="1"/>
    </row>
    <row r="195" spans="2:9" x14ac:dyDescent="0.2">
      <c r="B195" s="9" t="str">
        <f>$B$34</f>
        <v>Fine Arts</v>
      </c>
      <c r="C195" s="43">
        <f t="shared" si="11"/>
        <v>3143351.0954182735</v>
      </c>
      <c r="D195" s="43">
        <f t="shared" si="11"/>
        <v>3282038.3776812865</v>
      </c>
      <c r="E195" s="43">
        <f t="shared" si="11"/>
        <v>2527222.6728367642</v>
      </c>
      <c r="F195" s="43">
        <f t="shared" si="11"/>
        <v>703295.18080475624</v>
      </c>
      <c r="G195" s="43">
        <f t="shared" si="11"/>
        <v>0</v>
      </c>
      <c r="H195" s="43">
        <f t="shared" si="12"/>
        <v>9655907.3267410789</v>
      </c>
      <c r="I195" s="1"/>
    </row>
    <row r="196" spans="2:9" x14ac:dyDescent="0.2">
      <c r="B196" s="9" t="str">
        <f>$B$35</f>
        <v>Teacher Education</v>
      </c>
      <c r="C196" s="43">
        <f t="shared" si="11"/>
        <v>307969.96148889913</v>
      </c>
      <c r="D196" s="43">
        <f t="shared" si="11"/>
        <v>1648847.5230731724</v>
      </c>
      <c r="E196" s="43">
        <f t="shared" si="11"/>
        <v>1699865.5004503704</v>
      </c>
      <c r="F196" s="43">
        <f t="shared" si="11"/>
        <v>2055828.3592416118</v>
      </c>
      <c r="G196" s="43">
        <f t="shared" si="11"/>
        <v>0</v>
      </c>
      <c r="H196" s="43">
        <f t="shared" si="12"/>
        <v>5712511.3442540541</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3424124.5450556208</v>
      </c>
      <c r="D198" s="43">
        <f t="shared" si="11"/>
        <v>7955632.5459386669</v>
      </c>
      <c r="E198" s="43">
        <f t="shared" si="11"/>
        <v>9528082.471221488</v>
      </c>
      <c r="F198" s="43">
        <f t="shared" si="11"/>
        <v>9474652.7990345173</v>
      </c>
      <c r="G198" s="43">
        <f t="shared" si="11"/>
        <v>0</v>
      </c>
      <c r="H198" s="43">
        <f t="shared" si="12"/>
        <v>30382492.361250293</v>
      </c>
      <c r="I198" s="1"/>
    </row>
    <row r="199" spans="2:9" x14ac:dyDescent="0.2">
      <c r="B199" s="9" t="str">
        <f>$B$38</f>
        <v>Home Economics</v>
      </c>
      <c r="C199" s="43">
        <f t="shared" si="11"/>
        <v>324680.24508584937</v>
      </c>
      <c r="D199" s="43">
        <f t="shared" si="11"/>
        <v>689373.71307348448</v>
      </c>
      <c r="E199" s="43">
        <f t="shared" si="11"/>
        <v>151732.94661342367</v>
      </c>
      <c r="F199" s="43">
        <f t="shared" si="11"/>
        <v>0</v>
      </c>
      <c r="G199" s="43">
        <f t="shared" si="11"/>
        <v>0</v>
      </c>
      <c r="H199" s="43">
        <f t="shared" si="12"/>
        <v>1165786.9047727576</v>
      </c>
      <c r="I199" s="1"/>
    </row>
    <row r="200" spans="2:9" x14ac:dyDescent="0.2">
      <c r="B200" s="9" t="str">
        <f>$B$39</f>
        <v>Law</v>
      </c>
      <c r="C200" s="43">
        <f t="shared" si="11"/>
        <v>0</v>
      </c>
      <c r="D200" s="43">
        <f t="shared" si="11"/>
        <v>0</v>
      </c>
      <c r="E200" s="43">
        <f t="shared" si="11"/>
        <v>0</v>
      </c>
      <c r="F200" s="43">
        <f t="shared" si="11"/>
        <v>0</v>
      </c>
      <c r="G200" s="43">
        <f t="shared" si="11"/>
        <v>8167158.5799324876</v>
      </c>
      <c r="H200" s="43">
        <f t="shared" si="12"/>
        <v>8167158.5799324876</v>
      </c>
      <c r="I200" s="1"/>
    </row>
    <row r="201" spans="2:9" x14ac:dyDescent="0.2">
      <c r="B201" s="9" t="str">
        <f>$B$40</f>
        <v>Social Service</v>
      </c>
      <c r="C201" s="43">
        <f t="shared" si="11"/>
        <v>0</v>
      </c>
      <c r="D201" s="43">
        <f t="shared" si="11"/>
        <v>0</v>
      </c>
      <c r="E201" s="43">
        <f t="shared" si="11"/>
        <v>1855195.1009670245</v>
      </c>
      <c r="F201" s="43">
        <f t="shared" si="11"/>
        <v>577731.52851455973</v>
      </c>
      <c r="G201" s="43">
        <f t="shared" si="11"/>
        <v>0</v>
      </c>
      <c r="H201" s="43">
        <f t="shared" si="12"/>
        <v>2432926.6294815843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57939.658803926424</v>
      </c>
      <c r="D204" s="43">
        <f t="shared" si="11"/>
        <v>8415.7875293210709</v>
      </c>
      <c r="E204" s="43">
        <f t="shared" si="11"/>
        <v>0</v>
      </c>
      <c r="F204" s="43">
        <f t="shared" si="11"/>
        <v>0</v>
      </c>
      <c r="G204" s="43">
        <f t="shared" si="11"/>
        <v>0</v>
      </c>
      <c r="H204" s="43">
        <f t="shared" si="12"/>
        <v>66355.446333247499</v>
      </c>
      <c r="I204" s="1"/>
    </row>
    <row r="205" spans="2:9" x14ac:dyDescent="0.2">
      <c r="B205" s="9" t="str">
        <f>$B$44</f>
        <v>Physical Training</v>
      </c>
      <c r="C205" s="43">
        <f t="shared" si="11"/>
        <v>4100.7932995450119</v>
      </c>
      <c r="D205" s="43">
        <f t="shared" si="11"/>
        <v>0</v>
      </c>
      <c r="E205" s="43">
        <f t="shared" si="11"/>
        <v>0</v>
      </c>
      <c r="F205" s="43">
        <f t="shared" si="11"/>
        <v>0</v>
      </c>
      <c r="G205" s="43">
        <f t="shared" si="11"/>
        <v>0</v>
      </c>
      <c r="H205" s="43">
        <f t="shared" si="12"/>
        <v>4100.7932995450119</v>
      </c>
      <c r="I205" s="1"/>
    </row>
    <row r="206" spans="2:9" x14ac:dyDescent="0.2">
      <c r="B206" s="9" t="str">
        <f>$B$45</f>
        <v>Health Services</v>
      </c>
      <c r="C206" s="43">
        <f t="shared" si="11"/>
        <v>633464.76368580956</v>
      </c>
      <c r="D206" s="43">
        <f t="shared" si="11"/>
        <v>1430503.3005322868</v>
      </c>
      <c r="E206" s="43">
        <f t="shared" si="11"/>
        <v>810882.53505274048</v>
      </c>
      <c r="F206" s="43">
        <f t="shared" si="11"/>
        <v>553880.06215162505</v>
      </c>
      <c r="G206" s="43">
        <f t="shared" si="11"/>
        <v>0</v>
      </c>
      <c r="H206" s="43">
        <f t="shared" si="12"/>
        <v>3428730.6614224622</v>
      </c>
      <c r="I206" s="1"/>
    </row>
    <row r="207" spans="2:9" x14ac:dyDescent="0.2">
      <c r="B207" s="9" t="str">
        <f>$B$46</f>
        <v>Pharmacy</v>
      </c>
      <c r="C207" s="43">
        <f t="shared" si="11"/>
        <v>0</v>
      </c>
      <c r="D207" s="43">
        <f t="shared" si="11"/>
        <v>0</v>
      </c>
      <c r="E207" s="43">
        <f t="shared" si="11"/>
        <v>3062117.1485518287</v>
      </c>
      <c r="F207" s="43">
        <f t="shared" si="11"/>
        <v>2988915.9585073562</v>
      </c>
      <c r="G207" s="43">
        <f t="shared" si="11"/>
        <v>3657334.091086579</v>
      </c>
      <c r="H207" s="43">
        <f t="shared" si="12"/>
        <v>9708367.1981457639</v>
      </c>
      <c r="I207" s="1"/>
    </row>
    <row r="208" spans="2:9" x14ac:dyDescent="0.2">
      <c r="B208" s="9" t="str">
        <f>$B$47</f>
        <v>Business Administration</v>
      </c>
      <c r="C208" s="43">
        <f t="shared" si="11"/>
        <v>3106232.5660107173</v>
      </c>
      <c r="D208" s="43">
        <f t="shared" si="11"/>
        <v>13216901.174688431</v>
      </c>
      <c r="E208" s="43">
        <f t="shared" si="11"/>
        <v>7551767.6801101854</v>
      </c>
      <c r="F208" s="43">
        <f t="shared" si="11"/>
        <v>3155536.3876278917</v>
      </c>
      <c r="G208" s="43">
        <f t="shared" si="11"/>
        <v>0</v>
      </c>
      <c r="H208" s="43">
        <f t="shared" si="12"/>
        <v>27030437.808437224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6385218.7871434595</v>
      </c>
      <c r="H209" s="43">
        <f t="shared" si="12"/>
        <v>6385218.7871434595</v>
      </c>
      <c r="I209" s="1"/>
    </row>
    <row r="210" spans="2:9" x14ac:dyDescent="0.2">
      <c r="B210" s="9" t="str">
        <f>$B$49</f>
        <v>Teacher Ed-Practice Teaching</v>
      </c>
      <c r="C210" s="43">
        <f t="shared" si="13"/>
        <v>41890.873216048589</v>
      </c>
      <c r="D210" s="43">
        <f t="shared" si="13"/>
        <v>251870.49329407481</v>
      </c>
      <c r="E210" s="43">
        <f t="shared" si="13"/>
        <v>0</v>
      </c>
      <c r="F210" s="43">
        <f t="shared" si="13"/>
        <v>0</v>
      </c>
      <c r="G210" s="43">
        <f t="shared" si="13"/>
        <v>0</v>
      </c>
      <c r="H210" s="43">
        <f t="shared" si="12"/>
        <v>293761.36651012342</v>
      </c>
      <c r="I210" s="1"/>
    </row>
    <row r="211" spans="2:9" x14ac:dyDescent="0.2">
      <c r="B211" s="9" t="str">
        <f>$B$50</f>
        <v>Technology</v>
      </c>
      <c r="C211" s="43">
        <f t="shared" si="13"/>
        <v>931995.28853693232</v>
      </c>
      <c r="D211" s="43">
        <f t="shared" si="13"/>
        <v>2835767.585097719</v>
      </c>
      <c r="E211" s="43">
        <f t="shared" si="13"/>
        <v>624767.88040890929</v>
      </c>
      <c r="F211" s="43">
        <f t="shared" si="13"/>
        <v>15258.772242744672</v>
      </c>
      <c r="G211" s="43">
        <f t="shared" si="13"/>
        <v>0</v>
      </c>
      <c r="H211" s="43">
        <f t="shared" si="12"/>
        <v>4407789.5262863049</v>
      </c>
      <c r="I211" s="1"/>
    </row>
    <row r="212" spans="2:9" x14ac:dyDescent="0.2">
      <c r="B212" s="9" t="str">
        <f>$B$51</f>
        <v>Nursing</v>
      </c>
      <c r="C212" s="43">
        <f t="shared" si="13"/>
        <v>143108.37170791661</v>
      </c>
      <c r="D212" s="43">
        <f t="shared" si="13"/>
        <v>561628.40720657993</v>
      </c>
      <c r="E212" s="43">
        <f t="shared" si="13"/>
        <v>452661.21462297725</v>
      </c>
      <c r="F212" s="43">
        <f t="shared" si="13"/>
        <v>0</v>
      </c>
      <c r="G212" s="43">
        <f t="shared" si="13"/>
        <v>0</v>
      </c>
      <c r="H212" s="43">
        <f t="shared" si="12"/>
        <v>1157397.9935374737</v>
      </c>
      <c r="I212" s="1"/>
    </row>
    <row r="213" spans="2:9" x14ac:dyDescent="0.2">
      <c r="B213" s="39" t="str">
        <f>$B$52</f>
        <v>Totals</v>
      </c>
      <c r="C213" s="42">
        <f>SUM(C193:C212)</f>
        <v>33239796.343748454</v>
      </c>
      <c r="D213" s="42">
        <f>SUM(D193:D212)</f>
        <v>50345293.886238858</v>
      </c>
      <c r="E213" s="42">
        <f>SUM(E193:E212)</f>
        <v>38877789.489922501</v>
      </c>
      <c r="F213" s="42">
        <f>SUM(F193:F212)</f>
        <v>38307159.821927667</v>
      </c>
      <c r="G213" s="42">
        <f>SUM(G193:G212)</f>
        <v>18209711.458162524</v>
      </c>
      <c r="H213" s="42">
        <f t="shared" si="12"/>
        <v>178979751</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80243756</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11577971.495282663</v>
      </c>
      <c r="D218" s="42">
        <f t="shared" si="14"/>
        <v>9643646.9949067682</v>
      </c>
      <c r="E218" s="42">
        <f t="shared" si="14"/>
        <v>899390.46668675996</v>
      </c>
      <c r="F218" s="42">
        <f t="shared" si="14"/>
        <v>894244.01576939877</v>
      </c>
      <c r="G218" s="42">
        <f t="shared" si="14"/>
        <v>0</v>
      </c>
      <c r="H218" s="42">
        <f>SUM(C218:G218)</f>
        <v>23015252.972645592</v>
      </c>
      <c r="I218" s="1"/>
    </row>
    <row r="219" spans="2:9" x14ac:dyDescent="0.2">
      <c r="B219" s="9" t="str">
        <f>$B$33</f>
        <v>Science</v>
      </c>
      <c r="C219" s="43">
        <f t="shared" si="14"/>
        <v>4109789.232838518</v>
      </c>
      <c r="D219" s="43">
        <f t="shared" si="14"/>
        <v>4678077.2457564659</v>
      </c>
      <c r="E219" s="43">
        <f t="shared" si="14"/>
        <v>583944.27347888926</v>
      </c>
      <c r="F219" s="43">
        <f t="shared" si="14"/>
        <v>733933.40289124101</v>
      </c>
      <c r="G219" s="43">
        <f t="shared" si="14"/>
        <v>0</v>
      </c>
      <c r="H219" s="43">
        <f t="shared" ref="H219:H238" si="15">SUM(C219:G219)</f>
        <v>10105744.154965116</v>
      </c>
      <c r="I219" s="1"/>
    </row>
    <row r="220" spans="2:9" x14ac:dyDescent="0.2">
      <c r="B220" s="9" t="str">
        <f>$B$34</f>
        <v>Fine Arts</v>
      </c>
      <c r="C220" s="43">
        <f t="shared" si="14"/>
        <v>1326660.5266910088</v>
      </c>
      <c r="D220" s="43">
        <f t="shared" si="14"/>
        <v>1390909.6994239828</v>
      </c>
      <c r="E220" s="43">
        <f t="shared" si="14"/>
        <v>329070.69178658759</v>
      </c>
      <c r="F220" s="43">
        <f t="shared" si="14"/>
        <v>65643.086778791359</v>
      </c>
      <c r="G220" s="43">
        <f t="shared" si="14"/>
        <v>0</v>
      </c>
      <c r="H220" s="43">
        <f t="shared" si="15"/>
        <v>3112284.0046803704</v>
      </c>
      <c r="I220" s="1"/>
    </row>
    <row r="221" spans="2:9" x14ac:dyDescent="0.2">
      <c r="B221" s="9" t="str">
        <f>$B$35</f>
        <v>Teacher Education</v>
      </c>
      <c r="C221" s="43">
        <f t="shared" si="14"/>
        <v>134571.65260484038</v>
      </c>
      <c r="D221" s="43">
        <f t="shared" si="14"/>
        <v>1814982.7832190411</v>
      </c>
      <c r="E221" s="43">
        <f t="shared" si="14"/>
        <v>678274.40058121539</v>
      </c>
      <c r="F221" s="43">
        <f t="shared" si="14"/>
        <v>488838.137517497</v>
      </c>
      <c r="G221" s="43">
        <f t="shared" si="14"/>
        <v>0</v>
      </c>
      <c r="H221" s="43">
        <f t="shared" si="15"/>
        <v>3116666.973922594</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1406105.8954405286</v>
      </c>
      <c r="D223" s="43">
        <f t="shared" si="14"/>
        <v>4575834.1774701998</v>
      </c>
      <c r="E223" s="43">
        <f t="shared" si="14"/>
        <v>1530543.1938396746</v>
      </c>
      <c r="F223" s="43">
        <f t="shared" si="14"/>
        <v>737678.4918358312</v>
      </c>
      <c r="G223" s="43">
        <f t="shared" si="14"/>
        <v>0</v>
      </c>
      <c r="H223" s="43">
        <f t="shared" si="15"/>
        <v>8250161.7585862335</v>
      </c>
      <c r="I223" s="1"/>
    </row>
    <row r="224" spans="2:9" x14ac:dyDescent="0.2">
      <c r="B224" s="9" t="str">
        <f>$B$38</f>
        <v>Home Economics</v>
      </c>
      <c r="C224" s="43">
        <f t="shared" si="14"/>
        <v>480664.89807676297</v>
      </c>
      <c r="D224" s="43">
        <f t="shared" si="14"/>
        <v>1384657.7714478704</v>
      </c>
      <c r="E224" s="43">
        <f t="shared" si="14"/>
        <v>34364.97730682719</v>
      </c>
      <c r="F224" s="43">
        <f t="shared" si="14"/>
        <v>0</v>
      </c>
      <c r="G224" s="43">
        <f t="shared" si="14"/>
        <v>0</v>
      </c>
      <c r="H224" s="43">
        <f t="shared" si="15"/>
        <v>1899687.6468314605</v>
      </c>
      <c r="I224" s="1"/>
    </row>
    <row r="225" spans="2:10" x14ac:dyDescent="0.2">
      <c r="B225" s="9" t="str">
        <f>$B$39</f>
        <v>Law</v>
      </c>
      <c r="C225" s="43">
        <f t="shared" si="14"/>
        <v>0</v>
      </c>
      <c r="D225" s="43">
        <f t="shared" si="14"/>
        <v>0</v>
      </c>
      <c r="E225" s="43">
        <f t="shared" si="14"/>
        <v>0</v>
      </c>
      <c r="F225" s="43">
        <f t="shared" si="14"/>
        <v>0</v>
      </c>
      <c r="G225" s="43">
        <f t="shared" si="14"/>
        <v>1110590.50305107</v>
      </c>
      <c r="H225" s="43">
        <f t="shared" si="15"/>
        <v>1110590.50305107</v>
      </c>
      <c r="I225" s="1"/>
    </row>
    <row r="226" spans="2:10" x14ac:dyDescent="0.2">
      <c r="B226" s="9" t="str">
        <f>$B$40</f>
        <v>Social Service</v>
      </c>
      <c r="C226" s="43">
        <f t="shared" si="14"/>
        <v>0</v>
      </c>
      <c r="D226" s="43">
        <f t="shared" si="14"/>
        <v>0</v>
      </c>
      <c r="E226" s="43">
        <f t="shared" si="14"/>
        <v>1018539.7440662392</v>
      </c>
      <c r="F226" s="43">
        <f t="shared" si="14"/>
        <v>38907.312924354941</v>
      </c>
      <c r="G226" s="43">
        <f t="shared" si="14"/>
        <v>0</v>
      </c>
      <c r="H226" s="43">
        <f t="shared" si="15"/>
        <v>1057447.0569905941</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70371.083341236488</v>
      </c>
      <c r="D229" s="43">
        <f t="shared" si="14"/>
        <v>12984.773488848467</v>
      </c>
      <c r="E229" s="43">
        <f t="shared" si="14"/>
        <v>0</v>
      </c>
      <c r="F229" s="43">
        <f t="shared" si="14"/>
        <v>0</v>
      </c>
      <c r="G229" s="43">
        <f t="shared" si="14"/>
        <v>0</v>
      </c>
      <c r="H229" s="43">
        <f t="shared" si="15"/>
        <v>83355.856830084958</v>
      </c>
      <c r="I229" s="1"/>
    </row>
    <row r="230" spans="2:10" x14ac:dyDescent="0.2">
      <c r="B230" s="9" t="str">
        <f>$B$44</f>
        <v>Physical Training</v>
      </c>
      <c r="C230" s="43">
        <f t="shared" si="14"/>
        <v>5217.7141097628601</v>
      </c>
      <c r="D230" s="43">
        <f t="shared" si="14"/>
        <v>0</v>
      </c>
      <c r="E230" s="43">
        <f t="shared" si="14"/>
        <v>0</v>
      </c>
      <c r="F230" s="43">
        <f t="shared" si="14"/>
        <v>0</v>
      </c>
      <c r="G230" s="43">
        <f t="shared" si="14"/>
        <v>0</v>
      </c>
      <c r="H230" s="43">
        <f t="shared" si="15"/>
        <v>5217.7141097628601</v>
      </c>
      <c r="I230" s="1"/>
    </row>
    <row r="231" spans="2:10" x14ac:dyDescent="0.2">
      <c r="B231" s="9" t="str">
        <f>$B$45</f>
        <v>Health Services</v>
      </c>
      <c r="C231" s="43">
        <f t="shared" si="14"/>
        <v>1105247.962728898</v>
      </c>
      <c r="D231" s="43">
        <f t="shared" si="14"/>
        <v>2151528.8753485284</v>
      </c>
      <c r="E231" s="43">
        <f t="shared" si="14"/>
        <v>209140.39219558972</v>
      </c>
      <c r="F231" s="43">
        <f t="shared" si="14"/>
        <v>44004.795098936207</v>
      </c>
      <c r="G231" s="43">
        <f t="shared" si="14"/>
        <v>0</v>
      </c>
      <c r="H231" s="43">
        <f t="shared" si="15"/>
        <v>3509922.0253719524</v>
      </c>
      <c r="I231" s="1"/>
    </row>
    <row r="232" spans="2:10" x14ac:dyDescent="0.2">
      <c r="B232" s="9" t="str">
        <f>$B$46</f>
        <v>Pharmacy</v>
      </c>
      <c r="C232" s="43">
        <f t="shared" si="14"/>
        <v>0</v>
      </c>
      <c r="D232" s="43">
        <f t="shared" si="14"/>
        <v>0</v>
      </c>
      <c r="E232" s="43">
        <f t="shared" si="14"/>
        <v>71593.702722556642</v>
      </c>
      <c r="F232" s="43">
        <f t="shared" si="14"/>
        <v>68035.782493390725</v>
      </c>
      <c r="G232" s="43">
        <f t="shared" si="14"/>
        <v>960338.14292385546</v>
      </c>
      <c r="H232" s="43">
        <f t="shared" si="15"/>
        <v>1099967.6281398027</v>
      </c>
      <c r="I232" s="1"/>
    </row>
    <row r="233" spans="2:10" x14ac:dyDescent="0.2">
      <c r="B233" s="9" t="str">
        <f>$B$47</f>
        <v>Business Administration</v>
      </c>
      <c r="C233" s="43">
        <f t="shared" si="14"/>
        <v>2306184.2650881424</v>
      </c>
      <c r="D233" s="43">
        <f t="shared" si="14"/>
        <v>14322301.341707183</v>
      </c>
      <c r="E233" s="43">
        <f t="shared" si="14"/>
        <v>1976506.8766169094</v>
      </c>
      <c r="F233" s="43">
        <f t="shared" si="14"/>
        <v>98724.705789339147</v>
      </c>
      <c r="G233" s="43">
        <f t="shared" si="14"/>
        <v>0</v>
      </c>
      <c r="H233" s="43">
        <f t="shared" si="15"/>
        <v>18703717.189201575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846144.25584702415</v>
      </c>
      <c r="H234" s="43">
        <f t="shared" si="15"/>
        <v>846144.25584702415</v>
      </c>
      <c r="I234" s="1"/>
    </row>
    <row r="235" spans="2:10" x14ac:dyDescent="0.2">
      <c r="B235" s="9" t="str">
        <f>$B$49</f>
        <v>Teacher Ed-Practice Teaching</v>
      </c>
      <c r="C235" s="43">
        <f t="shared" si="16"/>
        <v>14065.142382839012</v>
      </c>
      <c r="D235" s="43">
        <f t="shared" si="16"/>
        <v>262965.70902601263</v>
      </c>
      <c r="E235" s="43">
        <f t="shared" si="16"/>
        <v>0</v>
      </c>
      <c r="F235" s="43">
        <f t="shared" si="16"/>
        <v>0</v>
      </c>
      <c r="G235" s="43">
        <f t="shared" si="16"/>
        <v>0</v>
      </c>
      <c r="H235" s="43">
        <f t="shared" si="15"/>
        <v>277030.85140885162</v>
      </c>
      <c r="I235" s="1"/>
    </row>
    <row r="236" spans="2:10" x14ac:dyDescent="0.2">
      <c r="B236" s="9" t="str">
        <f>$B$50</f>
        <v>Technology</v>
      </c>
      <c r="C236" s="43">
        <f t="shared" si="16"/>
        <v>739009.80365058652</v>
      </c>
      <c r="D236" s="43">
        <f t="shared" si="16"/>
        <v>2696504.6278508645</v>
      </c>
      <c r="E236" s="43">
        <f t="shared" si="16"/>
        <v>78189.001397604283</v>
      </c>
      <c r="F236" s="43">
        <f t="shared" si="16"/>
        <v>3432.9981992077892</v>
      </c>
      <c r="G236" s="43">
        <f t="shared" si="16"/>
        <v>0</v>
      </c>
      <c r="H236" s="43">
        <f t="shared" si="15"/>
        <v>3517136.4310982628</v>
      </c>
      <c r="I236" s="1"/>
    </row>
    <row r="237" spans="2:10" x14ac:dyDescent="0.2">
      <c r="B237" s="9" t="str">
        <f>$B$51</f>
        <v>Nursing</v>
      </c>
      <c r="C237" s="43">
        <f t="shared" si="16"/>
        <v>8756.6854189933201</v>
      </c>
      <c r="D237" s="43">
        <f t="shared" si="16"/>
        <v>454467.07210969628</v>
      </c>
      <c r="E237" s="43">
        <f t="shared" si="16"/>
        <v>70205.218790967672</v>
      </c>
      <c r="F237" s="43">
        <f t="shared" si="16"/>
        <v>0</v>
      </c>
      <c r="G237" s="43">
        <f t="shared" si="16"/>
        <v>0</v>
      </c>
      <c r="H237" s="43">
        <f t="shared" si="15"/>
        <v>533428.97631965729</v>
      </c>
      <c r="I237" s="1"/>
    </row>
    <row r="238" spans="2:10" x14ac:dyDescent="0.2">
      <c r="B238" s="39" t="str">
        <f>$B$52</f>
        <v>Totals</v>
      </c>
      <c r="C238" s="42">
        <f>SUM(C218:C237)</f>
        <v>23284616.35765478</v>
      </c>
      <c r="D238" s="42">
        <f>SUM(D218:D237)</f>
        <v>43388861.071755469</v>
      </c>
      <c r="E238" s="42">
        <f>SUM(E218:E237)</f>
        <v>7479762.9394698208</v>
      </c>
      <c r="F238" s="42">
        <f>SUM(F218:F237)</f>
        <v>3173442.7292979881</v>
      </c>
      <c r="G238" s="42">
        <f>SUM(G218:G237)</f>
        <v>2917072.9018219495</v>
      </c>
      <c r="H238" s="42">
        <f t="shared" si="15"/>
        <v>80243756.000000015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32132852</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4636289.0156604396</v>
      </c>
      <c r="D243" s="42">
        <f t="shared" si="17"/>
        <v>3861707.0919210706</v>
      </c>
      <c r="E243" s="42">
        <f t="shared" si="17"/>
        <v>360152.39311899344</v>
      </c>
      <c r="F243" s="42">
        <f t="shared" si="17"/>
        <v>358091.54559768806</v>
      </c>
      <c r="G243" s="42">
        <f t="shared" si="17"/>
        <v>0</v>
      </c>
      <c r="H243" s="42">
        <f>SUM(C243:G243)</f>
        <v>9216240.0462981928</v>
      </c>
      <c r="I243" s="1"/>
    </row>
    <row r="244" spans="2:9" x14ac:dyDescent="0.2">
      <c r="B244" s="9" t="str">
        <f>$B$33</f>
        <v>Science</v>
      </c>
      <c r="C244" s="43">
        <f t="shared" si="17"/>
        <v>1645726.1692734531</v>
      </c>
      <c r="D244" s="43">
        <f t="shared" si="17"/>
        <v>1873291.7210712337</v>
      </c>
      <c r="E244" s="43">
        <f t="shared" si="17"/>
        <v>233834.9530391458</v>
      </c>
      <c r="F244" s="43">
        <f t="shared" si="17"/>
        <v>293896.6791753943</v>
      </c>
      <c r="G244" s="43">
        <f t="shared" si="17"/>
        <v>0</v>
      </c>
      <c r="H244" s="43">
        <f t="shared" ref="H244:H263" si="18">SUM(C244:G244)</f>
        <v>4046749.522559227</v>
      </c>
      <c r="I244" s="1"/>
    </row>
    <row r="245" spans="2:9" x14ac:dyDescent="0.2">
      <c r="B245" s="9" t="str">
        <f>$B$34</f>
        <v>Fine Arts</v>
      </c>
      <c r="C245" s="43">
        <f t="shared" si="17"/>
        <v>531248.64143204165</v>
      </c>
      <c r="D245" s="43">
        <f t="shared" si="17"/>
        <v>556976.61406770803</v>
      </c>
      <c r="E245" s="43">
        <f t="shared" si="17"/>
        <v>131773.24148082046</v>
      </c>
      <c r="F245" s="43">
        <f t="shared" si="17"/>
        <v>26286.152311789338</v>
      </c>
      <c r="G245" s="43">
        <f t="shared" si="17"/>
        <v>0</v>
      </c>
      <c r="H245" s="43">
        <f t="shared" si="18"/>
        <v>1246284.6492923596</v>
      </c>
      <c r="I245" s="1"/>
    </row>
    <row r="246" spans="2:9" x14ac:dyDescent="0.2">
      <c r="B246" s="9" t="str">
        <f>$B$35</f>
        <v>Teacher Education</v>
      </c>
      <c r="C246" s="43">
        <f t="shared" si="17"/>
        <v>53887.943587121605</v>
      </c>
      <c r="D246" s="43">
        <f t="shared" si="17"/>
        <v>726792.66354039474</v>
      </c>
      <c r="E246" s="43">
        <f t="shared" si="17"/>
        <v>271608.55891721853</v>
      </c>
      <c r="F246" s="43">
        <f t="shared" si="17"/>
        <v>195750.60176402234</v>
      </c>
      <c r="G246" s="43">
        <f t="shared" si="17"/>
        <v>0</v>
      </c>
      <c r="H246" s="43">
        <f t="shared" si="18"/>
        <v>1248039.7678087573</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563061.7868201232</v>
      </c>
      <c r="D248" s="43">
        <f t="shared" si="17"/>
        <v>1832349.4528495357</v>
      </c>
      <c r="E248" s="43">
        <f t="shared" si="17"/>
        <v>612891.52426087309</v>
      </c>
      <c r="F248" s="43">
        <f t="shared" si="17"/>
        <v>295396.36456877686</v>
      </c>
      <c r="G248" s="43">
        <f t="shared" si="17"/>
        <v>0</v>
      </c>
      <c r="H248" s="43">
        <f t="shared" si="18"/>
        <v>3303699.1284993091</v>
      </c>
      <c r="I248" s="1"/>
    </row>
    <row r="249" spans="2:9" x14ac:dyDescent="0.2">
      <c r="B249" s="9" t="str">
        <f>$B$38</f>
        <v>Home Economics</v>
      </c>
      <c r="C249" s="43">
        <f t="shared" si="17"/>
        <v>192477.70544907832</v>
      </c>
      <c r="D249" s="43">
        <f t="shared" si="17"/>
        <v>554473.08872959844</v>
      </c>
      <c r="E249" s="43">
        <f t="shared" si="17"/>
        <v>13761.129648313528</v>
      </c>
      <c r="F249" s="43">
        <f t="shared" si="17"/>
        <v>0</v>
      </c>
      <c r="G249" s="43">
        <f t="shared" si="17"/>
        <v>0</v>
      </c>
      <c r="H249" s="43">
        <f t="shared" si="18"/>
        <v>760711.9238269903</v>
      </c>
      <c r="I249" s="1"/>
    </row>
    <row r="250" spans="2:9" x14ac:dyDescent="0.2">
      <c r="B250" s="9" t="str">
        <f>$B$39</f>
        <v>Law</v>
      </c>
      <c r="C250" s="43">
        <f t="shared" si="17"/>
        <v>0</v>
      </c>
      <c r="D250" s="43">
        <f t="shared" si="17"/>
        <v>0</v>
      </c>
      <c r="E250" s="43">
        <f t="shared" si="17"/>
        <v>0</v>
      </c>
      <c r="F250" s="43">
        <f t="shared" si="17"/>
        <v>0</v>
      </c>
      <c r="G250" s="43">
        <f t="shared" si="17"/>
        <v>444725.44713816221</v>
      </c>
      <c r="H250" s="43">
        <f t="shared" si="18"/>
        <v>444725.44713816221</v>
      </c>
      <c r="I250" s="1"/>
    </row>
    <row r="251" spans="2:9" x14ac:dyDescent="0.2">
      <c r="B251" s="9" t="str">
        <f>$B$40</f>
        <v>Social Service</v>
      </c>
      <c r="C251" s="43">
        <f t="shared" si="17"/>
        <v>0</v>
      </c>
      <c r="D251" s="43">
        <f t="shared" si="17"/>
        <v>0</v>
      </c>
      <c r="E251" s="43">
        <f t="shared" si="17"/>
        <v>407864.59263195936</v>
      </c>
      <c r="F251" s="43">
        <f t="shared" si="17"/>
        <v>15580.064920141382</v>
      </c>
      <c r="G251" s="43">
        <f t="shared" si="17"/>
        <v>0</v>
      </c>
      <c r="H251" s="43">
        <f t="shared" si="18"/>
        <v>423444.65755210072</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28179.4337503795</v>
      </c>
      <c r="D254" s="43">
        <f t="shared" si="17"/>
        <v>5199.6295483812028</v>
      </c>
      <c r="E254" s="43">
        <f t="shared" si="17"/>
        <v>0</v>
      </c>
      <c r="F254" s="43">
        <f t="shared" si="17"/>
        <v>0</v>
      </c>
      <c r="G254" s="43">
        <f t="shared" si="17"/>
        <v>0</v>
      </c>
      <c r="H254" s="43">
        <f t="shared" si="18"/>
        <v>33379.063298760702</v>
      </c>
      <c r="I254" s="1"/>
    </row>
    <row r="255" spans="2:9" x14ac:dyDescent="0.2">
      <c r="B255" s="9" t="str">
        <f>$B$44</f>
        <v>Physical Training</v>
      </c>
      <c r="C255" s="43">
        <f t="shared" si="17"/>
        <v>2089.3841916786864</v>
      </c>
      <c r="D255" s="43">
        <f t="shared" si="17"/>
        <v>0</v>
      </c>
      <c r="E255" s="43">
        <f t="shared" si="17"/>
        <v>0</v>
      </c>
      <c r="F255" s="43">
        <f t="shared" si="17"/>
        <v>0</v>
      </c>
      <c r="G255" s="43">
        <f t="shared" si="17"/>
        <v>0</v>
      </c>
      <c r="H255" s="43">
        <f t="shared" si="18"/>
        <v>2089.3841916786864</v>
      </c>
      <c r="I255" s="1"/>
    </row>
    <row r="256" spans="2:9" x14ac:dyDescent="0.2">
      <c r="B256" s="9" t="str">
        <f>$B$45</f>
        <v>Health Services</v>
      </c>
      <c r="C256" s="43">
        <f t="shared" si="17"/>
        <v>442586.07747211133</v>
      </c>
      <c r="D256" s="43">
        <f t="shared" si="17"/>
        <v>861559.35827954893</v>
      </c>
      <c r="E256" s="43">
        <f t="shared" si="17"/>
        <v>83748.289021302029</v>
      </c>
      <c r="F256" s="43">
        <f t="shared" si="17"/>
        <v>17621.303372245467</v>
      </c>
      <c r="G256" s="43">
        <f t="shared" si="17"/>
        <v>0</v>
      </c>
      <c r="H256" s="43">
        <f t="shared" si="18"/>
        <v>1405515.0281452078</v>
      </c>
      <c r="I256" s="1"/>
    </row>
    <row r="257" spans="2:10" x14ac:dyDescent="0.2">
      <c r="B257" s="9" t="str">
        <f>$B$46</f>
        <v>Pharmacy</v>
      </c>
      <c r="C257" s="43">
        <f t="shared" si="17"/>
        <v>0</v>
      </c>
      <c r="D257" s="43">
        <f t="shared" si="17"/>
        <v>0</v>
      </c>
      <c r="E257" s="43">
        <f t="shared" si="17"/>
        <v>28669.020100653182</v>
      </c>
      <c r="F257" s="43">
        <f t="shared" si="17"/>
        <v>27244.284646450436</v>
      </c>
      <c r="G257" s="43">
        <f t="shared" si="17"/>
        <v>384558.31275553821</v>
      </c>
      <c r="H257" s="43">
        <f t="shared" si="18"/>
        <v>440471.61750264181</v>
      </c>
      <c r="I257" s="1"/>
    </row>
    <row r="258" spans="2:10" x14ac:dyDescent="0.2">
      <c r="B258" s="9" t="str">
        <f>$B$47</f>
        <v>Business Administration</v>
      </c>
      <c r="C258" s="43">
        <f t="shared" si="17"/>
        <v>923489.64416379086</v>
      </c>
      <c r="D258" s="43">
        <f t="shared" si="17"/>
        <v>5735229.9076388991</v>
      </c>
      <c r="E258" s="43">
        <f t="shared" si="17"/>
        <v>791473.45674239635</v>
      </c>
      <c r="F258" s="43">
        <f t="shared" si="17"/>
        <v>39533.37328666891</v>
      </c>
      <c r="G258" s="43">
        <f t="shared" si="17"/>
        <v>0</v>
      </c>
      <c r="H258" s="43">
        <f t="shared" si="18"/>
        <v>7489726.3818317559</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338830.45235049271</v>
      </c>
      <c r="H259" s="43">
        <f t="shared" si="18"/>
        <v>338830.45235049271</v>
      </c>
      <c r="I259" s="1"/>
    </row>
    <row r="260" spans="2:10" x14ac:dyDescent="0.2">
      <c r="B260" s="9" t="str">
        <f>$B$49</f>
        <v>Teacher Ed-Practice Teaching</v>
      </c>
      <c r="C260" s="43">
        <f t="shared" si="19"/>
        <v>5632.253038438198</v>
      </c>
      <c r="D260" s="43">
        <f t="shared" si="19"/>
        <v>105302.12729832747</v>
      </c>
      <c r="E260" s="43">
        <f t="shared" si="19"/>
        <v>0</v>
      </c>
      <c r="F260" s="43">
        <f t="shared" si="19"/>
        <v>0</v>
      </c>
      <c r="G260" s="43">
        <f t="shared" si="19"/>
        <v>0</v>
      </c>
      <c r="H260" s="43">
        <f t="shared" si="18"/>
        <v>110934.38033676567</v>
      </c>
      <c r="I260" s="1"/>
    </row>
    <row r="261" spans="2:10" x14ac:dyDescent="0.2">
      <c r="B261" s="9" t="str">
        <f>$B$50</f>
        <v>Technology</v>
      </c>
      <c r="C261" s="43">
        <f t="shared" si="19"/>
        <v>295929.47577445605</v>
      </c>
      <c r="D261" s="43">
        <f t="shared" si="19"/>
        <v>1079789.7362138296</v>
      </c>
      <c r="E261" s="43">
        <f t="shared" si="19"/>
        <v>31310.044982652755</v>
      </c>
      <c r="F261" s="43">
        <f t="shared" si="19"/>
        <v>1374.7116106007102</v>
      </c>
      <c r="G261" s="43">
        <f t="shared" si="19"/>
        <v>0</v>
      </c>
      <c r="H261" s="43">
        <f t="shared" si="18"/>
        <v>1408403.9685815391</v>
      </c>
      <c r="I261" s="1"/>
    </row>
    <row r="262" spans="2:10" x14ac:dyDescent="0.2">
      <c r="B262" s="9" t="str">
        <f>$B$51</f>
        <v>Nursing</v>
      </c>
      <c r="C262" s="43">
        <f t="shared" si="19"/>
        <v>3506.5317303824909</v>
      </c>
      <c r="D262" s="43">
        <f t="shared" si="19"/>
        <v>181987.03419334209</v>
      </c>
      <c r="E262" s="43">
        <f t="shared" si="19"/>
        <v>28113.014862337488</v>
      </c>
      <c r="F262" s="43">
        <f t="shared" si="19"/>
        <v>0</v>
      </c>
      <c r="G262" s="43">
        <f t="shared" si="19"/>
        <v>0</v>
      </c>
      <c r="H262" s="43">
        <f t="shared" si="18"/>
        <v>213606.58078606208</v>
      </c>
      <c r="I262" s="1"/>
    </row>
    <row r="263" spans="2:10" x14ac:dyDescent="0.2">
      <c r="B263" s="39" t="str">
        <f>$B$52</f>
        <v>Totals</v>
      </c>
      <c r="C263" s="42">
        <f>SUM(C243:C262)</f>
        <v>9324104.0623434931</v>
      </c>
      <c r="D263" s="42">
        <f>SUM(D243:D262)</f>
        <v>17374658.425351869</v>
      </c>
      <c r="E263" s="42">
        <f>SUM(E243:E262)</f>
        <v>2995200.2188066663</v>
      </c>
      <c r="F263" s="42">
        <f>SUM(F243:F262)</f>
        <v>1270775.0812537782</v>
      </c>
      <c r="G263" s="42">
        <f>SUM(G243:G262)</f>
        <v>1168114.2122441931</v>
      </c>
      <c r="H263" s="42">
        <f t="shared" si="18"/>
        <v>32132852</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57510134.879223183</v>
      </c>
      <c r="D268" s="42">
        <f t="shared" si="20"/>
        <v>50121115.403002545</v>
      </c>
      <c r="E268" s="42">
        <f t="shared" si="20"/>
        <v>19656100.372956626</v>
      </c>
      <c r="F268" s="42">
        <f t="shared" si="20"/>
        <v>29901541.689571578</v>
      </c>
      <c r="G268" s="42">
        <f t="shared" si="20"/>
        <v>0</v>
      </c>
      <c r="H268" s="42">
        <f>SUM(C268:G268)</f>
        <v>157188892.34475395</v>
      </c>
      <c r="I268" s="1"/>
    </row>
    <row r="269" spans="2:10" x14ac:dyDescent="0.2">
      <c r="B269" s="9" t="str">
        <f>$B$33</f>
        <v>Science</v>
      </c>
      <c r="C269" s="43">
        <f t="shared" si="20"/>
        <v>33111853.10277833</v>
      </c>
      <c r="D269" s="43">
        <f t="shared" si="20"/>
        <v>29866053.23460529</v>
      </c>
      <c r="E269" s="43">
        <f t="shared" si="20"/>
        <v>18772105.690140821</v>
      </c>
      <c r="F269" s="43">
        <f t="shared" si="20"/>
        <v>38394681.726641893</v>
      </c>
      <c r="G269" s="43">
        <f t="shared" si="20"/>
        <v>0</v>
      </c>
      <c r="H269" s="43">
        <f t="shared" ref="H269:H288" si="21">SUM(C269:G269)</f>
        <v>120144693.75416633</v>
      </c>
      <c r="I269" s="1"/>
    </row>
    <row r="270" spans="2:10" x14ac:dyDescent="0.2">
      <c r="B270" s="9" t="str">
        <f>$B$34</f>
        <v>Fine Arts</v>
      </c>
      <c r="C270" s="43">
        <f t="shared" si="20"/>
        <v>10133738.384099767</v>
      </c>
      <c r="D270" s="43">
        <f t="shared" si="20"/>
        <v>10589395.456208015</v>
      </c>
      <c r="E270" s="43">
        <f t="shared" si="20"/>
        <v>7117183.6633158494</v>
      </c>
      <c r="F270" s="43">
        <f t="shared" si="20"/>
        <v>1948518.2470901809</v>
      </c>
      <c r="G270" s="43">
        <f t="shared" si="20"/>
        <v>0</v>
      </c>
      <c r="H270" s="43">
        <f t="shared" si="21"/>
        <v>29788835.750713807</v>
      </c>
      <c r="I270" s="1"/>
    </row>
    <row r="271" spans="2:10" x14ac:dyDescent="0.2">
      <c r="B271" s="9" t="str">
        <f>$B$35</f>
        <v>Teacher Education</v>
      </c>
      <c r="C271" s="43">
        <f t="shared" si="20"/>
        <v>1075706.8341685971</v>
      </c>
      <c r="D271" s="43">
        <f t="shared" si="20"/>
        <v>7291225.447409993</v>
      </c>
      <c r="E271" s="43">
        <f t="shared" si="20"/>
        <v>5846536.1614901051</v>
      </c>
      <c r="F271" s="43">
        <f t="shared" si="20"/>
        <v>6606977.5529167093</v>
      </c>
      <c r="G271" s="43">
        <f t="shared" si="20"/>
        <v>0</v>
      </c>
      <c r="H271" s="43">
        <f t="shared" si="21"/>
        <v>20820445.995985404</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17597688.701274157</v>
      </c>
      <c r="D273" s="43">
        <f t="shared" si="20"/>
        <v>42433968.976307094</v>
      </c>
      <c r="E273" s="43">
        <f t="shared" si="20"/>
        <v>46757381.957205072</v>
      </c>
      <c r="F273" s="43">
        <f t="shared" si="20"/>
        <v>48705585.883549504</v>
      </c>
      <c r="G273" s="43">
        <f t="shared" si="20"/>
        <v>0</v>
      </c>
      <c r="H273" s="43">
        <f t="shared" si="21"/>
        <v>155494625.51833582</v>
      </c>
      <c r="I273" s="1"/>
    </row>
    <row r="274" spans="2:10" x14ac:dyDescent="0.2">
      <c r="B274" s="9" t="str">
        <f>$B$38</f>
        <v>Home Economics</v>
      </c>
      <c r="C274" s="43">
        <f t="shared" si="20"/>
        <v>2065503.6564286251</v>
      </c>
      <c r="D274" s="43">
        <f t="shared" si="20"/>
        <v>4895164.7331243772</v>
      </c>
      <c r="E274" s="43">
        <f t="shared" si="20"/>
        <v>720338.69587820675</v>
      </c>
      <c r="F274" s="43">
        <f t="shared" si="20"/>
        <v>0</v>
      </c>
      <c r="G274" s="43">
        <f t="shared" si="20"/>
        <v>0</v>
      </c>
      <c r="H274" s="43">
        <f t="shared" si="21"/>
        <v>7681007.0854312088</v>
      </c>
      <c r="I274" s="1"/>
    </row>
    <row r="275" spans="2:10" x14ac:dyDescent="0.2">
      <c r="B275" s="9" t="str">
        <f>$B$39</f>
        <v>Law</v>
      </c>
      <c r="C275" s="43">
        <f t="shared" si="20"/>
        <v>0</v>
      </c>
      <c r="D275" s="43">
        <f t="shared" si="20"/>
        <v>0</v>
      </c>
      <c r="E275" s="43">
        <f t="shared" si="20"/>
        <v>0</v>
      </c>
      <c r="F275" s="43">
        <f t="shared" si="20"/>
        <v>0</v>
      </c>
      <c r="G275" s="43">
        <f t="shared" si="20"/>
        <v>19584731.950121719</v>
      </c>
      <c r="H275" s="43">
        <f t="shared" si="21"/>
        <v>19584731.950121719</v>
      </c>
      <c r="I275" s="1"/>
    </row>
    <row r="276" spans="2:10" x14ac:dyDescent="0.2">
      <c r="B276" s="9" t="str">
        <f>$B$40</f>
        <v>Social Service</v>
      </c>
      <c r="C276" s="43">
        <f t="shared" si="20"/>
        <v>0</v>
      </c>
      <c r="D276" s="43">
        <f t="shared" si="20"/>
        <v>0</v>
      </c>
      <c r="E276" s="43">
        <f t="shared" si="20"/>
        <v>6057376.7053112872</v>
      </c>
      <c r="F276" s="43">
        <f t="shared" si="20"/>
        <v>1496631.5187129918</v>
      </c>
      <c r="G276" s="43">
        <f t="shared" si="20"/>
        <v>0</v>
      </c>
      <c r="H276" s="43">
        <f t="shared" si="21"/>
        <v>7554008.224024279</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307636.46196296241</v>
      </c>
      <c r="D279" s="43">
        <f t="shared" si="20"/>
        <v>48554.324499130737</v>
      </c>
      <c r="E279" s="43">
        <f t="shared" si="20"/>
        <v>0</v>
      </c>
      <c r="F279" s="43">
        <f t="shared" si="20"/>
        <v>0</v>
      </c>
      <c r="G279" s="43">
        <f t="shared" si="20"/>
        <v>0</v>
      </c>
      <c r="H279" s="43">
        <f t="shared" si="21"/>
        <v>356190.78646209312</v>
      </c>
      <c r="I279" s="1"/>
    </row>
    <row r="280" spans="2:10" x14ac:dyDescent="0.2">
      <c r="B280" s="9" t="str">
        <f>$B$44</f>
        <v>Physical Training</v>
      </c>
      <c r="C280" s="43">
        <f t="shared" si="20"/>
        <v>31642.201600986558</v>
      </c>
      <c r="D280" s="43">
        <f t="shared" si="20"/>
        <v>0</v>
      </c>
      <c r="E280" s="43">
        <f t="shared" si="20"/>
        <v>0</v>
      </c>
      <c r="F280" s="43">
        <f t="shared" si="20"/>
        <v>0</v>
      </c>
      <c r="G280" s="43">
        <f t="shared" si="20"/>
        <v>0</v>
      </c>
      <c r="H280" s="43">
        <f t="shared" si="21"/>
        <v>31642.201600986558</v>
      </c>
      <c r="I280" s="1"/>
    </row>
    <row r="281" spans="2:10" x14ac:dyDescent="0.2">
      <c r="B281" s="9" t="str">
        <f>$B$45</f>
        <v>Health Services</v>
      </c>
      <c r="C281" s="43">
        <f t="shared" si="20"/>
        <v>4022177.1685792832</v>
      </c>
      <c r="D281" s="43">
        <f t="shared" si="20"/>
        <v>8602376.7123324461</v>
      </c>
      <c r="E281" s="43">
        <f t="shared" si="20"/>
        <v>3490420.5706999628</v>
      </c>
      <c r="F281" s="43">
        <f t="shared" si="20"/>
        <v>2361585.2533279308</v>
      </c>
      <c r="G281" s="43">
        <f t="shared" si="20"/>
        <v>0</v>
      </c>
      <c r="H281" s="43">
        <f t="shared" si="21"/>
        <v>18476559.704939626</v>
      </c>
      <c r="I281" s="1"/>
    </row>
    <row r="282" spans="2:10" x14ac:dyDescent="0.2">
      <c r="B282" s="9" t="str">
        <f>$B$46</f>
        <v>Pharmacy</v>
      </c>
      <c r="C282" s="43">
        <f t="shared" si="20"/>
        <v>0</v>
      </c>
      <c r="D282" s="43">
        <f t="shared" si="20"/>
        <v>0</v>
      </c>
      <c r="E282" s="43">
        <f t="shared" si="20"/>
        <v>13961218.938552961</v>
      </c>
      <c r="F282" s="43">
        <f t="shared" si="20"/>
        <v>13921506.780956814</v>
      </c>
      <c r="G282" s="43">
        <f t="shared" si="20"/>
        <v>17031749.314278435</v>
      </c>
      <c r="H282" s="43">
        <f t="shared" si="21"/>
        <v>44914475.033788204</v>
      </c>
      <c r="I282" s="1"/>
    </row>
    <row r="283" spans="2:10" x14ac:dyDescent="0.2">
      <c r="B283" s="9" t="str">
        <f>$B$47</f>
        <v>Business Administration</v>
      </c>
      <c r="C283" s="43">
        <f t="shared" si="20"/>
        <v>11334360.479666956</v>
      </c>
      <c r="D283" s="43">
        <f t="shared" si="20"/>
        <v>54540020.056837201</v>
      </c>
      <c r="E283" s="43">
        <f t="shared" si="20"/>
        <v>22478024.168560237</v>
      </c>
      <c r="F283" s="43">
        <f t="shared" si="20"/>
        <v>8467799.5444061607</v>
      </c>
      <c r="G283" s="43">
        <f t="shared" si="20"/>
        <v>0</v>
      </c>
      <c r="H283" s="43">
        <f t="shared" si="21"/>
        <v>96820204.249470547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24024121.885340977</v>
      </c>
      <c r="H284" s="43">
        <f t="shared" si="21"/>
        <v>24024121.885340977</v>
      </c>
      <c r="I284" s="1"/>
    </row>
    <row r="285" spans="2:10" x14ac:dyDescent="0.2">
      <c r="B285" s="9" t="str">
        <f>$B$49</f>
        <v>Teacher Ed-Practice Teaching</v>
      </c>
      <c r="C285" s="43">
        <f t="shared" si="22"/>
        <v>219648.30924357357</v>
      </c>
      <c r="D285" s="43">
        <f t="shared" si="22"/>
        <v>1570480.4290121673</v>
      </c>
      <c r="E285" s="43">
        <f t="shared" si="22"/>
        <v>0</v>
      </c>
      <c r="F285" s="43">
        <f t="shared" si="22"/>
        <v>0</v>
      </c>
      <c r="G285" s="43">
        <f t="shared" si="22"/>
        <v>0</v>
      </c>
      <c r="H285" s="43">
        <f t="shared" si="21"/>
        <v>1790128.7382557408</v>
      </c>
      <c r="I285" s="1"/>
    </row>
    <row r="286" spans="2:10" x14ac:dyDescent="0.2">
      <c r="B286" s="9" t="str">
        <f>$B$50</f>
        <v>Technology</v>
      </c>
      <c r="C286" s="43">
        <f t="shared" si="22"/>
        <v>4271519.4046134977</v>
      </c>
      <c r="D286" s="43">
        <f t="shared" si="22"/>
        <v>13609927.074376535</v>
      </c>
      <c r="E286" s="43">
        <f t="shared" si="22"/>
        <v>2505982.181743416</v>
      </c>
      <c r="F286" s="43">
        <f t="shared" si="22"/>
        <v>209966.30523265965</v>
      </c>
      <c r="G286" s="43">
        <f t="shared" si="22"/>
        <v>0</v>
      </c>
      <c r="H286" s="43">
        <f t="shared" si="21"/>
        <v>20597394.965966109</v>
      </c>
      <c r="I286" s="1"/>
    </row>
    <row r="287" spans="2:10" x14ac:dyDescent="0.2">
      <c r="B287" s="9" t="str">
        <f>$B$51</f>
        <v>Nursing</v>
      </c>
      <c r="C287" s="43">
        <f t="shared" si="22"/>
        <v>323134.72650083876</v>
      </c>
      <c r="D287" s="43">
        <f t="shared" si="22"/>
        <v>1856468.4811385893</v>
      </c>
      <c r="E287" s="43">
        <f t="shared" si="22"/>
        <v>1081625.313003765</v>
      </c>
      <c r="F287" s="43">
        <f t="shared" si="22"/>
        <v>0</v>
      </c>
      <c r="G287" s="43">
        <f t="shared" si="22"/>
        <v>0</v>
      </c>
      <c r="H287" s="43">
        <f t="shared" si="21"/>
        <v>3261228.5206431928</v>
      </c>
      <c r="I287" s="1"/>
    </row>
    <row r="288" spans="2:10" x14ac:dyDescent="0.2">
      <c r="B288" s="39" t="str">
        <f>$B$52</f>
        <v>Totals</v>
      </c>
      <c r="C288" s="42">
        <f>SUM(C268:C287)</f>
        <v>142004744.31014073</v>
      </c>
      <c r="D288" s="42">
        <f>SUM(D268:D287)</f>
        <v>225424750.3288534</v>
      </c>
      <c r="E288" s="42">
        <f>SUM(E268:E287)</f>
        <v>148444294.41885832</v>
      </c>
      <c r="F288" s="42">
        <f>SUM(F268:F287)</f>
        <v>152014794.50240645</v>
      </c>
      <c r="G288" s="42">
        <f>SUM(G268:G287)</f>
        <v>60640603.149741128</v>
      </c>
      <c r="H288" s="42">
        <f t="shared" si="21"/>
        <v>728529186.71000004</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225.36908903928639</v>
      </c>
      <c r="D293" s="40">
        <f t="shared" si="23"/>
        <v>499.89642642851845</v>
      </c>
      <c r="E293" s="40">
        <f t="shared" si="23"/>
        <v>1896.5747175759</v>
      </c>
      <c r="F293" s="40">
        <f t="shared" si="23"/>
        <v>3478.541378498322</v>
      </c>
      <c r="G293" s="41">
        <f t="shared" si="23"/>
        <v>0</v>
      </c>
      <c r="H293" s="42">
        <f t="shared" si="23"/>
        <v>419.83652019805811</v>
      </c>
      <c r="I293" s="1"/>
    </row>
    <row r="294" spans="2:10" x14ac:dyDescent="0.2">
      <c r="B294" s="9" t="str">
        <f>$B$33</f>
        <v>Science</v>
      </c>
      <c r="C294" s="75">
        <f t="shared" si="23"/>
        <v>365.54965282761651</v>
      </c>
      <c r="D294" s="75">
        <f t="shared" si="23"/>
        <v>614.0603498284288</v>
      </c>
      <c r="E294" s="75">
        <f t="shared" si="23"/>
        <v>2789.7318606242861</v>
      </c>
      <c r="F294" s="75">
        <f t="shared" si="23"/>
        <v>5442.1944332589501</v>
      </c>
      <c r="G294" s="95">
        <f t="shared" si="23"/>
        <v>0</v>
      </c>
      <c r="H294" s="43">
        <f t="shared" si="23"/>
        <v>785.24917160668701</v>
      </c>
      <c r="I294" s="1"/>
    </row>
    <row r="295" spans="2:10" x14ac:dyDescent="0.2">
      <c r="B295" s="9" t="str">
        <f>$B$34</f>
        <v>Fine Arts</v>
      </c>
      <c r="C295" s="75">
        <f t="shared" si="23"/>
        <v>346.5710801675707</v>
      </c>
      <c r="D295" s="75">
        <f t="shared" si="23"/>
        <v>732.2726959551909</v>
      </c>
      <c r="E295" s="75">
        <f t="shared" si="23"/>
        <v>1876.8944259799182</v>
      </c>
      <c r="F295" s="75">
        <f t="shared" si="23"/>
        <v>3087.984543724534</v>
      </c>
      <c r="G295" s="95">
        <f t="shared" si="23"/>
        <v>0</v>
      </c>
      <c r="H295" s="43">
        <f t="shared" si="23"/>
        <v>619.00165719212464</v>
      </c>
      <c r="I295" s="1"/>
    </row>
    <row r="296" spans="2:10" x14ac:dyDescent="0.2">
      <c r="B296" s="9" t="str">
        <f>$B$35</f>
        <v>Teacher Education</v>
      </c>
      <c r="C296" s="75">
        <f t="shared" si="23"/>
        <v>362.67931023890662</v>
      </c>
      <c r="D296" s="75">
        <f t="shared" si="23"/>
        <v>386.39244554371982</v>
      </c>
      <c r="E296" s="75">
        <f t="shared" si="23"/>
        <v>748.02151503199912</v>
      </c>
      <c r="F296" s="75">
        <f t="shared" si="23"/>
        <v>1406.0390621231559</v>
      </c>
      <c r="G296" s="95">
        <f t="shared" si="23"/>
        <v>0</v>
      </c>
      <c r="H296" s="43">
        <f t="shared" si="23"/>
        <v>606.10887589838444</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567.83223197941845</v>
      </c>
      <c r="D298" s="75">
        <f t="shared" si="23"/>
        <v>891.95713995684821</v>
      </c>
      <c r="E298" s="75">
        <f t="shared" si="23"/>
        <v>2651.0961023532955</v>
      </c>
      <c r="F298" s="75">
        <f t="shared" si="23"/>
        <v>6868.6484111619666</v>
      </c>
      <c r="G298" s="95">
        <f t="shared" si="23"/>
        <v>0</v>
      </c>
      <c r="H298" s="43">
        <f t="shared" si="23"/>
        <v>1505.3742801384008</v>
      </c>
      <c r="I298" s="1"/>
    </row>
    <row r="299" spans="2:10" x14ac:dyDescent="0.2">
      <c r="B299" s="9" t="str">
        <f>$B$38</f>
        <v>Home Economics</v>
      </c>
      <c r="C299" s="75">
        <f t="shared" si="23"/>
        <v>194.96919543407827</v>
      </c>
      <c r="D299" s="75">
        <f t="shared" si="23"/>
        <v>340.03644992528319</v>
      </c>
      <c r="E299" s="75">
        <f t="shared" si="23"/>
        <v>1819.0371108035524</v>
      </c>
      <c r="F299" s="75">
        <f t="shared" si="23"/>
        <v>0</v>
      </c>
      <c r="G299" s="95">
        <f t="shared" si="23"/>
        <v>0</v>
      </c>
      <c r="H299" s="43">
        <f t="shared" si="23"/>
        <v>302.56862386477621</v>
      </c>
      <c r="I299" s="1"/>
    </row>
    <row r="300" spans="2:10" x14ac:dyDescent="0.2">
      <c r="B300" s="9" t="str">
        <f>$B$39</f>
        <v>Law</v>
      </c>
      <c r="C300" s="75">
        <f t="shared" si="23"/>
        <v>0</v>
      </c>
      <c r="D300" s="75">
        <f t="shared" si="23"/>
        <v>0</v>
      </c>
      <c r="E300" s="75">
        <f t="shared" si="23"/>
        <v>0</v>
      </c>
      <c r="F300" s="75">
        <f t="shared" si="23"/>
        <v>0</v>
      </c>
      <c r="G300" s="95">
        <f t="shared" si="23"/>
        <v>922.89392347776823</v>
      </c>
      <c r="H300" s="43">
        <f t="shared" si="23"/>
        <v>922.89392347776823</v>
      </c>
      <c r="I300" s="1"/>
    </row>
    <row r="301" spans="2:10" x14ac:dyDescent="0.2">
      <c r="B301" s="9" t="str">
        <f>$B$40</f>
        <v>Social Service</v>
      </c>
      <c r="C301" s="75">
        <f t="shared" si="23"/>
        <v>0</v>
      </c>
      <c r="D301" s="75">
        <f t="shared" si="23"/>
        <v>0</v>
      </c>
      <c r="E301" s="75">
        <f t="shared" si="23"/>
        <v>516.09241759489544</v>
      </c>
      <c r="F301" s="75">
        <f t="shared" si="23"/>
        <v>4001.6885527085342</v>
      </c>
      <c r="G301" s="95">
        <f t="shared" si="23"/>
        <v>0</v>
      </c>
      <c r="H301" s="43">
        <f t="shared" si="23"/>
        <v>623.73117199440833</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198.34717083363148</v>
      </c>
      <c r="D304" s="75">
        <f t="shared" si="23"/>
        <v>359.66166295652397</v>
      </c>
      <c r="E304" s="75">
        <f t="shared" si="23"/>
        <v>0</v>
      </c>
      <c r="F304" s="75">
        <f t="shared" si="23"/>
        <v>0</v>
      </c>
      <c r="G304" s="95">
        <f t="shared" si="23"/>
        <v>0</v>
      </c>
      <c r="H304" s="43">
        <f t="shared" si="23"/>
        <v>211.26381166197694</v>
      </c>
      <c r="I304" s="1"/>
    </row>
    <row r="305" spans="2:10" x14ac:dyDescent="0.2">
      <c r="B305" s="9" t="str">
        <f>$B$44</f>
        <v>Physical Training</v>
      </c>
      <c r="C305" s="75">
        <f t="shared" si="23"/>
        <v>275.14957913901355</v>
      </c>
      <c r="D305" s="75">
        <f t="shared" si="23"/>
        <v>0</v>
      </c>
      <c r="E305" s="75">
        <f t="shared" si="23"/>
        <v>0</v>
      </c>
      <c r="F305" s="75">
        <f t="shared" si="23"/>
        <v>0</v>
      </c>
      <c r="G305" s="95">
        <f t="shared" si="23"/>
        <v>0</v>
      </c>
      <c r="H305" s="43">
        <f t="shared" si="23"/>
        <v>275.14957913901355</v>
      </c>
      <c r="I305" s="1"/>
    </row>
    <row r="306" spans="2:10" x14ac:dyDescent="0.2">
      <c r="B306" s="9" t="str">
        <f>$B$45</f>
        <v>Health Services</v>
      </c>
      <c r="C306" s="75">
        <f t="shared" si="23"/>
        <v>165.11400527829571</v>
      </c>
      <c r="D306" s="75">
        <f t="shared" si="23"/>
        <v>384.5668877612967</v>
      </c>
      <c r="E306" s="75">
        <f t="shared" si="23"/>
        <v>1448.3072907468725</v>
      </c>
      <c r="F306" s="75">
        <f t="shared" si="23"/>
        <v>5582.9438612953445</v>
      </c>
      <c r="G306" s="95">
        <f t="shared" si="23"/>
        <v>0</v>
      </c>
      <c r="H306" s="43">
        <f t="shared" si="23"/>
        <v>372.79689489809988</v>
      </c>
      <c r="I306" s="1"/>
    </row>
    <row r="307" spans="2:10" x14ac:dyDescent="0.2">
      <c r="B307" s="9" t="str">
        <f>$B$46</f>
        <v>Pharmacy</v>
      </c>
      <c r="C307" s="75">
        <f t="shared" si="23"/>
        <v>0</v>
      </c>
      <c r="D307" s="75">
        <f t="shared" si="23"/>
        <v>0</v>
      </c>
      <c r="E307" s="75">
        <f t="shared" si="23"/>
        <v>16922.689622488437</v>
      </c>
      <c r="F307" s="75">
        <f t="shared" si="23"/>
        <v>21286.707616141917</v>
      </c>
      <c r="G307" s="95">
        <f t="shared" si="23"/>
        <v>928.16072557375662</v>
      </c>
      <c r="H307" s="43">
        <f t="shared" si="23"/>
        <v>2265.0902735280752</v>
      </c>
      <c r="I307" s="1"/>
    </row>
    <row r="308" spans="2:10" x14ac:dyDescent="0.2">
      <c r="B308" s="9" t="str">
        <f>$B$47</f>
        <v>Business Administration</v>
      </c>
      <c r="C308" s="75">
        <f t="shared" si="23"/>
        <v>222.99003481608838</v>
      </c>
      <c r="D308" s="75">
        <f t="shared" si="23"/>
        <v>366.27147366014265</v>
      </c>
      <c r="E308" s="75">
        <f t="shared" si="23"/>
        <v>986.91711312610801</v>
      </c>
      <c r="F308" s="75">
        <f t="shared" si="23"/>
        <v>8922.8656948431617</v>
      </c>
      <c r="G308" s="95">
        <f t="shared" si="23"/>
        <v>0</v>
      </c>
      <c r="H308" s="43">
        <f t="shared" si="23"/>
        <v>433.27756309617178</v>
      </c>
      <c r="I308" s="1"/>
    </row>
    <row r="309" spans="2:10" x14ac:dyDescent="0.2">
      <c r="B309" s="9" t="str">
        <f>$B$48</f>
        <v>Optometry</v>
      </c>
      <c r="C309" s="75">
        <f t="shared" ref="C309:H313" si="24">IF(C48=0,0,C284/C48)</f>
        <v>0</v>
      </c>
      <c r="D309" s="75">
        <f t="shared" si="24"/>
        <v>0</v>
      </c>
      <c r="E309" s="75">
        <f t="shared" si="24"/>
        <v>0</v>
      </c>
      <c r="F309" s="75">
        <f t="shared" si="24"/>
        <v>0</v>
      </c>
      <c r="G309" s="95">
        <f t="shared" si="24"/>
        <v>1485.9056089399417</v>
      </c>
      <c r="H309" s="43">
        <f t="shared" si="24"/>
        <v>1485.9056089399417</v>
      </c>
      <c r="I309" s="1"/>
    </row>
    <row r="310" spans="2:10" x14ac:dyDescent="0.2">
      <c r="B310" s="9" t="str">
        <f>$B$49</f>
        <v>Teacher Ed-Practice Teaching</v>
      </c>
      <c r="C310" s="75">
        <f t="shared" si="24"/>
        <v>708.54293304378575</v>
      </c>
      <c r="D310" s="75">
        <f t="shared" si="24"/>
        <v>574.42590673451616</v>
      </c>
      <c r="E310" s="75">
        <f t="shared" si="24"/>
        <v>0</v>
      </c>
      <c r="F310" s="75">
        <f t="shared" si="24"/>
        <v>0</v>
      </c>
      <c r="G310" s="95">
        <f t="shared" si="24"/>
        <v>0</v>
      </c>
      <c r="H310" s="43">
        <f t="shared" si="24"/>
        <v>588.08434239676114</v>
      </c>
      <c r="I310" s="1"/>
    </row>
    <row r="311" spans="2:10" x14ac:dyDescent="0.2">
      <c r="B311" s="9" t="str">
        <f>$B$50</f>
        <v>Technology</v>
      </c>
      <c r="C311" s="75">
        <f t="shared" si="24"/>
        <v>262.24947228717446</v>
      </c>
      <c r="D311" s="75">
        <f t="shared" si="24"/>
        <v>485.4619965891398</v>
      </c>
      <c r="E311" s="75">
        <f t="shared" si="24"/>
        <v>2781.3342749649455</v>
      </c>
      <c r="F311" s="75">
        <f t="shared" si="24"/>
        <v>6362.6153100805959</v>
      </c>
      <c r="G311" s="95">
        <f t="shared" si="24"/>
        <v>0</v>
      </c>
      <c r="H311" s="43">
        <f t="shared" si="24"/>
        <v>455.12064356820179</v>
      </c>
      <c r="I311" s="1"/>
    </row>
    <row r="312" spans="2:10" x14ac:dyDescent="0.2">
      <c r="B312" s="9" t="str">
        <f>$B$51</f>
        <v>Nursing</v>
      </c>
      <c r="C312" s="75">
        <f t="shared" si="24"/>
        <v>1674.2731943048641</v>
      </c>
      <c r="D312" s="75">
        <f t="shared" si="24"/>
        <v>392.9033822515533</v>
      </c>
      <c r="E312" s="75">
        <f t="shared" si="24"/>
        <v>1336.9904981505128</v>
      </c>
      <c r="F312" s="75">
        <f t="shared" si="24"/>
        <v>0</v>
      </c>
      <c r="G312" s="95">
        <f t="shared" si="24"/>
        <v>0</v>
      </c>
      <c r="H312" s="43">
        <f t="shared" si="24"/>
        <v>569.44796938068669</v>
      </c>
      <c r="I312" s="1"/>
    </row>
    <row r="313" spans="2:10" x14ac:dyDescent="0.2">
      <c r="B313" s="39" t="str">
        <f>$B$52</f>
        <v>Totals</v>
      </c>
      <c r="C313" s="42">
        <f t="shared" si="24"/>
        <v>276.70449008211364</v>
      </c>
      <c r="D313" s="42">
        <f t="shared" si="24"/>
        <v>499.71680723745777</v>
      </c>
      <c r="E313" s="42">
        <f t="shared" si="24"/>
        <v>1722.2514203041851</v>
      </c>
      <c r="F313" s="42">
        <f t="shared" si="24"/>
        <v>4983.2746927522194</v>
      </c>
      <c r="G313" s="42">
        <f t="shared" si="24"/>
        <v>1087.9384838217609</v>
      </c>
      <c r="H313" s="42">
        <f t="shared" si="24"/>
        <v>640.89285660497865</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2.2181232952553507</v>
      </c>
      <c r="E318" s="59">
        <f t="shared" si="25"/>
        <v>8.415416353949448</v>
      </c>
      <c r="F318" s="59">
        <f t="shared" si="25"/>
        <v>15.434864618421305</v>
      </c>
      <c r="G318" s="59">
        <f t="shared" si="25"/>
        <v>0</v>
      </c>
      <c r="H318" s="59">
        <f t="shared" si="25"/>
        <v>1.862884222444863</v>
      </c>
      <c r="I318" s="1"/>
    </row>
    <row r="319" spans="2:10" x14ac:dyDescent="0.2">
      <c r="B319" s="9" t="str">
        <f>$B$33</f>
        <v>Science</v>
      </c>
      <c r="C319" s="59">
        <f t="shared" ref="C319:H334" si="26">IF($C$293=0,"",C294/$C$293)</f>
        <v>1.6220043945950982</v>
      </c>
      <c r="D319" s="59">
        <f t="shared" si="26"/>
        <v>2.7246875445344934</v>
      </c>
      <c r="E319" s="59">
        <f t="shared" si="26"/>
        <v>12.378502626586823</v>
      </c>
      <c r="F319" s="59">
        <f t="shared" si="26"/>
        <v>24.147918671802703</v>
      </c>
      <c r="G319" s="59">
        <f t="shared" si="26"/>
        <v>0</v>
      </c>
      <c r="H319" s="59">
        <f t="shared" si="26"/>
        <v>3.4842807190377481</v>
      </c>
      <c r="I319" s="1"/>
    </row>
    <row r="320" spans="2:10" x14ac:dyDescent="0.2">
      <c r="B320" s="9" t="str">
        <f>$B$34</f>
        <v>Fine Arts</v>
      </c>
      <c r="C320" s="59">
        <f t="shared" si="26"/>
        <v>1.5377933222561695</v>
      </c>
      <c r="D320" s="59">
        <f t="shared" si="26"/>
        <v>3.2492153164249644</v>
      </c>
      <c r="E320" s="59">
        <f t="shared" si="26"/>
        <v>8.3280916383911787</v>
      </c>
      <c r="F320" s="59">
        <f t="shared" si="26"/>
        <v>13.701899212922832</v>
      </c>
      <c r="G320" s="59">
        <f t="shared" si="26"/>
        <v>0</v>
      </c>
      <c r="H320" s="59">
        <f t="shared" si="26"/>
        <v>2.7466129442632665</v>
      </c>
      <c r="I320" s="1"/>
    </row>
    <row r="321" spans="2:9" x14ac:dyDescent="0.2">
      <c r="B321" s="9" t="str">
        <f>$B$35</f>
        <v>Teacher Education</v>
      </c>
      <c r="C321" s="59">
        <f t="shared" si="26"/>
        <v>1.6092682088078383</v>
      </c>
      <c r="D321" s="59">
        <f t="shared" si="26"/>
        <v>1.7144873202924638</v>
      </c>
      <c r="E321" s="59">
        <f t="shared" si="26"/>
        <v>3.3190954368263159</v>
      </c>
      <c r="F321" s="59">
        <f t="shared" si="26"/>
        <v>6.2388283509370481</v>
      </c>
      <c r="G321" s="59">
        <f t="shared" si="26"/>
        <v>0</v>
      </c>
      <c r="H321" s="59">
        <f t="shared" si="26"/>
        <v>2.6894055368557104</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2.5195657239419988</v>
      </c>
      <c r="D323" s="59">
        <f t="shared" si="26"/>
        <v>3.9577616600356493</v>
      </c>
      <c r="E323" s="59">
        <f t="shared" si="26"/>
        <v>11.763352790103152</v>
      </c>
      <c r="F323" s="59">
        <f t="shared" si="26"/>
        <v>30.477331387556092</v>
      </c>
      <c r="G323" s="59">
        <f t="shared" si="26"/>
        <v>0</v>
      </c>
      <c r="H323" s="59">
        <f t="shared" si="26"/>
        <v>6.679595176763498</v>
      </c>
      <c r="I323" s="1"/>
    </row>
    <row r="324" spans="2:9" x14ac:dyDescent="0.2">
      <c r="B324" s="9" t="str">
        <f>$B$38</f>
        <v>Home Economics</v>
      </c>
      <c r="C324" s="59">
        <f t="shared" si="26"/>
        <v>0.86511063369516128</v>
      </c>
      <c r="D324" s="59">
        <f t="shared" si="26"/>
        <v>1.5087980848429838</v>
      </c>
      <c r="E324" s="59">
        <f t="shared" si="26"/>
        <v>8.0713691418722355</v>
      </c>
      <c r="F324" s="59">
        <f t="shared" si="26"/>
        <v>0</v>
      </c>
      <c r="G324" s="59">
        <f t="shared" si="26"/>
        <v>0</v>
      </c>
      <c r="H324" s="59">
        <f t="shared" si="26"/>
        <v>1.3425471308180705</v>
      </c>
      <c r="I324" s="1"/>
    </row>
    <row r="325" spans="2:9" x14ac:dyDescent="0.2">
      <c r="B325" s="9" t="str">
        <f>$B$39</f>
        <v>Law</v>
      </c>
      <c r="C325" s="59">
        <f t="shared" si="26"/>
        <v>0</v>
      </c>
      <c r="D325" s="59">
        <f t="shared" si="26"/>
        <v>0</v>
      </c>
      <c r="E325" s="59">
        <f t="shared" si="26"/>
        <v>0</v>
      </c>
      <c r="F325" s="59">
        <f t="shared" si="26"/>
        <v>0</v>
      </c>
      <c r="G325" s="59">
        <f t="shared" si="26"/>
        <v>4.0950332958788733</v>
      </c>
      <c r="H325" s="59">
        <f t="shared" si="26"/>
        <v>4.0950332958788733</v>
      </c>
      <c r="I325" s="1"/>
    </row>
    <row r="326" spans="2:9" x14ac:dyDescent="0.2">
      <c r="B326" s="9" t="str">
        <f>$B$40</f>
        <v>Social Service</v>
      </c>
      <c r="C326" s="59">
        <f t="shared" si="26"/>
        <v>0</v>
      </c>
      <c r="D326" s="59">
        <f t="shared" si="26"/>
        <v>0</v>
      </c>
      <c r="E326" s="59">
        <f t="shared" si="26"/>
        <v>2.2899875923309523</v>
      </c>
      <c r="F326" s="59">
        <f t="shared" si="26"/>
        <v>17.756155335086611</v>
      </c>
      <c r="G326" s="59">
        <f t="shared" si="26"/>
        <v>0</v>
      </c>
      <c r="H326" s="59">
        <f t="shared" si="26"/>
        <v>2.7675985852952505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0.880099270397528</v>
      </c>
      <c r="D329" s="59">
        <f t="shared" si="26"/>
        <v>1.595878407680956</v>
      </c>
      <c r="E329" s="59">
        <f t="shared" si="26"/>
        <v>0</v>
      </c>
      <c r="F329" s="59">
        <f t="shared" si="26"/>
        <v>0</v>
      </c>
      <c r="G329" s="59">
        <f t="shared" si="26"/>
        <v>0</v>
      </c>
      <c r="H329" s="59">
        <f t="shared" si="26"/>
        <v>0.93741254651452843</v>
      </c>
      <c r="I329" s="1"/>
    </row>
    <row r="330" spans="2:9" x14ac:dyDescent="0.2">
      <c r="B330" s="9" t="str">
        <f>$B$44</f>
        <v>Physical Training</v>
      </c>
      <c r="C330" s="59">
        <f t="shared" si="26"/>
        <v>1.2208842850274353</v>
      </c>
      <c r="D330" s="59">
        <f t="shared" si="26"/>
        <v>0</v>
      </c>
      <c r="E330" s="59">
        <f t="shared" si="26"/>
        <v>0</v>
      </c>
      <c r="F330" s="59">
        <f t="shared" si="26"/>
        <v>0</v>
      </c>
      <c r="G330" s="59">
        <f t="shared" si="26"/>
        <v>0</v>
      </c>
      <c r="H330" s="59">
        <f t="shared" si="26"/>
        <v>1.2208842850274353</v>
      </c>
      <c r="I330" s="1"/>
    </row>
    <row r="331" spans="2:9" x14ac:dyDescent="0.2">
      <c r="B331" s="9" t="str">
        <f>$B$45</f>
        <v>Health Services</v>
      </c>
      <c r="C331" s="59">
        <f t="shared" si="26"/>
        <v>0.73263820687278458</v>
      </c>
      <c r="D331" s="59">
        <f t="shared" si="26"/>
        <v>1.706387017849901</v>
      </c>
      <c r="E331" s="59">
        <f t="shared" si="26"/>
        <v>6.4263794867378783</v>
      </c>
      <c r="F331" s="59">
        <f t="shared" si="26"/>
        <v>24.772447211348155</v>
      </c>
      <c r="G331" s="59">
        <f t="shared" si="26"/>
        <v>0</v>
      </c>
      <c r="H331" s="59">
        <f t="shared" si="26"/>
        <v>1.6541616087959332</v>
      </c>
      <c r="I331" s="1"/>
    </row>
    <row r="332" spans="2:9" x14ac:dyDescent="0.2">
      <c r="B332" s="9" t="str">
        <f>$B$46</f>
        <v>Pharmacy</v>
      </c>
      <c r="C332" s="59">
        <f t="shared" si="26"/>
        <v>0</v>
      </c>
      <c r="D332" s="59">
        <f t="shared" si="26"/>
        <v>0</v>
      </c>
      <c r="E332" s="59">
        <f t="shared" si="26"/>
        <v>75.088778565983688</v>
      </c>
      <c r="F332" s="59">
        <f t="shared" si="26"/>
        <v>94.452649681834643</v>
      </c>
      <c r="G332" s="59">
        <f t="shared" si="26"/>
        <v>4.1184029696812567</v>
      </c>
      <c r="H332" s="59">
        <f t="shared" si="26"/>
        <v>10.050580952267257</v>
      </c>
      <c r="I332" s="1"/>
    </row>
    <row r="333" spans="2:9" x14ac:dyDescent="0.2">
      <c r="B333" s="9" t="str">
        <f>$B$47</f>
        <v>Business Administration</v>
      </c>
      <c r="C333" s="59">
        <f t="shared" si="26"/>
        <v>0.9894437421150365</v>
      </c>
      <c r="D333" s="59">
        <f t="shared" si="26"/>
        <v>1.6252072332612308</v>
      </c>
      <c r="E333" s="59">
        <f t="shared" si="26"/>
        <v>4.3791147993417514</v>
      </c>
      <c r="F333" s="59">
        <f t="shared" si="26"/>
        <v>39.592233934475928</v>
      </c>
      <c r="G333" s="59">
        <f t="shared" si="26"/>
        <v>0</v>
      </c>
      <c r="H333" s="59">
        <f t="shared" si="26"/>
        <v>1.9225243574581017</v>
      </c>
      <c r="I333" s="1"/>
    </row>
    <row r="334" spans="2:9" x14ac:dyDescent="0.2">
      <c r="B334" s="9" t="str">
        <f>$B$48</f>
        <v>Optometry</v>
      </c>
      <c r="C334" s="59">
        <f t="shared" si="26"/>
        <v>0</v>
      </c>
      <c r="D334" s="59">
        <f t="shared" si="26"/>
        <v>0</v>
      </c>
      <c r="E334" s="59">
        <f t="shared" si="26"/>
        <v>0</v>
      </c>
      <c r="F334" s="59">
        <f t="shared" si="26"/>
        <v>0</v>
      </c>
      <c r="G334" s="59">
        <f t="shared" si="26"/>
        <v>6.5932094559823078</v>
      </c>
      <c r="H334" s="59">
        <f t="shared" si="26"/>
        <v>6.5932094559823078</v>
      </c>
      <c r="I334" s="1"/>
    </row>
    <row r="335" spans="2:9" x14ac:dyDescent="0.2">
      <c r="B335" s="9" t="str">
        <f>$B$49</f>
        <v>Teacher Ed-Practice Teaching</v>
      </c>
      <c r="C335" s="59">
        <f t="shared" ref="C335:H338" si="27">IF($C$293=0,"",C310/$C$293)</f>
        <v>3.1439224254940852</v>
      </c>
      <c r="D335" s="59">
        <f t="shared" si="27"/>
        <v>2.5488229516443672</v>
      </c>
      <c r="E335" s="59">
        <f t="shared" si="27"/>
        <v>0</v>
      </c>
      <c r="F335" s="59">
        <f t="shared" si="27"/>
        <v>0</v>
      </c>
      <c r="G335" s="59">
        <f t="shared" si="27"/>
        <v>0</v>
      </c>
      <c r="H335" s="59">
        <f t="shared" si="27"/>
        <v>2.6094276943820196</v>
      </c>
      <c r="I335" s="1"/>
    </row>
    <row r="336" spans="2:9" x14ac:dyDescent="0.2">
      <c r="B336" s="9" t="str">
        <f>$B$50</f>
        <v>Technology</v>
      </c>
      <c r="C336" s="59">
        <f t="shared" si="27"/>
        <v>1.1636443729044805</v>
      </c>
      <c r="D336" s="59">
        <f t="shared" si="27"/>
        <v>2.1540753377430297</v>
      </c>
      <c r="E336" s="59">
        <f t="shared" si="27"/>
        <v>12.341241147228059</v>
      </c>
      <c r="F336" s="59">
        <f t="shared" si="27"/>
        <v>28.231978649793732</v>
      </c>
      <c r="G336" s="59">
        <f t="shared" si="27"/>
        <v>0</v>
      </c>
      <c r="H336" s="59">
        <f t="shared" si="27"/>
        <v>2.0194457257129219</v>
      </c>
      <c r="I336" s="1"/>
    </row>
    <row r="337" spans="2:10" x14ac:dyDescent="0.2">
      <c r="B337" s="9" t="str">
        <f>$B$51</f>
        <v>Nursing</v>
      </c>
      <c r="C337" s="59">
        <f t="shared" si="27"/>
        <v>7.4290276516714515</v>
      </c>
      <c r="D337" s="59">
        <f t="shared" si="27"/>
        <v>1.7433774255663885</v>
      </c>
      <c r="E337" s="59">
        <f t="shared" si="27"/>
        <v>5.9324484287081996</v>
      </c>
      <c r="F337" s="59">
        <f t="shared" si="27"/>
        <v>0</v>
      </c>
      <c r="G337" s="59">
        <f t="shared" si="27"/>
        <v>0</v>
      </c>
      <c r="H337" s="59">
        <f t="shared" si="27"/>
        <v>2.526735018578437</v>
      </c>
      <c r="I337" s="1"/>
    </row>
    <row r="338" spans="2:10" x14ac:dyDescent="0.2">
      <c r="B338" s="39" t="str">
        <f>$B$52</f>
        <v>Totals</v>
      </c>
      <c r="C338" s="59">
        <f t="shared" si="27"/>
        <v>1.2277836825878035</v>
      </c>
      <c r="D338" s="59">
        <f t="shared" si="27"/>
        <v>2.2173262951351194</v>
      </c>
      <c r="E338" s="59">
        <f t="shared" si="27"/>
        <v>7.6419149921840512</v>
      </c>
      <c r="F338" s="59">
        <f t="shared" si="27"/>
        <v>22.111615723323681</v>
      </c>
      <c r="G338" s="59">
        <f t="shared" si="27"/>
        <v>4.8273633640685798</v>
      </c>
      <c r="H338" s="59">
        <f t="shared" si="27"/>
        <v>2.8437478242335978</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6761.0726711785919</v>
      </c>
      <c r="D343" s="42">
        <f t="shared" si="28"/>
        <v>14996.892792855553</v>
      </c>
      <c r="E343" s="42">
        <f>E293*24</f>
        <v>45517.793221821601</v>
      </c>
      <c r="F343" s="42">
        <f>F293*18</f>
        <v>62613.744812969795</v>
      </c>
      <c r="G343" s="42">
        <f>G293*24</f>
        <v>0</v>
      </c>
      <c r="H343" s="42">
        <f>IF((C32/30+D32/30+E32/24+F32/18+G32/24)=0,0,H268/(C32/30+D32/30+E32/24+F32/18+G32/24))</f>
        <v>12321.239101036295</v>
      </c>
      <c r="I343" s="1"/>
    </row>
    <row r="344" spans="2:10" x14ac:dyDescent="0.2">
      <c r="B344" s="9" t="str">
        <f>$B$33</f>
        <v>Science</v>
      </c>
      <c r="C344" s="43">
        <f t="shared" si="28"/>
        <v>10966.489584828496</v>
      </c>
      <c r="D344" s="43">
        <f t="shared" si="28"/>
        <v>18421.810494852863</v>
      </c>
      <c r="E344" s="43">
        <f>E294*24</f>
        <v>66953.564654982867</v>
      </c>
      <c r="F344" s="43">
        <f>F294*18</f>
        <v>97959.499798661098</v>
      </c>
      <c r="G344" s="43">
        <f>G294*24</f>
        <v>0</v>
      </c>
      <c r="H344" s="43">
        <f t="shared" ref="H344:H363" si="29">IF((C33/30+D33/30+E33/24+F33/18+G33/24)=0,0,H269/(C33/30+D33/30+E33/24+F33/18+G33/24))</f>
        <v>22613.68631888404</v>
      </c>
      <c r="I344" s="1"/>
    </row>
    <row r="345" spans="2:10" x14ac:dyDescent="0.2">
      <c r="B345" s="9" t="str">
        <f>$B$34</f>
        <v>Fine Arts</v>
      </c>
      <c r="C345" s="43">
        <f t="shared" si="28"/>
        <v>10397.132405027121</v>
      </c>
      <c r="D345" s="43">
        <f t="shared" si="28"/>
        <v>21968.180878655727</v>
      </c>
      <c r="E345" s="43">
        <f t="shared" ref="E345:E363" si="30">E295*24</f>
        <v>45045.466223518037</v>
      </c>
      <c r="F345" s="43">
        <f t="shared" ref="F345:F363" si="31">F295*18</f>
        <v>55583.721787041613</v>
      </c>
      <c r="G345" s="43">
        <f t="shared" ref="G345:G363" si="32">G295*24</f>
        <v>0</v>
      </c>
      <c r="H345" s="43">
        <f t="shared" si="29"/>
        <v>18056.514888160149</v>
      </c>
      <c r="I345" s="1"/>
    </row>
    <row r="346" spans="2:10" x14ac:dyDescent="0.2">
      <c r="B346" s="9" t="str">
        <f>$B$35</f>
        <v>Teacher Education</v>
      </c>
      <c r="C346" s="43">
        <f t="shared" si="28"/>
        <v>10880.379307167199</v>
      </c>
      <c r="D346" s="43">
        <f t="shared" si="28"/>
        <v>11591.773366311594</v>
      </c>
      <c r="E346" s="43">
        <f t="shared" si="30"/>
        <v>17952.516360767979</v>
      </c>
      <c r="F346" s="43">
        <f t="shared" si="31"/>
        <v>25308.703118216807</v>
      </c>
      <c r="G346" s="43">
        <f t="shared" si="32"/>
        <v>0</v>
      </c>
      <c r="H346" s="43">
        <f t="shared" si="29"/>
        <v>15837.990243157441</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17034.966959382553</v>
      </c>
      <c r="D348" s="43">
        <f t="shared" si="28"/>
        <v>26758.714198705446</v>
      </c>
      <c r="E348" s="43">
        <f t="shared" si="30"/>
        <v>63626.306456479091</v>
      </c>
      <c r="F348" s="43">
        <f t="shared" si="31"/>
        <v>123635.67140091539</v>
      </c>
      <c r="G348" s="43">
        <f t="shared" si="32"/>
        <v>0</v>
      </c>
      <c r="H348" s="43">
        <f t="shared" si="29"/>
        <v>41491.203891769961</v>
      </c>
      <c r="I348" s="1"/>
    </row>
    <row r="349" spans="2:10" x14ac:dyDescent="0.2">
      <c r="B349" s="9" t="str">
        <f>$B$38</f>
        <v>Home Economics</v>
      </c>
      <c r="C349" s="43">
        <f t="shared" si="28"/>
        <v>5849.0758630223481</v>
      </c>
      <c r="D349" s="43">
        <f t="shared" si="28"/>
        <v>10201.093497758497</v>
      </c>
      <c r="E349" s="43">
        <f t="shared" si="30"/>
        <v>43656.890659285258</v>
      </c>
      <c r="F349" s="43">
        <f t="shared" si="31"/>
        <v>0</v>
      </c>
      <c r="G349" s="43">
        <f t="shared" si="32"/>
        <v>0</v>
      </c>
      <c r="H349" s="43">
        <f t="shared" si="29"/>
        <v>9041.7976285240838</v>
      </c>
      <c r="I349" s="1"/>
    </row>
    <row r="350" spans="2:10" x14ac:dyDescent="0.2">
      <c r="B350" s="9" t="str">
        <f>$B$39</f>
        <v>Law</v>
      </c>
      <c r="C350" s="43">
        <f t="shared" si="28"/>
        <v>0</v>
      </c>
      <c r="D350" s="43">
        <f t="shared" si="28"/>
        <v>0</v>
      </c>
      <c r="E350" s="43">
        <f t="shared" si="30"/>
        <v>0</v>
      </c>
      <c r="F350" s="43">
        <f t="shared" si="31"/>
        <v>0</v>
      </c>
      <c r="G350" s="43">
        <f t="shared" si="32"/>
        <v>22149.454163466438</v>
      </c>
      <c r="H350" s="43">
        <f t="shared" si="29"/>
        <v>22149.454163466435</v>
      </c>
      <c r="I350" s="1"/>
    </row>
    <row r="351" spans="2:10" x14ac:dyDescent="0.2">
      <c r="B351" s="9" t="str">
        <f>$B$40</f>
        <v>Social Service</v>
      </c>
      <c r="C351" s="43">
        <f t="shared" si="28"/>
        <v>0</v>
      </c>
      <c r="D351" s="43">
        <f t="shared" si="28"/>
        <v>0</v>
      </c>
      <c r="E351" s="43">
        <f t="shared" si="30"/>
        <v>12386.218022277491</v>
      </c>
      <c r="F351" s="43">
        <f t="shared" si="31"/>
        <v>72030.393948753612</v>
      </c>
      <c r="G351" s="43">
        <f t="shared" si="32"/>
        <v>0</v>
      </c>
      <c r="H351" s="43">
        <f t="shared" si="29"/>
        <v>14817.026510740407</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5950.4151250089444</v>
      </c>
      <c r="D354" s="43">
        <f t="shared" si="28"/>
        <v>10789.849888695719</v>
      </c>
      <c r="E354" s="43">
        <f t="shared" si="30"/>
        <v>0</v>
      </c>
      <c r="F354" s="43">
        <f t="shared" si="31"/>
        <v>0</v>
      </c>
      <c r="G354" s="43">
        <f t="shared" si="32"/>
        <v>0</v>
      </c>
      <c r="H354" s="43">
        <f t="shared" si="29"/>
        <v>6337.9143498593075</v>
      </c>
      <c r="I354" s="1"/>
    </row>
    <row r="355" spans="2:9" x14ac:dyDescent="0.2">
      <c r="B355" s="9" t="str">
        <f>$B$44</f>
        <v>Physical Training</v>
      </c>
      <c r="C355" s="43">
        <f t="shared" si="28"/>
        <v>8254.4873741704068</v>
      </c>
      <c r="D355" s="43">
        <f t="shared" si="28"/>
        <v>0</v>
      </c>
      <c r="E355" s="43">
        <f t="shared" si="30"/>
        <v>0</v>
      </c>
      <c r="F355" s="43">
        <f t="shared" si="31"/>
        <v>0</v>
      </c>
      <c r="G355" s="43">
        <f t="shared" si="32"/>
        <v>0</v>
      </c>
      <c r="H355" s="43">
        <f t="shared" si="29"/>
        <v>8254.4873741704068</v>
      </c>
      <c r="I355" s="1"/>
    </row>
    <row r="356" spans="2:9" x14ac:dyDescent="0.2">
      <c r="B356" s="9" t="str">
        <f>$B$45</f>
        <v>Health Services</v>
      </c>
      <c r="C356" s="43">
        <f t="shared" si="28"/>
        <v>4953.4201583488712</v>
      </c>
      <c r="D356" s="43">
        <f t="shared" si="28"/>
        <v>11537.0066328389</v>
      </c>
      <c r="E356" s="43">
        <f t="shared" si="30"/>
        <v>34759.374977924941</v>
      </c>
      <c r="F356" s="43">
        <f t="shared" si="31"/>
        <v>100492.9895033162</v>
      </c>
      <c r="G356" s="43">
        <f t="shared" si="32"/>
        <v>0</v>
      </c>
      <c r="H356" s="43">
        <f t="shared" si="29"/>
        <v>10987.814638244256</v>
      </c>
      <c r="I356" s="1"/>
    </row>
    <row r="357" spans="2:9" x14ac:dyDescent="0.2">
      <c r="B357" s="9" t="str">
        <f>$B$46</f>
        <v>Pharmacy</v>
      </c>
      <c r="C357" s="43">
        <f t="shared" si="28"/>
        <v>0</v>
      </c>
      <c r="D357" s="43">
        <f t="shared" si="28"/>
        <v>0</v>
      </c>
      <c r="E357" s="43">
        <f t="shared" si="30"/>
        <v>406144.55093972245</v>
      </c>
      <c r="F357" s="43">
        <f t="shared" si="31"/>
        <v>383160.7370905545</v>
      </c>
      <c r="G357" s="43">
        <f t="shared" si="32"/>
        <v>22275.857413770158</v>
      </c>
      <c r="H357" s="43">
        <f t="shared" si="29"/>
        <v>53771.008171343186</v>
      </c>
      <c r="I357" s="1"/>
    </row>
    <row r="358" spans="2:9" x14ac:dyDescent="0.2">
      <c r="B358" s="9" t="str">
        <f>$B$47</f>
        <v>Business Administration</v>
      </c>
      <c r="C358" s="43">
        <f t="shared" si="28"/>
        <v>6689.7010444826519</v>
      </c>
      <c r="D358" s="43">
        <f t="shared" si="28"/>
        <v>10988.144209804279</v>
      </c>
      <c r="E358" s="43">
        <f t="shared" si="30"/>
        <v>23686.01071502659</v>
      </c>
      <c r="F358" s="43">
        <f t="shared" si="31"/>
        <v>160611.58250717691</v>
      </c>
      <c r="G358" s="43">
        <f t="shared" si="32"/>
        <v>0</v>
      </c>
      <c r="H358" s="43">
        <f t="shared" si="29"/>
        <v>12640.446765771654</v>
      </c>
      <c r="I358" s="1"/>
    </row>
    <row r="359" spans="2:9" x14ac:dyDescent="0.2">
      <c r="B359" s="9" t="str">
        <f>$B$48</f>
        <v>Optometry</v>
      </c>
      <c r="C359" s="43">
        <f t="shared" ref="C359:D363" si="33">C309*30</f>
        <v>0</v>
      </c>
      <c r="D359" s="43">
        <f t="shared" si="33"/>
        <v>0</v>
      </c>
      <c r="E359" s="43">
        <f t="shared" si="30"/>
        <v>0</v>
      </c>
      <c r="F359" s="43">
        <f t="shared" si="31"/>
        <v>0</v>
      </c>
      <c r="G359" s="43">
        <f t="shared" si="32"/>
        <v>35661.734614558598</v>
      </c>
      <c r="H359" s="43">
        <f t="shared" si="29"/>
        <v>35661.734614558605</v>
      </c>
      <c r="I359" s="1"/>
    </row>
    <row r="360" spans="2:9" x14ac:dyDescent="0.2">
      <c r="B360" s="9" t="str">
        <f>$B$49</f>
        <v>Teacher Ed-Practice Teaching</v>
      </c>
      <c r="C360" s="43">
        <f t="shared" si="33"/>
        <v>21256.287991313573</v>
      </c>
      <c r="D360" s="43">
        <f t="shared" si="33"/>
        <v>17232.777202035486</v>
      </c>
      <c r="E360" s="43">
        <f t="shared" si="30"/>
        <v>0</v>
      </c>
      <c r="F360" s="43">
        <f t="shared" si="31"/>
        <v>0</v>
      </c>
      <c r="G360" s="43">
        <f t="shared" si="32"/>
        <v>0</v>
      </c>
      <c r="H360" s="43">
        <f t="shared" si="29"/>
        <v>17642.530271902833</v>
      </c>
      <c r="I360" s="1"/>
    </row>
    <row r="361" spans="2:9" x14ac:dyDescent="0.2">
      <c r="B361" s="9" t="str">
        <f>$B$50</f>
        <v>Technology</v>
      </c>
      <c r="C361" s="43">
        <f t="shared" si="33"/>
        <v>7867.484168615234</v>
      </c>
      <c r="D361" s="43">
        <f t="shared" si="33"/>
        <v>14563.859897674194</v>
      </c>
      <c r="E361" s="43">
        <f t="shared" si="30"/>
        <v>66752.022599158692</v>
      </c>
      <c r="F361" s="43">
        <f t="shared" si="31"/>
        <v>114527.07558145073</v>
      </c>
      <c r="G361" s="43">
        <f t="shared" si="32"/>
        <v>0</v>
      </c>
      <c r="H361" s="43">
        <f t="shared" si="29"/>
        <v>13579.431569116803</v>
      </c>
      <c r="I361" s="1"/>
    </row>
    <row r="362" spans="2:9" x14ac:dyDescent="0.2">
      <c r="B362" s="9" t="str">
        <f>$B$51</f>
        <v>Nursing</v>
      </c>
      <c r="C362" s="43">
        <f t="shared" si="33"/>
        <v>50228.195829145923</v>
      </c>
      <c r="D362" s="43">
        <f t="shared" si="33"/>
        <v>11787.101467546599</v>
      </c>
      <c r="E362" s="43">
        <f t="shared" si="30"/>
        <v>32087.771955612308</v>
      </c>
      <c r="F362" s="43">
        <f t="shared" si="31"/>
        <v>0</v>
      </c>
      <c r="G362" s="43">
        <f t="shared" si="32"/>
        <v>0</v>
      </c>
      <c r="H362" s="43">
        <f t="shared" si="29"/>
        <v>16500.71351676785</v>
      </c>
      <c r="I362" s="1"/>
    </row>
    <row r="363" spans="2:9" x14ac:dyDescent="0.2">
      <c r="B363" s="39" t="str">
        <f>$B$52</f>
        <v>Totals</v>
      </c>
      <c r="C363" s="42">
        <f t="shared" si="33"/>
        <v>8301.1347024634088</v>
      </c>
      <c r="D363" s="42">
        <f t="shared" si="33"/>
        <v>14991.504217123733</v>
      </c>
      <c r="E363" s="42">
        <f t="shared" si="30"/>
        <v>41334.034087300446</v>
      </c>
      <c r="F363" s="42">
        <f t="shared" si="31"/>
        <v>89698.944469539943</v>
      </c>
      <c r="G363" s="42">
        <f t="shared" si="32"/>
        <v>26110.523611722259</v>
      </c>
      <c r="H363" s="42">
        <f t="shared" si="29"/>
        <v>18326.84977285218</v>
      </c>
      <c r="I363" s="54"/>
    </row>
  </sheetData>
  <mergeCells count="46">
    <mergeCell ref="B191:H191"/>
    <mergeCell ref="B316:H316"/>
    <mergeCell ref="B341:H341"/>
    <mergeCell ref="B215:G215"/>
    <mergeCell ref="B216:H216"/>
    <mergeCell ref="B241:G241"/>
    <mergeCell ref="B264:H264"/>
    <mergeCell ref="B266:H266"/>
    <mergeCell ref="B291:H291"/>
    <mergeCell ref="B140:F141"/>
    <mergeCell ref="I140:I141"/>
    <mergeCell ref="B165:G165"/>
    <mergeCell ref="B166:G166"/>
    <mergeCell ref="B190:G190"/>
    <mergeCell ref="B87:G87"/>
    <mergeCell ref="B89:G89"/>
    <mergeCell ref="B113:H113"/>
    <mergeCell ref="B114:G114"/>
    <mergeCell ref="B139:G139"/>
    <mergeCell ref="B55:C55"/>
    <mergeCell ref="D55:F55"/>
    <mergeCell ref="B58:G58"/>
    <mergeCell ref="D83:F83"/>
    <mergeCell ref="B84:C84"/>
    <mergeCell ref="D84:F84"/>
    <mergeCell ref="D21:F21"/>
    <mergeCell ref="D27:F27"/>
    <mergeCell ref="B28:C28"/>
    <mergeCell ref="D28:F28"/>
    <mergeCell ref="D54:F54"/>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s>
  <conditionalFormatting sqref="C61:G80">
    <cfRule type="expression" dxfId="152" priority="6" stopIfTrue="1">
      <formula>C32=0</formula>
    </cfRule>
  </conditionalFormatting>
  <conditionalFormatting sqref="C91:G110">
    <cfRule type="expression" dxfId="151" priority="5" stopIfTrue="1">
      <formula>C32=0</formula>
    </cfRule>
  </conditionalFormatting>
  <conditionalFormatting sqref="C143:H162">
    <cfRule type="expression" dxfId="150" priority="3" stopIfTrue="1">
      <formula>C32=0</formula>
    </cfRule>
  </conditionalFormatting>
  <conditionalFormatting sqref="H143:H162">
    <cfRule type="expression" dxfId="149" priority="4" stopIfTrue="1">
      <formula>OR(AND(#REF!&gt;0,H143&gt;0,H61=0),AND(#REF!&gt;0,H143&gt;0,H32=0))</formula>
    </cfRule>
  </conditionalFormatting>
  <conditionalFormatting sqref="H143:H162">
    <cfRule type="expression" dxfId="148" priority="2" stopIfTrue="1">
      <formula>OR(AND(#REF!&gt;0,H143&gt;0,H61=0),AND(#REF!&gt;0,H143&gt;0,H32=0))</formula>
    </cfRule>
  </conditionalFormatting>
  <conditionalFormatting sqref="H143:H162">
    <cfRule type="expression" dxfId="147"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topLeftCell="A34"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69</v>
      </c>
      <c r="C3" s="6"/>
      <c r="D3" s="6"/>
      <c r="E3" s="6"/>
      <c r="F3" s="6"/>
      <c r="G3" s="6"/>
      <c r="H3" s="6"/>
    </row>
    <row r="4" spans="2:8" x14ac:dyDescent="0.2">
      <c r="B4" s="90" t="s">
        <v>70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Data!G23</f>
        <v>45316929</v>
      </c>
      <c r="G13" s="33"/>
      <c r="H13" s="60">
        <f>F13</f>
        <v>45316929</v>
      </c>
    </row>
    <row r="14" spans="2:8" x14ac:dyDescent="0.2">
      <c r="B14" s="364" t="s">
        <v>14</v>
      </c>
      <c r="C14" s="364"/>
      <c r="D14" s="364"/>
      <c r="E14" s="364"/>
      <c r="F14" s="82">
        <f>Data!H23</f>
        <v>1370638</v>
      </c>
      <c r="G14" s="33"/>
      <c r="H14" s="30">
        <f>F14</f>
        <v>1370638</v>
      </c>
    </row>
    <row r="15" spans="2:8" x14ac:dyDescent="0.2">
      <c r="B15" s="364" t="s">
        <v>15</v>
      </c>
      <c r="C15" s="364"/>
      <c r="D15" s="364"/>
      <c r="E15" s="364"/>
      <c r="F15" s="82">
        <f>Data!I23</f>
        <v>19853299</v>
      </c>
      <c r="G15" s="33"/>
      <c r="H15" s="30">
        <f>F15</f>
        <v>19853299</v>
      </c>
    </row>
    <row r="16" spans="2:8" x14ac:dyDescent="0.2">
      <c r="B16" s="364" t="s">
        <v>19</v>
      </c>
      <c r="C16" s="364"/>
      <c r="D16" s="364"/>
      <c r="E16" s="364"/>
      <c r="F16" s="82">
        <f>Data!J23</f>
        <v>6021156</v>
      </c>
      <c r="G16" s="33"/>
      <c r="H16" s="30">
        <f>F16-G16</f>
        <v>6021156</v>
      </c>
    </row>
    <row r="17" spans="2:23" x14ac:dyDescent="0.2">
      <c r="B17" s="364" t="s">
        <v>16</v>
      </c>
      <c r="C17" s="364"/>
      <c r="D17" s="364"/>
      <c r="E17" s="364"/>
      <c r="F17" s="82">
        <f>Data!K23</f>
        <v>17324385</v>
      </c>
      <c r="G17" s="33"/>
      <c r="H17" s="30">
        <f>F17</f>
        <v>17324385</v>
      </c>
    </row>
    <row r="18" spans="2:23" x14ac:dyDescent="0.2">
      <c r="B18" s="364" t="s">
        <v>1</v>
      </c>
      <c r="C18" s="364"/>
      <c r="D18" s="364"/>
      <c r="E18" s="364"/>
      <c r="F18" s="83">
        <f>SUM(F13:F17)</f>
        <v>89886407</v>
      </c>
      <c r="G18" s="34"/>
      <c r="H18" s="29">
        <f>SUM(H13:H17)</f>
        <v>89886407</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Data!T23</f>
        <v>Qumsieh, Miriam</v>
      </c>
      <c r="E21" s="363"/>
      <c r="F21" s="363"/>
      <c r="G21" s="94" t="str">
        <f>Data!M23</f>
        <v>281.283.2131</v>
      </c>
      <c r="H21" s="84" t="str">
        <f>Data!N23</f>
        <v>Kegresse@uhcl.edu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Data!O23</f>
        <v>734</v>
      </c>
      <c r="D25" s="86">
        <f>Data!P23</f>
        <v>5754</v>
      </c>
      <c r="E25" s="86">
        <f>Data!Q23</f>
        <v>2350</v>
      </c>
      <c r="F25" s="86">
        <f>Data!R23</f>
        <v>123</v>
      </c>
      <c r="G25" s="86">
        <f>Data!S23</f>
        <v>0</v>
      </c>
      <c r="H25" s="74">
        <f>SUM(C25:G25)</f>
        <v>8961</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Data!T23</f>
        <v>Qumsieh, Miriam</v>
      </c>
      <c r="E28" s="363"/>
      <c r="F28" s="363"/>
      <c r="G28" s="94" t="str">
        <f>Data!U23</f>
        <v>(281) 283-3005</v>
      </c>
      <c r="H28" s="84" t="str">
        <f>Data!V23</f>
        <v>Qumsieh@uhcl.edu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Data!W23</f>
        <v>17428</v>
      </c>
      <c r="D32" s="87">
        <f>Data!AQ23</f>
        <v>35448</v>
      </c>
      <c r="E32" s="87">
        <f>Data!BK23</f>
        <v>7476</v>
      </c>
      <c r="F32" s="87">
        <f>Data!CE23</f>
        <v>399</v>
      </c>
      <c r="G32" s="87">
        <f>Data!CY23</f>
        <v>0</v>
      </c>
      <c r="H32" s="22">
        <f>SUM(C32:G32)</f>
        <v>60751</v>
      </c>
      <c r="I32" s="1"/>
      <c r="W32" s="18"/>
    </row>
    <row r="33" spans="2:23" x14ac:dyDescent="0.2">
      <c r="B33" s="7" t="s">
        <v>46</v>
      </c>
      <c r="C33" s="87">
        <f>Data!X23</f>
        <v>8393</v>
      </c>
      <c r="D33" s="87">
        <f>Data!AR23</f>
        <v>15811</v>
      </c>
      <c r="E33" s="87">
        <f>Data!BL23</f>
        <v>4567</v>
      </c>
      <c r="F33" s="87">
        <f>Data!CF23</f>
        <v>78</v>
      </c>
      <c r="G33" s="87">
        <f>Data!CZ23</f>
        <v>0</v>
      </c>
      <c r="H33" s="22">
        <f t="shared" ref="H33:H52" si="0">SUM(C33:G33)</f>
        <v>28849</v>
      </c>
      <c r="I33" s="1"/>
      <c r="W33" s="18"/>
    </row>
    <row r="34" spans="2:23" x14ac:dyDescent="0.2">
      <c r="B34" s="7" t="s">
        <v>47</v>
      </c>
      <c r="C34" s="87">
        <f>Data!Y23</f>
        <v>2280</v>
      </c>
      <c r="D34" s="87">
        <f>Data!AS23</f>
        <v>3477</v>
      </c>
      <c r="E34" s="87">
        <f>Data!BM23</f>
        <v>480</v>
      </c>
      <c r="F34" s="87">
        <f>Data!CG23</f>
        <v>0</v>
      </c>
      <c r="G34" s="87">
        <f>Data!DA23</f>
        <v>0</v>
      </c>
      <c r="H34" s="22">
        <f t="shared" si="0"/>
        <v>6237</v>
      </c>
      <c r="I34" s="1"/>
      <c r="W34" s="18"/>
    </row>
    <row r="35" spans="2:23" x14ac:dyDescent="0.2">
      <c r="B35" s="7" t="s">
        <v>48</v>
      </c>
      <c r="C35" s="87">
        <f>Data!Z23</f>
        <v>1851</v>
      </c>
      <c r="D35" s="87">
        <f>Data!AT23</f>
        <v>10480</v>
      </c>
      <c r="E35" s="87">
        <f>Data!BN23</f>
        <v>3377</v>
      </c>
      <c r="F35" s="87">
        <f>Data!CH23</f>
        <v>1278</v>
      </c>
      <c r="G35" s="87">
        <f>Data!DB23</f>
        <v>0</v>
      </c>
      <c r="H35" s="22">
        <f t="shared" si="0"/>
        <v>16986</v>
      </c>
      <c r="I35" s="1"/>
      <c r="W35" s="18"/>
    </row>
    <row r="36" spans="2:23" x14ac:dyDescent="0.2">
      <c r="B36" s="7" t="s">
        <v>49</v>
      </c>
      <c r="C36" s="87">
        <f>Data!AA23</f>
        <v>0</v>
      </c>
      <c r="D36" s="87">
        <f>Data!AU23</f>
        <v>0</v>
      </c>
      <c r="E36" s="87">
        <f>Data!BO23</f>
        <v>0</v>
      </c>
      <c r="F36" s="87">
        <f>Data!CI23</f>
        <v>0</v>
      </c>
      <c r="G36" s="87">
        <f>Data!DC23</f>
        <v>0</v>
      </c>
      <c r="H36" s="22">
        <f t="shared" si="0"/>
        <v>0</v>
      </c>
      <c r="I36" s="1"/>
      <c r="W36" s="18"/>
    </row>
    <row r="37" spans="2:23" x14ac:dyDescent="0.2">
      <c r="B37" s="7" t="s">
        <v>50</v>
      </c>
      <c r="C37" s="87">
        <f>Data!AB23</f>
        <v>3198</v>
      </c>
      <c r="D37" s="87">
        <f>Data!AV23</f>
        <v>6805</v>
      </c>
      <c r="E37" s="87">
        <f>Data!BP23</f>
        <v>6141</v>
      </c>
      <c r="F37" s="87">
        <f>Data!CJ23</f>
        <v>0</v>
      </c>
      <c r="G37" s="87">
        <f>Data!DD23</f>
        <v>0</v>
      </c>
      <c r="H37" s="22">
        <f t="shared" si="0"/>
        <v>16144</v>
      </c>
      <c r="I37" s="1"/>
      <c r="W37" s="18"/>
    </row>
    <row r="38" spans="2:23" x14ac:dyDescent="0.2">
      <c r="B38" s="7" t="s">
        <v>51</v>
      </c>
      <c r="C38" s="87">
        <f>Data!AC23</f>
        <v>12</v>
      </c>
      <c r="D38" s="87">
        <f>Data!AW23</f>
        <v>633</v>
      </c>
      <c r="E38" s="87">
        <f>Data!BQ23</f>
        <v>54</v>
      </c>
      <c r="F38" s="87">
        <f>Data!CK23</f>
        <v>0</v>
      </c>
      <c r="G38" s="87">
        <f>Data!DE23</f>
        <v>0</v>
      </c>
      <c r="H38" s="22">
        <f t="shared" si="0"/>
        <v>699</v>
      </c>
      <c r="I38" s="1"/>
      <c r="W38" s="18"/>
    </row>
    <row r="39" spans="2:23" x14ac:dyDescent="0.2">
      <c r="B39" s="7" t="s">
        <v>52</v>
      </c>
      <c r="C39" s="87">
        <f>Data!AD23</f>
        <v>0</v>
      </c>
      <c r="D39" s="87">
        <f>Data!AX23</f>
        <v>0</v>
      </c>
      <c r="E39" s="87">
        <f>Data!BR23</f>
        <v>0</v>
      </c>
      <c r="F39" s="87">
        <f>Data!CL23</f>
        <v>0</v>
      </c>
      <c r="G39" s="87">
        <f>Data!DF23</f>
        <v>0</v>
      </c>
      <c r="H39" s="22">
        <f t="shared" si="0"/>
        <v>0</v>
      </c>
      <c r="I39" s="1"/>
      <c r="W39" s="18"/>
    </row>
    <row r="40" spans="2:23" x14ac:dyDescent="0.2">
      <c r="B40" s="7" t="s">
        <v>53</v>
      </c>
      <c r="C40" s="87">
        <f>Data!AE23</f>
        <v>72</v>
      </c>
      <c r="D40" s="87">
        <f>Data!AY23</f>
        <v>1230</v>
      </c>
      <c r="E40" s="87">
        <f>Data!BS23</f>
        <v>0</v>
      </c>
      <c r="F40" s="87">
        <f>Data!CM23</f>
        <v>0</v>
      </c>
      <c r="G40" s="87">
        <f>Data!DG23</f>
        <v>0</v>
      </c>
      <c r="H40" s="22">
        <f t="shared" si="0"/>
        <v>1302</v>
      </c>
      <c r="I40" s="1"/>
      <c r="W40" s="18"/>
    </row>
    <row r="41" spans="2:23" x14ac:dyDescent="0.2">
      <c r="B41" s="7" t="s">
        <v>54</v>
      </c>
      <c r="C41" s="87">
        <f>Data!AF23</f>
        <v>0</v>
      </c>
      <c r="D41" s="87">
        <f>Data!AZ23</f>
        <v>0</v>
      </c>
      <c r="E41" s="87">
        <f>Data!BT23</f>
        <v>1095</v>
      </c>
      <c r="F41" s="87">
        <f>Data!CN23</f>
        <v>0</v>
      </c>
      <c r="G41" s="87">
        <f>Data!DH23</f>
        <v>0</v>
      </c>
      <c r="H41" s="22">
        <f t="shared" si="0"/>
        <v>1095</v>
      </c>
      <c r="I41" s="1"/>
      <c r="W41" s="18"/>
    </row>
    <row r="42" spans="2:23" x14ac:dyDescent="0.2">
      <c r="B42" s="7" t="s">
        <v>55</v>
      </c>
      <c r="C42" s="87">
        <f>Data!AG23</f>
        <v>0</v>
      </c>
      <c r="D42" s="87">
        <f>Data!BA23</f>
        <v>0</v>
      </c>
      <c r="E42" s="87">
        <f>Data!BU23</f>
        <v>0</v>
      </c>
      <c r="F42" s="87">
        <f>Data!CO23</f>
        <v>0</v>
      </c>
      <c r="G42" s="87">
        <f>Data!DI23</f>
        <v>0</v>
      </c>
      <c r="H42" s="22">
        <f t="shared" si="0"/>
        <v>0</v>
      </c>
      <c r="I42" s="1"/>
      <c r="W42" s="18"/>
    </row>
    <row r="43" spans="2:23" x14ac:dyDescent="0.2">
      <c r="B43" s="7" t="s">
        <v>56</v>
      </c>
      <c r="C43" s="87">
        <f>Data!AH23</f>
        <v>0</v>
      </c>
      <c r="D43" s="87">
        <f>Data!BB23</f>
        <v>0</v>
      </c>
      <c r="E43" s="87">
        <f>Data!BV23</f>
        <v>0</v>
      </c>
      <c r="F43" s="87">
        <f>Data!CP23</f>
        <v>0</v>
      </c>
      <c r="G43" s="87">
        <f>Data!DJ23</f>
        <v>0</v>
      </c>
      <c r="H43" s="22">
        <f t="shared" si="0"/>
        <v>0</v>
      </c>
      <c r="I43" s="1"/>
      <c r="W43" s="18"/>
    </row>
    <row r="44" spans="2:23" x14ac:dyDescent="0.2">
      <c r="B44" s="7" t="s">
        <v>57</v>
      </c>
      <c r="C44" s="87">
        <f>Data!AI23</f>
        <v>0</v>
      </c>
      <c r="D44" s="87">
        <f>Data!BC23</f>
        <v>0</v>
      </c>
      <c r="E44" s="87">
        <f>Data!BW23</f>
        <v>0</v>
      </c>
      <c r="F44" s="87">
        <f>Data!CQ23</f>
        <v>0</v>
      </c>
      <c r="G44" s="87">
        <f>Data!DK23</f>
        <v>0</v>
      </c>
      <c r="H44" s="22">
        <f t="shared" si="0"/>
        <v>0</v>
      </c>
      <c r="I44" s="1"/>
      <c r="W44" s="18"/>
    </row>
    <row r="45" spans="2:23" x14ac:dyDescent="0.2">
      <c r="B45" s="7" t="s">
        <v>58</v>
      </c>
      <c r="C45" s="87">
        <f>Data!AJ23</f>
        <v>384</v>
      </c>
      <c r="D45" s="87">
        <f>Data!BD23</f>
        <v>5094</v>
      </c>
      <c r="E45" s="87">
        <f>Data!BX23</f>
        <v>4590</v>
      </c>
      <c r="F45" s="87">
        <f>Data!CR23</f>
        <v>0</v>
      </c>
      <c r="G45" s="87">
        <f>Data!DL23</f>
        <v>0</v>
      </c>
      <c r="H45" s="22">
        <f t="shared" si="0"/>
        <v>10068</v>
      </c>
      <c r="I45" s="1"/>
      <c r="W45" s="18"/>
    </row>
    <row r="46" spans="2:23" x14ac:dyDescent="0.2">
      <c r="B46" s="7" t="s">
        <v>59</v>
      </c>
      <c r="C46" s="87">
        <f>Data!AK23</f>
        <v>0</v>
      </c>
      <c r="D46" s="87">
        <f>Data!BE23</f>
        <v>0</v>
      </c>
      <c r="E46" s="87">
        <f>Data!BY23</f>
        <v>0</v>
      </c>
      <c r="F46" s="87">
        <f>Data!CS23</f>
        <v>0</v>
      </c>
      <c r="G46" s="87">
        <f>Data!DM23</f>
        <v>0</v>
      </c>
      <c r="H46" s="22">
        <f t="shared" si="0"/>
        <v>0</v>
      </c>
      <c r="I46" s="1"/>
      <c r="W46" s="18"/>
    </row>
    <row r="47" spans="2:23" x14ac:dyDescent="0.2">
      <c r="B47" s="7" t="s">
        <v>60</v>
      </c>
      <c r="C47" s="87">
        <f>Data!AL23</f>
        <v>2730</v>
      </c>
      <c r="D47" s="87">
        <f>Data!BF23</f>
        <v>23463</v>
      </c>
      <c r="E47" s="87">
        <f>Data!BZ23</f>
        <v>12303</v>
      </c>
      <c r="F47" s="87">
        <f>Data!CT23</f>
        <v>0</v>
      </c>
      <c r="G47" s="87">
        <f>Data!DN23</f>
        <v>0</v>
      </c>
      <c r="H47" s="22">
        <f t="shared" si="0"/>
        <v>38496</v>
      </c>
      <c r="I47" s="1"/>
      <c r="W47" s="18"/>
    </row>
    <row r="48" spans="2:23" x14ac:dyDescent="0.2">
      <c r="B48" s="7" t="s">
        <v>61</v>
      </c>
      <c r="C48" s="87">
        <f>Data!AM23</f>
        <v>0</v>
      </c>
      <c r="D48" s="87">
        <f>Data!BG23</f>
        <v>0</v>
      </c>
      <c r="E48" s="87">
        <f>Data!CA23</f>
        <v>0</v>
      </c>
      <c r="F48" s="87">
        <f>Data!CU23</f>
        <v>0</v>
      </c>
      <c r="G48" s="87">
        <f>Data!DO23</f>
        <v>0</v>
      </c>
      <c r="H48" s="22">
        <f t="shared" si="0"/>
        <v>0</v>
      </c>
      <c r="I48" s="1"/>
      <c r="W48" s="18"/>
    </row>
    <row r="49" spans="2:23" x14ac:dyDescent="0.2">
      <c r="B49" s="7" t="s">
        <v>62</v>
      </c>
      <c r="C49" s="87">
        <f>Data!AN23</f>
        <v>0</v>
      </c>
      <c r="D49" s="87">
        <f>Data!BH23</f>
        <v>597</v>
      </c>
      <c r="E49" s="87">
        <f>Data!CB23</f>
        <v>0</v>
      </c>
      <c r="F49" s="87">
        <f>Data!CV23</f>
        <v>0</v>
      </c>
      <c r="G49" s="87">
        <f>Data!DP23</f>
        <v>0</v>
      </c>
      <c r="H49" s="22">
        <f t="shared" si="0"/>
        <v>597</v>
      </c>
      <c r="I49" s="1"/>
      <c r="W49" s="18"/>
    </row>
    <row r="50" spans="2:23" x14ac:dyDescent="0.2">
      <c r="B50" s="7" t="s">
        <v>63</v>
      </c>
      <c r="C50" s="87">
        <f>Data!AO23</f>
        <v>45</v>
      </c>
      <c r="D50" s="87">
        <f>Data!BI23</f>
        <v>1152</v>
      </c>
      <c r="E50" s="87">
        <f>Data!CC23</f>
        <v>1134</v>
      </c>
      <c r="F50" s="87">
        <f>Data!CW23</f>
        <v>0</v>
      </c>
      <c r="G50" s="87">
        <f>Data!DQ23</f>
        <v>0</v>
      </c>
      <c r="H50" s="22">
        <f t="shared" si="0"/>
        <v>2331</v>
      </c>
      <c r="I50" s="1"/>
      <c r="W50" s="18"/>
    </row>
    <row r="51" spans="2:23" x14ac:dyDescent="0.2">
      <c r="B51" s="7" t="s">
        <v>0</v>
      </c>
      <c r="C51" s="87">
        <f>Data!AP23</f>
        <v>0</v>
      </c>
      <c r="D51" s="87">
        <f>Data!BJ23</f>
        <v>687</v>
      </c>
      <c r="E51" s="87">
        <f>Data!CD23</f>
        <v>0</v>
      </c>
      <c r="F51" s="87">
        <f>Data!CX23</f>
        <v>0</v>
      </c>
      <c r="G51" s="87">
        <f>Data!DR23</f>
        <v>0</v>
      </c>
      <c r="H51" s="22">
        <f t="shared" si="0"/>
        <v>687</v>
      </c>
      <c r="I51" s="1"/>
      <c r="W51" s="18"/>
    </row>
    <row r="52" spans="2:23" x14ac:dyDescent="0.2">
      <c r="B52" s="8" t="s">
        <v>34</v>
      </c>
      <c r="C52" s="22">
        <f>SUM(C32:C51)</f>
        <v>36393</v>
      </c>
      <c r="D52" s="22">
        <f>SUM(D32:D51)</f>
        <v>104877</v>
      </c>
      <c r="E52" s="22">
        <f>SUM(E32:E51)</f>
        <v>41217</v>
      </c>
      <c r="F52" s="22">
        <f>SUM(F32:F51)</f>
        <v>1755</v>
      </c>
      <c r="G52" s="22">
        <f>SUM(G32:G51)</f>
        <v>0</v>
      </c>
      <c r="H52" s="22">
        <f t="shared" si="0"/>
        <v>184242</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Data!T23</f>
        <v>Qumsieh, Miriam</v>
      </c>
      <c r="E55" s="363"/>
      <c r="F55" s="363"/>
      <c r="G55" s="94" t="str">
        <f>Data!U23</f>
        <v>(281) 283-3005</v>
      </c>
      <c r="H55" s="84" t="str">
        <f>Data!V23</f>
        <v>Qumsieh@uhcl.edu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Data!DS23</f>
        <v>1477127</v>
      </c>
      <c r="D61" s="88">
        <f>Data!EM23</f>
        <v>3658772</v>
      </c>
      <c r="E61" s="88">
        <f>Data!FG23</f>
        <v>2193049</v>
      </c>
      <c r="F61" s="88">
        <f>Data!GA23</f>
        <v>123297</v>
      </c>
      <c r="G61" s="88">
        <f>Data!GU23</f>
        <v>0</v>
      </c>
      <c r="H61" s="21">
        <f>SUM(C61:G61)</f>
        <v>7452245</v>
      </c>
      <c r="I61" s="1"/>
    </row>
    <row r="62" spans="2:23" x14ac:dyDescent="0.2">
      <c r="B62" s="9" t="str">
        <f>$B$33</f>
        <v>Science</v>
      </c>
      <c r="C62" s="88">
        <f>Data!DT23</f>
        <v>824702</v>
      </c>
      <c r="D62" s="88">
        <f>Data!EN23</f>
        <v>2425624</v>
      </c>
      <c r="E62" s="88">
        <f>Data!FH23</f>
        <v>1223622</v>
      </c>
      <c r="F62" s="88">
        <f>Data!GB23</f>
        <v>48845</v>
      </c>
      <c r="G62" s="88">
        <f>Data!GV23</f>
        <v>0</v>
      </c>
      <c r="H62" s="22">
        <f t="shared" ref="H62:H81" si="1">SUM(C62:G62)</f>
        <v>4522793</v>
      </c>
      <c r="I62" s="1"/>
    </row>
    <row r="63" spans="2:23" x14ac:dyDescent="0.2">
      <c r="B63" s="9" t="str">
        <f>$B$34</f>
        <v>Fine Arts</v>
      </c>
      <c r="C63" s="88">
        <f>Data!DU23</f>
        <v>180081</v>
      </c>
      <c r="D63" s="88">
        <f>Data!EO23</f>
        <v>605119</v>
      </c>
      <c r="E63" s="88">
        <f>Data!FI23</f>
        <v>142666</v>
      </c>
      <c r="F63" s="88">
        <f>Data!GC23</f>
        <v>0</v>
      </c>
      <c r="G63" s="88">
        <f>Data!GW23</f>
        <v>0</v>
      </c>
      <c r="H63" s="22">
        <f t="shared" si="1"/>
        <v>927866</v>
      </c>
      <c r="I63" s="1"/>
    </row>
    <row r="64" spans="2:23" x14ac:dyDescent="0.2">
      <c r="B64" s="9" t="str">
        <f>$B$35</f>
        <v>Teacher Education</v>
      </c>
      <c r="C64" s="88">
        <f>Data!DV23</f>
        <v>220131</v>
      </c>
      <c r="D64" s="88">
        <f>Data!EP23</f>
        <v>1064033</v>
      </c>
      <c r="E64" s="88">
        <f>Data!FJ23</f>
        <v>915550</v>
      </c>
      <c r="F64" s="88">
        <f>Data!GD23</f>
        <v>376561</v>
      </c>
      <c r="G64" s="88">
        <f>Data!GX23</f>
        <v>0</v>
      </c>
      <c r="H64" s="22">
        <f t="shared" si="1"/>
        <v>2576275</v>
      </c>
      <c r="I64" s="1"/>
    </row>
    <row r="65" spans="2:9" x14ac:dyDescent="0.2">
      <c r="B65" s="9" t="str">
        <f>$B$36</f>
        <v>Agriculture</v>
      </c>
      <c r="C65" s="88">
        <f>Data!DW23</f>
        <v>0</v>
      </c>
      <c r="D65" s="88">
        <f>Data!EQ23</f>
        <v>0</v>
      </c>
      <c r="E65" s="88">
        <f>Data!FK23</f>
        <v>0</v>
      </c>
      <c r="F65" s="88">
        <f>Data!GE23</f>
        <v>0</v>
      </c>
      <c r="G65" s="88">
        <f>Data!GY23</f>
        <v>0</v>
      </c>
      <c r="H65" s="22">
        <f t="shared" si="1"/>
        <v>0</v>
      </c>
      <c r="I65" s="1"/>
    </row>
    <row r="66" spans="2:9" x14ac:dyDescent="0.2">
      <c r="B66" s="9" t="str">
        <f>$B$37</f>
        <v>Engineering</v>
      </c>
      <c r="C66" s="88">
        <f>Data!DX23</f>
        <v>678445</v>
      </c>
      <c r="D66" s="88">
        <f>Data!ER23</f>
        <v>1543043</v>
      </c>
      <c r="E66" s="88">
        <f>Data!FL23</f>
        <v>1717135</v>
      </c>
      <c r="F66" s="88">
        <f>Data!GF23</f>
        <v>0</v>
      </c>
      <c r="G66" s="88">
        <f>Data!GZ23</f>
        <v>0</v>
      </c>
      <c r="H66" s="22">
        <f t="shared" si="1"/>
        <v>3938623</v>
      </c>
      <c r="I66" s="1"/>
    </row>
    <row r="67" spans="2:9" x14ac:dyDescent="0.2">
      <c r="B67" s="9" t="str">
        <f>$B$38</f>
        <v>Home Economics</v>
      </c>
      <c r="C67" s="88">
        <f>Data!DY23</f>
        <v>1004</v>
      </c>
      <c r="D67" s="88">
        <f>Data!ES23</f>
        <v>67814</v>
      </c>
      <c r="E67" s="88">
        <f>Data!FM23</f>
        <v>32434</v>
      </c>
      <c r="F67" s="88">
        <f>Data!GG23</f>
        <v>0</v>
      </c>
      <c r="G67" s="88">
        <f>Data!HA23</f>
        <v>0</v>
      </c>
      <c r="H67" s="22">
        <f t="shared" si="1"/>
        <v>101252</v>
      </c>
      <c r="I67" s="1"/>
    </row>
    <row r="68" spans="2:9" x14ac:dyDescent="0.2">
      <c r="B68" s="9" t="str">
        <f>$B$39</f>
        <v>Law</v>
      </c>
      <c r="C68" s="88">
        <f>Data!DZ23</f>
        <v>0</v>
      </c>
      <c r="D68" s="88">
        <f>Data!ET23</f>
        <v>0</v>
      </c>
      <c r="E68" s="88">
        <f>Data!FN23</f>
        <v>0</v>
      </c>
      <c r="F68" s="88">
        <f>Data!GH23</f>
        <v>0</v>
      </c>
      <c r="G68" s="88">
        <f>Data!HB23</f>
        <v>0</v>
      </c>
      <c r="H68" s="22">
        <f t="shared" si="1"/>
        <v>0</v>
      </c>
      <c r="I68" s="1"/>
    </row>
    <row r="69" spans="2:9" x14ac:dyDescent="0.2">
      <c r="B69" s="9" t="str">
        <f>$B$40</f>
        <v>Social Service</v>
      </c>
      <c r="C69" s="88">
        <f>Data!EA23</f>
        <v>2958</v>
      </c>
      <c r="D69" s="88">
        <f>Data!EU23</f>
        <v>104783</v>
      </c>
      <c r="E69" s="88">
        <f>Data!FO23</f>
        <v>0</v>
      </c>
      <c r="F69" s="88">
        <f>Data!GI23</f>
        <v>0</v>
      </c>
      <c r="G69" s="88">
        <f>Data!HC23</f>
        <v>0</v>
      </c>
      <c r="H69" s="22">
        <f t="shared" si="1"/>
        <v>107741</v>
      </c>
      <c r="I69" s="1"/>
    </row>
    <row r="70" spans="2:9" x14ac:dyDescent="0.2">
      <c r="B70" s="9" t="str">
        <f>$B$41</f>
        <v>Library Science</v>
      </c>
      <c r="C70" s="88">
        <f>Data!EB23</f>
        <v>0</v>
      </c>
      <c r="D70" s="88">
        <f>Data!EV23</f>
        <v>0</v>
      </c>
      <c r="E70" s="88">
        <f>Data!FP23</f>
        <v>135995</v>
      </c>
      <c r="F70" s="88">
        <f>Data!GJ23</f>
        <v>0</v>
      </c>
      <c r="G70" s="88">
        <f>Data!HD23</f>
        <v>0</v>
      </c>
      <c r="H70" s="22">
        <f t="shared" si="1"/>
        <v>135995</v>
      </c>
      <c r="I70" s="1"/>
    </row>
    <row r="71" spans="2:9" x14ac:dyDescent="0.2">
      <c r="B71" s="9" t="str">
        <f>$B$42</f>
        <v>Veterinary Science</v>
      </c>
      <c r="C71" s="88">
        <f>Data!EC23</f>
        <v>0</v>
      </c>
      <c r="D71" s="88">
        <f>Data!EW23</f>
        <v>0</v>
      </c>
      <c r="E71" s="88">
        <f>Data!FQ23</f>
        <v>0</v>
      </c>
      <c r="F71" s="88">
        <f>Data!GK23</f>
        <v>0</v>
      </c>
      <c r="G71" s="88">
        <f>Data!HE23</f>
        <v>0</v>
      </c>
      <c r="H71" s="22">
        <f t="shared" si="1"/>
        <v>0</v>
      </c>
      <c r="I71" s="1"/>
    </row>
    <row r="72" spans="2:9" x14ac:dyDescent="0.2">
      <c r="B72" s="9" t="str">
        <f>$B$43</f>
        <v>Vocational Training</v>
      </c>
      <c r="C72" s="88">
        <f>Data!ED23</f>
        <v>0</v>
      </c>
      <c r="D72" s="88">
        <f>Data!EX23</f>
        <v>0</v>
      </c>
      <c r="E72" s="88">
        <f>Data!FR23</f>
        <v>0</v>
      </c>
      <c r="F72" s="88">
        <f>Data!GL23</f>
        <v>0</v>
      </c>
      <c r="G72" s="88">
        <f>Data!HF23</f>
        <v>0</v>
      </c>
      <c r="H72" s="22">
        <f t="shared" si="1"/>
        <v>0</v>
      </c>
      <c r="I72" s="1"/>
    </row>
    <row r="73" spans="2:9" x14ac:dyDescent="0.2">
      <c r="B73" s="9" t="str">
        <f>$B$44</f>
        <v>Physical Training</v>
      </c>
      <c r="C73" s="88">
        <f>Data!EE23</f>
        <v>0</v>
      </c>
      <c r="D73" s="88">
        <f>Data!EY23</f>
        <v>0</v>
      </c>
      <c r="E73" s="88">
        <f>Data!FS23</f>
        <v>0</v>
      </c>
      <c r="F73" s="88">
        <f>Data!GM23</f>
        <v>0</v>
      </c>
      <c r="G73" s="88">
        <f>Data!HG23</f>
        <v>0</v>
      </c>
      <c r="H73" s="22">
        <f t="shared" si="1"/>
        <v>0</v>
      </c>
      <c r="I73" s="1"/>
    </row>
    <row r="74" spans="2:9" x14ac:dyDescent="0.2">
      <c r="B74" s="9" t="str">
        <f>$B$45</f>
        <v>Health Services</v>
      </c>
      <c r="C74" s="88">
        <f>Data!EF23</f>
        <v>43081</v>
      </c>
      <c r="D74" s="88">
        <f>Data!EZ23</f>
        <v>577578</v>
      </c>
      <c r="E74" s="88">
        <f>Data!FT23</f>
        <v>496895</v>
      </c>
      <c r="F74" s="88">
        <f>Data!GN23</f>
        <v>0</v>
      </c>
      <c r="G74" s="88">
        <f>Data!HH23</f>
        <v>0</v>
      </c>
      <c r="H74" s="22">
        <f t="shared" si="1"/>
        <v>1117554</v>
      </c>
      <c r="I74" s="1"/>
    </row>
    <row r="75" spans="2:9" x14ac:dyDescent="0.2">
      <c r="B75" s="9" t="str">
        <f>$B$46</f>
        <v>Pharmacy</v>
      </c>
      <c r="C75" s="88">
        <f>Data!EG23</f>
        <v>0</v>
      </c>
      <c r="D75" s="88">
        <f>Data!FA23</f>
        <v>0</v>
      </c>
      <c r="E75" s="88">
        <f>Data!FU23</f>
        <v>0</v>
      </c>
      <c r="F75" s="88">
        <f>Data!GO23</f>
        <v>0</v>
      </c>
      <c r="G75" s="88">
        <f>Data!HI23</f>
        <v>0</v>
      </c>
      <c r="H75" s="22">
        <f t="shared" si="1"/>
        <v>0</v>
      </c>
      <c r="I75" s="1"/>
    </row>
    <row r="76" spans="2:9" x14ac:dyDescent="0.2">
      <c r="B76" s="9" t="str">
        <f>$B$47</f>
        <v>Business Administration</v>
      </c>
      <c r="C76" s="88">
        <f>Data!EH23</f>
        <v>296472</v>
      </c>
      <c r="D76" s="88">
        <f>Data!FB23</f>
        <v>3294993</v>
      </c>
      <c r="E76" s="88">
        <f>Data!FV23</f>
        <v>1745433</v>
      </c>
      <c r="F76" s="88">
        <f>Data!GP23</f>
        <v>0</v>
      </c>
      <c r="G76" s="88">
        <f>Data!HJ23</f>
        <v>0</v>
      </c>
      <c r="H76" s="22">
        <f t="shared" si="1"/>
        <v>5336898</v>
      </c>
      <c r="I76" s="1"/>
    </row>
    <row r="77" spans="2:9" x14ac:dyDescent="0.2">
      <c r="B77" s="9" t="str">
        <f>$B$48</f>
        <v>Optometry</v>
      </c>
      <c r="C77" s="88">
        <f>Data!EI23</f>
        <v>0</v>
      </c>
      <c r="D77" s="88">
        <f>Data!FC23</f>
        <v>0</v>
      </c>
      <c r="E77" s="88">
        <f>Data!FW23</f>
        <v>0</v>
      </c>
      <c r="F77" s="88">
        <f>Data!GQ23</f>
        <v>0</v>
      </c>
      <c r="G77" s="88">
        <f>Data!HK23</f>
        <v>0</v>
      </c>
      <c r="H77" s="22">
        <f t="shared" si="1"/>
        <v>0</v>
      </c>
      <c r="I77" s="1"/>
    </row>
    <row r="78" spans="2:9" x14ac:dyDescent="0.2">
      <c r="B78" s="9" t="str">
        <f>$B$49</f>
        <v>Teacher Ed-Practice Teaching</v>
      </c>
      <c r="C78" s="88">
        <f>Data!EJ23</f>
        <v>0</v>
      </c>
      <c r="D78" s="88">
        <f>Data!FD23</f>
        <v>0</v>
      </c>
      <c r="E78" s="88">
        <f>Data!FX23</f>
        <v>0</v>
      </c>
      <c r="F78" s="88">
        <f>Data!GR23</f>
        <v>0</v>
      </c>
      <c r="G78" s="88">
        <f>Data!HL23</f>
        <v>0</v>
      </c>
      <c r="H78" s="22">
        <f t="shared" si="1"/>
        <v>0</v>
      </c>
      <c r="I78" s="1"/>
    </row>
    <row r="79" spans="2:9" x14ac:dyDescent="0.2">
      <c r="B79" s="9" t="str">
        <f>$B$50</f>
        <v>Technology</v>
      </c>
      <c r="C79" s="88">
        <f>Data!EK23</f>
        <v>10559</v>
      </c>
      <c r="D79" s="88">
        <f>Data!FE23</f>
        <v>213081</v>
      </c>
      <c r="E79" s="88">
        <f>Data!FY23</f>
        <v>326717</v>
      </c>
      <c r="F79" s="88">
        <f>Data!GS23</f>
        <v>0</v>
      </c>
      <c r="G79" s="88">
        <f>Data!HM23</f>
        <v>0</v>
      </c>
      <c r="H79" s="22">
        <f t="shared" si="1"/>
        <v>550357</v>
      </c>
      <c r="I79" s="1"/>
    </row>
    <row r="80" spans="2:9" x14ac:dyDescent="0.2">
      <c r="B80" s="9" t="str">
        <f>$B$51</f>
        <v>Nursing</v>
      </c>
      <c r="C80" s="88">
        <f>Data!EL23</f>
        <v>0</v>
      </c>
      <c r="D80" s="88">
        <f>Data!FF23</f>
        <v>231664</v>
      </c>
      <c r="E80" s="88">
        <f>Data!FZ23</f>
        <v>0</v>
      </c>
      <c r="F80" s="88">
        <f>Data!GT23</f>
        <v>0</v>
      </c>
      <c r="G80" s="88">
        <f>Data!HN23</f>
        <v>0</v>
      </c>
      <c r="H80" s="22">
        <f t="shared" si="1"/>
        <v>231664</v>
      </c>
      <c r="I80" s="1"/>
    </row>
    <row r="81" spans="2:9" x14ac:dyDescent="0.2">
      <c r="B81" s="39" t="str">
        <f>$B$52</f>
        <v>Totals</v>
      </c>
      <c r="C81" s="21">
        <f>SUM(C61:C80)</f>
        <v>3734560</v>
      </c>
      <c r="D81" s="21">
        <f>SUM(D61:D80)</f>
        <v>13786504</v>
      </c>
      <c r="E81" s="21">
        <f>SUM(E61:E80)</f>
        <v>8929496</v>
      </c>
      <c r="F81" s="21">
        <f>SUM(F61:F80)</f>
        <v>548703</v>
      </c>
      <c r="G81" s="21">
        <f>SUM(G61:G80)</f>
        <v>0</v>
      </c>
      <c r="H81" s="21">
        <f t="shared" si="1"/>
        <v>26999263</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Data!T23</f>
        <v>Qumsieh, Miriam</v>
      </c>
      <c r="E84" s="363"/>
      <c r="F84" s="363"/>
      <c r="G84" s="94" t="str">
        <f>Data!U23</f>
        <v>(281) 283-3005</v>
      </c>
      <c r="H84" s="84" t="str">
        <f>Data!V23</f>
        <v>Qumsieh@uhcl.edu</v>
      </c>
    </row>
    <row r="85" spans="2:9" ht="13.5" customHeight="1" x14ac:dyDescent="0.2">
      <c r="B85" s="27"/>
      <c r="C85" s="27"/>
      <c r="D85" s="27"/>
      <c r="E85" s="27"/>
      <c r="F85" s="27"/>
      <c r="G85" s="27"/>
      <c r="H85" s="5"/>
    </row>
    <row r="86" spans="2:9" x14ac:dyDescent="0.2">
      <c r="B86" s="28" t="s">
        <v>33</v>
      </c>
      <c r="C86" s="13"/>
      <c r="D86" s="13"/>
      <c r="E86" s="13"/>
      <c r="F86" s="13"/>
      <c r="G86" s="13"/>
      <c r="H86" s="17">
        <f>H13+H14</f>
        <v>46687567</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Data!HR23</f>
        <v>157888.6</v>
      </c>
      <c r="D91" s="171">
        <f>Data!IL23</f>
        <v>321142</v>
      </c>
      <c r="E91" s="171">
        <f>Data!JF23</f>
        <v>67729</v>
      </c>
      <c r="F91" s="171">
        <f>Data!JZ23</f>
        <v>3615</v>
      </c>
      <c r="G91" s="171">
        <f>Data!KT23</f>
        <v>0</v>
      </c>
      <c r="H91" s="40">
        <f t="shared" ref="H91:H111" si="2">SUM(C91:G91)</f>
        <v>550374.6</v>
      </c>
    </row>
    <row r="92" spans="2:9" x14ac:dyDescent="0.2">
      <c r="B92" s="9" t="str">
        <f>$B$33</f>
        <v>Science</v>
      </c>
      <c r="C92" s="171">
        <f>Data!HS23</f>
        <v>268393.59999999998</v>
      </c>
      <c r="D92" s="171">
        <f>Data!IM23</f>
        <v>505609</v>
      </c>
      <c r="E92" s="171">
        <f>Data!JG23</f>
        <v>146045</v>
      </c>
      <c r="F92" s="171">
        <f>Data!KA23</f>
        <v>2494</v>
      </c>
      <c r="G92" s="171">
        <f>Data!KU23</f>
        <v>0</v>
      </c>
      <c r="H92" s="75">
        <f t="shared" si="2"/>
        <v>922541.6</v>
      </c>
    </row>
    <row r="93" spans="2:9" x14ac:dyDescent="0.2">
      <c r="B93" s="9" t="str">
        <f>$B$34</f>
        <v>Fine Arts</v>
      </c>
      <c r="C93" s="171">
        <f>Data!HT23</f>
        <v>0</v>
      </c>
      <c r="D93" s="171">
        <f>Data!IN23</f>
        <v>0</v>
      </c>
      <c r="E93" s="171">
        <f>Data!JH23</f>
        <v>0</v>
      </c>
      <c r="F93" s="171">
        <f>Data!KB23</f>
        <v>0</v>
      </c>
      <c r="G93" s="171">
        <f>Data!KV23</f>
        <v>0</v>
      </c>
      <c r="H93" s="75">
        <f t="shared" si="2"/>
        <v>0</v>
      </c>
    </row>
    <row r="94" spans="2:9" x14ac:dyDescent="0.2">
      <c r="B94" s="9" t="str">
        <f>$B$35</f>
        <v>Teacher Education</v>
      </c>
      <c r="C94" s="171">
        <f>Data!HU23</f>
        <v>57310</v>
      </c>
      <c r="D94" s="171">
        <f>Data!IO23</f>
        <v>324476</v>
      </c>
      <c r="E94" s="171">
        <f>Data!JI23</f>
        <v>104557</v>
      </c>
      <c r="F94" s="171">
        <f>Data!KC23</f>
        <v>39569</v>
      </c>
      <c r="G94" s="171">
        <f>Data!KW23</f>
        <v>0</v>
      </c>
      <c r="H94" s="75">
        <f t="shared" si="2"/>
        <v>525912</v>
      </c>
    </row>
    <row r="95" spans="2:9" x14ac:dyDescent="0.2">
      <c r="B95" s="9" t="str">
        <f>$B$36</f>
        <v>Agriculture</v>
      </c>
      <c r="C95" s="171">
        <f>Data!HV23</f>
        <v>0</v>
      </c>
      <c r="D95" s="171">
        <f>Data!IP23</f>
        <v>0</v>
      </c>
      <c r="E95" s="171">
        <f>Data!JJ23</f>
        <v>0</v>
      </c>
      <c r="F95" s="171">
        <f>Data!KD23</f>
        <v>0</v>
      </c>
      <c r="G95" s="171">
        <f>Data!KX23</f>
        <v>0</v>
      </c>
      <c r="H95" s="75">
        <f t="shared" si="2"/>
        <v>0</v>
      </c>
    </row>
    <row r="96" spans="2:9" x14ac:dyDescent="0.2">
      <c r="B96" s="9" t="str">
        <f>$B$37</f>
        <v>Engineering</v>
      </c>
      <c r="C96" s="171">
        <f>Data!HW23</f>
        <v>24852</v>
      </c>
      <c r="D96" s="171">
        <f>Data!IQ23</f>
        <v>52883</v>
      </c>
      <c r="E96" s="171">
        <f>Data!JK23</f>
        <v>47723</v>
      </c>
      <c r="F96" s="171">
        <f>Data!KE23</f>
        <v>0</v>
      </c>
      <c r="G96" s="171">
        <f>Data!KY23</f>
        <v>0</v>
      </c>
      <c r="H96" s="75">
        <f t="shared" si="2"/>
        <v>125458</v>
      </c>
    </row>
    <row r="97" spans="2:8" x14ac:dyDescent="0.2">
      <c r="B97" s="9" t="str">
        <f>$B$38</f>
        <v>Home Economics</v>
      </c>
      <c r="C97" s="171">
        <f>Data!HX23</f>
        <v>0</v>
      </c>
      <c r="D97" s="171">
        <f>Data!IR23</f>
        <v>0</v>
      </c>
      <c r="E97" s="171">
        <f>Data!JL23</f>
        <v>0</v>
      </c>
      <c r="F97" s="171">
        <f>Data!KF23</f>
        <v>0</v>
      </c>
      <c r="G97" s="171">
        <f>Data!KZ23</f>
        <v>0</v>
      </c>
      <c r="H97" s="75">
        <f t="shared" si="2"/>
        <v>0</v>
      </c>
    </row>
    <row r="98" spans="2:8" x14ac:dyDescent="0.2">
      <c r="B98" s="9" t="str">
        <f>$B$39</f>
        <v>Law</v>
      </c>
      <c r="C98" s="171">
        <f>Data!HY23</f>
        <v>0</v>
      </c>
      <c r="D98" s="171">
        <f>Data!IS23</f>
        <v>0</v>
      </c>
      <c r="E98" s="171">
        <f>Data!JM23</f>
        <v>0</v>
      </c>
      <c r="F98" s="171">
        <f>Data!KG23</f>
        <v>0</v>
      </c>
      <c r="G98" s="171">
        <f>Data!LA23</f>
        <v>0</v>
      </c>
      <c r="H98" s="75">
        <f t="shared" si="2"/>
        <v>0</v>
      </c>
    </row>
    <row r="99" spans="2:8" x14ac:dyDescent="0.2">
      <c r="B99" s="9" t="str">
        <f>$B$40</f>
        <v>Social Service</v>
      </c>
      <c r="C99" s="171">
        <f>Data!HZ23</f>
        <v>0</v>
      </c>
      <c r="D99" s="171">
        <f>Data!IT23</f>
        <v>0</v>
      </c>
      <c r="E99" s="171">
        <f>Data!JN23</f>
        <v>0</v>
      </c>
      <c r="F99" s="171">
        <f>Data!KH23</f>
        <v>0</v>
      </c>
      <c r="G99" s="171">
        <f>Data!LB23</f>
        <v>0</v>
      </c>
      <c r="H99" s="75">
        <f t="shared" si="2"/>
        <v>0</v>
      </c>
    </row>
    <row r="100" spans="2:8" x14ac:dyDescent="0.2">
      <c r="B100" s="9" t="str">
        <f>$B$41</f>
        <v>Library Science</v>
      </c>
      <c r="C100" s="171">
        <f>Data!IA23</f>
        <v>0</v>
      </c>
      <c r="D100" s="171">
        <f>Data!IU23</f>
        <v>0</v>
      </c>
      <c r="E100" s="171">
        <f>Data!JO23</f>
        <v>0</v>
      </c>
      <c r="F100" s="171">
        <f>Data!KI23</f>
        <v>0</v>
      </c>
      <c r="G100" s="171">
        <f>Data!LC23</f>
        <v>0</v>
      </c>
      <c r="H100" s="75">
        <f t="shared" si="2"/>
        <v>0</v>
      </c>
    </row>
    <row r="101" spans="2:8" x14ac:dyDescent="0.2">
      <c r="B101" s="9" t="str">
        <f>$B$42</f>
        <v>Veterinary Science</v>
      </c>
      <c r="C101" s="171">
        <f>Data!IB23</f>
        <v>0</v>
      </c>
      <c r="D101" s="171">
        <f>Data!IV23</f>
        <v>0</v>
      </c>
      <c r="E101" s="171">
        <f>Data!JP23</f>
        <v>0</v>
      </c>
      <c r="F101" s="171">
        <f>Data!KJ23</f>
        <v>0</v>
      </c>
      <c r="G101" s="171">
        <f>Data!LD23</f>
        <v>0</v>
      </c>
      <c r="H101" s="75">
        <f t="shared" si="2"/>
        <v>0</v>
      </c>
    </row>
    <row r="102" spans="2:8" x14ac:dyDescent="0.2">
      <c r="B102" s="9" t="str">
        <f>$B$43</f>
        <v>Vocational Training</v>
      </c>
      <c r="C102" s="171">
        <f>Data!IC23</f>
        <v>0</v>
      </c>
      <c r="D102" s="171">
        <f>Data!IW23</f>
        <v>0</v>
      </c>
      <c r="E102" s="171">
        <f>Data!JQ23</f>
        <v>0</v>
      </c>
      <c r="F102" s="171">
        <f>Data!KK23</f>
        <v>0</v>
      </c>
      <c r="G102" s="171">
        <f>Data!LE23</f>
        <v>0</v>
      </c>
      <c r="H102" s="75">
        <f t="shared" si="2"/>
        <v>0</v>
      </c>
    </row>
    <row r="103" spans="2:8" x14ac:dyDescent="0.2">
      <c r="B103" s="9" t="str">
        <f>$B$44</f>
        <v>Physical Training</v>
      </c>
      <c r="C103" s="171">
        <f>Data!ID23</f>
        <v>0</v>
      </c>
      <c r="D103" s="171">
        <f>Data!IX23</f>
        <v>0</v>
      </c>
      <c r="E103" s="171">
        <f>Data!JR23</f>
        <v>0</v>
      </c>
      <c r="F103" s="171">
        <f>Data!KL23</f>
        <v>0</v>
      </c>
      <c r="G103" s="171">
        <f>Data!LF23</f>
        <v>0</v>
      </c>
      <c r="H103" s="75">
        <f t="shared" si="2"/>
        <v>0</v>
      </c>
    </row>
    <row r="104" spans="2:8" x14ac:dyDescent="0.2">
      <c r="B104" s="9" t="str">
        <f>$B$45</f>
        <v>Health Services</v>
      </c>
      <c r="C104" s="171">
        <f>Data!IE23</f>
        <v>0</v>
      </c>
      <c r="D104" s="171">
        <f>Data!IY23</f>
        <v>0</v>
      </c>
      <c r="E104" s="171">
        <f>Data!JS23</f>
        <v>0</v>
      </c>
      <c r="F104" s="171">
        <f>Data!KM23</f>
        <v>0</v>
      </c>
      <c r="G104" s="171">
        <f>Data!LG23</f>
        <v>0</v>
      </c>
      <c r="H104" s="75">
        <f t="shared" si="2"/>
        <v>0</v>
      </c>
    </row>
    <row r="105" spans="2:8" x14ac:dyDescent="0.2">
      <c r="B105" s="9" t="str">
        <f>$B$46</f>
        <v>Pharmacy</v>
      </c>
      <c r="C105" s="171">
        <f>Data!IF23</f>
        <v>0</v>
      </c>
      <c r="D105" s="171">
        <f>Data!IZ23</f>
        <v>0</v>
      </c>
      <c r="E105" s="171">
        <f>Data!JT23</f>
        <v>0</v>
      </c>
      <c r="F105" s="171">
        <f>Data!KN23</f>
        <v>0</v>
      </c>
      <c r="G105" s="171">
        <f>Data!LH23</f>
        <v>0</v>
      </c>
      <c r="H105" s="75">
        <f t="shared" si="2"/>
        <v>0</v>
      </c>
    </row>
    <row r="106" spans="2:8" x14ac:dyDescent="0.2">
      <c r="B106" s="9" t="str">
        <f>$B$47</f>
        <v>Business Administration</v>
      </c>
      <c r="C106" s="171">
        <f>Data!IG23</f>
        <v>30506</v>
      </c>
      <c r="D106" s="171">
        <f>Data!JA23</f>
        <v>262181</v>
      </c>
      <c r="E106" s="171">
        <f>Data!JU23</f>
        <v>137477</v>
      </c>
      <c r="F106" s="171">
        <f>Data!KO23</f>
        <v>0</v>
      </c>
      <c r="G106" s="171">
        <f>Data!LI23</f>
        <v>0</v>
      </c>
      <c r="H106" s="75">
        <f t="shared" si="2"/>
        <v>430164</v>
      </c>
    </row>
    <row r="107" spans="2:8" x14ac:dyDescent="0.2">
      <c r="B107" s="9" t="str">
        <f>$B$48</f>
        <v>Optometry</v>
      </c>
      <c r="C107" s="171">
        <f>Data!IH23</f>
        <v>0</v>
      </c>
      <c r="D107" s="171">
        <f>Data!JB23</f>
        <v>0</v>
      </c>
      <c r="E107" s="171">
        <f>Data!JV23</f>
        <v>0</v>
      </c>
      <c r="F107" s="171">
        <f>Data!KP23</f>
        <v>0</v>
      </c>
      <c r="G107" s="171">
        <f>Data!LJ23</f>
        <v>0</v>
      </c>
      <c r="H107" s="75">
        <f t="shared" si="2"/>
        <v>0</v>
      </c>
    </row>
    <row r="108" spans="2:8" x14ac:dyDescent="0.2">
      <c r="B108" s="9" t="str">
        <f>$B$49</f>
        <v>Teacher Ed-Practice Teaching</v>
      </c>
      <c r="C108" s="171">
        <f>Data!II23</f>
        <v>0</v>
      </c>
      <c r="D108" s="171">
        <f>Data!JC23</f>
        <v>0</v>
      </c>
      <c r="E108" s="171">
        <f>Data!JW23</f>
        <v>0</v>
      </c>
      <c r="F108" s="171">
        <f>Data!KQ23</f>
        <v>0</v>
      </c>
      <c r="G108" s="171">
        <f>Data!LK23</f>
        <v>0</v>
      </c>
      <c r="H108" s="75">
        <f t="shared" si="2"/>
        <v>0</v>
      </c>
    </row>
    <row r="109" spans="2:8" x14ac:dyDescent="0.2">
      <c r="B109" s="9" t="str">
        <f>$B$50</f>
        <v>Technology</v>
      </c>
      <c r="C109" s="171">
        <f>Data!IJ23</f>
        <v>0</v>
      </c>
      <c r="D109" s="171">
        <f>Data!JD23</f>
        <v>0</v>
      </c>
      <c r="E109" s="171">
        <f>Data!JX23</f>
        <v>0</v>
      </c>
      <c r="F109" s="171">
        <f>Data!KR23</f>
        <v>0</v>
      </c>
      <c r="G109" s="171">
        <f>Data!LL23</f>
        <v>0</v>
      </c>
      <c r="H109" s="75">
        <f t="shared" si="2"/>
        <v>0</v>
      </c>
    </row>
    <row r="110" spans="2:8" x14ac:dyDescent="0.2">
      <c r="B110" s="9" t="str">
        <f>$B$51</f>
        <v>Nursing</v>
      </c>
      <c r="C110" s="171">
        <f>Data!IK23</f>
        <v>0</v>
      </c>
      <c r="D110" s="171">
        <f>Data!JE23</f>
        <v>0</v>
      </c>
      <c r="E110" s="171">
        <f>Data!JY23</f>
        <v>0</v>
      </c>
      <c r="F110" s="171">
        <f>Data!KS23</f>
        <v>0</v>
      </c>
      <c r="G110" s="171">
        <f>Data!HPM23</f>
        <v>0</v>
      </c>
      <c r="H110" s="75">
        <f t="shared" si="2"/>
        <v>0</v>
      </c>
    </row>
    <row r="111" spans="2:8" x14ac:dyDescent="0.2">
      <c r="B111" s="39" t="str">
        <f>$B$52</f>
        <v>Totals</v>
      </c>
      <c r="C111" s="40">
        <f>SUM(C91:C110)</f>
        <v>538950.19999999995</v>
      </c>
      <c r="D111" s="40">
        <f>SUM(D91:D110)</f>
        <v>1466291</v>
      </c>
      <c r="E111" s="40">
        <f>SUM(E91:E110)</f>
        <v>503531</v>
      </c>
      <c r="F111" s="40">
        <f>SUM(F91:F110)</f>
        <v>45678</v>
      </c>
      <c r="G111" s="40">
        <f>SUM(G91:G110)</f>
        <v>0</v>
      </c>
      <c r="H111" s="40">
        <f t="shared" si="2"/>
        <v>2554450.2000000002</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1635015.6</v>
      </c>
      <c r="D116" s="21">
        <f t="shared" si="3"/>
        <v>3979914</v>
      </c>
      <c r="E116" s="21">
        <f t="shared" si="3"/>
        <v>2260778</v>
      </c>
      <c r="F116" s="21">
        <f t="shared" si="3"/>
        <v>126912</v>
      </c>
      <c r="G116" s="21">
        <f t="shared" si="3"/>
        <v>0</v>
      </c>
      <c r="H116" s="40">
        <f t="shared" ref="H116:H136" si="4">SUM(C116:G116)</f>
        <v>8002619.5999999996</v>
      </c>
      <c r="I116" s="1"/>
    </row>
    <row r="117" spans="2:9" x14ac:dyDescent="0.2">
      <c r="B117" s="9" t="str">
        <f>$B$33</f>
        <v>Science</v>
      </c>
      <c r="C117" s="22">
        <f t="shared" si="3"/>
        <v>1093095.6000000001</v>
      </c>
      <c r="D117" s="22">
        <f t="shared" si="3"/>
        <v>2931233</v>
      </c>
      <c r="E117" s="22">
        <f t="shared" si="3"/>
        <v>1369667</v>
      </c>
      <c r="F117" s="22">
        <f t="shared" si="3"/>
        <v>51339</v>
      </c>
      <c r="G117" s="22">
        <f t="shared" si="3"/>
        <v>0</v>
      </c>
      <c r="H117" s="75">
        <f t="shared" si="4"/>
        <v>5445334.5999999996</v>
      </c>
      <c r="I117" s="1"/>
    </row>
    <row r="118" spans="2:9" x14ac:dyDescent="0.2">
      <c r="B118" s="9" t="str">
        <f>$B$34</f>
        <v>Fine Arts</v>
      </c>
      <c r="C118" s="22">
        <f t="shared" si="3"/>
        <v>180081</v>
      </c>
      <c r="D118" s="22">
        <f t="shared" si="3"/>
        <v>605119</v>
      </c>
      <c r="E118" s="22">
        <f t="shared" si="3"/>
        <v>142666</v>
      </c>
      <c r="F118" s="22">
        <f t="shared" si="3"/>
        <v>0</v>
      </c>
      <c r="G118" s="22">
        <f t="shared" si="3"/>
        <v>0</v>
      </c>
      <c r="H118" s="75">
        <f t="shared" si="4"/>
        <v>927866</v>
      </c>
      <c r="I118" s="1"/>
    </row>
    <row r="119" spans="2:9" x14ac:dyDescent="0.2">
      <c r="B119" s="9" t="str">
        <f>$B$35</f>
        <v>Teacher Education</v>
      </c>
      <c r="C119" s="22">
        <f t="shared" si="3"/>
        <v>277441</v>
      </c>
      <c r="D119" s="22">
        <f t="shared" si="3"/>
        <v>1388509</v>
      </c>
      <c r="E119" s="22">
        <f t="shared" si="3"/>
        <v>1020107</v>
      </c>
      <c r="F119" s="22">
        <f t="shared" si="3"/>
        <v>416130</v>
      </c>
      <c r="G119" s="22">
        <f t="shared" si="3"/>
        <v>0</v>
      </c>
      <c r="H119" s="75">
        <f t="shared" si="4"/>
        <v>3102187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703297</v>
      </c>
      <c r="D121" s="22">
        <f t="shared" si="3"/>
        <v>1595926</v>
      </c>
      <c r="E121" s="22">
        <f t="shared" si="3"/>
        <v>1764858</v>
      </c>
      <c r="F121" s="22">
        <f t="shared" si="3"/>
        <v>0</v>
      </c>
      <c r="G121" s="22">
        <f t="shared" si="3"/>
        <v>0</v>
      </c>
      <c r="H121" s="75">
        <f t="shared" si="4"/>
        <v>4064081</v>
      </c>
      <c r="I121" s="1"/>
    </row>
    <row r="122" spans="2:9" x14ac:dyDescent="0.2">
      <c r="B122" s="9" t="str">
        <f>$B$38</f>
        <v>Home Economics</v>
      </c>
      <c r="C122" s="22">
        <f t="shared" si="3"/>
        <v>1004</v>
      </c>
      <c r="D122" s="22">
        <f t="shared" si="3"/>
        <v>67814</v>
      </c>
      <c r="E122" s="22">
        <f t="shared" si="3"/>
        <v>32434</v>
      </c>
      <c r="F122" s="22">
        <f t="shared" si="3"/>
        <v>0</v>
      </c>
      <c r="G122" s="22">
        <f t="shared" si="3"/>
        <v>0</v>
      </c>
      <c r="H122" s="75">
        <f t="shared" si="4"/>
        <v>101252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2958</v>
      </c>
      <c r="D124" s="22">
        <f t="shared" si="3"/>
        <v>104783</v>
      </c>
      <c r="E124" s="22">
        <f t="shared" si="3"/>
        <v>0</v>
      </c>
      <c r="F124" s="22">
        <f t="shared" si="3"/>
        <v>0</v>
      </c>
      <c r="G124" s="22">
        <f t="shared" si="3"/>
        <v>0</v>
      </c>
      <c r="H124" s="75">
        <f t="shared" si="4"/>
        <v>107741</v>
      </c>
      <c r="I124" s="1"/>
    </row>
    <row r="125" spans="2:9" x14ac:dyDescent="0.2">
      <c r="B125" s="9" t="str">
        <f>$B$41</f>
        <v>Library Science</v>
      </c>
      <c r="C125" s="22">
        <f t="shared" si="3"/>
        <v>0</v>
      </c>
      <c r="D125" s="22">
        <f t="shared" si="3"/>
        <v>0</v>
      </c>
      <c r="E125" s="22">
        <f t="shared" si="3"/>
        <v>135995</v>
      </c>
      <c r="F125" s="22">
        <f t="shared" si="3"/>
        <v>0</v>
      </c>
      <c r="G125" s="22">
        <f t="shared" si="3"/>
        <v>0</v>
      </c>
      <c r="H125" s="75">
        <f t="shared" si="4"/>
        <v>135995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43081</v>
      </c>
      <c r="D129" s="22">
        <f t="shared" si="3"/>
        <v>577578</v>
      </c>
      <c r="E129" s="22">
        <f t="shared" si="3"/>
        <v>496895</v>
      </c>
      <c r="F129" s="22">
        <f t="shared" si="3"/>
        <v>0</v>
      </c>
      <c r="G129" s="22">
        <f t="shared" si="3"/>
        <v>0</v>
      </c>
      <c r="H129" s="75">
        <f t="shared" si="4"/>
        <v>1117554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326978</v>
      </c>
      <c r="D131" s="22">
        <f t="shared" si="3"/>
        <v>3557174</v>
      </c>
      <c r="E131" s="22">
        <f t="shared" si="3"/>
        <v>1882910</v>
      </c>
      <c r="F131" s="22">
        <f t="shared" si="3"/>
        <v>0</v>
      </c>
      <c r="G131" s="22">
        <f t="shared" si="3"/>
        <v>0</v>
      </c>
      <c r="H131" s="75">
        <f t="shared" si="4"/>
        <v>5767062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10559</v>
      </c>
      <c r="D134" s="22">
        <f t="shared" si="5"/>
        <v>213081</v>
      </c>
      <c r="E134" s="22">
        <f t="shared" si="5"/>
        <v>326717</v>
      </c>
      <c r="F134" s="22">
        <f t="shared" si="5"/>
        <v>0</v>
      </c>
      <c r="G134" s="22">
        <f t="shared" si="5"/>
        <v>0</v>
      </c>
      <c r="H134" s="75">
        <f t="shared" si="4"/>
        <v>550357</v>
      </c>
      <c r="I134" s="1"/>
    </row>
    <row r="135" spans="2:12" x14ac:dyDescent="0.2">
      <c r="B135" s="9" t="str">
        <f>$B$51</f>
        <v>Nursing</v>
      </c>
      <c r="C135" s="22">
        <f t="shared" si="5"/>
        <v>0</v>
      </c>
      <c r="D135" s="22">
        <f t="shared" si="5"/>
        <v>231664</v>
      </c>
      <c r="E135" s="22">
        <f t="shared" si="5"/>
        <v>0</v>
      </c>
      <c r="F135" s="22">
        <f t="shared" si="5"/>
        <v>0</v>
      </c>
      <c r="G135" s="22">
        <f t="shared" si="5"/>
        <v>0</v>
      </c>
      <c r="H135" s="75">
        <f t="shared" si="4"/>
        <v>231664</v>
      </c>
      <c r="I135" s="1"/>
    </row>
    <row r="136" spans="2:12" x14ac:dyDescent="0.2">
      <c r="B136" s="39" t="str">
        <f>$B$52</f>
        <v>Totals</v>
      </c>
      <c r="C136" s="40">
        <f>SUM(C116:C135)</f>
        <v>4273510.2</v>
      </c>
      <c r="D136" s="40">
        <f>SUM(D116:D135)</f>
        <v>15252795</v>
      </c>
      <c r="E136" s="40">
        <f>SUM(E116:E135)</f>
        <v>9433027</v>
      </c>
      <c r="F136" s="40">
        <f>SUM(F116:F135)</f>
        <v>594381</v>
      </c>
      <c r="G136" s="40">
        <f>SUM(G116:G135)</f>
        <v>0</v>
      </c>
      <c r="H136" s="40">
        <f t="shared" si="4"/>
        <v>29553713.199999999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17133853.800000001</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Data!QD23</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Data!LN23</f>
        <v>0</v>
      </c>
      <c r="D143" s="171">
        <f>Data!MH23</f>
        <v>0</v>
      </c>
      <c r="E143" s="171">
        <f>Data!NB23</f>
        <v>0</v>
      </c>
      <c r="F143" s="171">
        <f>Data!NV23</f>
        <v>0</v>
      </c>
      <c r="G143" s="171">
        <f>Data!OP23</f>
        <v>0</v>
      </c>
      <c r="H143" s="172">
        <f>Data!PJ23</f>
        <v>4593075</v>
      </c>
      <c r="I143" s="76">
        <f t="shared" ref="I143:I162" si="6">SUM(C143:H143)</f>
        <v>4593075</v>
      </c>
    </row>
    <row r="144" spans="2:12" x14ac:dyDescent="0.2">
      <c r="B144" s="9" t="str">
        <f>$B$33</f>
        <v>Science</v>
      </c>
      <c r="C144" s="171">
        <f>Data!LO23</f>
        <v>0</v>
      </c>
      <c r="D144" s="171">
        <f>Data!MI23</f>
        <v>0</v>
      </c>
      <c r="E144" s="171">
        <f>Data!NC23</f>
        <v>0</v>
      </c>
      <c r="F144" s="171">
        <f>Data!NW23</f>
        <v>0</v>
      </c>
      <c r="G144" s="171">
        <f>Data!OQ23</f>
        <v>0</v>
      </c>
      <c r="H144" s="172">
        <f>Data!PK23</f>
        <v>3090957</v>
      </c>
      <c r="I144" s="76">
        <f t="shared" si="6"/>
        <v>3090957</v>
      </c>
    </row>
    <row r="145" spans="2:9" x14ac:dyDescent="0.2">
      <c r="B145" s="9" t="str">
        <f>$B$34</f>
        <v>Fine Arts</v>
      </c>
      <c r="C145" s="171">
        <f>Data!LP23</f>
        <v>0</v>
      </c>
      <c r="D145" s="171">
        <f>Data!MJ23</f>
        <v>0</v>
      </c>
      <c r="E145" s="171">
        <f>Data!ND23</f>
        <v>0</v>
      </c>
      <c r="F145" s="171">
        <f>Data!NX23</f>
        <v>0</v>
      </c>
      <c r="G145" s="171">
        <f>Data!OR23</f>
        <v>0</v>
      </c>
      <c r="H145" s="172">
        <f>Data!PL23</f>
        <v>507458</v>
      </c>
      <c r="I145" s="76">
        <f t="shared" si="6"/>
        <v>507458</v>
      </c>
    </row>
    <row r="146" spans="2:9" x14ac:dyDescent="0.2">
      <c r="B146" s="9" t="str">
        <f>$B$35</f>
        <v>Teacher Education</v>
      </c>
      <c r="C146" s="171">
        <f>Data!LQ23</f>
        <v>0</v>
      </c>
      <c r="D146" s="171">
        <f>Data!MK23</f>
        <v>0</v>
      </c>
      <c r="E146" s="171">
        <f>Data!NE23</f>
        <v>0</v>
      </c>
      <c r="F146" s="171">
        <f>Data!NY23</f>
        <v>0</v>
      </c>
      <c r="G146" s="171">
        <f>Data!OS23</f>
        <v>0</v>
      </c>
      <c r="H146" s="172">
        <f>Data!PN23</f>
        <v>1769179</v>
      </c>
      <c r="I146" s="76">
        <f t="shared" si="6"/>
        <v>1769179</v>
      </c>
    </row>
    <row r="147" spans="2:9" x14ac:dyDescent="0.2">
      <c r="B147" s="9" t="str">
        <f>$B$36</f>
        <v>Agriculture</v>
      </c>
      <c r="C147" s="171">
        <f>Data!LR23</f>
        <v>0</v>
      </c>
      <c r="D147" s="171">
        <f>Data!ML23</f>
        <v>0</v>
      </c>
      <c r="E147" s="171">
        <f>Data!NF23</f>
        <v>0</v>
      </c>
      <c r="F147" s="171">
        <f>Data!NZ23</f>
        <v>0</v>
      </c>
      <c r="G147" s="171">
        <f>Data!OT23</f>
        <v>0</v>
      </c>
      <c r="H147" s="172">
        <f>Data!PM23</f>
        <v>0</v>
      </c>
      <c r="I147" s="76">
        <f t="shared" si="6"/>
        <v>0</v>
      </c>
    </row>
    <row r="148" spans="2:9" x14ac:dyDescent="0.2">
      <c r="B148" s="9" t="str">
        <f>$B$37</f>
        <v>Engineering</v>
      </c>
      <c r="C148" s="171">
        <f>Data!LS23</f>
        <v>0</v>
      </c>
      <c r="D148" s="171">
        <f>Data!MM23</f>
        <v>0</v>
      </c>
      <c r="E148" s="171">
        <f>Data!NG23</f>
        <v>0</v>
      </c>
      <c r="F148" s="171">
        <f>Data!OA23</f>
        <v>0</v>
      </c>
      <c r="G148" s="171">
        <f>Data!OU23</f>
        <v>0</v>
      </c>
      <c r="H148" s="172">
        <f>Data!PO23</f>
        <v>2468842</v>
      </c>
      <c r="I148" s="76">
        <f t="shared" si="6"/>
        <v>2468842</v>
      </c>
    </row>
    <row r="149" spans="2:9" x14ac:dyDescent="0.2">
      <c r="B149" s="9" t="str">
        <f>$B$38</f>
        <v>Home Economics</v>
      </c>
      <c r="C149" s="171">
        <f>Data!LT23</f>
        <v>0</v>
      </c>
      <c r="D149" s="171">
        <f>Data!MN23</f>
        <v>0</v>
      </c>
      <c r="E149" s="171">
        <f>Data!NH23</f>
        <v>0</v>
      </c>
      <c r="F149" s="171">
        <f>Data!OB23</f>
        <v>0</v>
      </c>
      <c r="G149" s="171">
        <f>Data!OV23</f>
        <v>0</v>
      </c>
      <c r="H149" s="172">
        <f>Data!PP23</f>
        <v>58485</v>
      </c>
      <c r="I149" s="76">
        <f t="shared" si="6"/>
        <v>58485</v>
      </c>
    </row>
    <row r="150" spans="2:9" x14ac:dyDescent="0.2">
      <c r="B150" s="9" t="str">
        <f>$B$39</f>
        <v>Law</v>
      </c>
      <c r="C150" s="171">
        <f>Data!LU23</f>
        <v>0</v>
      </c>
      <c r="D150" s="171">
        <f>Data!MO23</f>
        <v>0</v>
      </c>
      <c r="E150" s="171">
        <f>Data!NI23</f>
        <v>0</v>
      </c>
      <c r="F150" s="171">
        <f>Data!OC23</f>
        <v>0</v>
      </c>
      <c r="G150" s="171">
        <f>Data!OW23</f>
        <v>0</v>
      </c>
      <c r="H150" s="172">
        <f>Data!PQ23</f>
        <v>0</v>
      </c>
      <c r="I150" s="76">
        <f t="shared" si="6"/>
        <v>0</v>
      </c>
    </row>
    <row r="151" spans="2:9" x14ac:dyDescent="0.2">
      <c r="B151" s="9" t="str">
        <f>$B$40</f>
        <v>Social Service</v>
      </c>
      <c r="C151" s="171">
        <f>Data!LV23</f>
        <v>0</v>
      </c>
      <c r="D151" s="171">
        <f>Data!MP23</f>
        <v>0</v>
      </c>
      <c r="E151" s="171">
        <f>Data!NJ23</f>
        <v>0</v>
      </c>
      <c r="F151" s="171">
        <f>Data!OD23</f>
        <v>0</v>
      </c>
      <c r="G151" s="171">
        <f>Data!OX23</f>
        <v>0</v>
      </c>
      <c r="H151" s="172">
        <f>Data!PR23</f>
        <v>54759</v>
      </c>
      <c r="I151" s="76">
        <f t="shared" si="6"/>
        <v>54759</v>
      </c>
    </row>
    <row r="152" spans="2:9" x14ac:dyDescent="0.2">
      <c r="B152" s="9" t="str">
        <f>$B$41</f>
        <v>Library Science</v>
      </c>
      <c r="C152" s="171">
        <f>Data!LW23</f>
        <v>0</v>
      </c>
      <c r="D152" s="171">
        <f>Data!MQ23</f>
        <v>0</v>
      </c>
      <c r="E152" s="171">
        <f>Data!NK23</f>
        <v>0</v>
      </c>
      <c r="F152" s="171">
        <f>Data!OE23</f>
        <v>0</v>
      </c>
      <c r="G152" s="171">
        <f>Data!OY23</f>
        <v>0</v>
      </c>
      <c r="H152" s="172">
        <f>Data!PS23</f>
        <v>98683</v>
      </c>
      <c r="I152" s="76">
        <f t="shared" si="6"/>
        <v>98683</v>
      </c>
    </row>
    <row r="153" spans="2:9" x14ac:dyDescent="0.2">
      <c r="B153" s="9" t="str">
        <f>$B$42</f>
        <v>Veterinary Science</v>
      </c>
      <c r="C153" s="171">
        <f>Data!LX23</f>
        <v>0</v>
      </c>
      <c r="D153" s="171">
        <f>Data!MR23</f>
        <v>0</v>
      </c>
      <c r="E153" s="171">
        <f>Data!NL23</f>
        <v>0</v>
      </c>
      <c r="F153" s="171">
        <f>Data!OF23</f>
        <v>0</v>
      </c>
      <c r="G153" s="171">
        <f>Data!OZ23</f>
        <v>0</v>
      </c>
      <c r="H153" s="172">
        <f>Data!PT23</f>
        <v>0</v>
      </c>
      <c r="I153" s="76">
        <f t="shared" si="6"/>
        <v>0</v>
      </c>
    </row>
    <row r="154" spans="2:9" x14ac:dyDescent="0.2">
      <c r="B154" s="9" t="str">
        <f>$B$43</f>
        <v>Vocational Training</v>
      </c>
      <c r="C154" s="171">
        <f>Data!LY23</f>
        <v>0</v>
      </c>
      <c r="D154" s="171">
        <f>Data!MS23</f>
        <v>0</v>
      </c>
      <c r="E154" s="171">
        <f>Data!NM23</f>
        <v>0</v>
      </c>
      <c r="F154" s="171">
        <f>Data!OG23</f>
        <v>0</v>
      </c>
      <c r="G154" s="171">
        <f>Data!PA23</f>
        <v>0</v>
      </c>
      <c r="H154" s="172">
        <f>Data!PU23</f>
        <v>0</v>
      </c>
      <c r="I154" s="76">
        <f t="shared" si="6"/>
        <v>0</v>
      </c>
    </row>
    <row r="155" spans="2:9" x14ac:dyDescent="0.2">
      <c r="B155" s="9" t="str">
        <f>$B$44</f>
        <v>Physical Training</v>
      </c>
      <c r="C155" s="171">
        <f>Data!LZ23</f>
        <v>0</v>
      </c>
      <c r="D155" s="171">
        <f>Data!MT23</f>
        <v>0</v>
      </c>
      <c r="E155" s="171">
        <f>Data!NN23</f>
        <v>0</v>
      </c>
      <c r="F155" s="171">
        <f>Data!OH23</f>
        <v>0</v>
      </c>
      <c r="G155" s="171">
        <f>Data!PB23</f>
        <v>0</v>
      </c>
      <c r="H155" s="172">
        <f>Data!PV23</f>
        <v>0</v>
      </c>
      <c r="I155" s="76">
        <f t="shared" si="6"/>
        <v>0</v>
      </c>
    </row>
    <row r="156" spans="2:9" x14ac:dyDescent="0.2">
      <c r="B156" s="9" t="str">
        <f>$B$45</f>
        <v>Health Services</v>
      </c>
      <c r="C156" s="171">
        <f>Data!MA23</f>
        <v>0</v>
      </c>
      <c r="D156" s="171">
        <f>Data!MU23</f>
        <v>0</v>
      </c>
      <c r="E156" s="171">
        <f>Data!NO23</f>
        <v>0</v>
      </c>
      <c r="F156" s="171">
        <f>Data!OI23</f>
        <v>0</v>
      </c>
      <c r="G156" s="171">
        <f>Data!PC23</f>
        <v>0</v>
      </c>
      <c r="H156" s="172">
        <f>Data!PW23</f>
        <v>676813</v>
      </c>
      <c r="I156" s="76">
        <f t="shared" si="6"/>
        <v>676813</v>
      </c>
    </row>
    <row r="157" spans="2:9" x14ac:dyDescent="0.2">
      <c r="B157" s="9" t="str">
        <f>$B$46</f>
        <v>Pharmacy</v>
      </c>
      <c r="C157" s="171">
        <f>Data!MB23</f>
        <v>0</v>
      </c>
      <c r="D157" s="171">
        <f>Data!MV23</f>
        <v>0</v>
      </c>
      <c r="E157" s="171">
        <f>Data!NP23</f>
        <v>0</v>
      </c>
      <c r="F157" s="171">
        <f>Data!OJ23</f>
        <v>0</v>
      </c>
      <c r="G157" s="171">
        <f>Data!PD23</f>
        <v>0</v>
      </c>
      <c r="H157" s="172">
        <f>Data!PX23</f>
        <v>0</v>
      </c>
      <c r="I157" s="76">
        <f t="shared" si="6"/>
        <v>0</v>
      </c>
    </row>
    <row r="158" spans="2:9" x14ac:dyDescent="0.2">
      <c r="B158" s="9" t="str">
        <f>$B$47</f>
        <v>Business Administration</v>
      </c>
      <c r="C158" s="171">
        <f>Data!MC23</f>
        <v>0</v>
      </c>
      <c r="D158" s="171">
        <f>Data!MW23</f>
        <v>0</v>
      </c>
      <c r="E158" s="171">
        <f>Data!NQ23</f>
        <v>0</v>
      </c>
      <c r="F158" s="171">
        <f>Data!OK23</f>
        <v>0</v>
      </c>
      <c r="G158" s="171">
        <f>Data!PE23</f>
        <v>0</v>
      </c>
      <c r="H158" s="172">
        <f>Data!PY23</f>
        <v>3347176</v>
      </c>
      <c r="I158" s="76">
        <f t="shared" si="6"/>
        <v>3347176</v>
      </c>
    </row>
    <row r="159" spans="2:9" x14ac:dyDescent="0.2">
      <c r="B159" s="9" t="str">
        <f>$B$48</f>
        <v>Optometry</v>
      </c>
      <c r="C159" s="171">
        <f>Data!MD23</f>
        <v>0</v>
      </c>
      <c r="D159" s="171">
        <f>Data!MX23</f>
        <v>0</v>
      </c>
      <c r="E159" s="171">
        <f>Data!NR23</f>
        <v>0</v>
      </c>
      <c r="F159" s="171">
        <f>Data!OL23</f>
        <v>0</v>
      </c>
      <c r="G159" s="171">
        <f>Data!PF23</f>
        <v>0</v>
      </c>
      <c r="H159" s="172">
        <f>Data!PZ23</f>
        <v>0</v>
      </c>
      <c r="I159" s="76">
        <f t="shared" si="6"/>
        <v>0</v>
      </c>
    </row>
    <row r="160" spans="2:9" x14ac:dyDescent="0.2">
      <c r="B160" s="9" t="str">
        <f>$B$49</f>
        <v>Teacher Ed-Practice Teaching</v>
      </c>
      <c r="C160" s="171">
        <f>Data!ME23</f>
        <v>0</v>
      </c>
      <c r="D160" s="171">
        <f>Data!MY23</f>
        <v>0</v>
      </c>
      <c r="E160" s="171">
        <f>Data!NS23</f>
        <v>0</v>
      </c>
      <c r="F160" s="171">
        <f>Data!OM23</f>
        <v>0</v>
      </c>
      <c r="G160" s="171">
        <f>Data!PG23</f>
        <v>0</v>
      </c>
      <c r="H160" s="172">
        <f>Data!QA23</f>
        <v>0</v>
      </c>
      <c r="I160" s="76">
        <f t="shared" si="6"/>
        <v>0</v>
      </c>
    </row>
    <row r="161" spans="2:10" x14ac:dyDescent="0.2">
      <c r="B161" s="9" t="str">
        <f>$B$50</f>
        <v>Technology</v>
      </c>
      <c r="C161" s="171">
        <f>Data!MF23</f>
        <v>0</v>
      </c>
      <c r="D161" s="171">
        <f>Data!MZ23</f>
        <v>0</v>
      </c>
      <c r="E161" s="171">
        <f>Data!NT23</f>
        <v>0</v>
      </c>
      <c r="F161" s="171">
        <f>Data!ON23</f>
        <v>0</v>
      </c>
      <c r="G161" s="171">
        <f>Data!PH23</f>
        <v>0</v>
      </c>
      <c r="H161" s="172">
        <f>Data!QB23</f>
        <v>350879</v>
      </c>
      <c r="I161" s="76">
        <f t="shared" si="6"/>
        <v>350879</v>
      </c>
    </row>
    <row r="162" spans="2:10" x14ac:dyDescent="0.2">
      <c r="B162" s="9" t="str">
        <f>$B$51</f>
        <v>Nursing</v>
      </c>
      <c r="C162" s="171">
        <f>Data!MG23</f>
        <v>0</v>
      </c>
      <c r="D162" s="171">
        <f>Data!NA23</f>
        <v>0</v>
      </c>
      <c r="E162" s="171">
        <f>Data!NU23</f>
        <v>0</v>
      </c>
      <c r="F162" s="171">
        <f>Data!OO23</f>
        <v>0</v>
      </c>
      <c r="G162" s="171">
        <f>Data!PI23</f>
        <v>0</v>
      </c>
      <c r="H162" s="172">
        <f>Data!QC23</f>
        <v>117548</v>
      </c>
      <c r="I162" s="76">
        <f t="shared" si="6"/>
        <v>117548</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17133854</v>
      </c>
      <c r="I163" s="76">
        <f>SUM(I143:I162)</f>
        <v>17133854</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938411.37681591162</v>
      </c>
      <c r="D168" s="21">
        <f t="shared" si="8"/>
        <v>2284257.4568395079</v>
      </c>
      <c r="E168" s="21">
        <f t="shared" si="8"/>
        <v>1297565.4762285589</v>
      </c>
      <c r="F168" s="21">
        <f t="shared" si="8"/>
        <v>72840.690116021506</v>
      </c>
      <c r="G168" s="21">
        <f t="shared" si="8"/>
        <v>0</v>
      </c>
      <c r="H168" s="40">
        <f t="shared" ref="H168:H188" si="9">SUM(C168:G168)</f>
        <v>4593075</v>
      </c>
      <c r="I168" s="56"/>
      <c r="J168" s="57"/>
    </row>
    <row r="169" spans="2:10" x14ac:dyDescent="0.2">
      <c r="B169" s="9" t="str">
        <f>$B$33</f>
        <v>Science</v>
      </c>
      <c r="C169" s="22">
        <f t="shared" si="8"/>
        <v>620478.21569848072</v>
      </c>
      <c r="D169" s="22">
        <f t="shared" si="8"/>
        <v>1663867.4802428121</v>
      </c>
      <c r="E169" s="22">
        <f t="shared" si="8"/>
        <v>777469.54270156333</v>
      </c>
      <c r="F169" s="22">
        <f t="shared" si="8"/>
        <v>29141.761357144154</v>
      </c>
      <c r="G169" s="22">
        <f t="shared" si="8"/>
        <v>0</v>
      </c>
      <c r="H169" s="75">
        <f t="shared" si="9"/>
        <v>3090957</v>
      </c>
      <c r="I169" s="56"/>
      <c r="J169" s="57"/>
    </row>
    <row r="170" spans="2:10" x14ac:dyDescent="0.2">
      <c r="B170" s="9" t="str">
        <f>$B$34</f>
        <v>Fine Arts</v>
      </c>
      <c r="C170" s="22">
        <f t="shared" si="8"/>
        <v>98487.86796584852</v>
      </c>
      <c r="D170" s="22">
        <f t="shared" si="8"/>
        <v>330944.85356937314</v>
      </c>
      <c r="E170" s="22">
        <f t="shared" si="8"/>
        <v>78025.278464778326</v>
      </c>
      <c r="F170" s="22">
        <f t="shared" si="8"/>
        <v>0</v>
      </c>
      <c r="G170" s="22">
        <f t="shared" si="8"/>
        <v>0</v>
      </c>
      <c r="H170" s="75">
        <f t="shared" si="9"/>
        <v>507458</v>
      </c>
      <c r="I170" s="56"/>
      <c r="J170" s="57"/>
    </row>
    <row r="171" spans="2:10" x14ac:dyDescent="0.2">
      <c r="B171" s="9" t="str">
        <f>$B$35</f>
        <v>Teacher Education</v>
      </c>
      <c r="C171" s="22">
        <f t="shared" si="8"/>
        <v>158224.75915829703</v>
      </c>
      <c r="D171" s="22">
        <f t="shared" si="8"/>
        <v>791867.4677287346</v>
      </c>
      <c r="E171" s="22">
        <f t="shared" si="8"/>
        <v>581767.59884333215</v>
      </c>
      <c r="F171" s="22">
        <f t="shared" si="8"/>
        <v>237319.17426963622</v>
      </c>
      <c r="G171" s="22">
        <f t="shared" si="8"/>
        <v>0</v>
      </c>
      <c r="H171" s="75">
        <f t="shared" si="9"/>
        <v>1769179</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427237.83607511758</v>
      </c>
      <c r="D173" s="22">
        <f t="shared" si="8"/>
        <v>969490.79944321979</v>
      </c>
      <c r="E173" s="22">
        <f t="shared" si="8"/>
        <v>1072113.3644816626</v>
      </c>
      <c r="F173" s="22">
        <f t="shared" si="8"/>
        <v>0</v>
      </c>
      <c r="G173" s="22">
        <f t="shared" si="8"/>
        <v>0</v>
      </c>
      <c r="H173" s="75">
        <f t="shared" si="9"/>
        <v>2468842</v>
      </c>
      <c r="I173" s="56"/>
      <c r="J173" s="57"/>
    </row>
    <row r="174" spans="2:10" x14ac:dyDescent="0.2">
      <c r="B174" s="9" t="str">
        <f>$B$38</f>
        <v>Home Economics</v>
      </c>
      <c r="C174" s="22">
        <f t="shared" si="8"/>
        <v>579.92869276656268</v>
      </c>
      <c r="D174" s="22">
        <f t="shared" si="8"/>
        <v>39170.601963418005</v>
      </c>
      <c r="E174" s="22">
        <f t="shared" si="8"/>
        <v>18734.469343815432</v>
      </c>
      <c r="F174" s="22">
        <f t="shared" si="8"/>
        <v>0</v>
      </c>
      <c r="G174" s="22">
        <f t="shared" si="8"/>
        <v>0</v>
      </c>
      <c r="H174" s="75">
        <f t="shared" si="9"/>
        <v>58485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1503.3935270695465</v>
      </c>
      <c r="D176" s="22">
        <f t="shared" si="8"/>
        <v>53255.606472930456</v>
      </c>
      <c r="E176" s="22">
        <f t="shared" si="8"/>
        <v>0</v>
      </c>
      <c r="F176" s="22">
        <f t="shared" si="8"/>
        <v>0</v>
      </c>
      <c r="G176" s="22">
        <f t="shared" si="8"/>
        <v>0</v>
      </c>
      <c r="H176" s="75">
        <f t="shared" si="9"/>
        <v>54759</v>
      </c>
      <c r="I176" s="56"/>
      <c r="J176" s="57"/>
    </row>
    <row r="177" spans="2:10" x14ac:dyDescent="0.2">
      <c r="B177" s="9" t="str">
        <f>$B$41</f>
        <v>Library Science</v>
      </c>
      <c r="C177" s="22">
        <f t="shared" si="8"/>
        <v>0</v>
      </c>
      <c r="D177" s="22">
        <f t="shared" si="8"/>
        <v>0</v>
      </c>
      <c r="E177" s="22">
        <f t="shared" si="8"/>
        <v>98683</v>
      </c>
      <c r="F177" s="22">
        <f t="shared" si="8"/>
        <v>0</v>
      </c>
      <c r="G177" s="22">
        <f t="shared" si="8"/>
        <v>0</v>
      </c>
      <c r="H177" s="75">
        <f t="shared" si="9"/>
        <v>98683</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26090.713158379818</v>
      </c>
      <c r="D181" s="22">
        <f t="shared" si="8"/>
        <v>349792.76072028733</v>
      </c>
      <c r="E181" s="22">
        <f t="shared" si="8"/>
        <v>300929.52612133283</v>
      </c>
      <c r="F181" s="22">
        <f t="shared" si="8"/>
        <v>0</v>
      </c>
      <c r="G181" s="22">
        <f t="shared" si="8"/>
        <v>0</v>
      </c>
      <c r="H181" s="75">
        <f t="shared" si="9"/>
        <v>676813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189776.51256879151</v>
      </c>
      <c r="D183" s="22">
        <f t="shared" si="8"/>
        <v>2064567.2685024021</v>
      </c>
      <c r="E183" s="22">
        <f t="shared" si="8"/>
        <v>1092832.2189288065</v>
      </c>
      <c r="F183" s="22">
        <f t="shared" si="8"/>
        <v>0</v>
      </c>
      <c r="G183" s="22">
        <f t="shared" si="8"/>
        <v>0</v>
      </c>
      <c r="H183" s="75">
        <f t="shared" si="9"/>
        <v>3347176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6731.8692430549627</v>
      </c>
      <c r="D186" s="22">
        <f t="shared" si="10"/>
        <v>135849.36359308593</v>
      </c>
      <c r="E186" s="22">
        <f t="shared" si="10"/>
        <v>208297.7671638591</v>
      </c>
      <c r="F186" s="22">
        <f t="shared" si="10"/>
        <v>0</v>
      </c>
      <c r="G186" s="22">
        <f t="shared" si="10"/>
        <v>0</v>
      </c>
      <c r="H186" s="75">
        <f t="shared" si="9"/>
        <v>350879</v>
      </c>
      <c r="I186" s="56"/>
      <c r="J186" s="57"/>
    </row>
    <row r="187" spans="2:10" x14ac:dyDescent="0.2">
      <c r="B187" s="9" t="str">
        <f>$B$51</f>
        <v>Nursing</v>
      </c>
      <c r="C187" s="22">
        <f t="shared" si="10"/>
        <v>0</v>
      </c>
      <c r="D187" s="22">
        <f t="shared" si="10"/>
        <v>117548</v>
      </c>
      <c r="E187" s="22">
        <f t="shared" si="10"/>
        <v>0</v>
      </c>
      <c r="F187" s="22">
        <f t="shared" si="10"/>
        <v>0</v>
      </c>
      <c r="G187" s="22">
        <f t="shared" si="10"/>
        <v>0</v>
      </c>
      <c r="H187" s="75">
        <f t="shared" si="9"/>
        <v>117548</v>
      </c>
      <c r="I187" s="56"/>
      <c r="J187" s="57"/>
    </row>
    <row r="188" spans="2:10" x14ac:dyDescent="0.2">
      <c r="B188" s="39" t="str">
        <f>$B$52</f>
        <v>Totals</v>
      </c>
      <c r="C188" s="40">
        <f>SUM(C168:C187)</f>
        <v>2467522.4729037178</v>
      </c>
      <c r="D188" s="40">
        <f>SUM(D168:D187)</f>
        <v>8800611.6590757724</v>
      </c>
      <c r="E188" s="40">
        <f>SUM(E168:E187)</f>
        <v>5526418.2422777088</v>
      </c>
      <c r="F188" s="40">
        <f>SUM(F168:F187)</f>
        <v>339301.62574280187</v>
      </c>
      <c r="G188" s="40">
        <f>SUM(G168:G187)</f>
        <v>0</v>
      </c>
      <c r="H188" s="40">
        <f t="shared" si="9"/>
        <v>17133854</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19853299</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1098354.4895625636</v>
      </c>
      <c r="D193" s="42">
        <f t="shared" si="11"/>
        <v>2673586.9737101598</v>
      </c>
      <c r="E193" s="42">
        <f t="shared" si="11"/>
        <v>1518722.9199551819</v>
      </c>
      <c r="F193" s="42">
        <f t="shared" si="11"/>
        <v>85255.678893439355</v>
      </c>
      <c r="G193" s="42">
        <f t="shared" si="11"/>
        <v>0</v>
      </c>
      <c r="H193" s="42">
        <f>SUM(C193:G193)</f>
        <v>5375920.0621213447</v>
      </c>
      <c r="I193" s="1"/>
    </row>
    <row r="194" spans="2:9" x14ac:dyDescent="0.2">
      <c r="B194" s="9" t="str">
        <f>$B$33</f>
        <v>Science</v>
      </c>
      <c r="C194" s="43">
        <f t="shared" si="11"/>
        <v>734308.87129216653</v>
      </c>
      <c r="D194" s="43">
        <f t="shared" si="11"/>
        <v>1969114.4998885284</v>
      </c>
      <c r="E194" s="43">
        <f t="shared" si="11"/>
        <v>920101.2508111163</v>
      </c>
      <c r="F194" s="43">
        <f t="shared" si="11"/>
        <v>34488.00191242974</v>
      </c>
      <c r="G194" s="43">
        <f t="shared" si="11"/>
        <v>0</v>
      </c>
      <c r="H194" s="43">
        <f t="shared" ref="H194:H213" si="12">SUM(C194:G194)</f>
        <v>3658012.6239042412</v>
      </c>
      <c r="I194" s="1"/>
    </row>
    <row r="195" spans="2:9" x14ac:dyDescent="0.2">
      <c r="B195" s="9" t="str">
        <f>$B$34</f>
        <v>Fine Arts</v>
      </c>
      <c r="C195" s="43">
        <f t="shared" si="11"/>
        <v>120973.01997296909</v>
      </c>
      <c r="D195" s="43">
        <f t="shared" si="11"/>
        <v>406500.81281769363</v>
      </c>
      <c r="E195" s="43">
        <f t="shared" si="11"/>
        <v>95838.744051085945</v>
      </c>
      <c r="F195" s="43">
        <f t="shared" si="11"/>
        <v>0</v>
      </c>
      <c r="G195" s="43">
        <f t="shared" si="11"/>
        <v>0</v>
      </c>
      <c r="H195" s="43">
        <f t="shared" si="12"/>
        <v>623312.57684174867</v>
      </c>
      <c r="I195" s="1"/>
    </row>
    <row r="196" spans="2:9" x14ac:dyDescent="0.2">
      <c r="B196" s="9" t="str">
        <f>$B$35</f>
        <v>Teacher Education</v>
      </c>
      <c r="C196" s="43">
        <f t="shared" si="11"/>
        <v>186376.55074283524</v>
      </c>
      <c r="D196" s="43">
        <f t="shared" si="11"/>
        <v>932758.74184198969</v>
      </c>
      <c r="E196" s="43">
        <f t="shared" si="11"/>
        <v>685277.31679391814</v>
      </c>
      <c r="F196" s="43">
        <f t="shared" si="11"/>
        <v>279543.66535809787</v>
      </c>
      <c r="G196" s="43">
        <f t="shared" si="11"/>
        <v>0</v>
      </c>
      <c r="H196" s="43">
        <f t="shared" si="12"/>
        <v>2083956.2747368407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472453.85147755308</v>
      </c>
      <c r="D198" s="43">
        <f t="shared" si="11"/>
        <v>1072095.2675372786</v>
      </c>
      <c r="E198" s="43">
        <f t="shared" si="11"/>
        <v>1185578.723371451</v>
      </c>
      <c r="F198" s="43">
        <f t="shared" si="11"/>
        <v>0</v>
      </c>
      <c r="G198" s="43">
        <f t="shared" si="11"/>
        <v>0</v>
      </c>
      <c r="H198" s="43">
        <f t="shared" si="12"/>
        <v>2730127.842386283</v>
      </c>
      <c r="I198" s="1"/>
    </row>
    <row r="199" spans="2:9" x14ac:dyDescent="0.2">
      <c r="B199" s="9" t="str">
        <f>$B$38</f>
        <v>Home Economics</v>
      </c>
      <c r="C199" s="43">
        <f t="shared" si="11"/>
        <v>674.4571168133283</v>
      </c>
      <c r="D199" s="43">
        <f t="shared" si="11"/>
        <v>45555.413266512987</v>
      </c>
      <c r="E199" s="43">
        <f t="shared" si="11"/>
        <v>21788.189369246502</v>
      </c>
      <c r="F199" s="43">
        <f t="shared" si="11"/>
        <v>0</v>
      </c>
      <c r="G199" s="43">
        <f t="shared" si="11"/>
        <v>0</v>
      </c>
      <c r="H199" s="43">
        <f t="shared" si="12"/>
        <v>68018.059752572823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1987.095768459985</v>
      </c>
      <c r="D201" s="43">
        <f t="shared" si="11"/>
        <v>70390.079752042802</v>
      </c>
      <c r="E201" s="43">
        <f t="shared" si="11"/>
        <v>0</v>
      </c>
      <c r="F201" s="43">
        <f t="shared" si="11"/>
        <v>0</v>
      </c>
      <c r="G201" s="43">
        <f t="shared" si="11"/>
        <v>0</v>
      </c>
      <c r="H201" s="43">
        <f t="shared" si="12"/>
        <v>72377.175520502788</v>
      </c>
      <c r="I201" s="1"/>
    </row>
    <row r="202" spans="2:9" x14ac:dyDescent="0.2">
      <c r="B202" s="9" t="str">
        <f>$B$41</f>
        <v>Library Science</v>
      </c>
      <c r="C202" s="43">
        <f t="shared" si="11"/>
        <v>0</v>
      </c>
      <c r="D202" s="43">
        <f t="shared" si="11"/>
        <v>0</v>
      </c>
      <c r="E202" s="43">
        <f t="shared" si="11"/>
        <v>91357.36613648264</v>
      </c>
      <c r="F202" s="43">
        <f t="shared" si="11"/>
        <v>0</v>
      </c>
      <c r="G202" s="43">
        <f t="shared" si="11"/>
        <v>0</v>
      </c>
      <c r="H202" s="43">
        <f t="shared" si="12"/>
        <v>91357.36613648264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28940.524949636449</v>
      </c>
      <c r="D206" s="43">
        <f t="shared" si="11"/>
        <v>387999.59423785709</v>
      </c>
      <c r="E206" s="43">
        <f t="shared" si="11"/>
        <v>333799.17236948077</v>
      </c>
      <c r="F206" s="43">
        <f t="shared" si="11"/>
        <v>0</v>
      </c>
      <c r="G206" s="43">
        <f t="shared" si="11"/>
        <v>0</v>
      </c>
      <c r="H206" s="43">
        <f t="shared" si="12"/>
        <v>750739.29155697429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219654.02304919169</v>
      </c>
      <c r="D208" s="43">
        <f t="shared" si="11"/>
        <v>2389602.9084096951</v>
      </c>
      <c r="E208" s="43">
        <f t="shared" si="11"/>
        <v>1264882.5197400239</v>
      </c>
      <c r="F208" s="43">
        <f t="shared" si="11"/>
        <v>0</v>
      </c>
      <c r="G208" s="43">
        <f t="shared" si="11"/>
        <v>0</v>
      </c>
      <c r="H208" s="43">
        <f t="shared" si="12"/>
        <v>3874139.4511989104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7093.219817163279</v>
      </c>
      <c r="D211" s="43">
        <f t="shared" si="13"/>
        <v>143141.43118296892</v>
      </c>
      <c r="E211" s="43">
        <f t="shared" si="13"/>
        <v>219478.69106962168</v>
      </c>
      <c r="F211" s="43">
        <f t="shared" si="13"/>
        <v>0</v>
      </c>
      <c r="G211" s="43">
        <f t="shared" si="13"/>
        <v>0</v>
      </c>
      <c r="H211" s="43">
        <f t="shared" si="12"/>
        <v>369713.34206975391</v>
      </c>
      <c r="I211" s="1"/>
    </row>
    <row r="212" spans="2:9" x14ac:dyDescent="0.2">
      <c r="B212" s="9" t="str">
        <f>$B$51</f>
        <v>Nursing</v>
      </c>
      <c r="C212" s="43">
        <f t="shared" si="13"/>
        <v>0</v>
      </c>
      <c r="D212" s="43">
        <f t="shared" si="13"/>
        <v>155624.9337743455</v>
      </c>
      <c r="E212" s="43">
        <f t="shared" si="13"/>
        <v>0</v>
      </c>
      <c r="F212" s="43">
        <f t="shared" si="13"/>
        <v>0</v>
      </c>
      <c r="G212" s="43">
        <f t="shared" si="13"/>
        <v>0</v>
      </c>
      <c r="H212" s="43">
        <f t="shared" si="12"/>
        <v>155624.9337743455</v>
      </c>
      <c r="I212" s="1"/>
    </row>
    <row r="213" spans="2:9" x14ac:dyDescent="0.2">
      <c r="B213" s="39" t="str">
        <f>$B$52</f>
        <v>Totals</v>
      </c>
      <c r="C213" s="42">
        <f>SUM(C193:C212)</f>
        <v>2870816.103749352</v>
      </c>
      <c r="D213" s="42">
        <f>SUM(D193:D212)</f>
        <v>10246370.656419072</v>
      </c>
      <c r="E213" s="42">
        <f>SUM(E193:E212)</f>
        <v>6336824.8936676085</v>
      </c>
      <c r="F213" s="42">
        <f>SUM(F193:F212)</f>
        <v>399287.34616396698</v>
      </c>
      <c r="G213" s="42">
        <f>SUM(G193:G212)</f>
        <v>0</v>
      </c>
      <c r="H213" s="42">
        <f t="shared" si="12"/>
        <v>19853299</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17324385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679558.8972159751</v>
      </c>
      <c r="D218" s="42">
        <f t="shared" si="14"/>
        <v>3759955.3517905953</v>
      </c>
      <c r="E218" s="42">
        <f t="shared" si="14"/>
        <v>824066.24642928876</v>
      </c>
      <c r="F218" s="42">
        <f t="shared" si="14"/>
        <v>54063.260685191381</v>
      </c>
      <c r="G218" s="42">
        <f t="shared" si="14"/>
        <v>0</v>
      </c>
      <c r="H218" s="42">
        <f>SUM(C218:G218)</f>
        <v>5317643.7561210506</v>
      </c>
      <c r="I218" s="1"/>
    </row>
    <row r="219" spans="2:9" x14ac:dyDescent="0.2">
      <c r="B219" s="9" t="str">
        <f>$B$33</f>
        <v>Science</v>
      </c>
      <c r="C219" s="43">
        <f t="shared" si="14"/>
        <v>327262.90017980715</v>
      </c>
      <c r="D219" s="43">
        <f t="shared" si="14"/>
        <v>1677066.5218675553</v>
      </c>
      <c r="E219" s="43">
        <f t="shared" si="14"/>
        <v>503412.32576813293</v>
      </c>
      <c r="F219" s="43">
        <f t="shared" si="14"/>
        <v>10568.75772793215</v>
      </c>
      <c r="G219" s="43">
        <f t="shared" si="14"/>
        <v>0</v>
      </c>
      <c r="H219" s="43">
        <f t="shared" ref="H219:H238" si="15">SUM(C219:G219)</f>
        <v>2518310.5055434275</v>
      </c>
      <c r="I219" s="1"/>
    </row>
    <row r="220" spans="2:9" x14ac:dyDescent="0.2">
      <c r="B220" s="9" t="str">
        <f>$B$34</f>
        <v>Fine Arts</v>
      </c>
      <c r="C220" s="43">
        <f t="shared" si="14"/>
        <v>88902.586966514995</v>
      </c>
      <c r="D220" s="43">
        <f t="shared" si="14"/>
        <v>368804.01597201248</v>
      </c>
      <c r="E220" s="43">
        <f t="shared" si="14"/>
        <v>52909.550332538609</v>
      </c>
      <c r="F220" s="43">
        <f t="shared" si="14"/>
        <v>0</v>
      </c>
      <c r="G220" s="43">
        <f t="shared" si="14"/>
        <v>0</v>
      </c>
      <c r="H220" s="43">
        <f t="shared" si="15"/>
        <v>510616.15327106608</v>
      </c>
      <c r="I220" s="1"/>
    </row>
    <row r="221" spans="2:9" x14ac:dyDescent="0.2">
      <c r="B221" s="9" t="str">
        <f>$B$35</f>
        <v>Teacher Education</v>
      </c>
      <c r="C221" s="43">
        <f t="shared" si="14"/>
        <v>72174.863366236517</v>
      </c>
      <c r="D221" s="43">
        <f t="shared" si="14"/>
        <v>1111609.458552399</v>
      </c>
      <c r="E221" s="43">
        <f t="shared" si="14"/>
        <v>372240.73223538097</v>
      </c>
      <c r="F221" s="43">
        <f t="shared" si="14"/>
        <v>173165.03046534985</v>
      </c>
      <c r="G221" s="43">
        <f t="shared" si="14"/>
        <v>0</v>
      </c>
      <c r="H221" s="43">
        <f t="shared" si="15"/>
        <v>1729190.0846193661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124697.57592934866</v>
      </c>
      <c r="D223" s="43">
        <f t="shared" si="14"/>
        <v>721803.66082529339</v>
      </c>
      <c r="E223" s="43">
        <f t="shared" si="14"/>
        <v>676911.55956691573</v>
      </c>
      <c r="F223" s="43">
        <f t="shared" si="14"/>
        <v>0</v>
      </c>
      <c r="G223" s="43">
        <f t="shared" si="14"/>
        <v>0</v>
      </c>
      <c r="H223" s="43">
        <f t="shared" si="15"/>
        <v>1523412.7963215578</v>
      </c>
      <c r="I223" s="1"/>
    </row>
    <row r="224" spans="2:9" x14ac:dyDescent="0.2">
      <c r="B224" s="9" t="str">
        <f>$B$38</f>
        <v>Home Economics</v>
      </c>
      <c r="C224" s="43">
        <f t="shared" si="14"/>
        <v>467.90835245534208</v>
      </c>
      <c r="D224" s="43">
        <f t="shared" si="14"/>
        <v>67142.05985340348</v>
      </c>
      <c r="E224" s="43">
        <f t="shared" si="14"/>
        <v>5952.3244124105931</v>
      </c>
      <c r="F224" s="43">
        <f t="shared" si="14"/>
        <v>0</v>
      </c>
      <c r="G224" s="43">
        <f t="shared" si="14"/>
        <v>0</v>
      </c>
      <c r="H224" s="43">
        <f t="shared" si="15"/>
        <v>73562.292618269421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2807.4501147320525</v>
      </c>
      <c r="D226" s="43">
        <f t="shared" si="14"/>
        <v>130465.6139331537</v>
      </c>
      <c r="E226" s="43">
        <f t="shared" si="14"/>
        <v>0</v>
      </c>
      <c r="F226" s="43">
        <f t="shared" si="14"/>
        <v>0</v>
      </c>
      <c r="G226" s="43">
        <f t="shared" si="14"/>
        <v>0</v>
      </c>
      <c r="H226" s="43">
        <f t="shared" si="15"/>
        <v>133273.06404788574</v>
      </c>
      <c r="I226" s="1"/>
    </row>
    <row r="227" spans="2:10" x14ac:dyDescent="0.2">
      <c r="B227" s="9" t="str">
        <f>$B$41</f>
        <v>Library Science</v>
      </c>
      <c r="C227" s="43">
        <f t="shared" si="14"/>
        <v>0</v>
      </c>
      <c r="D227" s="43">
        <f t="shared" si="14"/>
        <v>0</v>
      </c>
      <c r="E227" s="43">
        <f t="shared" si="14"/>
        <v>120699.91169610371</v>
      </c>
      <c r="F227" s="43">
        <f t="shared" si="14"/>
        <v>0</v>
      </c>
      <c r="G227" s="43">
        <f t="shared" si="14"/>
        <v>0</v>
      </c>
      <c r="H227" s="43">
        <f t="shared" si="15"/>
        <v>120699.91169610371</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14973.067278570947</v>
      </c>
      <c r="D231" s="43">
        <f t="shared" si="14"/>
        <v>540318.56697193894</v>
      </c>
      <c r="E231" s="43">
        <f t="shared" si="14"/>
        <v>505947.57505490043</v>
      </c>
      <c r="F231" s="43">
        <f t="shared" si="14"/>
        <v>0</v>
      </c>
      <c r="G231" s="43">
        <f t="shared" si="14"/>
        <v>0</v>
      </c>
      <c r="H231" s="43">
        <f t="shared" si="15"/>
        <v>1061239.2093054103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106449.15018359033</v>
      </c>
      <c r="D233" s="43">
        <f t="shared" si="14"/>
        <v>2488711.1379785244</v>
      </c>
      <c r="E233" s="43">
        <f t="shared" si="14"/>
        <v>1356137.91196088</v>
      </c>
      <c r="F233" s="43">
        <f t="shared" si="14"/>
        <v>0</v>
      </c>
      <c r="G233" s="43">
        <f t="shared" si="14"/>
        <v>0</v>
      </c>
      <c r="H233" s="43">
        <f t="shared" si="15"/>
        <v>3951298.2001229944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63323.554079750211</v>
      </c>
      <c r="E235" s="43">
        <f t="shared" si="16"/>
        <v>0</v>
      </c>
      <c r="F235" s="43">
        <f t="shared" si="16"/>
        <v>0</v>
      </c>
      <c r="G235" s="43">
        <f t="shared" si="16"/>
        <v>0</v>
      </c>
      <c r="H235" s="43">
        <f t="shared" si="15"/>
        <v>63323.554079750211</v>
      </c>
      <c r="I235" s="1"/>
    </row>
    <row r="236" spans="2:10" x14ac:dyDescent="0.2">
      <c r="B236" s="9" t="str">
        <f>$B$50</f>
        <v>Technology</v>
      </c>
      <c r="C236" s="43">
        <f t="shared" si="16"/>
        <v>1754.6563217075329</v>
      </c>
      <c r="D236" s="43">
        <f t="shared" si="16"/>
        <v>122192.18475690493</v>
      </c>
      <c r="E236" s="43">
        <f t="shared" si="16"/>
        <v>124998.81266062245</v>
      </c>
      <c r="F236" s="43">
        <f t="shared" si="16"/>
        <v>0</v>
      </c>
      <c r="G236" s="43">
        <f t="shared" si="16"/>
        <v>0</v>
      </c>
      <c r="H236" s="43">
        <f t="shared" si="15"/>
        <v>248945.6537392349</v>
      </c>
      <c r="I236" s="1"/>
    </row>
    <row r="237" spans="2:10" x14ac:dyDescent="0.2">
      <c r="B237" s="9" t="str">
        <f>$B$51</f>
        <v>Nursing</v>
      </c>
      <c r="C237" s="43">
        <f t="shared" si="16"/>
        <v>0</v>
      </c>
      <c r="D237" s="43">
        <f t="shared" si="16"/>
        <v>72869.818513883409</v>
      </c>
      <c r="E237" s="43">
        <f t="shared" si="16"/>
        <v>0</v>
      </c>
      <c r="F237" s="43">
        <f t="shared" si="16"/>
        <v>0</v>
      </c>
      <c r="G237" s="43">
        <f t="shared" si="16"/>
        <v>0</v>
      </c>
      <c r="H237" s="43">
        <f t="shared" si="15"/>
        <v>72869.818513883409</v>
      </c>
      <c r="I237" s="1"/>
    </row>
    <row r="238" spans="2:10" x14ac:dyDescent="0.2">
      <c r="B238" s="39" t="str">
        <f>$B$52</f>
        <v>Totals</v>
      </c>
      <c r="C238" s="42">
        <f>SUM(C218:C237)</f>
        <v>1419049.0559089389</v>
      </c>
      <c r="D238" s="42">
        <f>SUM(D218:D237)</f>
        <v>11124261.945095414</v>
      </c>
      <c r="E238" s="42">
        <f>SUM(E218:E237)</f>
        <v>4543276.9501171736</v>
      </c>
      <c r="F238" s="42">
        <f>SUM(F218:F237)</f>
        <v>237797.04887847338</v>
      </c>
      <c r="G238" s="42">
        <f>SUM(G218:G237)</f>
        <v>0</v>
      </c>
      <c r="H238" s="42">
        <f t="shared" si="15"/>
        <v>17324385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6021156</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236183.28335033837</v>
      </c>
      <c r="D243" s="42">
        <f t="shared" si="17"/>
        <v>1306786.8051977633</v>
      </c>
      <c r="E243" s="42">
        <f t="shared" si="17"/>
        <v>286407.36303685186</v>
      </c>
      <c r="F243" s="42">
        <f t="shared" si="17"/>
        <v>18789.892192663934</v>
      </c>
      <c r="G243" s="42">
        <f t="shared" si="17"/>
        <v>0</v>
      </c>
      <c r="H243" s="42">
        <f>SUM(C243:G243)</f>
        <v>1848167.3437776174</v>
      </c>
      <c r="I243" s="1"/>
    </row>
    <row r="244" spans="2:9" x14ac:dyDescent="0.2">
      <c r="B244" s="9" t="str">
        <f>$B$33</f>
        <v>Science</v>
      </c>
      <c r="C244" s="43">
        <f t="shared" si="17"/>
        <v>113741.46759004993</v>
      </c>
      <c r="D244" s="43">
        <f t="shared" si="17"/>
        <v>582870.85807328578</v>
      </c>
      <c r="E244" s="43">
        <f t="shared" si="17"/>
        <v>174962.87145389279</v>
      </c>
      <c r="F244" s="43">
        <f t="shared" si="17"/>
        <v>3673.2120075884386</v>
      </c>
      <c r="G244" s="43">
        <f t="shared" si="17"/>
        <v>0</v>
      </c>
      <c r="H244" s="43">
        <f t="shared" ref="H244:H263" si="18">SUM(C244:G244)</f>
        <v>875248.409124817</v>
      </c>
      <c r="I244" s="1"/>
    </row>
    <row r="245" spans="2:9" x14ac:dyDescent="0.2">
      <c r="B245" s="9" t="str">
        <f>$B$34</f>
        <v>Fine Arts</v>
      </c>
      <c r="C245" s="43">
        <f t="shared" si="17"/>
        <v>30898.432754118174</v>
      </c>
      <c r="D245" s="43">
        <f t="shared" si="17"/>
        <v>128179.24062493294</v>
      </c>
      <c r="E245" s="43">
        <f t="shared" si="17"/>
        <v>18388.915764805897</v>
      </c>
      <c r="F245" s="43">
        <f t="shared" si="17"/>
        <v>0</v>
      </c>
      <c r="G245" s="43">
        <f t="shared" si="17"/>
        <v>0</v>
      </c>
      <c r="H245" s="43">
        <f t="shared" si="18"/>
        <v>177466.58914385701</v>
      </c>
      <c r="I245" s="1"/>
    </row>
    <row r="246" spans="2:9" x14ac:dyDescent="0.2">
      <c r="B246" s="9" t="str">
        <f>$B$35</f>
        <v>Teacher Education</v>
      </c>
      <c r="C246" s="43">
        <f t="shared" si="17"/>
        <v>25084.648696435412</v>
      </c>
      <c r="D246" s="43">
        <f t="shared" si="17"/>
        <v>386344.10173980362</v>
      </c>
      <c r="E246" s="43">
        <f t="shared" si="17"/>
        <v>129373.68445364482</v>
      </c>
      <c r="F246" s="43">
        <f t="shared" si="17"/>
        <v>60184.165970487491</v>
      </c>
      <c r="G246" s="43">
        <f t="shared" si="17"/>
        <v>0</v>
      </c>
      <c r="H246" s="43">
        <f t="shared" si="18"/>
        <v>600986.60086037137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43339.117520907865</v>
      </c>
      <c r="D248" s="43">
        <f t="shared" si="17"/>
        <v>250865.61186444308</v>
      </c>
      <c r="E248" s="43">
        <f t="shared" si="17"/>
        <v>235263.19106598545</v>
      </c>
      <c r="F248" s="43">
        <f t="shared" si="17"/>
        <v>0</v>
      </c>
      <c r="G248" s="43">
        <f t="shared" si="17"/>
        <v>0</v>
      </c>
      <c r="H248" s="43">
        <f t="shared" si="18"/>
        <v>529467.92045133642</v>
      </c>
      <c r="I248" s="1"/>
    </row>
    <row r="249" spans="2:9" x14ac:dyDescent="0.2">
      <c r="B249" s="9" t="str">
        <f>$B$38</f>
        <v>Home Economics</v>
      </c>
      <c r="C249" s="43">
        <f t="shared" si="17"/>
        <v>162.62333028483249</v>
      </c>
      <c r="D249" s="43">
        <f t="shared" si="17"/>
        <v>23335.478664245769</v>
      </c>
      <c r="E249" s="43">
        <f t="shared" si="17"/>
        <v>2068.7530235406634</v>
      </c>
      <c r="F249" s="43">
        <f t="shared" si="17"/>
        <v>0</v>
      </c>
      <c r="G249" s="43">
        <f t="shared" si="17"/>
        <v>0</v>
      </c>
      <c r="H249" s="43">
        <f t="shared" si="18"/>
        <v>25566.855018071266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975.73998170899495</v>
      </c>
      <c r="D251" s="43">
        <f t="shared" si="17"/>
        <v>45343.821101141075</v>
      </c>
      <c r="E251" s="43">
        <f t="shared" si="17"/>
        <v>0</v>
      </c>
      <c r="F251" s="43">
        <f t="shared" si="17"/>
        <v>0</v>
      </c>
      <c r="G251" s="43">
        <f t="shared" si="17"/>
        <v>0</v>
      </c>
      <c r="H251" s="43">
        <f t="shared" si="18"/>
        <v>46319.561082850072</v>
      </c>
      <c r="I251" s="1"/>
    </row>
    <row r="252" spans="2:9" x14ac:dyDescent="0.2">
      <c r="B252" s="9" t="str">
        <f>$B$41</f>
        <v>Library Science</v>
      </c>
      <c r="C252" s="43">
        <f t="shared" si="17"/>
        <v>0</v>
      </c>
      <c r="D252" s="43">
        <f t="shared" si="17"/>
        <v>0</v>
      </c>
      <c r="E252" s="43">
        <f t="shared" si="17"/>
        <v>41949.714088463457</v>
      </c>
      <c r="F252" s="43">
        <f t="shared" si="17"/>
        <v>0</v>
      </c>
      <c r="G252" s="43">
        <f t="shared" si="17"/>
        <v>0</v>
      </c>
      <c r="H252" s="43">
        <f t="shared" si="18"/>
        <v>41949.714088463457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5203.9465691146397</v>
      </c>
      <c r="D256" s="43">
        <f t="shared" si="17"/>
        <v>187789.77617009156</v>
      </c>
      <c r="E256" s="43">
        <f t="shared" si="17"/>
        <v>175844.00700095639</v>
      </c>
      <c r="F256" s="43">
        <f t="shared" si="17"/>
        <v>0</v>
      </c>
      <c r="G256" s="43">
        <f t="shared" si="17"/>
        <v>0</v>
      </c>
      <c r="H256" s="43">
        <f t="shared" si="18"/>
        <v>368837.72974016261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36996.807639799394</v>
      </c>
      <c r="D258" s="43">
        <f t="shared" si="17"/>
        <v>864961.03617566905</v>
      </c>
      <c r="E258" s="43">
        <f t="shared" si="17"/>
        <v>471330.89719668112</v>
      </c>
      <c r="F258" s="43">
        <f t="shared" si="17"/>
        <v>0</v>
      </c>
      <c r="G258" s="43">
        <f t="shared" si="17"/>
        <v>0</v>
      </c>
      <c r="H258" s="43">
        <f t="shared" si="18"/>
        <v>1373288.7410121495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22008.342436895302</v>
      </c>
      <c r="E260" s="43">
        <f t="shared" si="19"/>
        <v>0</v>
      </c>
      <c r="F260" s="43">
        <f t="shared" si="19"/>
        <v>0</v>
      </c>
      <c r="G260" s="43">
        <f t="shared" si="19"/>
        <v>0</v>
      </c>
      <c r="H260" s="43">
        <f t="shared" si="18"/>
        <v>22008.342436895302</v>
      </c>
      <c r="I260" s="1"/>
    </row>
    <row r="261" spans="2:10" x14ac:dyDescent="0.2">
      <c r="B261" s="9" t="str">
        <f>$B$50</f>
        <v>Technology</v>
      </c>
      <c r="C261" s="43">
        <f t="shared" si="19"/>
        <v>609.8374885681219</v>
      </c>
      <c r="D261" s="43">
        <f t="shared" si="19"/>
        <v>42468.359275215051</v>
      </c>
      <c r="E261" s="43">
        <f t="shared" si="19"/>
        <v>43443.813494353933</v>
      </c>
      <c r="F261" s="43">
        <f t="shared" si="19"/>
        <v>0</v>
      </c>
      <c r="G261" s="43">
        <f t="shared" si="19"/>
        <v>0</v>
      </c>
      <c r="H261" s="43">
        <f t="shared" si="18"/>
        <v>86522.010258137103</v>
      </c>
      <c r="I261" s="1"/>
    </row>
    <row r="262" spans="2:10" x14ac:dyDescent="0.2">
      <c r="B262" s="9" t="str">
        <f>$B$51</f>
        <v>Nursing</v>
      </c>
      <c r="C262" s="43">
        <f t="shared" si="19"/>
        <v>0</v>
      </c>
      <c r="D262" s="43">
        <f t="shared" si="19"/>
        <v>25326.183005271476</v>
      </c>
      <c r="E262" s="43">
        <f t="shared" si="19"/>
        <v>0</v>
      </c>
      <c r="F262" s="43">
        <f t="shared" si="19"/>
        <v>0</v>
      </c>
      <c r="G262" s="43">
        <f t="shared" si="19"/>
        <v>0</v>
      </c>
      <c r="H262" s="43">
        <f t="shared" si="18"/>
        <v>25326.183005271476</v>
      </c>
      <c r="I262" s="1"/>
    </row>
    <row r="263" spans="2:10" x14ac:dyDescent="0.2">
      <c r="B263" s="39" t="str">
        <f>$B$52</f>
        <v>Totals</v>
      </c>
      <c r="C263" s="42">
        <f>SUM(C243:C262)</f>
        <v>493195.90492132574</v>
      </c>
      <c r="D263" s="42">
        <f>SUM(D243:D262)</f>
        <v>3866279.6143287583</v>
      </c>
      <c r="E263" s="42">
        <f>SUM(E243:E262)</f>
        <v>1579033.2105791764</v>
      </c>
      <c r="F263" s="42">
        <f>SUM(F243:F262)</f>
        <v>82647.270170739866</v>
      </c>
      <c r="G263" s="42">
        <f>SUM(G243:G262)</f>
        <v>0</v>
      </c>
      <c r="H263" s="42">
        <f t="shared" si="18"/>
        <v>6021156</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4587523.6469447892</v>
      </c>
      <c r="D268" s="42">
        <f t="shared" si="20"/>
        <v>14004500.587538026</v>
      </c>
      <c r="E268" s="42">
        <f t="shared" si="20"/>
        <v>6187540.0056498814</v>
      </c>
      <c r="F268" s="42">
        <f t="shared" si="20"/>
        <v>357861.52188731619</v>
      </c>
      <c r="G268" s="42">
        <f t="shared" si="20"/>
        <v>0</v>
      </c>
      <c r="H268" s="42">
        <f>SUM(C268:G268)</f>
        <v>25137425.762020014</v>
      </c>
      <c r="I268" s="1"/>
    </row>
    <row r="269" spans="2:10" x14ac:dyDescent="0.2">
      <c r="B269" s="9" t="str">
        <f>$B$33</f>
        <v>Science</v>
      </c>
      <c r="C269" s="43">
        <f t="shared" si="20"/>
        <v>2888887.0547605045</v>
      </c>
      <c r="D269" s="43">
        <f t="shared" si="20"/>
        <v>8824152.3600721806</v>
      </c>
      <c r="E269" s="43">
        <f t="shared" si="20"/>
        <v>3745612.9907347052</v>
      </c>
      <c r="F269" s="43">
        <f t="shared" si="20"/>
        <v>129210.73300509449</v>
      </c>
      <c r="G269" s="43">
        <f t="shared" si="20"/>
        <v>0</v>
      </c>
      <c r="H269" s="43">
        <f t="shared" ref="H269:H288" si="21">SUM(C269:G269)</f>
        <v>15587863.138572486</v>
      </c>
      <c r="I269" s="1"/>
    </row>
    <row r="270" spans="2:10" x14ac:dyDescent="0.2">
      <c r="B270" s="9" t="str">
        <f>$B$34</f>
        <v>Fine Arts</v>
      </c>
      <c r="C270" s="43">
        <f t="shared" si="20"/>
        <v>519342.90765945078</v>
      </c>
      <c r="D270" s="43">
        <f t="shared" si="20"/>
        <v>1839547.9229840122</v>
      </c>
      <c r="E270" s="43">
        <f t="shared" si="20"/>
        <v>387828.48861320876</v>
      </c>
      <c r="F270" s="43">
        <f t="shared" si="20"/>
        <v>0</v>
      </c>
      <c r="G270" s="43">
        <f t="shared" si="20"/>
        <v>0</v>
      </c>
      <c r="H270" s="43">
        <f t="shared" si="21"/>
        <v>2746719.3192566717</v>
      </c>
      <c r="I270" s="1"/>
    </row>
    <row r="271" spans="2:10" x14ac:dyDescent="0.2">
      <c r="B271" s="9" t="str">
        <f>$B$35</f>
        <v>Teacher Education</v>
      </c>
      <c r="C271" s="43">
        <f t="shared" si="20"/>
        <v>719301.82196380419</v>
      </c>
      <c r="D271" s="43">
        <f t="shared" si="20"/>
        <v>4611088.7698629266</v>
      </c>
      <c r="E271" s="43">
        <f t="shared" si="20"/>
        <v>2788766.3323262762</v>
      </c>
      <c r="F271" s="43">
        <f t="shared" si="20"/>
        <v>1166342.0360635715</v>
      </c>
      <c r="G271" s="43">
        <f t="shared" si="20"/>
        <v>0</v>
      </c>
      <c r="H271" s="43">
        <f t="shared" si="21"/>
        <v>9285498.9602165781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1771025.3810029272</v>
      </c>
      <c r="D273" s="43">
        <f t="shared" si="20"/>
        <v>4610181.3396702353</v>
      </c>
      <c r="E273" s="43">
        <f t="shared" si="20"/>
        <v>4934724.8384860149</v>
      </c>
      <c r="F273" s="43">
        <f t="shared" si="20"/>
        <v>0</v>
      </c>
      <c r="G273" s="43">
        <f t="shared" si="20"/>
        <v>0</v>
      </c>
      <c r="H273" s="43">
        <f t="shared" si="21"/>
        <v>11315931.559159178</v>
      </c>
      <c r="I273" s="1"/>
    </row>
    <row r="274" spans="2:10" x14ac:dyDescent="0.2">
      <c r="B274" s="9" t="str">
        <f>$B$38</f>
        <v>Home Economics</v>
      </c>
      <c r="C274" s="43">
        <f t="shared" si="20"/>
        <v>2888.9174923200653</v>
      </c>
      <c r="D274" s="43">
        <f t="shared" si="20"/>
        <v>243017.55374758027</v>
      </c>
      <c r="E274" s="43">
        <f t="shared" si="20"/>
        <v>80977.736149013188</v>
      </c>
      <c r="F274" s="43">
        <f t="shared" si="20"/>
        <v>0</v>
      </c>
      <c r="G274" s="43">
        <f t="shared" si="20"/>
        <v>0</v>
      </c>
      <c r="H274" s="43">
        <f t="shared" si="21"/>
        <v>326884.20738891349</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10231.679391970578</v>
      </c>
      <c r="D276" s="43">
        <f t="shared" si="20"/>
        <v>404238.12125926802</v>
      </c>
      <c r="E276" s="43">
        <f t="shared" si="20"/>
        <v>0</v>
      </c>
      <c r="F276" s="43">
        <f t="shared" si="20"/>
        <v>0</v>
      </c>
      <c r="G276" s="43">
        <f t="shared" si="20"/>
        <v>0</v>
      </c>
      <c r="H276" s="43">
        <f t="shared" si="21"/>
        <v>414469.80065123859</v>
      </c>
      <c r="I276" s="1"/>
    </row>
    <row r="277" spans="2:10" x14ac:dyDescent="0.2">
      <c r="B277" s="9" t="str">
        <f>$B$41</f>
        <v>Library Science</v>
      </c>
      <c r="C277" s="43">
        <f t="shared" si="20"/>
        <v>0</v>
      </c>
      <c r="D277" s="43">
        <f t="shared" si="20"/>
        <v>0</v>
      </c>
      <c r="E277" s="43">
        <f t="shared" si="20"/>
        <v>488684.99192104978</v>
      </c>
      <c r="F277" s="43">
        <f t="shared" si="20"/>
        <v>0</v>
      </c>
      <c r="G277" s="43">
        <f t="shared" si="20"/>
        <v>0</v>
      </c>
      <c r="H277" s="43">
        <f t="shared" si="21"/>
        <v>488684.99192104978</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118289.25195570185</v>
      </c>
      <c r="D281" s="43">
        <f t="shared" si="20"/>
        <v>2043478.6981001748</v>
      </c>
      <c r="E281" s="43">
        <f t="shared" si="20"/>
        <v>1813415.2805466703</v>
      </c>
      <c r="F281" s="43">
        <f t="shared" si="20"/>
        <v>0</v>
      </c>
      <c r="G281" s="43">
        <f t="shared" si="20"/>
        <v>0</v>
      </c>
      <c r="H281" s="43">
        <f t="shared" si="21"/>
        <v>3975183.2306025471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879854.49344137288</v>
      </c>
      <c r="D283" s="43">
        <f t="shared" si="20"/>
        <v>11365016.351066291</v>
      </c>
      <c r="E283" s="43">
        <f t="shared" si="20"/>
        <v>6068093.5478263916</v>
      </c>
      <c r="F283" s="43">
        <f t="shared" si="20"/>
        <v>0</v>
      </c>
      <c r="G283" s="43">
        <f t="shared" si="20"/>
        <v>0</v>
      </c>
      <c r="H283" s="43">
        <f t="shared" si="21"/>
        <v>18312964.392334055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85331.896516645516</v>
      </c>
      <c r="E285" s="43">
        <f t="shared" si="22"/>
        <v>0</v>
      </c>
      <c r="F285" s="43">
        <f t="shared" si="22"/>
        <v>0</v>
      </c>
      <c r="G285" s="43">
        <f t="shared" si="22"/>
        <v>0</v>
      </c>
      <c r="H285" s="43">
        <f t="shared" si="21"/>
        <v>85331.896516645516</v>
      </c>
      <c r="I285" s="1"/>
    </row>
    <row r="286" spans="2:10" x14ac:dyDescent="0.2">
      <c r="B286" s="9" t="str">
        <f>$B$50</f>
        <v>Technology</v>
      </c>
      <c r="C286" s="43">
        <f t="shared" si="22"/>
        <v>26748.582870493898</v>
      </c>
      <c r="D286" s="43">
        <f t="shared" si="22"/>
        <v>656732.33880817483</v>
      </c>
      <c r="E286" s="43">
        <f t="shared" si="22"/>
        <v>922936.08438845712</v>
      </c>
      <c r="F286" s="43">
        <f t="shared" si="22"/>
        <v>0</v>
      </c>
      <c r="G286" s="43">
        <f t="shared" si="22"/>
        <v>0</v>
      </c>
      <c r="H286" s="43">
        <f t="shared" si="21"/>
        <v>1606417.0060671258</v>
      </c>
      <c r="I286" s="1"/>
    </row>
    <row r="287" spans="2:10" x14ac:dyDescent="0.2">
      <c r="B287" s="9" t="str">
        <f>$B$51</f>
        <v>Nursing</v>
      </c>
      <c r="C287" s="43">
        <f t="shared" si="22"/>
        <v>0</v>
      </c>
      <c r="D287" s="43">
        <f t="shared" si="22"/>
        <v>603032.93529350031</v>
      </c>
      <c r="E287" s="43">
        <f t="shared" si="22"/>
        <v>0</v>
      </c>
      <c r="F287" s="43">
        <f t="shared" si="22"/>
        <v>0</v>
      </c>
      <c r="G287" s="43">
        <f t="shared" si="22"/>
        <v>0</v>
      </c>
      <c r="H287" s="43">
        <f t="shared" si="21"/>
        <v>603032.93529350031</v>
      </c>
      <c r="I287" s="1"/>
    </row>
    <row r="288" spans="2:10" x14ac:dyDescent="0.2">
      <c r="B288" s="39" t="str">
        <f>$B$52</f>
        <v>Totals</v>
      </c>
      <c r="C288" s="42">
        <f>SUM(C268:C287)</f>
        <v>11524093.737483336</v>
      </c>
      <c r="D288" s="42">
        <f>SUM(D268:D287)</f>
        <v>49290318.874919005</v>
      </c>
      <c r="E288" s="42">
        <f>SUM(E268:E287)</f>
        <v>27418580.296641666</v>
      </c>
      <c r="F288" s="42">
        <f>SUM(F268:F287)</f>
        <v>1653414.2909559822</v>
      </c>
      <c r="G288" s="42">
        <f>SUM(G268:G287)</f>
        <v>0</v>
      </c>
      <c r="H288" s="42">
        <f t="shared" si="21"/>
        <v>89886407.199999988</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263.2272003066783</v>
      </c>
      <c r="D293" s="40">
        <f t="shared" si="23"/>
        <v>395.07167082876401</v>
      </c>
      <c r="E293" s="40">
        <f t="shared" si="23"/>
        <v>827.65382633090974</v>
      </c>
      <c r="F293" s="40">
        <f t="shared" si="23"/>
        <v>896.89604483036635</v>
      </c>
      <c r="G293" s="41">
        <f t="shared" si="23"/>
        <v>0</v>
      </c>
      <c r="H293" s="42">
        <f t="shared" si="23"/>
        <v>413.77797504600773</v>
      </c>
      <c r="I293" s="1"/>
    </row>
    <row r="294" spans="2:10" x14ac:dyDescent="0.2">
      <c r="B294" s="9" t="str">
        <f>$B$33</f>
        <v>Science</v>
      </c>
      <c r="C294" s="75">
        <f t="shared" si="23"/>
        <v>344.20196053383825</v>
      </c>
      <c r="D294" s="75">
        <f t="shared" si="23"/>
        <v>558.10210360332553</v>
      </c>
      <c r="E294" s="75">
        <f t="shared" si="23"/>
        <v>820.14735947771078</v>
      </c>
      <c r="F294" s="75">
        <f t="shared" si="23"/>
        <v>1656.5478590396729</v>
      </c>
      <c r="G294" s="95">
        <f t="shared" si="23"/>
        <v>0</v>
      </c>
      <c r="H294" s="43">
        <f t="shared" si="23"/>
        <v>540.3259433107728</v>
      </c>
      <c r="I294" s="1"/>
    </row>
    <row r="295" spans="2:10" x14ac:dyDescent="0.2">
      <c r="B295" s="9" t="str">
        <f>$B$34</f>
        <v>Fine Arts</v>
      </c>
      <c r="C295" s="75">
        <f t="shared" si="23"/>
        <v>227.78197704361875</v>
      </c>
      <c r="D295" s="75">
        <f t="shared" si="23"/>
        <v>529.06181276503082</v>
      </c>
      <c r="E295" s="75">
        <f t="shared" si="23"/>
        <v>807.97601794418495</v>
      </c>
      <c r="F295" s="75">
        <f t="shared" si="23"/>
        <v>0</v>
      </c>
      <c r="G295" s="95">
        <f t="shared" si="23"/>
        <v>0</v>
      </c>
      <c r="H295" s="43">
        <f t="shared" si="23"/>
        <v>440.39110457859096</v>
      </c>
      <c r="I295" s="1"/>
    </row>
    <row r="296" spans="2:10" x14ac:dyDescent="0.2">
      <c r="B296" s="9" t="str">
        <f>$B$35</f>
        <v>Teacher Education</v>
      </c>
      <c r="C296" s="75">
        <f t="shared" si="23"/>
        <v>388.60174066115837</v>
      </c>
      <c r="D296" s="75">
        <f t="shared" si="23"/>
        <v>439.98938643730213</v>
      </c>
      <c r="E296" s="75">
        <f t="shared" si="23"/>
        <v>825.8117655689299</v>
      </c>
      <c r="F296" s="75">
        <f t="shared" si="23"/>
        <v>912.63070114520463</v>
      </c>
      <c r="G296" s="95">
        <f t="shared" si="23"/>
        <v>0</v>
      </c>
      <c r="H296" s="43">
        <f t="shared" si="23"/>
        <v>546.65600849032012</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553.79155128296657</v>
      </c>
      <c r="D298" s="75">
        <f t="shared" si="23"/>
        <v>677.46970458049009</v>
      </c>
      <c r="E298" s="75">
        <f t="shared" si="23"/>
        <v>803.57023912815748</v>
      </c>
      <c r="F298" s="75">
        <f t="shared" si="23"/>
        <v>0</v>
      </c>
      <c r="G298" s="95">
        <f t="shared" si="23"/>
        <v>0</v>
      </c>
      <c r="H298" s="43">
        <f t="shared" si="23"/>
        <v>700.93728686565771</v>
      </c>
      <c r="I298" s="1"/>
    </row>
    <row r="299" spans="2:10" x14ac:dyDescent="0.2">
      <c r="B299" s="9" t="str">
        <f>$B$38</f>
        <v>Home Economics</v>
      </c>
      <c r="C299" s="75">
        <f t="shared" si="23"/>
        <v>240.74312436000545</v>
      </c>
      <c r="D299" s="75">
        <f t="shared" si="23"/>
        <v>383.913986963002</v>
      </c>
      <c r="E299" s="75">
        <f t="shared" si="23"/>
        <v>1499.5877064632073</v>
      </c>
      <c r="F299" s="75">
        <f t="shared" si="23"/>
        <v>0</v>
      </c>
      <c r="G299" s="95">
        <f t="shared" si="23"/>
        <v>0</v>
      </c>
      <c r="H299" s="43">
        <f t="shared" si="23"/>
        <v>467.64550413292346</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142.10665822181357</v>
      </c>
      <c r="D301" s="75">
        <f t="shared" si="23"/>
        <v>328.64887907257565</v>
      </c>
      <c r="E301" s="75">
        <f t="shared" si="23"/>
        <v>0</v>
      </c>
      <c r="F301" s="75">
        <f t="shared" si="23"/>
        <v>0</v>
      </c>
      <c r="G301" s="95">
        <f t="shared" si="23"/>
        <v>0</v>
      </c>
      <c r="H301" s="43">
        <f t="shared" si="23"/>
        <v>318.33318022368553</v>
      </c>
      <c r="I301" s="1"/>
    </row>
    <row r="302" spans="2:10" x14ac:dyDescent="0.2">
      <c r="B302" s="9" t="str">
        <f>$B$41</f>
        <v>Library Science</v>
      </c>
      <c r="C302" s="75">
        <f t="shared" si="23"/>
        <v>0</v>
      </c>
      <c r="D302" s="75">
        <f t="shared" si="23"/>
        <v>0</v>
      </c>
      <c r="E302" s="75">
        <f t="shared" si="23"/>
        <v>446.28766385483999</v>
      </c>
      <c r="F302" s="75">
        <f t="shared" si="23"/>
        <v>0</v>
      </c>
      <c r="G302" s="95">
        <f t="shared" si="23"/>
        <v>0</v>
      </c>
      <c r="H302" s="43">
        <f t="shared" si="23"/>
        <v>446.28766385483999</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308.04492696797359</v>
      </c>
      <c r="D306" s="75">
        <f t="shared" si="23"/>
        <v>401.15404360034842</v>
      </c>
      <c r="E306" s="75">
        <f t="shared" si="23"/>
        <v>395.07958181844668</v>
      </c>
      <c r="F306" s="75">
        <f t="shared" si="23"/>
        <v>0</v>
      </c>
      <c r="G306" s="95">
        <f t="shared" si="23"/>
        <v>0</v>
      </c>
      <c r="H306" s="43">
        <f t="shared" si="23"/>
        <v>394.83345556243017</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322.29102323859814</v>
      </c>
      <c r="D308" s="75">
        <f t="shared" si="23"/>
        <v>484.3803584821332</v>
      </c>
      <c r="E308" s="75">
        <f t="shared" si="23"/>
        <v>493.22064113032525</v>
      </c>
      <c r="F308" s="75">
        <f t="shared" si="23"/>
        <v>0</v>
      </c>
      <c r="G308" s="95">
        <f t="shared" si="23"/>
        <v>0</v>
      </c>
      <c r="H308" s="43">
        <f t="shared" si="23"/>
        <v>475.71083729047319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142.93450002788194</v>
      </c>
      <c r="E310" s="75">
        <f t="shared" si="24"/>
        <v>0</v>
      </c>
      <c r="F310" s="75">
        <f t="shared" si="24"/>
        <v>0</v>
      </c>
      <c r="G310" s="95">
        <f t="shared" si="24"/>
        <v>0</v>
      </c>
      <c r="H310" s="43">
        <f t="shared" si="24"/>
        <v>142.93450002788194</v>
      </c>
      <c r="I310" s="1"/>
    </row>
    <row r="311" spans="2:10" x14ac:dyDescent="0.2">
      <c r="B311" s="9" t="str">
        <f>$B$50</f>
        <v>Technology</v>
      </c>
      <c r="C311" s="75">
        <f t="shared" si="24"/>
        <v>594.41295267764212</v>
      </c>
      <c r="D311" s="75">
        <f t="shared" si="24"/>
        <v>570.0801552154295</v>
      </c>
      <c r="E311" s="75">
        <f t="shared" si="24"/>
        <v>813.87661762650544</v>
      </c>
      <c r="F311" s="75">
        <f t="shared" si="24"/>
        <v>0</v>
      </c>
      <c r="G311" s="95">
        <f t="shared" si="24"/>
        <v>0</v>
      </c>
      <c r="H311" s="43">
        <f t="shared" si="24"/>
        <v>689.15358475638175</v>
      </c>
      <c r="I311" s="1"/>
    </row>
    <row r="312" spans="2:10" x14ac:dyDescent="0.2">
      <c r="B312" s="9" t="str">
        <f>$B$51</f>
        <v>Nursing</v>
      </c>
      <c r="C312" s="75">
        <f t="shared" si="24"/>
        <v>0</v>
      </c>
      <c r="D312" s="75">
        <f t="shared" si="24"/>
        <v>877.77719838937458</v>
      </c>
      <c r="E312" s="75">
        <f t="shared" si="24"/>
        <v>0</v>
      </c>
      <c r="F312" s="75">
        <f t="shared" si="24"/>
        <v>0</v>
      </c>
      <c r="G312" s="95">
        <f t="shared" si="24"/>
        <v>0</v>
      </c>
      <c r="H312" s="43">
        <f t="shared" si="24"/>
        <v>877.77719838937458</v>
      </c>
      <c r="I312" s="1"/>
    </row>
    <row r="313" spans="2:10" x14ac:dyDescent="0.2">
      <c r="B313" s="39" t="str">
        <f>$B$52</f>
        <v>Totals</v>
      </c>
      <c r="C313" s="42">
        <f t="shared" si="24"/>
        <v>316.65687735232973</v>
      </c>
      <c r="D313" s="42">
        <f t="shared" si="24"/>
        <v>469.98215886151399</v>
      </c>
      <c r="E313" s="42">
        <f t="shared" si="24"/>
        <v>665.22503570472543</v>
      </c>
      <c r="F313" s="42">
        <f t="shared" si="24"/>
        <v>942.11640510312372</v>
      </c>
      <c r="G313" s="42">
        <f t="shared" si="24"/>
        <v>0</v>
      </c>
      <c r="H313" s="42">
        <f t="shared" si="24"/>
        <v>487.87142562499315</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1.5008770764133705</v>
      </c>
      <c r="E318" s="59">
        <f t="shared" si="25"/>
        <v>3.144256465010586</v>
      </c>
      <c r="F318" s="59">
        <f t="shared" si="25"/>
        <v>3.4073076178503552</v>
      </c>
      <c r="G318" s="59">
        <f t="shared" si="25"/>
        <v>0</v>
      </c>
      <c r="H318" s="59">
        <f t="shared" si="25"/>
        <v>1.5719423166144195</v>
      </c>
      <c r="I318" s="1"/>
    </row>
    <row r="319" spans="2:10" x14ac:dyDescent="0.2">
      <c r="B319" s="9" t="str">
        <f>$B$33</f>
        <v>Science</v>
      </c>
      <c r="C319" s="59">
        <f t="shared" ref="C319:H334" si="26">IF($C$293=0,"",C294/$C$293)</f>
        <v>1.3076230728922338</v>
      </c>
      <c r="D319" s="59">
        <f t="shared" si="26"/>
        <v>2.1202296075523241</v>
      </c>
      <c r="E319" s="59">
        <f t="shared" si="26"/>
        <v>3.1157394012555737</v>
      </c>
      <c r="F319" s="59">
        <f t="shared" si="26"/>
        <v>6.2932244734194551</v>
      </c>
      <c r="G319" s="59">
        <f t="shared" si="26"/>
        <v>0</v>
      </c>
      <c r="H319" s="59">
        <f t="shared" si="26"/>
        <v>2.052697983647795</v>
      </c>
      <c r="I319" s="1"/>
    </row>
    <row r="320" spans="2:10" x14ac:dyDescent="0.2">
      <c r="B320" s="9" t="str">
        <f>$B$34</f>
        <v>Fine Arts</v>
      </c>
      <c r="C320" s="59">
        <f t="shared" si="26"/>
        <v>0.86534361486288891</v>
      </c>
      <c r="D320" s="59">
        <f t="shared" si="26"/>
        <v>2.0099055574372118</v>
      </c>
      <c r="E320" s="59">
        <f t="shared" si="26"/>
        <v>3.0695004809641091</v>
      </c>
      <c r="F320" s="59">
        <f t="shared" si="26"/>
        <v>0</v>
      </c>
      <c r="G320" s="59">
        <f t="shared" si="26"/>
        <v>0</v>
      </c>
      <c r="H320" s="59">
        <f t="shared" si="26"/>
        <v>1.673045582164397</v>
      </c>
      <c r="I320" s="1"/>
    </row>
    <row r="321" spans="2:9" x14ac:dyDescent="0.2">
      <c r="B321" s="9" t="str">
        <f>$B$35</f>
        <v>Teacher Education</v>
      </c>
      <c r="C321" s="59">
        <f t="shared" si="26"/>
        <v>1.4762978149993993</v>
      </c>
      <c r="D321" s="59">
        <f t="shared" si="26"/>
        <v>1.6715194551500885</v>
      </c>
      <c r="E321" s="59">
        <f t="shared" si="26"/>
        <v>3.1372584771133103</v>
      </c>
      <c r="F321" s="59">
        <f t="shared" si="26"/>
        <v>3.4670835691825364</v>
      </c>
      <c r="G321" s="59">
        <f t="shared" si="26"/>
        <v>0</v>
      </c>
      <c r="H321" s="59">
        <f t="shared" si="26"/>
        <v>2.0767458980433147</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2.1038538214810636</v>
      </c>
      <c r="D323" s="59">
        <f t="shared" si="26"/>
        <v>2.573707062914433</v>
      </c>
      <c r="E323" s="59">
        <f t="shared" si="26"/>
        <v>3.0527629294842682</v>
      </c>
      <c r="F323" s="59">
        <f t="shared" si="26"/>
        <v>0</v>
      </c>
      <c r="G323" s="59">
        <f t="shared" si="26"/>
        <v>0</v>
      </c>
      <c r="H323" s="59">
        <f t="shared" si="26"/>
        <v>2.662860396072352</v>
      </c>
      <c r="I323" s="1"/>
    </row>
    <row r="324" spans="2:9" x14ac:dyDescent="0.2">
      <c r="B324" s="9" t="str">
        <f>$B$38</f>
        <v>Home Economics</v>
      </c>
      <c r="C324" s="59">
        <f t="shared" si="26"/>
        <v>0.91458300692148342</v>
      </c>
      <c r="D324" s="59">
        <f t="shared" si="26"/>
        <v>1.4584890410858569</v>
      </c>
      <c r="E324" s="59">
        <f t="shared" si="26"/>
        <v>5.6969329336637005</v>
      </c>
      <c r="F324" s="59">
        <f t="shared" si="26"/>
        <v>0</v>
      </c>
      <c r="G324" s="59">
        <f t="shared" si="26"/>
        <v>0</v>
      </c>
      <c r="H324" s="59">
        <f t="shared" si="26"/>
        <v>1.7765850322006365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0.53986312226186839</v>
      </c>
      <c r="D326" s="59">
        <f t="shared" si="26"/>
        <v>1.2485369243363773</v>
      </c>
      <c r="E326" s="59">
        <f t="shared" si="26"/>
        <v>0</v>
      </c>
      <c r="F326" s="59">
        <f t="shared" si="26"/>
        <v>0</v>
      </c>
      <c r="G326" s="59">
        <f t="shared" si="26"/>
        <v>0</v>
      </c>
      <c r="H326" s="59">
        <f t="shared" si="26"/>
        <v>1.2093475896594459</v>
      </c>
      <c r="I326" s="1"/>
    </row>
    <row r="327" spans="2:9" x14ac:dyDescent="0.2">
      <c r="B327" s="9" t="str">
        <f>$B$41</f>
        <v>Library Science</v>
      </c>
      <c r="C327" s="59">
        <f t="shared" si="26"/>
        <v>0</v>
      </c>
      <c r="D327" s="59">
        <f t="shared" si="26"/>
        <v>0</v>
      </c>
      <c r="E327" s="59">
        <f t="shared" si="26"/>
        <v>1.6954466078539121</v>
      </c>
      <c r="F327" s="59">
        <f t="shared" si="26"/>
        <v>0</v>
      </c>
      <c r="G327" s="59">
        <f t="shared" si="26"/>
        <v>0</v>
      </c>
      <c r="H327" s="59">
        <f t="shared" si="26"/>
        <v>1.6954466078539121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1.1702625207770301</v>
      </c>
      <c r="D331" s="59">
        <f t="shared" si="26"/>
        <v>1.5239840074770981</v>
      </c>
      <c r="E331" s="59">
        <f t="shared" si="26"/>
        <v>1.5009071302591488</v>
      </c>
      <c r="F331" s="59">
        <f t="shared" si="26"/>
        <v>0</v>
      </c>
      <c r="G331" s="59">
        <f t="shared" si="26"/>
        <v>0</v>
      </c>
      <c r="H331" s="59">
        <f t="shared" si="26"/>
        <v>1.4999720967378041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1.224383433258821</v>
      </c>
      <c r="D333" s="59">
        <f t="shared" si="26"/>
        <v>1.8401607353563607</v>
      </c>
      <c r="E333" s="59">
        <f t="shared" si="26"/>
        <v>1.8737449646377287</v>
      </c>
      <c r="F333" s="59">
        <f t="shared" si="26"/>
        <v>0</v>
      </c>
      <c r="G333" s="59">
        <f t="shared" si="26"/>
        <v>0</v>
      </c>
      <c r="H333" s="59">
        <f t="shared" si="26"/>
        <v>1.8072252287614519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0.54300809286180585</v>
      </c>
      <c r="E335" s="59">
        <f t="shared" si="27"/>
        <v>0</v>
      </c>
      <c r="F335" s="59">
        <f t="shared" si="27"/>
        <v>0</v>
      </c>
      <c r="G335" s="59">
        <f t="shared" si="27"/>
        <v>0</v>
      </c>
      <c r="H335" s="59">
        <f t="shared" si="27"/>
        <v>0.54300809286180585</v>
      </c>
      <c r="I335" s="1"/>
    </row>
    <row r="336" spans="2:9" x14ac:dyDescent="0.2">
      <c r="B336" s="9" t="str">
        <f>$B$50</f>
        <v>Technology</v>
      </c>
      <c r="C336" s="59">
        <f t="shared" si="27"/>
        <v>2.2581745047058548</v>
      </c>
      <c r="D336" s="59">
        <f t="shared" si="27"/>
        <v>2.1657342195306786</v>
      </c>
      <c r="E336" s="59">
        <f t="shared" si="27"/>
        <v>3.0919168561542336</v>
      </c>
      <c r="F336" s="59">
        <f t="shared" si="27"/>
        <v>0</v>
      </c>
      <c r="G336" s="59">
        <f t="shared" si="27"/>
        <v>0</v>
      </c>
      <c r="H336" s="59">
        <f t="shared" si="27"/>
        <v>2.6180941177563302</v>
      </c>
      <c r="I336" s="1"/>
    </row>
    <row r="337" spans="2:10" x14ac:dyDescent="0.2">
      <c r="B337" s="9" t="str">
        <f>$B$51</f>
        <v>Nursing</v>
      </c>
      <c r="C337" s="59">
        <f t="shared" si="27"/>
        <v>0</v>
      </c>
      <c r="D337" s="59">
        <f t="shared" si="27"/>
        <v>3.3346751299512438</v>
      </c>
      <c r="E337" s="59">
        <f t="shared" si="27"/>
        <v>0</v>
      </c>
      <c r="F337" s="59">
        <f t="shared" si="27"/>
        <v>0</v>
      </c>
      <c r="G337" s="59">
        <f t="shared" si="27"/>
        <v>0</v>
      </c>
      <c r="H337" s="59">
        <f t="shared" si="27"/>
        <v>3.3346751299512438</v>
      </c>
      <c r="I337" s="1"/>
    </row>
    <row r="338" spans="2:10" x14ac:dyDescent="0.2">
      <c r="B338" s="39" t="str">
        <f>$B$52</f>
        <v>Totals</v>
      </c>
      <c r="C338" s="59">
        <f t="shared" si="27"/>
        <v>1.2029793159042914</v>
      </c>
      <c r="D338" s="59">
        <f t="shared" si="27"/>
        <v>1.7854619823253506</v>
      </c>
      <c r="E338" s="59">
        <f t="shared" si="27"/>
        <v>2.527189572087122</v>
      </c>
      <c r="F338" s="59">
        <f t="shared" si="27"/>
        <v>3.5790997435124163</v>
      </c>
      <c r="G338" s="59">
        <f t="shared" si="27"/>
        <v>0</v>
      </c>
      <c r="H338" s="59">
        <f t="shared" si="27"/>
        <v>1.8534232976553655</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7896.8160092003491</v>
      </c>
      <c r="D343" s="42">
        <f t="shared" si="28"/>
        <v>11852.150124862921</v>
      </c>
      <c r="E343" s="42">
        <f>E293*24</f>
        <v>19863.691831941833</v>
      </c>
      <c r="F343" s="42">
        <f>F293*18</f>
        <v>16144.128806946594</v>
      </c>
      <c r="G343" s="42">
        <f>G293*24</f>
        <v>0</v>
      </c>
      <c r="H343" s="42">
        <f>IF((C32/30+D32/30+E32/24+F32/18+G32/24)=0,0,H268/(C32/30+D32/30+E32/24+F32/18+G32/24))</f>
        <v>11991.902376691163</v>
      </c>
      <c r="I343" s="1"/>
    </row>
    <row r="344" spans="2:10" x14ac:dyDescent="0.2">
      <c r="B344" s="9" t="str">
        <f>$B$33</f>
        <v>Science</v>
      </c>
      <c r="C344" s="43">
        <f t="shared" si="28"/>
        <v>10326.058816015147</v>
      </c>
      <c r="D344" s="43">
        <f t="shared" si="28"/>
        <v>16743.063108099766</v>
      </c>
      <c r="E344" s="43">
        <f>E294*24</f>
        <v>19683.536627465059</v>
      </c>
      <c r="F344" s="43">
        <f>F294*18</f>
        <v>29817.861462714111</v>
      </c>
      <c r="G344" s="43">
        <f>G294*24</f>
        <v>0</v>
      </c>
      <c r="H344" s="43">
        <f t="shared" ref="H344:H363" si="29">IF((C33/30+D33/30+E33/24+F33/18+G33/24)=0,0,H269/(C33/30+D33/30+E33/24+F33/18+G33/24))</f>
        <v>15565.682041663116</v>
      </c>
      <c r="I344" s="1"/>
    </row>
    <row r="345" spans="2:10" x14ac:dyDescent="0.2">
      <c r="B345" s="9" t="str">
        <f>$B$34</f>
        <v>Fine Arts</v>
      </c>
      <c r="C345" s="43">
        <f t="shared" si="28"/>
        <v>6833.459311308563</v>
      </c>
      <c r="D345" s="43">
        <f t="shared" si="28"/>
        <v>15871.854382950925</v>
      </c>
      <c r="E345" s="43">
        <f t="shared" ref="E345:E363" si="30">E295*24</f>
        <v>19391.424430660438</v>
      </c>
      <c r="F345" s="43">
        <f t="shared" ref="F345:F363" si="31">F295*18</f>
        <v>0</v>
      </c>
      <c r="G345" s="43">
        <f t="shared" ref="G345:G363" si="32">G295*24</f>
        <v>0</v>
      </c>
      <c r="H345" s="43">
        <f t="shared" si="29"/>
        <v>12962.337514189107</v>
      </c>
      <c r="I345" s="1"/>
    </row>
    <row r="346" spans="2:10" x14ac:dyDescent="0.2">
      <c r="B346" s="9" t="str">
        <f>$B$35</f>
        <v>Teacher Education</v>
      </c>
      <c r="C346" s="43">
        <f t="shared" si="28"/>
        <v>11658.052219834752</v>
      </c>
      <c r="D346" s="43">
        <f t="shared" si="28"/>
        <v>13199.681593119063</v>
      </c>
      <c r="E346" s="43">
        <f t="shared" si="30"/>
        <v>19819.482373654319</v>
      </c>
      <c r="F346" s="43">
        <f t="shared" si="31"/>
        <v>16427.352620613685</v>
      </c>
      <c r="G346" s="43">
        <f t="shared" si="32"/>
        <v>0</v>
      </c>
      <c r="H346" s="43">
        <f t="shared" si="29"/>
        <v>14910.675577432983</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16613.746538488998</v>
      </c>
      <c r="D348" s="43">
        <f t="shared" si="28"/>
        <v>20324.091137414704</v>
      </c>
      <c r="E348" s="43">
        <f t="shared" si="30"/>
        <v>19285.68573907578</v>
      </c>
      <c r="F348" s="43">
        <f t="shared" si="31"/>
        <v>0</v>
      </c>
      <c r="G348" s="43">
        <f t="shared" si="32"/>
        <v>0</v>
      </c>
      <c r="H348" s="43">
        <f t="shared" si="29"/>
        <v>19202.055900265867</v>
      </c>
      <c r="I348" s="1"/>
    </row>
    <row r="349" spans="2:10" x14ac:dyDescent="0.2">
      <c r="B349" s="9" t="str">
        <f>$B$38</f>
        <v>Home Economics</v>
      </c>
      <c r="C349" s="43">
        <f t="shared" si="28"/>
        <v>7222.2937308001638</v>
      </c>
      <c r="D349" s="43">
        <f t="shared" si="28"/>
        <v>11517.419608890061</v>
      </c>
      <c r="E349" s="43">
        <f t="shared" si="30"/>
        <v>35990.104955116971</v>
      </c>
      <c r="F349" s="43">
        <f t="shared" si="31"/>
        <v>0</v>
      </c>
      <c r="G349" s="43">
        <f t="shared" si="32"/>
        <v>0</v>
      </c>
      <c r="H349" s="43">
        <f t="shared" si="29"/>
        <v>13763.545574270041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4263.1997466544071</v>
      </c>
      <c r="D351" s="43">
        <f t="shared" si="28"/>
        <v>9859.4663721772704</v>
      </c>
      <c r="E351" s="43">
        <f t="shared" si="30"/>
        <v>0</v>
      </c>
      <c r="F351" s="43">
        <f t="shared" si="31"/>
        <v>0</v>
      </c>
      <c r="G351" s="43">
        <f t="shared" si="32"/>
        <v>0</v>
      </c>
      <c r="H351" s="43">
        <f t="shared" si="29"/>
        <v>9549.9954067105664</v>
      </c>
      <c r="I351" s="1"/>
    </row>
    <row r="352" spans="2:10" x14ac:dyDescent="0.2">
      <c r="B352" s="9" t="str">
        <f>$B$41</f>
        <v>Library Science</v>
      </c>
      <c r="C352" s="43">
        <f t="shared" si="28"/>
        <v>0</v>
      </c>
      <c r="D352" s="43">
        <f t="shared" si="28"/>
        <v>0</v>
      </c>
      <c r="E352" s="43">
        <f t="shared" si="30"/>
        <v>10710.903932516159</v>
      </c>
      <c r="F352" s="43">
        <f t="shared" si="31"/>
        <v>0</v>
      </c>
      <c r="G352" s="43">
        <f t="shared" si="32"/>
        <v>0</v>
      </c>
      <c r="H352" s="43">
        <f t="shared" si="29"/>
        <v>10710.903932516159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9241.3478090392073</v>
      </c>
      <c r="D356" s="43">
        <f t="shared" si="28"/>
        <v>12034.621308010452</v>
      </c>
      <c r="E356" s="43">
        <f t="shared" si="30"/>
        <v>9481.90996364272</v>
      </c>
      <c r="F356" s="43">
        <f t="shared" si="31"/>
        <v>0</v>
      </c>
      <c r="G356" s="43">
        <f t="shared" si="32"/>
        <v>0</v>
      </c>
      <c r="H356" s="43">
        <f t="shared" si="29"/>
        <v>10633.096778393867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9668.7306971579437</v>
      </c>
      <c r="D358" s="43">
        <f t="shared" si="28"/>
        <v>14531.410754463996</v>
      </c>
      <c r="E358" s="43">
        <f t="shared" si="30"/>
        <v>11837.295387127806</v>
      </c>
      <c r="F358" s="43">
        <f t="shared" si="31"/>
        <v>0</v>
      </c>
      <c r="G358" s="43">
        <f t="shared" si="32"/>
        <v>0</v>
      </c>
      <c r="H358" s="43">
        <f t="shared" si="29"/>
        <v>13215.439132825097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4288.0350008364585</v>
      </c>
      <c r="E360" s="43">
        <f t="shared" si="30"/>
        <v>0</v>
      </c>
      <c r="F360" s="43">
        <f t="shared" si="31"/>
        <v>0</v>
      </c>
      <c r="G360" s="43">
        <f t="shared" si="32"/>
        <v>0</v>
      </c>
      <c r="H360" s="43">
        <f t="shared" si="29"/>
        <v>4288.0350008364585</v>
      </c>
      <c r="I360" s="1"/>
    </row>
    <row r="361" spans="2:9" x14ac:dyDescent="0.2">
      <c r="B361" s="9" t="str">
        <f>$B$50</f>
        <v>Technology</v>
      </c>
      <c r="C361" s="43">
        <f t="shared" si="33"/>
        <v>17832.388580329265</v>
      </c>
      <c r="D361" s="43">
        <f t="shared" si="33"/>
        <v>17102.404656462884</v>
      </c>
      <c r="E361" s="43">
        <f t="shared" si="30"/>
        <v>19533.038823036131</v>
      </c>
      <c r="F361" s="43">
        <f t="shared" si="31"/>
        <v>0</v>
      </c>
      <c r="G361" s="43">
        <f t="shared" si="32"/>
        <v>0</v>
      </c>
      <c r="H361" s="43">
        <f t="shared" si="29"/>
        <v>18432.782628423702</v>
      </c>
      <c r="I361" s="1"/>
    </row>
    <row r="362" spans="2:9" x14ac:dyDescent="0.2">
      <c r="B362" s="9" t="str">
        <f>$B$51</f>
        <v>Nursing</v>
      </c>
      <c r="C362" s="43">
        <f t="shared" si="33"/>
        <v>0</v>
      </c>
      <c r="D362" s="43">
        <f t="shared" si="33"/>
        <v>26333.315951681237</v>
      </c>
      <c r="E362" s="43">
        <f t="shared" si="30"/>
        <v>0</v>
      </c>
      <c r="F362" s="43">
        <f t="shared" si="31"/>
        <v>0</v>
      </c>
      <c r="G362" s="43">
        <f t="shared" si="32"/>
        <v>0</v>
      </c>
      <c r="H362" s="43">
        <f t="shared" si="29"/>
        <v>26333.315951681237</v>
      </c>
      <c r="I362" s="1"/>
    </row>
    <row r="363" spans="2:9" x14ac:dyDescent="0.2">
      <c r="B363" s="39" t="str">
        <f>$B$52</f>
        <v>Totals</v>
      </c>
      <c r="C363" s="42">
        <f t="shared" si="33"/>
        <v>9499.7063205698923</v>
      </c>
      <c r="D363" s="42">
        <f t="shared" si="33"/>
        <v>14099.46476584542</v>
      </c>
      <c r="E363" s="42">
        <f t="shared" si="30"/>
        <v>15965.400856913409</v>
      </c>
      <c r="F363" s="42">
        <f t="shared" si="31"/>
        <v>16958.095291856225</v>
      </c>
      <c r="G363" s="42">
        <f t="shared" si="32"/>
        <v>0</v>
      </c>
      <c r="H363" s="42">
        <f t="shared" si="29"/>
        <v>13778.070119369238</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46" priority="6" stopIfTrue="1">
      <formula>C32=0</formula>
    </cfRule>
  </conditionalFormatting>
  <conditionalFormatting sqref="C91:G110">
    <cfRule type="expression" dxfId="145" priority="5" stopIfTrue="1">
      <formula>C32=0</formula>
    </cfRule>
  </conditionalFormatting>
  <conditionalFormatting sqref="C143:H162">
    <cfRule type="expression" dxfId="144" priority="3" stopIfTrue="1">
      <formula>C32=0</formula>
    </cfRule>
  </conditionalFormatting>
  <conditionalFormatting sqref="H143:H162">
    <cfRule type="expression" dxfId="143" priority="4" stopIfTrue="1">
      <formula>OR(AND(#REF!&gt;0,H143&gt;0,H61=0),AND(#REF!&gt;0,H143&gt;0,H32=0))</formula>
    </cfRule>
  </conditionalFormatting>
  <conditionalFormatting sqref="H143:H162">
    <cfRule type="expression" dxfId="142" priority="2" stopIfTrue="1">
      <formula>OR(AND(#REF!&gt;0,H143&gt;0,H61=0),AND(#REF!&gt;0,H143&gt;0,H32=0))</formula>
    </cfRule>
  </conditionalFormatting>
  <conditionalFormatting sqref="H143:H162">
    <cfRule type="expression" dxfId="14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topLeftCell="A31"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81</v>
      </c>
      <c r="C3" s="6"/>
      <c r="D3" s="6"/>
      <c r="E3" s="6"/>
      <c r="F3" s="6"/>
      <c r="G3" s="6"/>
      <c r="H3" s="6"/>
    </row>
    <row r="4" spans="2:8" x14ac:dyDescent="0.2">
      <c r="B4" s="90" t="s">
        <v>155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Data!G24</f>
        <v>49960679</v>
      </c>
      <c r="G13" s="33"/>
      <c r="H13" s="60">
        <f>F13</f>
        <v>49960679</v>
      </c>
    </row>
    <row r="14" spans="2:8" x14ac:dyDescent="0.2">
      <c r="B14" s="364" t="s">
        <v>14</v>
      </c>
      <c r="C14" s="364"/>
      <c r="D14" s="364"/>
      <c r="E14" s="364"/>
      <c r="F14" s="82">
        <f>Data!H24</f>
        <v>2189177</v>
      </c>
      <c r="G14" s="33"/>
      <c r="H14" s="30">
        <f>F14</f>
        <v>2189177</v>
      </c>
    </row>
    <row r="15" spans="2:8" x14ac:dyDescent="0.2">
      <c r="B15" s="364" t="s">
        <v>15</v>
      </c>
      <c r="C15" s="364"/>
      <c r="D15" s="364"/>
      <c r="E15" s="364"/>
      <c r="F15" s="82">
        <f>Data!I24</f>
        <v>30241282</v>
      </c>
      <c r="G15" s="33"/>
      <c r="H15" s="30">
        <f>F15</f>
        <v>30241282</v>
      </c>
    </row>
    <row r="16" spans="2:8" x14ac:dyDescent="0.2">
      <c r="B16" s="364" t="s">
        <v>19</v>
      </c>
      <c r="C16" s="364"/>
      <c r="D16" s="364"/>
      <c r="E16" s="364"/>
      <c r="F16" s="82">
        <f>Data!J24</f>
        <v>7902683</v>
      </c>
      <c r="G16" s="33"/>
      <c r="H16" s="30">
        <f>F16-G16</f>
        <v>7902683</v>
      </c>
    </row>
    <row r="17" spans="2:23" x14ac:dyDescent="0.2">
      <c r="B17" s="364" t="s">
        <v>16</v>
      </c>
      <c r="C17" s="364"/>
      <c r="D17" s="364"/>
      <c r="E17" s="364"/>
      <c r="F17" s="82">
        <f>Data!K24</f>
        <v>23116144</v>
      </c>
      <c r="G17" s="33"/>
      <c r="H17" s="30">
        <f>F17</f>
        <v>23116144</v>
      </c>
    </row>
    <row r="18" spans="2:23" x14ac:dyDescent="0.2">
      <c r="B18" s="364" t="s">
        <v>1</v>
      </c>
      <c r="C18" s="364"/>
      <c r="D18" s="364"/>
      <c r="E18" s="364"/>
      <c r="F18" s="83">
        <f>SUM(F13:F17)</f>
        <v>113409965</v>
      </c>
      <c r="G18" s="34"/>
      <c r="H18" s="29">
        <f>SUM(H13:H17)</f>
        <v>113409965</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Data!L24</f>
        <v>Lila Murray</v>
      </c>
      <c r="E21" s="363"/>
      <c r="F21" s="363"/>
      <c r="G21" s="94" t="str">
        <f>Data!M24</f>
        <v>713-221-8098</v>
      </c>
      <c r="H21" s="84" t="str">
        <f>Data!N24</f>
        <v>murrayd@uhd.edu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Data!O24</f>
        <v>2896</v>
      </c>
      <c r="D25" s="86">
        <f>Data!P24</f>
        <v>9833</v>
      </c>
      <c r="E25" s="86">
        <f>Data!Q24</f>
        <v>1532</v>
      </c>
      <c r="F25" s="86">
        <f>Data!R24</f>
        <v>0</v>
      </c>
      <c r="G25" s="86">
        <f>Data!S24</f>
        <v>0</v>
      </c>
      <c r="H25" s="74">
        <f>SUM(C25:G25)</f>
        <v>14261</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Data!T24</f>
        <v>Tucker, Carol M.</v>
      </c>
      <c r="E28" s="363"/>
      <c r="F28" s="363"/>
      <c r="G28" s="94" t="str">
        <f>Data!U24</f>
        <v>(713) 221-8269</v>
      </c>
      <c r="H28" s="84" t="str">
        <f>Data!V24</f>
        <v>TuckerCa@uhd.edu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Data!W24</f>
        <v>72853</v>
      </c>
      <c r="D32" s="87">
        <f>Data!AQ24</f>
        <v>49158</v>
      </c>
      <c r="E32" s="87">
        <f>Data!BK24</f>
        <v>2403</v>
      </c>
      <c r="F32" s="87">
        <f>Data!CE24</f>
        <v>0</v>
      </c>
      <c r="G32" s="87">
        <f>Data!CY24</f>
        <v>0</v>
      </c>
      <c r="H32" s="22">
        <f>SUM(C32:G32)</f>
        <v>124414</v>
      </c>
      <c r="I32" s="1"/>
      <c r="W32" s="18"/>
    </row>
    <row r="33" spans="2:23" x14ac:dyDescent="0.2">
      <c r="B33" s="7" t="s">
        <v>46</v>
      </c>
      <c r="C33" s="87">
        <f>Data!X24</f>
        <v>14553</v>
      </c>
      <c r="D33" s="87">
        <f>Data!AR24</f>
        <v>17362</v>
      </c>
      <c r="E33" s="87">
        <f>Data!BL24</f>
        <v>1203</v>
      </c>
      <c r="F33" s="87">
        <f>Data!CF24</f>
        <v>0</v>
      </c>
      <c r="G33" s="87">
        <f>Data!CZ24</f>
        <v>0</v>
      </c>
      <c r="H33" s="22">
        <f t="shared" ref="H33:H52" si="0">SUM(C33:G33)</f>
        <v>33118</v>
      </c>
      <c r="I33" s="1"/>
      <c r="W33" s="18"/>
    </row>
    <row r="34" spans="2:23" x14ac:dyDescent="0.2">
      <c r="B34" s="7" t="s">
        <v>47</v>
      </c>
      <c r="C34" s="87">
        <f>Data!Y24</f>
        <v>6771</v>
      </c>
      <c r="D34" s="87">
        <f>Data!AS24</f>
        <v>1698</v>
      </c>
      <c r="E34" s="87">
        <f>Data!BM24</f>
        <v>0</v>
      </c>
      <c r="F34" s="87">
        <f>Data!CG24</f>
        <v>0</v>
      </c>
      <c r="G34" s="87">
        <f>Data!DA24</f>
        <v>0</v>
      </c>
      <c r="H34" s="22">
        <f t="shared" si="0"/>
        <v>8469</v>
      </c>
      <c r="I34" s="1"/>
      <c r="W34" s="18"/>
    </row>
    <row r="35" spans="2:23" x14ac:dyDescent="0.2">
      <c r="B35" s="7" t="s">
        <v>48</v>
      </c>
      <c r="C35" s="87">
        <f>Data!Z24</f>
        <v>1542</v>
      </c>
      <c r="D35" s="87">
        <f>Data!AT24</f>
        <v>11337</v>
      </c>
      <c r="E35" s="87">
        <f>Data!BN24</f>
        <v>726</v>
      </c>
      <c r="F35" s="87">
        <f>Data!CH24</f>
        <v>0</v>
      </c>
      <c r="G35" s="87">
        <f>Data!DB24</f>
        <v>0</v>
      </c>
      <c r="H35" s="22">
        <f t="shared" si="0"/>
        <v>13605</v>
      </c>
      <c r="I35" s="1"/>
      <c r="W35" s="18"/>
    </row>
    <row r="36" spans="2:23" x14ac:dyDescent="0.2">
      <c r="B36" s="7" t="s">
        <v>49</v>
      </c>
      <c r="C36" s="87">
        <f>Data!AA24</f>
        <v>0</v>
      </c>
      <c r="D36" s="87">
        <f>Data!AU24</f>
        <v>0</v>
      </c>
      <c r="E36" s="87">
        <f>Data!BO24</f>
        <v>0</v>
      </c>
      <c r="F36" s="87">
        <f>Data!CI24</f>
        <v>0</v>
      </c>
      <c r="G36" s="87">
        <f>Data!DC24</f>
        <v>0</v>
      </c>
      <c r="H36" s="22">
        <f t="shared" si="0"/>
        <v>0</v>
      </c>
      <c r="I36" s="1"/>
      <c r="W36" s="18"/>
    </row>
    <row r="37" spans="2:23" x14ac:dyDescent="0.2">
      <c r="B37" s="7" t="s">
        <v>50</v>
      </c>
      <c r="C37" s="87">
        <f>Data!AB24</f>
        <v>3939</v>
      </c>
      <c r="D37" s="87">
        <f>Data!AV24</f>
        <v>2707</v>
      </c>
      <c r="E37" s="87">
        <f>Data!BP24</f>
        <v>372</v>
      </c>
      <c r="F37" s="87">
        <f>Data!CJ24</f>
        <v>0</v>
      </c>
      <c r="G37" s="87">
        <f>Data!DD24</f>
        <v>0</v>
      </c>
      <c r="H37" s="22">
        <f t="shared" si="0"/>
        <v>7018</v>
      </c>
      <c r="I37" s="1"/>
      <c r="W37" s="18"/>
    </row>
    <row r="38" spans="2:23" x14ac:dyDescent="0.2">
      <c r="B38" s="7" t="s">
        <v>51</v>
      </c>
      <c r="C38" s="87">
        <f>Data!AC24</f>
        <v>243</v>
      </c>
      <c r="D38" s="87">
        <f>Data!AW24</f>
        <v>627</v>
      </c>
      <c r="E38" s="87">
        <f>Data!BQ24</f>
        <v>0</v>
      </c>
      <c r="F38" s="87">
        <f>Data!CK24</f>
        <v>0</v>
      </c>
      <c r="G38" s="87">
        <f>Data!DE24</f>
        <v>0</v>
      </c>
      <c r="H38" s="22">
        <f t="shared" si="0"/>
        <v>870</v>
      </c>
      <c r="I38" s="1"/>
      <c r="W38" s="18"/>
    </row>
    <row r="39" spans="2:23" x14ac:dyDescent="0.2">
      <c r="B39" s="7" t="s">
        <v>52</v>
      </c>
      <c r="C39" s="87">
        <f>Data!AD24</f>
        <v>0</v>
      </c>
      <c r="D39" s="87">
        <f>Data!AX24</f>
        <v>0</v>
      </c>
      <c r="E39" s="87">
        <f>Data!BR24</f>
        <v>0</v>
      </c>
      <c r="F39" s="87">
        <f>Data!CL24</f>
        <v>0</v>
      </c>
      <c r="G39" s="87">
        <f>Data!DF24</f>
        <v>0</v>
      </c>
      <c r="H39" s="22">
        <f t="shared" si="0"/>
        <v>0</v>
      </c>
      <c r="I39" s="1"/>
      <c r="W39" s="18"/>
    </row>
    <row r="40" spans="2:23" x14ac:dyDescent="0.2">
      <c r="B40" s="7" t="s">
        <v>53</v>
      </c>
      <c r="C40" s="87">
        <f>Data!AE24</f>
        <v>555</v>
      </c>
      <c r="D40" s="87">
        <f>Data!AY24</f>
        <v>3354</v>
      </c>
      <c r="E40" s="87">
        <f>Data!BS24</f>
        <v>0</v>
      </c>
      <c r="F40" s="87">
        <f>Data!CM24</f>
        <v>0</v>
      </c>
      <c r="G40" s="87">
        <f>Data!DG24</f>
        <v>0</v>
      </c>
      <c r="H40" s="22">
        <f t="shared" si="0"/>
        <v>3909</v>
      </c>
      <c r="I40" s="1"/>
      <c r="W40" s="18"/>
    </row>
    <row r="41" spans="2:23" x14ac:dyDescent="0.2">
      <c r="B41" s="7" t="s">
        <v>54</v>
      </c>
      <c r="C41" s="87">
        <f>Data!AF24</f>
        <v>0</v>
      </c>
      <c r="D41" s="87">
        <f>Data!AZ24</f>
        <v>0</v>
      </c>
      <c r="E41" s="87">
        <f>Data!BT24</f>
        <v>0</v>
      </c>
      <c r="F41" s="87">
        <f>Data!CN24</f>
        <v>0</v>
      </c>
      <c r="G41" s="87">
        <f>Data!DH24</f>
        <v>0</v>
      </c>
      <c r="H41" s="22">
        <f t="shared" si="0"/>
        <v>0</v>
      </c>
      <c r="I41" s="1"/>
      <c r="W41" s="18"/>
    </row>
    <row r="42" spans="2:23" x14ac:dyDescent="0.2">
      <c r="B42" s="7" t="s">
        <v>55</v>
      </c>
      <c r="C42" s="87">
        <f>Data!AG24</f>
        <v>0</v>
      </c>
      <c r="D42" s="87">
        <f>Data!BA24</f>
        <v>0</v>
      </c>
      <c r="E42" s="87">
        <f>Data!BU24</f>
        <v>0</v>
      </c>
      <c r="F42" s="87">
        <f>Data!CO24</f>
        <v>0</v>
      </c>
      <c r="G42" s="87">
        <f>Data!DI24</f>
        <v>0</v>
      </c>
      <c r="H42" s="22">
        <f t="shared" si="0"/>
        <v>0</v>
      </c>
      <c r="I42" s="1"/>
      <c r="W42" s="18"/>
    </row>
    <row r="43" spans="2:23" x14ac:dyDescent="0.2">
      <c r="B43" s="7" t="s">
        <v>56</v>
      </c>
      <c r="C43" s="87">
        <f>Data!AH24</f>
        <v>0</v>
      </c>
      <c r="D43" s="87">
        <f>Data!BB24</f>
        <v>0</v>
      </c>
      <c r="E43" s="87">
        <f>Data!BV24</f>
        <v>0</v>
      </c>
      <c r="F43" s="87">
        <f>Data!CP24</f>
        <v>0</v>
      </c>
      <c r="G43" s="87">
        <f>Data!DJ24</f>
        <v>0</v>
      </c>
      <c r="H43" s="22">
        <f t="shared" si="0"/>
        <v>0</v>
      </c>
      <c r="I43" s="1"/>
      <c r="W43" s="18"/>
    </row>
    <row r="44" spans="2:23" x14ac:dyDescent="0.2">
      <c r="B44" s="7" t="s">
        <v>57</v>
      </c>
      <c r="C44" s="87">
        <f>Data!AI24</f>
        <v>0</v>
      </c>
      <c r="D44" s="87">
        <f>Data!BC24</f>
        <v>0</v>
      </c>
      <c r="E44" s="87">
        <f>Data!BW24</f>
        <v>0</v>
      </c>
      <c r="F44" s="87">
        <f>Data!CQ24</f>
        <v>0</v>
      </c>
      <c r="G44" s="87">
        <f>Data!DK24</f>
        <v>0</v>
      </c>
      <c r="H44" s="22">
        <f t="shared" si="0"/>
        <v>0</v>
      </c>
      <c r="I44" s="1"/>
      <c r="W44" s="18"/>
    </row>
    <row r="45" spans="2:23" x14ac:dyDescent="0.2">
      <c r="B45" s="7" t="s">
        <v>58</v>
      </c>
      <c r="C45" s="87">
        <f>Data!AJ24</f>
        <v>750</v>
      </c>
      <c r="D45" s="87">
        <f>Data!BD24</f>
        <v>2472</v>
      </c>
      <c r="E45" s="87">
        <f>Data!BX24</f>
        <v>0</v>
      </c>
      <c r="F45" s="87">
        <f>Data!CR24</f>
        <v>0</v>
      </c>
      <c r="G45" s="87">
        <f>Data!DL24</f>
        <v>0</v>
      </c>
      <c r="H45" s="22">
        <f t="shared" si="0"/>
        <v>3222</v>
      </c>
      <c r="I45" s="1"/>
      <c r="W45" s="18"/>
    </row>
    <row r="46" spans="2:23" x14ac:dyDescent="0.2">
      <c r="B46" s="7" t="s">
        <v>59</v>
      </c>
      <c r="C46" s="87">
        <f>Data!AK24</f>
        <v>0</v>
      </c>
      <c r="D46" s="87">
        <f>Data!BE24</f>
        <v>0</v>
      </c>
      <c r="E46" s="87">
        <f>Data!BY24</f>
        <v>0</v>
      </c>
      <c r="F46" s="87">
        <f>Data!CS24</f>
        <v>0</v>
      </c>
      <c r="G46" s="87">
        <f>Data!DM24</f>
        <v>0</v>
      </c>
      <c r="H46" s="22">
        <f t="shared" si="0"/>
        <v>0</v>
      </c>
      <c r="I46" s="1"/>
      <c r="W46" s="18"/>
    </row>
    <row r="47" spans="2:23" x14ac:dyDescent="0.2">
      <c r="B47" s="7" t="s">
        <v>60</v>
      </c>
      <c r="C47" s="87">
        <f>Data!AL24</f>
        <v>4059</v>
      </c>
      <c r="D47" s="87">
        <f>Data!BF24</f>
        <v>55449</v>
      </c>
      <c r="E47" s="87">
        <f>Data!BZ24</f>
        <v>22006</v>
      </c>
      <c r="F47" s="87">
        <f>Data!CT24</f>
        <v>0</v>
      </c>
      <c r="G47" s="87">
        <f>Data!DN24</f>
        <v>0</v>
      </c>
      <c r="H47" s="22">
        <f t="shared" si="0"/>
        <v>81514</v>
      </c>
      <c r="I47" s="1"/>
      <c r="W47" s="18"/>
    </row>
    <row r="48" spans="2:23" x14ac:dyDescent="0.2">
      <c r="B48" s="7" t="s">
        <v>61</v>
      </c>
      <c r="C48" s="87">
        <f>Data!AM24</f>
        <v>0</v>
      </c>
      <c r="D48" s="87">
        <f>Data!BG24</f>
        <v>0</v>
      </c>
      <c r="E48" s="87">
        <f>Data!CA24</f>
        <v>0</v>
      </c>
      <c r="F48" s="87">
        <f>Data!CU24</f>
        <v>0</v>
      </c>
      <c r="G48" s="87">
        <f>Data!DO24</f>
        <v>0</v>
      </c>
      <c r="H48" s="22">
        <f t="shared" si="0"/>
        <v>0</v>
      </c>
      <c r="I48" s="1"/>
      <c r="W48" s="18"/>
    </row>
    <row r="49" spans="2:23" x14ac:dyDescent="0.2">
      <c r="B49" s="7" t="s">
        <v>62</v>
      </c>
      <c r="C49" s="87">
        <f>Data!AN24</f>
        <v>0</v>
      </c>
      <c r="D49" s="87">
        <f>Data!BH24</f>
        <v>1326</v>
      </c>
      <c r="E49" s="87">
        <f>Data!CB24</f>
        <v>0</v>
      </c>
      <c r="F49" s="87">
        <f>Data!CV24</f>
        <v>0</v>
      </c>
      <c r="G49" s="87">
        <f>Data!DP24</f>
        <v>0</v>
      </c>
      <c r="H49" s="22">
        <f t="shared" si="0"/>
        <v>1326</v>
      </c>
      <c r="I49" s="1"/>
      <c r="W49" s="18"/>
    </row>
    <row r="50" spans="2:23" x14ac:dyDescent="0.2">
      <c r="B50" s="7" t="s">
        <v>63</v>
      </c>
      <c r="C50" s="87">
        <f>Data!AO24</f>
        <v>808</v>
      </c>
      <c r="D50" s="87">
        <f>Data!BI24</f>
        <v>1390</v>
      </c>
      <c r="E50" s="87">
        <f>Data!CC24</f>
        <v>747</v>
      </c>
      <c r="F50" s="87">
        <f>Data!CW24</f>
        <v>0</v>
      </c>
      <c r="G50" s="87">
        <f>Data!DQ24</f>
        <v>0</v>
      </c>
      <c r="H50" s="22">
        <f t="shared" si="0"/>
        <v>2945</v>
      </c>
      <c r="I50" s="1"/>
      <c r="W50" s="18"/>
    </row>
    <row r="51" spans="2:23" x14ac:dyDescent="0.2">
      <c r="B51" s="7" t="s">
        <v>0</v>
      </c>
      <c r="C51" s="87">
        <f>Data!AP24</f>
        <v>10</v>
      </c>
      <c r="D51" s="87">
        <f>Data!BJ24</f>
        <v>241</v>
      </c>
      <c r="E51" s="87">
        <f>Data!CD24</f>
        <v>0</v>
      </c>
      <c r="F51" s="87">
        <f>Data!CX24</f>
        <v>0</v>
      </c>
      <c r="G51" s="87">
        <f>Data!DR24</f>
        <v>0</v>
      </c>
      <c r="H51" s="22">
        <f t="shared" si="0"/>
        <v>251</v>
      </c>
      <c r="I51" s="1"/>
      <c r="W51" s="18"/>
    </row>
    <row r="52" spans="2:23" x14ac:dyDescent="0.2">
      <c r="B52" s="8" t="s">
        <v>34</v>
      </c>
      <c r="C52" s="22">
        <f>SUM(C32:C51)</f>
        <v>106083</v>
      </c>
      <c r="D52" s="22">
        <f>SUM(D32:D51)</f>
        <v>147121</v>
      </c>
      <c r="E52" s="22">
        <f>SUM(E32:E51)</f>
        <v>27457</v>
      </c>
      <c r="F52" s="22">
        <f>SUM(F32:F51)</f>
        <v>0</v>
      </c>
      <c r="G52" s="22">
        <f>SUM(G32:G51)</f>
        <v>0</v>
      </c>
      <c r="H52" s="22">
        <f t="shared" si="0"/>
        <v>280661</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Data!T24</f>
        <v>Tucker, Carol M.</v>
      </c>
      <c r="E55" s="363"/>
      <c r="F55" s="363"/>
      <c r="G55" s="94" t="str">
        <f>Data!U24</f>
        <v>(713) 221-8269</v>
      </c>
      <c r="H55" s="84" t="str">
        <f>Data!V24</f>
        <v>TuckerCa@uhd.edu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Data!DS24</f>
        <v>6622632</v>
      </c>
      <c r="D61" s="88">
        <f>Data!EM24</f>
        <v>6042437</v>
      </c>
      <c r="E61" s="88">
        <f>Data!FG24</f>
        <v>871298</v>
      </c>
      <c r="F61" s="88">
        <f>Data!GA24</f>
        <v>0</v>
      </c>
      <c r="G61" s="88">
        <f>Data!GU24</f>
        <v>0</v>
      </c>
      <c r="H61" s="21">
        <f>SUM(C61:G61)</f>
        <v>13536367</v>
      </c>
      <c r="I61" s="1"/>
    </row>
    <row r="62" spans="2:23" x14ac:dyDescent="0.2">
      <c r="B62" s="9" t="str">
        <f>$B$33</f>
        <v>Science</v>
      </c>
      <c r="C62" s="88">
        <f>Data!DT24</f>
        <v>1406924</v>
      </c>
      <c r="D62" s="88">
        <f>Data!EN24</f>
        <v>2900693</v>
      </c>
      <c r="E62" s="88">
        <f>Data!FH24</f>
        <v>264992</v>
      </c>
      <c r="F62" s="88">
        <f>Data!GB24</f>
        <v>0</v>
      </c>
      <c r="G62" s="88">
        <f>Data!GV24</f>
        <v>0</v>
      </c>
      <c r="H62" s="22">
        <f t="shared" ref="H62:H81" si="1">SUM(C62:G62)</f>
        <v>4572609</v>
      </c>
      <c r="I62" s="1"/>
    </row>
    <row r="63" spans="2:23" x14ac:dyDescent="0.2">
      <c r="B63" s="9" t="str">
        <f>$B$34</f>
        <v>Fine Arts</v>
      </c>
      <c r="C63" s="88">
        <f>Data!DU24</f>
        <v>731177</v>
      </c>
      <c r="D63" s="88">
        <f>Data!EO24</f>
        <v>281264</v>
      </c>
      <c r="E63" s="88">
        <f>Data!FI24</f>
        <v>0</v>
      </c>
      <c r="F63" s="88">
        <f>Data!GC24</f>
        <v>0</v>
      </c>
      <c r="G63" s="88">
        <f>Data!GW24</f>
        <v>0</v>
      </c>
      <c r="H63" s="22">
        <f t="shared" si="1"/>
        <v>1012441</v>
      </c>
      <c r="I63" s="1"/>
    </row>
    <row r="64" spans="2:23" x14ac:dyDescent="0.2">
      <c r="B64" s="9" t="str">
        <f>$B$35</f>
        <v>Teacher Education</v>
      </c>
      <c r="C64" s="88">
        <f>Data!DV24</f>
        <v>168991</v>
      </c>
      <c r="D64" s="88">
        <f>Data!EP24</f>
        <v>1401119</v>
      </c>
      <c r="E64" s="88">
        <f>Data!FJ24</f>
        <v>186227</v>
      </c>
      <c r="F64" s="88">
        <f>Data!GD24</f>
        <v>0</v>
      </c>
      <c r="G64" s="88">
        <f>Data!GX24</f>
        <v>0</v>
      </c>
      <c r="H64" s="22">
        <f t="shared" si="1"/>
        <v>1756337</v>
      </c>
      <c r="I64" s="1"/>
    </row>
    <row r="65" spans="2:9" x14ac:dyDescent="0.2">
      <c r="B65" s="9" t="str">
        <f>$B$36</f>
        <v>Agriculture</v>
      </c>
      <c r="C65" s="88">
        <f>Data!DW24</f>
        <v>0</v>
      </c>
      <c r="D65" s="88">
        <f>Data!EQ24</f>
        <v>0</v>
      </c>
      <c r="E65" s="88">
        <f>Data!FK24</f>
        <v>0</v>
      </c>
      <c r="F65" s="88">
        <f>Data!GE24</f>
        <v>0</v>
      </c>
      <c r="G65" s="88">
        <f>Data!GY24</f>
        <v>0</v>
      </c>
      <c r="H65" s="22">
        <f t="shared" si="1"/>
        <v>0</v>
      </c>
      <c r="I65" s="1"/>
    </row>
    <row r="66" spans="2:9" x14ac:dyDescent="0.2">
      <c r="B66" s="9" t="str">
        <f>$B$37</f>
        <v>Engineering</v>
      </c>
      <c r="C66" s="88">
        <f>Data!DX24</f>
        <v>437695</v>
      </c>
      <c r="D66" s="88">
        <f>Data!ER24</f>
        <v>485807</v>
      </c>
      <c r="E66" s="88">
        <f>Data!FL24</f>
        <v>45514</v>
      </c>
      <c r="F66" s="88">
        <f>Data!GF24</f>
        <v>0</v>
      </c>
      <c r="G66" s="88">
        <f>Data!GZ24</f>
        <v>0</v>
      </c>
      <c r="H66" s="22">
        <f t="shared" si="1"/>
        <v>969016</v>
      </c>
      <c r="I66" s="1"/>
    </row>
    <row r="67" spans="2:9" x14ac:dyDescent="0.2">
      <c r="B67" s="9" t="str">
        <f>$B$38</f>
        <v>Home Economics</v>
      </c>
      <c r="C67" s="88">
        <f>Data!DY24</f>
        <v>46734</v>
      </c>
      <c r="D67" s="88">
        <f>Data!ES24</f>
        <v>94694</v>
      </c>
      <c r="E67" s="88">
        <f>Data!FM24</f>
        <v>0</v>
      </c>
      <c r="F67" s="88">
        <f>Data!GG24</f>
        <v>0</v>
      </c>
      <c r="G67" s="88">
        <f>Data!HA24</f>
        <v>0</v>
      </c>
      <c r="H67" s="22">
        <f t="shared" si="1"/>
        <v>141428</v>
      </c>
      <c r="I67" s="1"/>
    </row>
    <row r="68" spans="2:9" x14ac:dyDescent="0.2">
      <c r="B68" s="9" t="str">
        <f>$B$39</f>
        <v>Law</v>
      </c>
      <c r="C68" s="88">
        <f>Data!DZ24</f>
        <v>0</v>
      </c>
      <c r="D68" s="88">
        <f>Data!ET24</f>
        <v>0</v>
      </c>
      <c r="E68" s="88">
        <f>Data!FN24</f>
        <v>0</v>
      </c>
      <c r="F68" s="88">
        <f>Data!GH24</f>
        <v>0</v>
      </c>
      <c r="G68" s="88">
        <f>Data!HB24</f>
        <v>0</v>
      </c>
      <c r="H68" s="22">
        <f t="shared" si="1"/>
        <v>0</v>
      </c>
      <c r="I68" s="1"/>
    </row>
    <row r="69" spans="2:9" x14ac:dyDescent="0.2">
      <c r="B69" s="9" t="str">
        <f>$B$40</f>
        <v>Social Service</v>
      </c>
      <c r="C69" s="88">
        <f>Data!EA24</f>
        <v>82675</v>
      </c>
      <c r="D69" s="88">
        <f>Data!EU24</f>
        <v>456545</v>
      </c>
      <c r="E69" s="88">
        <f>Data!FO24</f>
        <v>0</v>
      </c>
      <c r="F69" s="88">
        <f>Data!GI24</f>
        <v>0</v>
      </c>
      <c r="G69" s="88">
        <f>Data!HC24</f>
        <v>0</v>
      </c>
      <c r="H69" s="22">
        <f t="shared" si="1"/>
        <v>539220</v>
      </c>
      <c r="I69" s="1"/>
    </row>
    <row r="70" spans="2:9" x14ac:dyDescent="0.2">
      <c r="B70" s="9" t="str">
        <f>$B$41</f>
        <v>Library Science</v>
      </c>
      <c r="C70" s="88">
        <f>Data!EB24</f>
        <v>0</v>
      </c>
      <c r="D70" s="88">
        <f>Data!EV24</f>
        <v>0</v>
      </c>
      <c r="E70" s="88">
        <f>Data!FP24</f>
        <v>0</v>
      </c>
      <c r="F70" s="88">
        <f>Data!GJ24</f>
        <v>0</v>
      </c>
      <c r="G70" s="88">
        <f>Data!HD24</f>
        <v>0</v>
      </c>
      <c r="H70" s="22">
        <f t="shared" si="1"/>
        <v>0</v>
      </c>
      <c r="I70" s="1"/>
    </row>
    <row r="71" spans="2:9" x14ac:dyDescent="0.2">
      <c r="B71" s="9" t="str">
        <f>$B$42</f>
        <v>Veterinary Science</v>
      </c>
      <c r="C71" s="88">
        <f>Data!EC24</f>
        <v>0</v>
      </c>
      <c r="D71" s="88">
        <f>Data!EW24</f>
        <v>0</v>
      </c>
      <c r="E71" s="88">
        <f>Data!FQ24</f>
        <v>0</v>
      </c>
      <c r="F71" s="88">
        <f>Data!GK24</f>
        <v>0</v>
      </c>
      <c r="G71" s="88">
        <f>Data!HE24</f>
        <v>0</v>
      </c>
      <c r="H71" s="22">
        <f t="shared" si="1"/>
        <v>0</v>
      </c>
      <c r="I71" s="1"/>
    </row>
    <row r="72" spans="2:9" x14ac:dyDescent="0.2">
      <c r="B72" s="9" t="str">
        <f>$B$43</f>
        <v>Vocational Training</v>
      </c>
      <c r="C72" s="88">
        <f>Data!ED24</f>
        <v>0</v>
      </c>
      <c r="D72" s="88">
        <f>Data!EX24</f>
        <v>0</v>
      </c>
      <c r="E72" s="88">
        <f>Data!FR24</f>
        <v>0</v>
      </c>
      <c r="F72" s="88">
        <f>Data!GL24</f>
        <v>0</v>
      </c>
      <c r="G72" s="88">
        <f>Data!HF24</f>
        <v>0</v>
      </c>
      <c r="H72" s="22">
        <f t="shared" si="1"/>
        <v>0</v>
      </c>
      <c r="I72" s="1"/>
    </row>
    <row r="73" spans="2:9" x14ac:dyDescent="0.2">
      <c r="B73" s="9" t="str">
        <f>$B$44</f>
        <v>Physical Training</v>
      </c>
      <c r="C73" s="88">
        <f>Data!EE24</f>
        <v>0</v>
      </c>
      <c r="D73" s="88">
        <f>Data!EY24</f>
        <v>0</v>
      </c>
      <c r="E73" s="88">
        <f>Data!FS24</f>
        <v>0</v>
      </c>
      <c r="F73" s="88">
        <f>Data!GM24</f>
        <v>0</v>
      </c>
      <c r="G73" s="88">
        <f>Data!HG24</f>
        <v>0</v>
      </c>
      <c r="H73" s="22">
        <f t="shared" si="1"/>
        <v>0</v>
      </c>
      <c r="I73" s="1"/>
    </row>
    <row r="74" spans="2:9" x14ac:dyDescent="0.2">
      <c r="B74" s="9" t="str">
        <f>$B$45</f>
        <v>Health Services</v>
      </c>
      <c r="C74" s="88">
        <f>Data!EF24</f>
        <v>75422</v>
      </c>
      <c r="D74" s="88">
        <f>Data!EZ24</f>
        <v>337224</v>
      </c>
      <c r="E74" s="88">
        <f>Data!FT24</f>
        <v>0</v>
      </c>
      <c r="F74" s="88">
        <f>Data!GN24</f>
        <v>0</v>
      </c>
      <c r="G74" s="88">
        <f>Data!HH24</f>
        <v>0</v>
      </c>
      <c r="H74" s="22">
        <f t="shared" si="1"/>
        <v>412646</v>
      </c>
      <c r="I74" s="1"/>
    </row>
    <row r="75" spans="2:9" x14ac:dyDescent="0.2">
      <c r="B75" s="9" t="str">
        <f>$B$46</f>
        <v>Pharmacy</v>
      </c>
      <c r="C75" s="88">
        <f>Data!EG24</f>
        <v>0</v>
      </c>
      <c r="D75" s="88">
        <f>Data!FA24</f>
        <v>0</v>
      </c>
      <c r="E75" s="88">
        <f>Data!FU24</f>
        <v>0</v>
      </c>
      <c r="F75" s="88">
        <f>Data!GO24</f>
        <v>0</v>
      </c>
      <c r="G75" s="88">
        <f>Data!HI24</f>
        <v>0</v>
      </c>
      <c r="H75" s="22">
        <f t="shared" si="1"/>
        <v>0</v>
      </c>
      <c r="I75" s="1"/>
    </row>
    <row r="76" spans="2:9" x14ac:dyDescent="0.2">
      <c r="B76" s="9" t="str">
        <f>$B$47</f>
        <v>Business Administration</v>
      </c>
      <c r="C76" s="88">
        <f>Data!EH24</f>
        <v>473348</v>
      </c>
      <c r="D76" s="88">
        <f>Data!FB24</f>
        <v>7297702</v>
      </c>
      <c r="E76" s="88">
        <f>Data!FV24</f>
        <v>3225095</v>
      </c>
      <c r="F76" s="88">
        <f>Data!GP24</f>
        <v>0</v>
      </c>
      <c r="G76" s="88">
        <f>Data!HJ24</f>
        <v>0</v>
      </c>
      <c r="H76" s="22">
        <f t="shared" si="1"/>
        <v>10996145</v>
      </c>
      <c r="I76" s="1"/>
    </row>
    <row r="77" spans="2:9" x14ac:dyDescent="0.2">
      <c r="B77" s="9" t="str">
        <f>$B$48</f>
        <v>Optometry</v>
      </c>
      <c r="C77" s="88">
        <f>Data!EI24</f>
        <v>0</v>
      </c>
      <c r="D77" s="88">
        <f>Data!FC24</f>
        <v>0</v>
      </c>
      <c r="E77" s="88">
        <f>Data!FW24</f>
        <v>0</v>
      </c>
      <c r="F77" s="88">
        <f>Data!GQ24</f>
        <v>0</v>
      </c>
      <c r="G77" s="88">
        <f>Data!HK24</f>
        <v>0</v>
      </c>
      <c r="H77" s="22">
        <f t="shared" si="1"/>
        <v>0</v>
      </c>
      <c r="I77" s="1"/>
    </row>
    <row r="78" spans="2:9" x14ac:dyDescent="0.2">
      <c r="B78" s="9" t="str">
        <f>$B$49</f>
        <v>Teacher Ed-Practice Teaching</v>
      </c>
      <c r="C78" s="88">
        <f>Data!EJ24</f>
        <v>0</v>
      </c>
      <c r="D78" s="88">
        <f>Data!FD24</f>
        <v>145178</v>
      </c>
      <c r="E78" s="88">
        <f>Data!FX24</f>
        <v>0</v>
      </c>
      <c r="F78" s="88">
        <f>Data!GR24</f>
        <v>0</v>
      </c>
      <c r="G78" s="88">
        <f>Data!HL24</f>
        <v>0</v>
      </c>
      <c r="H78" s="22">
        <f t="shared" si="1"/>
        <v>145178</v>
      </c>
      <c r="I78" s="1"/>
    </row>
    <row r="79" spans="2:9" x14ac:dyDescent="0.2">
      <c r="B79" s="9" t="str">
        <f>$B$50</f>
        <v>Technology</v>
      </c>
      <c r="C79" s="88">
        <f>Data!EK24</f>
        <v>127646</v>
      </c>
      <c r="D79" s="88">
        <f>Data!FE24</f>
        <v>250212</v>
      </c>
      <c r="E79" s="88">
        <f>Data!FY24</f>
        <v>164767</v>
      </c>
      <c r="F79" s="88">
        <f>Data!GS24</f>
        <v>0</v>
      </c>
      <c r="G79" s="88">
        <f>Data!HM24</f>
        <v>0</v>
      </c>
      <c r="H79" s="22">
        <f t="shared" si="1"/>
        <v>542625</v>
      </c>
      <c r="I79" s="1"/>
    </row>
    <row r="80" spans="2:9" x14ac:dyDescent="0.2">
      <c r="B80" s="9" t="str">
        <f>$B$51</f>
        <v>Nursing</v>
      </c>
      <c r="C80" s="88">
        <f>Data!EL24</f>
        <v>3534</v>
      </c>
      <c r="D80" s="88">
        <f>Data!FF24</f>
        <v>202699</v>
      </c>
      <c r="E80" s="88">
        <f>Data!FZ24</f>
        <v>0</v>
      </c>
      <c r="F80" s="88">
        <f>Data!GT24</f>
        <v>0</v>
      </c>
      <c r="G80" s="88">
        <f>Data!HN24</f>
        <v>0</v>
      </c>
      <c r="H80" s="22">
        <f t="shared" si="1"/>
        <v>206233</v>
      </c>
      <c r="I80" s="1"/>
    </row>
    <row r="81" spans="2:9" x14ac:dyDescent="0.2">
      <c r="B81" s="39" t="str">
        <f>$B$52</f>
        <v>Totals</v>
      </c>
      <c r="C81" s="21">
        <f>SUM(C61:C80)</f>
        <v>10176778</v>
      </c>
      <c r="D81" s="21">
        <f>SUM(D61:D80)</f>
        <v>19895574</v>
      </c>
      <c r="E81" s="21">
        <f>SUM(E61:E80)</f>
        <v>4757893</v>
      </c>
      <c r="F81" s="21">
        <f>SUM(F61:F80)</f>
        <v>0</v>
      </c>
      <c r="G81" s="21">
        <f>SUM(G61:G80)</f>
        <v>0</v>
      </c>
      <c r="H81" s="21">
        <f t="shared" si="1"/>
        <v>34830245</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Data!T24</f>
        <v>Tucker, Carol M.</v>
      </c>
      <c r="E84" s="363"/>
      <c r="F84" s="363"/>
      <c r="G84" s="94" t="str">
        <f>Data!U24</f>
        <v>(713) 221-8269</v>
      </c>
      <c r="H84" s="84" t="str">
        <f>Data!V24</f>
        <v>TuckerCa@uhd.edu</v>
      </c>
    </row>
    <row r="85" spans="2:9" ht="13.5" customHeight="1" x14ac:dyDescent="0.2">
      <c r="B85" s="27"/>
      <c r="C85" s="27"/>
      <c r="D85" s="27"/>
      <c r="E85" s="27"/>
      <c r="F85" s="27"/>
      <c r="G85" s="27"/>
      <c r="H85" s="5"/>
    </row>
    <row r="86" spans="2:9" x14ac:dyDescent="0.2">
      <c r="B86" s="28" t="s">
        <v>33</v>
      </c>
      <c r="C86" s="13"/>
      <c r="D86" s="13"/>
      <c r="E86" s="13"/>
      <c r="F86" s="13"/>
      <c r="G86" s="13"/>
      <c r="H86" s="17">
        <f>H13+H14</f>
        <v>52149856</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Data!HR24</f>
        <v>0</v>
      </c>
      <c r="D91" s="171">
        <f>Data!IL24</f>
        <v>80283</v>
      </c>
      <c r="E91" s="171">
        <f>Data!JF24</f>
        <v>81995</v>
      </c>
      <c r="F91" s="171">
        <f>Data!JZ24</f>
        <v>0</v>
      </c>
      <c r="G91" s="171">
        <f>Data!KT24</f>
        <v>0</v>
      </c>
      <c r="H91" s="40">
        <f t="shared" ref="H91:H111" si="2">SUM(C91:G91)</f>
        <v>162278</v>
      </c>
    </row>
    <row r="92" spans="2:9" x14ac:dyDescent="0.2">
      <c r="B92" s="9" t="str">
        <f>$B$33</f>
        <v>Science</v>
      </c>
      <c r="C92" s="171">
        <f>Data!HS24</f>
        <v>18802</v>
      </c>
      <c r="D92" s="171">
        <f>Data!IM24</f>
        <v>25874</v>
      </c>
      <c r="E92" s="171">
        <f>Data!JG24</f>
        <v>0</v>
      </c>
      <c r="F92" s="171">
        <f>Data!KA24</f>
        <v>0</v>
      </c>
      <c r="G92" s="171">
        <f>Data!KU24</f>
        <v>0</v>
      </c>
      <c r="H92" s="75">
        <f t="shared" si="2"/>
        <v>44676</v>
      </c>
    </row>
    <row r="93" spans="2:9" x14ac:dyDescent="0.2">
      <c r="B93" s="9" t="str">
        <f>$B$34</f>
        <v>Fine Arts</v>
      </c>
      <c r="C93" s="171">
        <f>Data!HT24</f>
        <v>0</v>
      </c>
      <c r="D93" s="171">
        <f>Data!IN24</f>
        <v>0</v>
      </c>
      <c r="E93" s="171">
        <f>Data!JH24</f>
        <v>0</v>
      </c>
      <c r="F93" s="171">
        <f>Data!KB24</f>
        <v>0</v>
      </c>
      <c r="G93" s="171">
        <f>Data!KV24</f>
        <v>0</v>
      </c>
      <c r="H93" s="75">
        <f t="shared" si="2"/>
        <v>0</v>
      </c>
    </row>
    <row r="94" spans="2:9" x14ac:dyDescent="0.2">
      <c r="B94" s="9" t="str">
        <f>$B$35</f>
        <v>Teacher Education</v>
      </c>
      <c r="C94" s="171">
        <f>Data!HU24</f>
        <v>0</v>
      </c>
      <c r="D94" s="171">
        <f>Data!IO24</f>
        <v>36251</v>
      </c>
      <c r="E94" s="171">
        <f>Data!JI24</f>
        <v>0</v>
      </c>
      <c r="F94" s="171">
        <f>Data!KC24</f>
        <v>0</v>
      </c>
      <c r="G94" s="171">
        <f>Data!KW24</f>
        <v>0</v>
      </c>
      <c r="H94" s="75">
        <f t="shared" si="2"/>
        <v>36251</v>
      </c>
    </row>
    <row r="95" spans="2:9" x14ac:dyDescent="0.2">
      <c r="B95" s="9" t="str">
        <f>$B$36</f>
        <v>Agriculture</v>
      </c>
      <c r="C95" s="171">
        <f>Data!HV24</f>
        <v>0</v>
      </c>
      <c r="D95" s="171">
        <f>Data!IP24</f>
        <v>0</v>
      </c>
      <c r="E95" s="171">
        <f>Data!JJ24</f>
        <v>0</v>
      </c>
      <c r="F95" s="171">
        <f>Data!KD24</f>
        <v>0</v>
      </c>
      <c r="G95" s="171">
        <f>Data!KX24</f>
        <v>0</v>
      </c>
      <c r="H95" s="75">
        <f t="shared" si="2"/>
        <v>0</v>
      </c>
    </row>
    <row r="96" spans="2:9" x14ac:dyDescent="0.2">
      <c r="B96" s="9" t="str">
        <f>$B$37</f>
        <v>Engineering</v>
      </c>
      <c r="C96" s="171">
        <f>Data!HW24</f>
        <v>0</v>
      </c>
      <c r="D96" s="171">
        <f>Data!IQ24</f>
        <v>0</v>
      </c>
      <c r="E96" s="171">
        <f>Data!JK24</f>
        <v>0</v>
      </c>
      <c r="F96" s="171">
        <f>Data!KE24</f>
        <v>0</v>
      </c>
      <c r="G96" s="171">
        <f>Data!KY24</f>
        <v>0</v>
      </c>
      <c r="H96" s="75">
        <f t="shared" si="2"/>
        <v>0</v>
      </c>
    </row>
    <row r="97" spans="2:8" x14ac:dyDescent="0.2">
      <c r="B97" s="9" t="str">
        <f>$B$38</f>
        <v>Home Economics</v>
      </c>
      <c r="C97" s="171">
        <f>Data!HX24</f>
        <v>0</v>
      </c>
      <c r="D97" s="171">
        <f>Data!IR24</f>
        <v>0</v>
      </c>
      <c r="E97" s="171">
        <f>Data!JL24</f>
        <v>0</v>
      </c>
      <c r="F97" s="171">
        <f>Data!KF24</f>
        <v>0</v>
      </c>
      <c r="G97" s="171">
        <f>Data!KZ24</f>
        <v>0</v>
      </c>
      <c r="H97" s="75">
        <f t="shared" si="2"/>
        <v>0</v>
      </c>
    </row>
    <row r="98" spans="2:8" x14ac:dyDescent="0.2">
      <c r="B98" s="9" t="str">
        <f>$B$39</f>
        <v>Law</v>
      </c>
      <c r="C98" s="171">
        <f>Data!HY24</f>
        <v>0</v>
      </c>
      <c r="D98" s="171">
        <f>Data!IS24</f>
        <v>0</v>
      </c>
      <c r="E98" s="171">
        <f>Data!JM24</f>
        <v>0</v>
      </c>
      <c r="F98" s="171">
        <f>Data!KG24</f>
        <v>0</v>
      </c>
      <c r="G98" s="171">
        <f>Data!LA24</f>
        <v>0</v>
      </c>
      <c r="H98" s="75">
        <f t="shared" si="2"/>
        <v>0</v>
      </c>
    </row>
    <row r="99" spans="2:8" x14ac:dyDescent="0.2">
      <c r="B99" s="9" t="str">
        <f>$B$40</f>
        <v>Social Service</v>
      </c>
      <c r="C99" s="171">
        <f>Data!HZ24</f>
        <v>0</v>
      </c>
      <c r="D99" s="171">
        <f>Data!IT24</f>
        <v>38755</v>
      </c>
      <c r="E99" s="171">
        <f>Data!JN24</f>
        <v>0</v>
      </c>
      <c r="F99" s="171">
        <f>Data!KH24</f>
        <v>0</v>
      </c>
      <c r="G99" s="171">
        <f>Data!LB24</f>
        <v>0</v>
      </c>
      <c r="H99" s="75">
        <f t="shared" si="2"/>
        <v>38755</v>
      </c>
    </row>
    <row r="100" spans="2:8" x14ac:dyDescent="0.2">
      <c r="B100" s="9" t="str">
        <f>$B$41</f>
        <v>Library Science</v>
      </c>
      <c r="C100" s="171">
        <f>Data!IA24</f>
        <v>0</v>
      </c>
      <c r="D100" s="171">
        <f>Data!IU24</f>
        <v>0</v>
      </c>
      <c r="E100" s="171">
        <f>Data!JO24</f>
        <v>0</v>
      </c>
      <c r="F100" s="171">
        <f>Data!KI24</f>
        <v>0</v>
      </c>
      <c r="G100" s="171">
        <f>Data!LC24</f>
        <v>0</v>
      </c>
      <c r="H100" s="75">
        <f t="shared" si="2"/>
        <v>0</v>
      </c>
    </row>
    <row r="101" spans="2:8" x14ac:dyDescent="0.2">
      <c r="B101" s="9" t="str">
        <f>$B$42</f>
        <v>Veterinary Science</v>
      </c>
      <c r="C101" s="171">
        <f>Data!IB24</f>
        <v>0</v>
      </c>
      <c r="D101" s="171">
        <f>Data!IV24</f>
        <v>0</v>
      </c>
      <c r="E101" s="171">
        <f>Data!JP24</f>
        <v>0</v>
      </c>
      <c r="F101" s="171">
        <f>Data!KJ24</f>
        <v>0</v>
      </c>
      <c r="G101" s="171">
        <f>Data!LD24</f>
        <v>0</v>
      </c>
      <c r="H101" s="75">
        <f t="shared" si="2"/>
        <v>0</v>
      </c>
    </row>
    <row r="102" spans="2:8" x14ac:dyDescent="0.2">
      <c r="B102" s="9" t="str">
        <f>$B$43</f>
        <v>Vocational Training</v>
      </c>
      <c r="C102" s="171">
        <f>Data!IC24</f>
        <v>0</v>
      </c>
      <c r="D102" s="171">
        <f>Data!IW24</f>
        <v>0</v>
      </c>
      <c r="E102" s="171">
        <f>Data!JQ24</f>
        <v>0</v>
      </c>
      <c r="F102" s="171">
        <f>Data!KK24</f>
        <v>0</v>
      </c>
      <c r="G102" s="171">
        <f>Data!LE24</f>
        <v>0</v>
      </c>
      <c r="H102" s="75">
        <f t="shared" si="2"/>
        <v>0</v>
      </c>
    </row>
    <row r="103" spans="2:8" x14ac:dyDescent="0.2">
      <c r="B103" s="9" t="str">
        <f>$B$44</f>
        <v>Physical Training</v>
      </c>
      <c r="C103" s="171">
        <f>Data!ID24</f>
        <v>0</v>
      </c>
      <c r="D103" s="171">
        <f>Data!IX24</f>
        <v>0</v>
      </c>
      <c r="E103" s="171">
        <f>Data!JR24</f>
        <v>0</v>
      </c>
      <c r="F103" s="171">
        <f>Data!KL24</f>
        <v>0</v>
      </c>
      <c r="G103" s="171">
        <f>Data!LF24</f>
        <v>0</v>
      </c>
      <c r="H103" s="75">
        <f t="shared" si="2"/>
        <v>0</v>
      </c>
    </row>
    <row r="104" spans="2:8" x14ac:dyDescent="0.2">
      <c r="B104" s="9" t="str">
        <f>$B$45</f>
        <v>Health Services</v>
      </c>
      <c r="C104" s="171">
        <f>Data!IE24</f>
        <v>0</v>
      </c>
      <c r="D104" s="171">
        <f>Data!IY24</f>
        <v>0</v>
      </c>
      <c r="E104" s="171">
        <f>Data!JS24</f>
        <v>0</v>
      </c>
      <c r="F104" s="171">
        <f>Data!KM24</f>
        <v>0</v>
      </c>
      <c r="G104" s="171">
        <f>Data!LG24</f>
        <v>0</v>
      </c>
      <c r="H104" s="75">
        <f t="shared" si="2"/>
        <v>0</v>
      </c>
    </row>
    <row r="105" spans="2:8" x14ac:dyDescent="0.2">
      <c r="B105" s="9" t="str">
        <f>$B$46</f>
        <v>Pharmacy</v>
      </c>
      <c r="C105" s="171">
        <f>Data!IF24</f>
        <v>0</v>
      </c>
      <c r="D105" s="171">
        <f>Data!IZ24</f>
        <v>0</v>
      </c>
      <c r="E105" s="171">
        <f>Data!JT24</f>
        <v>0</v>
      </c>
      <c r="F105" s="171">
        <f>Data!KN24</f>
        <v>0</v>
      </c>
      <c r="G105" s="171">
        <f>Data!LH24</f>
        <v>0</v>
      </c>
      <c r="H105" s="75">
        <f t="shared" si="2"/>
        <v>0</v>
      </c>
    </row>
    <row r="106" spans="2:8" x14ac:dyDescent="0.2">
      <c r="B106" s="9" t="str">
        <f>$B$47</f>
        <v>Business Administration</v>
      </c>
      <c r="C106" s="171">
        <f>Data!IG24</f>
        <v>0</v>
      </c>
      <c r="D106" s="171">
        <f>Data!JA24</f>
        <v>223008</v>
      </c>
      <c r="E106" s="171">
        <f>Data!JU24</f>
        <v>414583</v>
      </c>
      <c r="F106" s="171">
        <f>Data!KO24</f>
        <v>0</v>
      </c>
      <c r="G106" s="171">
        <f>Data!LI24</f>
        <v>0</v>
      </c>
      <c r="H106" s="75">
        <f t="shared" si="2"/>
        <v>637591</v>
      </c>
    </row>
    <row r="107" spans="2:8" x14ac:dyDescent="0.2">
      <c r="B107" s="9" t="str">
        <f>$B$48</f>
        <v>Optometry</v>
      </c>
      <c r="C107" s="171">
        <f>Data!IH24</f>
        <v>0</v>
      </c>
      <c r="D107" s="171">
        <f>Data!JB24</f>
        <v>0</v>
      </c>
      <c r="E107" s="171">
        <f>Data!JV24</f>
        <v>0</v>
      </c>
      <c r="F107" s="171">
        <f>Data!KP24</f>
        <v>0</v>
      </c>
      <c r="G107" s="171">
        <f>Data!LJ24</f>
        <v>0</v>
      </c>
      <c r="H107" s="75">
        <f t="shared" si="2"/>
        <v>0</v>
      </c>
    </row>
    <row r="108" spans="2:8" x14ac:dyDescent="0.2">
      <c r="B108" s="9" t="str">
        <f>$B$49</f>
        <v>Teacher Ed-Practice Teaching</v>
      </c>
      <c r="C108" s="171">
        <f>Data!II24</f>
        <v>0</v>
      </c>
      <c r="D108" s="171">
        <f>Data!JC24</f>
        <v>0</v>
      </c>
      <c r="E108" s="171">
        <f>Data!JW24</f>
        <v>0</v>
      </c>
      <c r="F108" s="171">
        <f>Data!KQ24</f>
        <v>0</v>
      </c>
      <c r="G108" s="171">
        <f>Data!LK24</f>
        <v>0</v>
      </c>
      <c r="H108" s="75">
        <f t="shared" si="2"/>
        <v>0</v>
      </c>
    </row>
    <row r="109" spans="2:8" x14ac:dyDescent="0.2">
      <c r="B109" s="9" t="str">
        <f>$B$50</f>
        <v>Technology</v>
      </c>
      <c r="C109" s="171">
        <f>Data!IJ24</f>
        <v>0</v>
      </c>
      <c r="D109" s="171">
        <f>Data!JD24</f>
        <v>0</v>
      </c>
      <c r="E109" s="171">
        <f>Data!JX24</f>
        <v>0</v>
      </c>
      <c r="F109" s="171">
        <f>Data!KR24</f>
        <v>0</v>
      </c>
      <c r="G109" s="171">
        <f>Data!LL24</f>
        <v>0</v>
      </c>
      <c r="H109" s="75">
        <f t="shared" si="2"/>
        <v>0</v>
      </c>
    </row>
    <row r="110" spans="2:8" x14ac:dyDescent="0.2">
      <c r="B110" s="9" t="str">
        <f>$B$51</f>
        <v>Nursing</v>
      </c>
      <c r="C110" s="171">
        <f>Data!IK24</f>
        <v>0</v>
      </c>
      <c r="D110" s="171">
        <f>Data!JE24</f>
        <v>34250</v>
      </c>
      <c r="E110" s="171">
        <f>Data!JY24</f>
        <v>0</v>
      </c>
      <c r="F110" s="171">
        <f>Data!KS24</f>
        <v>0</v>
      </c>
      <c r="G110" s="171">
        <f>Data!HPM24</f>
        <v>0</v>
      </c>
      <c r="H110" s="75">
        <f t="shared" si="2"/>
        <v>34250</v>
      </c>
    </row>
    <row r="111" spans="2:8" x14ac:dyDescent="0.2">
      <c r="B111" s="39" t="str">
        <f>$B$52</f>
        <v>Totals</v>
      </c>
      <c r="C111" s="40">
        <f>SUM(C91:C110)</f>
        <v>18802</v>
      </c>
      <c r="D111" s="40">
        <f>SUM(D91:D110)</f>
        <v>438421</v>
      </c>
      <c r="E111" s="40">
        <f>SUM(E91:E110)</f>
        <v>496578</v>
      </c>
      <c r="F111" s="40">
        <f>SUM(F91:F110)</f>
        <v>0</v>
      </c>
      <c r="G111" s="40">
        <f>SUM(G91:G110)</f>
        <v>0</v>
      </c>
      <c r="H111" s="40">
        <f t="shared" si="2"/>
        <v>953801</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6622632</v>
      </c>
      <c r="D116" s="21">
        <f t="shared" si="3"/>
        <v>6122720</v>
      </c>
      <c r="E116" s="21">
        <f t="shared" si="3"/>
        <v>953293</v>
      </c>
      <c r="F116" s="21">
        <f t="shared" si="3"/>
        <v>0</v>
      </c>
      <c r="G116" s="21">
        <f t="shared" si="3"/>
        <v>0</v>
      </c>
      <c r="H116" s="40">
        <f t="shared" ref="H116:H136" si="4">SUM(C116:G116)</f>
        <v>13698645</v>
      </c>
      <c r="I116" s="1"/>
    </row>
    <row r="117" spans="2:9" x14ac:dyDescent="0.2">
      <c r="B117" s="9" t="str">
        <f>$B$33</f>
        <v>Science</v>
      </c>
      <c r="C117" s="22">
        <f t="shared" si="3"/>
        <v>1425726</v>
      </c>
      <c r="D117" s="22">
        <f t="shared" si="3"/>
        <v>2926567</v>
      </c>
      <c r="E117" s="22">
        <f t="shared" si="3"/>
        <v>264992</v>
      </c>
      <c r="F117" s="22">
        <f t="shared" si="3"/>
        <v>0</v>
      </c>
      <c r="G117" s="22">
        <f t="shared" si="3"/>
        <v>0</v>
      </c>
      <c r="H117" s="75">
        <f t="shared" si="4"/>
        <v>4617285</v>
      </c>
      <c r="I117" s="1"/>
    </row>
    <row r="118" spans="2:9" x14ac:dyDescent="0.2">
      <c r="B118" s="9" t="str">
        <f>$B$34</f>
        <v>Fine Arts</v>
      </c>
      <c r="C118" s="22">
        <f t="shared" si="3"/>
        <v>731177</v>
      </c>
      <c r="D118" s="22">
        <f t="shared" si="3"/>
        <v>281264</v>
      </c>
      <c r="E118" s="22">
        <f t="shared" si="3"/>
        <v>0</v>
      </c>
      <c r="F118" s="22">
        <f t="shared" si="3"/>
        <v>0</v>
      </c>
      <c r="G118" s="22">
        <f t="shared" si="3"/>
        <v>0</v>
      </c>
      <c r="H118" s="75">
        <f t="shared" si="4"/>
        <v>1012441</v>
      </c>
      <c r="I118" s="1"/>
    </row>
    <row r="119" spans="2:9" x14ac:dyDescent="0.2">
      <c r="B119" s="9" t="str">
        <f>$B$35</f>
        <v>Teacher Education</v>
      </c>
      <c r="C119" s="22">
        <f t="shared" si="3"/>
        <v>168991</v>
      </c>
      <c r="D119" s="22">
        <f t="shared" si="3"/>
        <v>1437370</v>
      </c>
      <c r="E119" s="22">
        <f t="shared" si="3"/>
        <v>186227</v>
      </c>
      <c r="F119" s="22">
        <f t="shared" si="3"/>
        <v>0</v>
      </c>
      <c r="G119" s="22">
        <f t="shared" si="3"/>
        <v>0</v>
      </c>
      <c r="H119" s="75">
        <f t="shared" si="4"/>
        <v>1792588</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437695</v>
      </c>
      <c r="D121" s="22">
        <f t="shared" si="3"/>
        <v>485807</v>
      </c>
      <c r="E121" s="22">
        <f t="shared" si="3"/>
        <v>45514</v>
      </c>
      <c r="F121" s="22">
        <f t="shared" si="3"/>
        <v>0</v>
      </c>
      <c r="G121" s="22">
        <f t="shared" si="3"/>
        <v>0</v>
      </c>
      <c r="H121" s="75">
        <f t="shared" si="4"/>
        <v>969016</v>
      </c>
      <c r="I121" s="1"/>
    </row>
    <row r="122" spans="2:9" x14ac:dyDescent="0.2">
      <c r="B122" s="9" t="str">
        <f>$B$38</f>
        <v>Home Economics</v>
      </c>
      <c r="C122" s="22">
        <f t="shared" si="3"/>
        <v>46734</v>
      </c>
      <c r="D122" s="22">
        <f t="shared" si="3"/>
        <v>94694</v>
      </c>
      <c r="E122" s="22">
        <f t="shared" si="3"/>
        <v>0</v>
      </c>
      <c r="F122" s="22">
        <f t="shared" si="3"/>
        <v>0</v>
      </c>
      <c r="G122" s="22">
        <f t="shared" si="3"/>
        <v>0</v>
      </c>
      <c r="H122" s="75">
        <f t="shared" si="4"/>
        <v>141428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82675</v>
      </c>
      <c r="D124" s="22">
        <f t="shared" si="3"/>
        <v>495300</v>
      </c>
      <c r="E124" s="22">
        <f t="shared" si="3"/>
        <v>0</v>
      </c>
      <c r="F124" s="22">
        <f t="shared" si="3"/>
        <v>0</v>
      </c>
      <c r="G124" s="22">
        <f t="shared" si="3"/>
        <v>0</v>
      </c>
      <c r="H124" s="75">
        <f t="shared" si="4"/>
        <v>577975</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75422</v>
      </c>
      <c r="D129" s="22">
        <f t="shared" si="3"/>
        <v>337224</v>
      </c>
      <c r="E129" s="22">
        <f t="shared" si="3"/>
        <v>0</v>
      </c>
      <c r="F129" s="22">
        <f t="shared" si="3"/>
        <v>0</v>
      </c>
      <c r="G129" s="22">
        <f t="shared" si="3"/>
        <v>0</v>
      </c>
      <c r="H129" s="75">
        <f t="shared" si="4"/>
        <v>412646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473348</v>
      </c>
      <c r="D131" s="22">
        <f t="shared" si="3"/>
        <v>7520710</v>
      </c>
      <c r="E131" s="22">
        <f t="shared" si="3"/>
        <v>3639678</v>
      </c>
      <c r="F131" s="22">
        <f t="shared" si="3"/>
        <v>0</v>
      </c>
      <c r="G131" s="22">
        <f t="shared" si="3"/>
        <v>0</v>
      </c>
      <c r="H131" s="75">
        <f t="shared" si="4"/>
        <v>11633736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145178</v>
      </c>
      <c r="E133" s="22">
        <f t="shared" si="5"/>
        <v>0</v>
      </c>
      <c r="F133" s="22">
        <f t="shared" si="5"/>
        <v>0</v>
      </c>
      <c r="G133" s="22">
        <f t="shared" si="5"/>
        <v>0</v>
      </c>
      <c r="H133" s="75">
        <f t="shared" si="4"/>
        <v>145178</v>
      </c>
      <c r="I133" s="1"/>
    </row>
    <row r="134" spans="2:12" x14ac:dyDescent="0.2">
      <c r="B134" s="9" t="str">
        <f>$B$50</f>
        <v>Technology</v>
      </c>
      <c r="C134" s="22">
        <f t="shared" si="5"/>
        <v>127646</v>
      </c>
      <c r="D134" s="22">
        <f t="shared" si="5"/>
        <v>250212</v>
      </c>
      <c r="E134" s="22">
        <f t="shared" si="5"/>
        <v>164767</v>
      </c>
      <c r="F134" s="22">
        <f t="shared" si="5"/>
        <v>0</v>
      </c>
      <c r="G134" s="22">
        <f t="shared" si="5"/>
        <v>0</v>
      </c>
      <c r="H134" s="75">
        <f t="shared" si="4"/>
        <v>542625</v>
      </c>
      <c r="I134" s="1"/>
    </row>
    <row r="135" spans="2:12" x14ac:dyDescent="0.2">
      <c r="B135" s="9" t="str">
        <f>$B$51</f>
        <v>Nursing</v>
      </c>
      <c r="C135" s="22">
        <f t="shared" si="5"/>
        <v>3534</v>
      </c>
      <c r="D135" s="22">
        <f t="shared" si="5"/>
        <v>236949</v>
      </c>
      <c r="E135" s="22">
        <f t="shared" si="5"/>
        <v>0</v>
      </c>
      <c r="F135" s="22">
        <f t="shared" si="5"/>
        <v>0</v>
      </c>
      <c r="G135" s="22">
        <f t="shared" si="5"/>
        <v>0</v>
      </c>
      <c r="H135" s="75">
        <f t="shared" si="4"/>
        <v>240483</v>
      </c>
      <c r="I135" s="1"/>
    </row>
    <row r="136" spans="2:12" x14ac:dyDescent="0.2">
      <c r="B136" s="39" t="str">
        <f>$B$52</f>
        <v>Totals</v>
      </c>
      <c r="C136" s="40">
        <f>SUM(C116:C135)</f>
        <v>10195580</v>
      </c>
      <c r="D136" s="40">
        <f>SUM(D116:D135)</f>
        <v>20333995</v>
      </c>
      <c r="E136" s="40">
        <f>SUM(E116:E135)</f>
        <v>5254471</v>
      </c>
      <c r="F136" s="40">
        <f>SUM(F116:F135)</f>
        <v>0</v>
      </c>
      <c r="G136" s="40">
        <f>SUM(G116:G135)</f>
        <v>0</v>
      </c>
      <c r="H136" s="40">
        <f t="shared" si="4"/>
        <v>35784046</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16365810</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Data!QD24</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Data!LN24</f>
        <v>0</v>
      </c>
      <c r="D143" s="171">
        <f>Data!MH24</f>
        <v>0</v>
      </c>
      <c r="E143" s="171">
        <f>Data!NB24</f>
        <v>0</v>
      </c>
      <c r="F143" s="171">
        <f>Data!NV24</f>
        <v>0</v>
      </c>
      <c r="G143" s="171">
        <f>Data!OP24</f>
        <v>0</v>
      </c>
      <c r="H143" s="172">
        <f>Data!PJ24</f>
        <v>3621253</v>
      </c>
      <c r="I143" s="76">
        <f t="shared" ref="I143:I162" si="6">SUM(C143:H143)</f>
        <v>3621253</v>
      </c>
    </row>
    <row r="144" spans="2:12" x14ac:dyDescent="0.2">
      <c r="B144" s="9" t="str">
        <f>$B$33</f>
        <v>Science</v>
      </c>
      <c r="C144" s="171">
        <f>Data!LO24</f>
        <v>0</v>
      </c>
      <c r="D144" s="171">
        <f>Data!MI24</f>
        <v>0</v>
      </c>
      <c r="E144" s="171">
        <f>Data!NC24</f>
        <v>0</v>
      </c>
      <c r="F144" s="171">
        <f>Data!NW24</f>
        <v>0</v>
      </c>
      <c r="G144" s="171">
        <f>Data!OQ24</f>
        <v>0</v>
      </c>
      <c r="H144" s="172">
        <f>Data!PK24</f>
        <v>2123173</v>
      </c>
      <c r="I144" s="76">
        <f t="shared" si="6"/>
        <v>2123173</v>
      </c>
    </row>
    <row r="145" spans="2:9" x14ac:dyDescent="0.2">
      <c r="B145" s="9" t="str">
        <f>$B$34</f>
        <v>Fine Arts</v>
      </c>
      <c r="C145" s="171">
        <f>Data!LP24</f>
        <v>0</v>
      </c>
      <c r="D145" s="171">
        <f>Data!MJ24</f>
        <v>0</v>
      </c>
      <c r="E145" s="171">
        <f>Data!ND24</f>
        <v>0</v>
      </c>
      <c r="F145" s="171">
        <f>Data!NX24</f>
        <v>0</v>
      </c>
      <c r="G145" s="171">
        <f>Data!OR24</f>
        <v>0</v>
      </c>
      <c r="H145" s="172">
        <f>Data!PL24</f>
        <v>145257</v>
      </c>
      <c r="I145" s="76">
        <f t="shared" si="6"/>
        <v>145257</v>
      </c>
    </row>
    <row r="146" spans="2:9" x14ac:dyDescent="0.2">
      <c r="B146" s="9" t="str">
        <f>$B$35</f>
        <v>Teacher Education</v>
      </c>
      <c r="C146" s="171">
        <f>Data!LQ24</f>
        <v>0</v>
      </c>
      <c r="D146" s="171">
        <f>Data!MK24</f>
        <v>0</v>
      </c>
      <c r="E146" s="171">
        <f>Data!NE24</f>
        <v>0</v>
      </c>
      <c r="F146" s="171">
        <f>Data!NY24</f>
        <v>0</v>
      </c>
      <c r="G146" s="171">
        <f>Data!OS24</f>
        <v>0</v>
      </c>
      <c r="H146" s="172">
        <f>Data!PN24</f>
        <v>1191086</v>
      </c>
      <c r="I146" s="76">
        <f t="shared" si="6"/>
        <v>1191086</v>
      </c>
    </row>
    <row r="147" spans="2:9" x14ac:dyDescent="0.2">
      <c r="B147" s="9" t="str">
        <f>$B$36</f>
        <v>Agriculture</v>
      </c>
      <c r="C147" s="171">
        <f>Data!LR24</f>
        <v>0</v>
      </c>
      <c r="D147" s="171">
        <f>Data!ML24</f>
        <v>0</v>
      </c>
      <c r="E147" s="171">
        <f>Data!NF24</f>
        <v>0</v>
      </c>
      <c r="F147" s="171">
        <f>Data!NZ24</f>
        <v>0</v>
      </c>
      <c r="G147" s="171">
        <f>Data!OT24</f>
        <v>0</v>
      </c>
      <c r="H147" s="172">
        <f>Data!PM24</f>
        <v>0</v>
      </c>
      <c r="I147" s="76">
        <f t="shared" si="6"/>
        <v>0</v>
      </c>
    </row>
    <row r="148" spans="2:9" x14ac:dyDescent="0.2">
      <c r="B148" s="9" t="str">
        <f>$B$37</f>
        <v>Engineering</v>
      </c>
      <c r="C148" s="171">
        <f>Data!LS24</f>
        <v>0</v>
      </c>
      <c r="D148" s="171">
        <f>Data!MM24</f>
        <v>0</v>
      </c>
      <c r="E148" s="171">
        <f>Data!NG24</f>
        <v>0</v>
      </c>
      <c r="F148" s="171">
        <f>Data!OA24</f>
        <v>0</v>
      </c>
      <c r="G148" s="171">
        <f>Data!OU24</f>
        <v>0</v>
      </c>
      <c r="H148" s="172">
        <f>Data!PO24</f>
        <v>2599175</v>
      </c>
      <c r="I148" s="76">
        <f t="shared" si="6"/>
        <v>2599175</v>
      </c>
    </row>
    <row r="149" spans="2:9" x14ac:dyDescent="0.2">
      <c r="B149" s="9" t="str">
        <f>$B$38</f>
        <v>Home Economics</v>
      </c>
      <c r="C149" s="171">
        <f>Data!LT24</f>
        <v>0</v>
      </c>
      <c r="D149" s="171">
        <f>Data!MN24</f>
        <v>0</v>
      </c>
      <c r="E149" s="171">
        <f>Data!NH24</f>
        <v>0</v>
      </c>
      <c r="F149" s="171">
        <f>Data!OB24</f>
        <v>0</v>
      </c>
      <c r="G149" s="171">
        <f>Data!OV24</f>
        <v>0</v>
      </c>
      <c r="H149" s="172">
        <f>Data!PP24</f>
        <v>13224</v>
      </c>
      <c r="I149" s="76">
        <f t="shared" si="6"/>
        <v>13224</v>
      </c>
    </row>
    <row r="150" spans="2:9" x14ac:dyDescent="0.2">
      <c r="B150" s="9" t="str">
        <f>$B$39</f>
        <v>Law</v>
      </c>
      <c r="C150" s="171">
        <f>Data!LU24</f>
        <v>0</v>
      </c>
      <c r="D150" s="171">
        <f>Data!MO24</f>
        <v>0</v>
      </c>
      <c r="E150" s="171">
        <f>Data!NI24</f>
        <v>0</v>
      </c>
      <c r="F150" s="171">
        <f>Data!OC24</f>
        <v>0</v>
      </c>
      <c r="G150" s="171">
        <f>Data!OW24</f>
        <v>0</v>
      </c>
      <c r="H150" s="172">
        <f>Data!PQ24</f>
        <v>0</v>
      </c>
      <c r="I150" s="76">
        <f t="shared" si="6"/>
        <v>0</v>
      </c>
    </row>
    <row r="151" spans="2:9" x14ac:dyDescent="0.2">
      <c r="B151" s="9" t="str">
        <f>$B$40</f>
        <v>Social Service</v>
      </c>
      <c r="C151" s="171">
        <f>Data!LV24</f>
        <v>0</v>
      </c>
      <c r="D151" s="171">
        <f>Data!MP24</f>
        <v>0</v>
      </c>
      <c r="E151" s="171">
        <f>Data!NJ24</f>
        <v>0</v>
      </c>
      <c r="F151" s="171">
        <f>Data!OD24</f>
        <v>0</v>
      </c>
      <c r="G151" s="171">
        <f>Data!OX24</f>
        <v>0</v>
      </c>
      <c r="H151" s="172">
        <f>Data!PR24</f>
        <v>311144</v>
      </c>
      <c r="I151" s="76">
        <f t="shared" si="6"/>
        <v>311144</v>
      </c>
    </row>
    <row r="152" spans="2:9" x14ac:dyDescent="0.2">
      <c r="B152" s="9" t="str">
        <f>$B$41</f>
        <v>Library Science</v>
      </c>
      <c r="C152" s="171">
        <f>Data!LW24</f>
        <v>0</v>
      </c>
      <c r="D152" s="171">
        <f>Data!MQ24</f>
        <v>0</v>
      </c>
      <c r="E152" s="171">
        <f>Data!NK24</f>
        <v>0</v>
      </c>
      <c r="F152" s="171">
        <f>Data!OE24</f>
        <v>0</v>
      </c>
      <c r="G152" s="171">
        <f>Data!OY24</f>
        <v>0</v>
      </c>
      <c r="H152" s="172">
        <f>Data!PS24</f>
        <v>0</v>
      </c>
      <c r="I152" s="76">
        <f t="shared" si="6"/>
        <v>0</v>
      </c>
    </row>
    <row r="153" spans="2:9" x14ac:dyDescent="0.2">
      <c r="B153" s="9" t="str">
        <f>$B$42</f>
        <v>Veterinary Science</v>
      </c>
      <c r="C153" s="171">
        <f>Data!LX24</f>
        <v>0</v>
      </c>
      <c r="D153" s="171">
        <f>Data!MR24</f>
        <v>0</v>
      </c>
      <c r="E153" s="171">
        <f>Data!NL24</f>
        <v>0</v>
      </c>
      <c r="F153" s="171">
        <f>Data!OF24</f>
        <v>0</v>
      </c>
      <c r="G153" s="171">
        <f>Data!OZ24</f>
        <v>0</v>
      </c>
      <c r="H153" s="172">
        <f>Data!PT24</f>
        <v>0</v>
      </c>
      <c r="I153" s="76">
        <f t="shared" si="6"/>
        <v>0</v>
      </c>
    </row>
    <row r="154" spans="2:9" x14ac:dyDescent="0.2">
      <c r="B154" s="9" t="str">
        <f>$B$43</f>
        <v>Vocational Training</v>
      </c>
      <c r="C154" s="171">
        <f>Data!LY24</f>
        <v>0</v>
      </c>
      <c r="D154" s="171">
        <f>Data!MS24</f>
        <v>0</v>
      </c>
      <c r="E154" s="171">
        <f>Data!NM24</f>
        <v>0</v>
      </c>
      <c r="F154" s="171">
        <f>Data!OG24</f>
        <v>0</v>
      </c>
      <c r="G154" s="171">
        <f>Data!PA24</f>
        <v>0</v>
      </c>
      <c r="H154" s="172">
        <f>Data!PU24</f>
        <v>0</v>
      </c>
      <c r="I154" s="76">
        <f t="shared" si="6"/>
        <v>0</v>
      </c>
    </row>
    <row r="155" spans="2:9" x14ac:dyDescent="0.2">
      <c r="B155" s="9" t="str">
        <f>$B$44</f>
        <v>Physical Training</v>
      </c>
      <c r="C155" s="171">
        <f>Data!LZ24</f>
        <v>0</v>
      </c>
      <c r="D155" s="171">
        <f>Data!MT24</f>
        <v>0</v>
      </c>
      <c r="E155" s="171">
        <f>Data!NN24</f>
        <v>0</v>
      </c>
      <c r="F155" s="171">
        <f>Data!OH24</f>
        <v>0</v>
      </c>
      <c r="G155" s="171">
        <f>Data!PB24</f>
        <v>0</v>
      </c>
      <c r="H155" s="172">
        <f>Data!PV24</f>
        <v>0</v>
      </c>
      <c r="I155" s="76">
        <f t="shared" si="6"/>
        <v>0</v>
      </c>
    </row>
    <row r="156" spans="2:9" x14ac:dyDescent="0.2">
      <c r="B156" s="9" t="str">
        <f>$B$45</f>
        <v>Health Services</v>
      </c>
      <c r="C156" s="171">
        <f>Data!MA24</f>
        <v>0</v>
      </c>
      <c r="D156" s="171">
        <f>Data!MU24</f>
        <v>0</v>
      </c>
      <c r="E156" s="171">
        <f>Data!NO24</f>
        <v>0</v>
      </c>
      <c r="F156" s="171">
        <f>Data!OI24</f>
        <v>0</v>
      </c>
      <c r="G156" s="171">
        <f>Data!PC24</f>
        <v>0</v>
      </c>
      <c r="H156" s="172">
        <f>Data!PW24</f>
        <v>2662</v>
      </c>
      <c r="I156" s="76">
        <f t="shared" si="6"/>
        <v>2662</v>
      </c>
    </row>
    <row r="157" spans="2:9" x14ac:dyDescent="0.2">
      <c r="B157" s="9" t="str">
        <f>$B$46</f>
        <v>Pharmacy</v>
      </c>
      <c r="C157" s="171">
        <f>Data!MB24</f>
        <v>0</v>
      </c>
      <c r="D157" s="171">
        <f>Data!MV24</f>
        <v>0</v>
      </c>
      <c r="E157" s="171">
        <f>Data!NP24</f>
        <v>0</v>
      </c>
      <c r="F157" s="171">
        <f>Data!OJ24</f>
        <v>0</v>
      </c>
      <c r="G157" s="171">
        <f>Data!PD24</f>
        <v>0</v>
      </c>
      <c r="H157" s="172">
        <f>Data!PX24</f>
        <v>0</v>
      </c>
      <c r="I157" s="76">
        <f t="shared" si="6"/>
        <v>0</v>
      </c>
    </row>
    <row r="158" spans="2:9" x14ac:dyDescent="0.2">
      <c r="B158" s="9" t="str">
        <f>$B$47</f>
        <v>Business Administration</v>
      </c>
      <c r="C158" s="171">
        <f>Data!MC24</f>
        <v>0</v>
      </c>
      <c r="D158" s="171">
        <f>Data!MW24</f>
        <v>0</v>
      </c>
      <c r="E158" s="171">
        <f>Data!NQ24</f>
        <v>0</v>
      </c>
      <c r="F158" s="171">
        <f>Data!OK24</f>
        <v>0</v>
      </c>
      <c r="G158" s="171">
        <f>Data!PE24</f>
        <v>0</v>
      </c>
      <c r="H158" s="172">
        <f>Data!PY24</f>
        <v>5276006</v>
      </c>
      <c r="I158" s="76">
        <f t="shared" si="6"/>
        <v>5276006</v>
      </c>
    </row>
    <row r="159" spans="2:9" x14ac:dyDescent="0.2">
      <c r="B159" s="9" t="str">
        <f>$B$48</f>
        <v>Optometry</v>
      </c>
      <c r="C159" s="171">
        <f>Data!MD24</f>
        <v>0</v>
      </c>
      <c r="D159" s="171">
        <f>Data!MX24</f>
        <v>0</v>
      </c>
      <c r="E159" s="171">
        <f>Data!NR24</f>
        <v>0</v>
      </c>
      <c r="F159" s="171">
        <f>Data!OL24</f>
        <v>0</v>
      </c>
      <c r="G159" s="171">
        <f>Data!PF24</f>
        <v>0</v>
      </c>
      <c r="H159" s="172">
        <f>Data!PZ24</f>
        <v>0</v>
      </c>
      <c r="I159" s="76">
        <f t="shared" si="6"/>
        <v>0</v>
      </c>
    </row>
    <row r="160" spans="2:9" x14ac:dyDescent="0.2">
      <c r="B160" s="9" t="str">
        <f>$B$49</f>
        <v>Teacher Ed-Practice Teaching</v>
      </c>
      <c r="C160" s="171">
        <f>Data!ME24</f>
        <v>0</v>
      </c>
      <c r="D160" s="171">
        <f>Data!MY24</f>
        <v>0</v>
      </c>
      <c r="E160" s="171">
        <f>Data!NS24</f>
        <v>0</v>
      </c>
      <c r="F160" s="171">
        <f>Data!OM24</f>
        <v>0</v>
      </c>
      <c r="G160" s="171">
        <f>Data!PG24</f>
        <v>0</v>
      </c>
      <c r="H160" s="172">
        <f>Data!QA24</f>
        <v>207308</v>
      </c>
      <c r="I160" s="76">
        <f t="shared" si="6"/>
        <v>207308</v>
      </c>
    </row>
    <row r="161" spans="2:10" x14ac:dyDescent="0.2">
      <c r="B161" s="9" t="str">
        <f>$B$50</f>
        <v>Technology</v>
      </c>
      <c r="C161" s="171">
        <f>Data!MF24</f>
        <v>0</v>
      </c>
      <c r="D161" s="171">
        <f>Data!MZ24</f>
        <v>0</v>
      </c>
      <c r="E161" s="171">
        <f>Data!NT24</f>
        <v>0</v>
      </c>
      <c r="F161" s="171">
        <f>Data!ON24</f>
        <v>0</v>
      </c>
      <c r="G161" s="171">
        <f>Data!PH24</f>
        <v>0</v>
      </c>
      <c r="H161" s="172">
        <f>Data!QB24</f>
        <v>875522</v>
      </c>
      <c r="I161" s="76">
        <f t="shared" si="6"/>
        <v>875522</v>
      </c>
    </row>
    <row r="162" spans="2:10" x14ac:dyDescent="0.2">
      <c r="B162" s="9" t="str">
        <f>$B$51</f>
        <v>Nursing</v>
      </c>
      <c r="C162" s="171">
        <f>Data!MG24</f>
        <v>0</v>
      </c>
      <c r="D162" s="171">
        <f>Data!NA24</f>
        <v>0</v>
      </c>
      <c r="E162" s="171">
        <f>Data!NU24</f>
        <v>0</v>
      </c>
      <c r="F162" s="171">
        <f>Data!OO24</f>
        <v>0</v>
      </c>
      <c r="G162" s="171">
        <f>Data!PI24</f>
        <v>0</v>
      </c>
      <c r="H162" s="172">
        <f>Data!QC24</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16365810</v>
      </c>
      <c r="I163" s="76">
        <f>SUM(I143:I162)</f>
        <v>16365810</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1750700.5983362589</v>
      </c>
      <c r="D168" s="21">
        <f t="shared" si="8"/>
        <v>1618548.270150807</v>
      </c>
      <c r="E168" s="21">
        <f t="shared" si="8"/>
        <v>252004.13151293431</v>
      </c>
      <c r="F168" s="21">
        <f t="shared" si="8"/>
        <v>0</v>
      </c>
      <c r="G168" s="21">
        <f t="shared" si="8"/>
        <v>0</v>
      </c>
      <c r="H168" s="40">
        <f t="shared" ref="H168:H188" si="9">SUM(C168:G168)</f>
        <v>3621253</v>
      </c>
      <c r="I168" s="56"/>
      <c r="J168" s="57"/>
    </row>
    <row r="169" spans="2:10" x14ac:dyDescent="0.2">
      <c r="B169" s="9" t="str">
        <f>$B$33</f>
        <v>Science</v>
      </c>
      <c r="C169" s="22">
        <f t="shared" si="8"/>
        <v>655593.6981576836</v>
      </c>
      <c r="D169" s="22">
        <f t="shared" si="8"/>
        <v>1345727.6380147641</v>
      </c>
      <c r="E169" s="22">
        <f t="shared" si="8"/>
        <v>121851.66382755234</v>
      </c>
      <c r="F169" s="22">
        <f t="shared" si="8"/>
        <v>0</v>
      </c>
      <c r="G169" s="22">
        <f t="shared" si="8"/>
        <v>0</v>
      </c>
      <c r="H169" s="75">
        <f t="shared" si="9"/>
        <v>2123173</v>
      </c>
      <c r="I169" s="56"/>
      <c r="J169" s="57"/>
    </row>
    <row r="170" spans="2:10" x14ac:dyDescent="0.2">
      <c r="B170" s="9" t="str">
        <f>$B$34</f>
        <v>Fine Arts</v>
      </c>
      <c r="C170" s="22">
        <f t="shared" si="8"/>
        <v>104903.47337672023</v>
      </c>
      <c r="D170" s="22">
        <f t="shared" si="8"/>
        <v>40353.526623279773</v>
      </c>
      <c r="E170" s="22">
        <f t="shared" si="8"/>
        <v>0</v>
      </c>
      <c r="F170" s="22">
        <f t="shared" si="8"/>
        <v>0</v>
      </c>
      <c r="G170" s="22">
        <f t="shared" si="8"/>
        <v>0</v>
      </c>
      <c r="H170" s="75">
        <f t="shared" si="9"/>
        <v>145257</v>
      </c>
      <c r="I170" s="56"/>
      <c r="J170" s="57"/>
    </row>
    <row r="171" spans="2:10" x14ac:dyDescent="0.2">
      <c r="B171" s="9" t="str">
        <f>$B$35</f>
        <v>Teacher Education</v>
      </c>
      <c r="C171" s="22">
        <f t="shared" si="8"/>
        <v>112286.1551153974</v>
      </c>
      <c r="D171" s="22">
        <f t="shared" si="8"/>
        <v>955061.22088287992</v>
      </c>
      <c r="E171" s="22">
        <f t="shared" si="8"/>
        <v>123738.62400172265</v>
      </c>
      <c r="F171" s="22">
        <f t="shared" si="8"/>
        <v>0</v>
      </c>
      <c r="G171" s="22">
        <f t="shared" si="8"/>
        <v>0</v>
      </c>
      <c r="H171" s="75">
        <f t="shared" si="9"/>
        <v>1191085.9999999998</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1174021.7928548136</v>
      </c>
      <c r="D173" s="22">
        <f t="shared" si="8"/>
        <v>1303071.7854245957</v>
      </c>
      <c r="E173" s="22">
        <f t="shared" si="8"/>
        <v>122081.42172059079</v>
      </c>
      <c r="F173" s="22">
        <f t="shared" si="8"/>
        <v>0</v>
      </c>
      <c r="G173" s="22">
        <f t="shared" si="8"/>
        <v>0</v>
      </c>
      <c r="H173" s="75">
        <f t="shared" si="9"/>
        <v>2599175.0000000005</v>
      </c>
      <c r="I173" s="56"/>
      <c r="J173" s="57"/>
    </row>
    <row r="174" spans="2:10" x14ac:dyDescent="0.2">
      <c r="B174" s="9" t="str">
        <f>$B$38</f>
        <v>Home Economics</v>
      </c>
      <c r="C174" s="22">
        <f t="shared" si="8"/>
        <v>4369.7882738920162</v>
      </c>
      <c r="D174" s="22">
        <f t="shared" si="8"/>
        <v>8854.2117261079838</v>
      </c>
      <c r="E174" s="22">
        <f t="shared" si="8"/>
        <v>0</v>
      </c>
      <c r="F174" s="22">
        <f t="shared" si="8"/>
        <v>0</v>
      </c>
      <c r="G174" s="22">
        <f t="shared" si="8"/>
        <v>0</v>
      </c>
      <c r="H174" s="75">
        <f t="shared" si="9"/>
        <v>13224</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44506.821575327653</v>
      </c>
      <c r="D176" s="22">
        <f t="shared" si="8"/>
        <v>266637.17842467234</v>
      </c>
      <c r="E176" s="22">
        <f t="shared" si="8"/>
        <v>0</v>
      </c>
      <c r="F176" s="22">
        <f t="shared" si="8"/>
        <v>0</v>
      </c>
      <c r="G176" s="22">
        <f t="shared" si="8"/>
        <v>0</v>
      </c>
      <c r="H176" s="75">
        <f t="shared" si="9"/>
        <v>311144</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486.55109706625046</v>
      </c>
      <c r="D181" s="22">
        <f t="shared" si="8"/>
        <v>2175.4489029337497</v>
      </c>
      <c r="E181" s="22">
        <f t="shared" si="8"/>
        <v>0</v>
      </c>
      <c r="F181" s="22">
        <f t="shared" si="8"/>
        <v>0</v>
      </c>
      <c r="G181" s="22">
        <f t="shared" si="8"/>
        <v>0</v>
      </c>
      <c r="H181" s="75">
        <f t="shared" si="9"/>
        <v>2662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214667.66033611214</v>
      </c>
      <c r="D183" s="22">
        <f t="shared" si="8"/>
        <v>3410710.977476195</v>
      </c>
      <c r="E183" s="22">
        <f t="shared" si="8"/>
        <v>1650627.3621876927</v>
      </c>
      <c r="F183" s="22">
        <f t="shared" si="8"/>
        <v>0</v>
      </c>
      <c r="G183" s="22">
        <f t="shared" si="8"/>
        <v>0</v>
      </c>
      <c r="H183" s="75">
        <f t="shared" si="9"/>
        <v>5276006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207308</v>
      </c>
      <c r="E185" s="22">
        <f t="shared" si="10"/>
        <v>0</v>
      </c>
      <c r="F185" s="22">
        <f t="shared" si="10"/>
        <v>0</v>
      </c>
      <c r="G185" s="22">
        <f t="shared" si="10"/>
        <v>0</v>
      </c>
      <c r="H185" s="75">
        <f t="shared" si="9"/>
        <v>207308</v>
      </c>
      <c r="I185" s="56"/>
      <c r="J185" s="57"/>
    </row>
    <row r="186" spans="2:10" x14ac:dyDescent="0.2">
      <c r="B186" s="9" t="str">
        <f>$B$50</f>
        <v>Technology</v>
      </c>
      <c r="C186" s="22">
        <f t="shared" si="10"/>
        <v>205956.01236950012</v>
      </c>
      <c r="D186" s="22">
        <f t="shared" si="10"/>
        <v>403715.47692052525</v>
      </c>
      <c r="E186" s="22">
        <f t="shared" si="10"/>
        <v>265850.51070997468</v>
      </c>
      <c r="F186" s="22">
        <f t="shared" si="10"/>
        <v>0</v>
      </c>
      <c r="G186" s="22">
        <f t="shared" si="10"/>
        <v>0</v>
      </c>
      <c r="H186" s="75">
        <f t="shared" si="9"/>
        <v>875522</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4267492.5514927721</v>
      </c>
      <c r="D188" s="40">
        <f>SUM(D168:D187)</f>
        <v>9562163.7345467601</v>
      </c>
      <c r="E188" s="40">
        <f>SUM(E168:E187)</f>
        <v>2536153.7139604678</v>
      </c>
      <c r="F188" s="40">
        <f>SUM(F168:F187)</f>
        <v>0</v>
      </c>
      <c r="G188" s="40">
        <f>SUM(G168:G187)</f>
        <v>0</v>
      </c>
      <c r="H188" s="40">
        <f t="shared" si="9"/>
        <v>16365810</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30241282</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5596820.4907355634</v>
      </c>
      <c r="D193" s="42">
        <f t="shared" si="11"/>
        <v>5174342.2788758995</v>
      </c>
      <c r="E193" s="42">
        <f t="shared" si="11"/>
        <v>805632.83541570453</v>
      </c>
      <c r="F193" s="42">
        <f t="shared" si="11"/>
        <v>0</v>
      </c>
      <c r="G193" s="42">
        <f t="shared" si="11"/>
        <v>0</v>
      </c>
      <c r="H193" s="42">
        <f>SUM(C193:G193)</f>
        <v>11576795.605027167</v>
      </c>
      <c r="I193" s="1"/>
    </row>
    <row r="194" spans="2:9" x14ac:dyDescent="0.2">
      <c r="B194" s="9" t="str">
        <f>$B$33</f>
        <v>Science</v>
      </c>
      <c r="C194" s="43">
        <f t="shared" si="11"/>
        <v>1204888.4025225097</v>
      </c>
      <c r="D194" s="43">
        <f t="shared" si="11"/>
        <v>2473256.8793057669</v>
      </c>
      <c r="E194" s="43">
        <f t="shared" si="11"/>
        <v>223946.10714909097</v>
      </c>
      <c r="F194" s="43">
        <f t="shared" si="11"/>
        <v>0</v>
      </c>
      <c r="G194" s="43">
        <f t="shared" si="11"/>
        <v>0</v>
      </c>
      <c r="H194" s="43">
        <f t="shared" ref="H194:H213" si="12">SUM(C194:G194)</f>
        <v>3902091.3889773679</v>
      </c>
      <c r="I194" s="1"/>
    </row>
    <row r="195" spans="2:9" x14ac:dyDescent="0.2">
      <c r="B195" s="9" t="str">
        <f>$B$34</f>
        <v>Fine Arts</v>
      </c>
      <c r="C195" s="43">
        <f t="shared" si="11"/>
        <v>617921.45720229624</v>
      </c>
      <c r="D195" s="43">
        <f t="shared" si="11"/>
        <v>237697.65834886307</v>
      </c>
      <c r="E195" s="43">
        <f t="shared" si="11"/>
        <v>0</v>
      </c>
      <c r="F195" s="43">
        <f t="shared" si="11"/>
        <v>0</v>
      </c>
      <c r="G195" s="43">
        <f t="shared" si="11"/>
        <v>0</v>
      </c>
      <c r="H195" s="43">
        <f t="shared" si="12"/>
        <v>855619.11555115925</v>
      </c>
      <c r="I195" s="1"/>
    </row>
    <row r="196" spans="2:9" x14ac:dyDescent="0.2">
      <c r="B196" s="9" t="str">
        <f>$B$35</f>
        <v>Teacher Education</v>
      </c>
      <c r="C196" s="43">
        <f t="shared" si="11"/>
        <v>142815.16647005203</v>
      </c>
      <c r="D196" s="43">
        <f t="shared" si="11"/>
        <v>1214728.8070314911</v>
      </c>
      <c r="E196" s="43">
        <f t="shared" si="11"/>
        <v>157381.39904621182</v>
      </c>
      <c r="F196" s="43">
        <f t="shared" si="11"/>
        <v>0</v>
      </c>
      <c r="G196" s="43">
        <f t="shared" si="11"/>
        <v>0</v>
      </c>
      <c r="H196" s="43">
        <f t="shared" si="12"/>
        <v>1514925.3725477548</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369898.30398133292</v>
      </c>
      <c r="D198" s="43">
        <f t="shared" si="11"/>
        <v>410558.00354644074</v>
      </c>
      <c r="E198" s="43">
        <f t="shared" si="11"/>
        <v>38464.116353639831</v>
      </c>
      <c r="F198" s="43">
        <f t="shared" si="11"/>
        <v>0</v>
      </c>
      <c r="G198" s="43">
        <f t="shared" si="11"/>
        <v>0</v>
      </c>
      <c r="H198" s="43">
        <f t="shared" si="12"/>
        <v>818920.42388141353</v>
      </c>
      <c r="I198" s="1"/>
    </row>
    <row r="199" spans="2:9" x14ac:dyDescent="0.2">
      <c r="B199" s="9" t="str">
        <f>$B$38</f>
        <v>Home Economics</v>
      </c>
      <c r="C199" s="43">
        <f t="shared" si="11"/>
        <v>39495.14465155785</v>
      </c>
      <c r="D199" s="43">
        <f t="shared" si="11"/>
        <v>80026.388232007084</v>
      </c>
      <c r="E199" s="43">
        <f t="shared" si="11"/>
        <v>0</v>
      </c>
      <c r="F199" s="43">
        <f t="shared" si="11"/>
        <v>0</v>
      </c>
      <c r="G199" s="43">
        <f t="shared" si="11"/>
        <v>0</v>
      </c>
      <c r="H199" s="43">
        <f t="shared" si="12"/>
        <v>119521.53288356494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69869.069287190156</v>
      </c>
      <c r="D201" s="43">
        <f t="shared" si="11"/>
        <v>418580.58685147006</v>
      </c>
      <c r="E201" s="43">
        <f t="shared" si="11"/>
        <v>0</v>
      </c>
      <c r="F201" s="43">
        <f t="shared" si="11"/>
        <v>0</v>
      </c>
      <c r="G201" s="43">
        <f t="shared" si="11"/>
        <v>0</v>
      </c>
      <c r="H201" s="43">
        <f t="shared" si="12"/>
        <v>488449.65613866021</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63739.521545551332</v>
      </c>
      <c r="D206" s="43">
        <f t="shared" si="11"/>
        <v>284989.74322713533</v>
      </c>
      <c r="E206" s="43">
        <f t="shared" si="11"/>
        <v>0</v>
      </c>
      <c r="F206" s="43">
        <f t="shared" si="11"/>
        <v>0</v>
      </c>
      <c r="G206" s="43">
        <f t="shared" si="11"/>
        <v>0</v>
      </c>
      <c r="H206" s="43">
        <f t="shared" si="12"/>
        <v>348729.26477268664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400028.8383302436</v>
      </c>
      <c r="D208" s="43">
        <f t="shared" si="11"/>
        <v>6355790.844618856</v>
      </c>
      <c r="E208" s="43">
        <f t="shared" si="11"/>
        <v>3075910.666647254</v>
      </c>
      <c r="F208" s="43">
        <f t="shared" si="11"/>
        <v>0</v>
      </c>
      <c r="G208" s="43">
        <f t="shared" si="11"/>
        <v>0</v>
      </c>
      <c r="H208" s="43">
        <f t="shared" si="12"/>
        <v>9831730.3495963532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122690.67724191949</v>
      </c>
      <c r="E210" s="43">
        <f t="shared" si="13"/>
        <v>0</v>
      </c>
      <c r="F210" s="43">
        <f t="shared" si="13"/>
        <v>0</v>
      </c>
      <c r="G210" s="43">
        <f t="shared" si="13"/>
        <v>0</v>
      </c>
      <c r="H210" s="43">
        <f t="shared" si="12"/>
        <v>122690.67724191949</v>
      </c>
      <c r="I210" s="1"/>
    </row>
    <row r="211" spans="2:9" x14ac:dyDescent="0.2">
      <c r="B211" s="9" t="str">
        <f>$B$50</f>
        <v>Technology</v>
      </c>
      <c r="C211" s="43">
        <f t="shared" si="13"/>
        <v>107874.29353774025</v>
      </c>
      <c r="D211" s="43">
        <f t="shared" si="13"/>
        <v>211455.45285136285</v>
      </c>
      <c r="E211" s="43">
        <f t="shared" si="13"/>
        <v>139245.44226480147</v>
      </c>
      <c r="F211" s="43">
        <f t="shared" si="13"/>
        <v>0</v>
      </c>
      <c r="G211" s="43">
        <f t="shared" si="13"/>
        <v>0</v>
      </c>
      <c r="H211" s="43">
        <f t="shared" si="12"/>
        <v>458575.1886539046</v>
      </c>
      <c r="I211" s="1"/>
    </row>
    <row r="212" spans="2:9" x14ac:dyDescent="0.2">
      <c r="B212" s="9" t="str">
        <f>$B$51</f>
        <v>Nursing</v>
      </c>
      <c r="C212" s="43">
        <f t="shared" si="13"/>
        <v>2986.6016433133359</v>
      </c>
      <c r="D212" s="43">
        <f t="shared" si="13"/>
        <v>200246.82308473447</v>
      </c>
      <c r="E212" s="43">
        <f t="shared" si="13"/>
        <v>0</v>
      </c>
      <c r="F212" s="43">
        <f t="shared" si="13"/>
        <v>0</v>
      </c>
      <c r="G212" s="43">
        <f t="shared" si="13"/>
        <v>0</v>
      </c>
      <c r="H212" s="43">
        <f t="shared" si="12"/>
        <v>203233.4247280478</v>
      </c>
      <c r="I212" s="1"/>
    </row>
    <row r="213" spans="2:9" x14ac:dyDescent="0.2">
      <c r="B213" s="39" t="str">
        <f>$B$52</f>
        <v>Totals</v>
      </c>
      <c r="C213" s="42">
        <f>SUM(C193:C212)</f>
        <v>8616337.2899073493</v>
      </c>
      <c r="D213" s="42">
        <f>SUM(D193:D212)</f>
        <v>17184364.143215951</v>
      </c>
      <c r="E213" s="42">
        <f>SUM(E193:E212)</f>
        <v>4440580.5668767029</v>
      </c>
      <c r="F213" s="42">
        <f>SUM(F193:F212)</f>
        <v>0</v>
      </c>
      <c r="G213" s="42">
        <f>SUM(G193:G212)</f>
        <v>0</v>
      </c>
      <c r="H213" s="42">
        <f t="shared" si="12"/>
        <v>30241282</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23116144</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3223781.6288937316</v>
      </c>
      <c r="D218" s="42">
        <f t="shared" si="14"/>
        <v>5325629.9649402443</v>
      </c>
      <c r="E218" s="42">
        <f t="shared" si="14"/>
        <v>217332.59404821545</v>
      </c>
      <c r="F218" s="42">
        <f t="shared" si="14"/>
        <v>0</v>
      </c>
      <c r="G218" s="42">
        <f t="shared" si="14"/>
        <v>0</v>
      </c>
      <c r="H218" s="42">
        <f>SUM(C218:G218)</f>
        <v>8766744.1878821906</v>
      </c>
      <c r="I218" s="1"/>
    </row>
    <row r="219" spans="2:9" x14ac:dyDescent="0.2">
      <c r="B219" s="9" t="str">
        <f>$B$33</f>
        <v>Science</v>
      </c>
      <c r="C219" s="43">
        <f t="shared" si="14"/>
        <v>643977.51699024718</v>
      </c>
      <c r="D219" s="43">
        <f t="shared" si="14"/>
        <v>1880946.894733157</v>
      </c>
      <c r="E219" s="43">
        <f t="shared" si="14"/>
        <v>108801.96031627266</v>
      </c>
      <c r="F219" s="43">
        <f t="shared" si="14"/>
        <v>0</v>
      </c>
      <c r="G219" s="43">
        <f t="shared" si="14"/>
        <v>0</v>
      </c>
      <c r="H219" s="43">
        <f t="shared" ref="H219:H238" si="15">SUM(C219:G219)</f>
        <v>2633726.3720396766</v>
      </c>
      <c r="I219" s="1"/>
    </row>
    <row r="220" spans="2:9" x14ac:dyDescent="0.2">
      <c r="B220" s="9" t="str">
        <f>$B$34</f>
        <v>Fine Arts</v>
      </c>
      <c r="C220" s="43">
        <f t="shared" si="14"/>
        <v>299620.1310754458</v>
      </c>
      <c r="D220" s="43">
        <f t="shared" si="14"/>
        <v>183956.21629172331</v>
      </c>
      <c r="E220" s="43">
        <f t="shared" si="14"/>
        <v>0</v>
      </c>
      <c r="F220" s="43">
        <f t="shared" si="14"/>
        <v>0</v>
      </c>
      <c r="G220" s="43">
        <f t="shared" si="14"/>
        <v>0</v>
      </c>
      <c r="H220" s="43">
        <f t="shared" si="15"/>
        <v>483576.3473671691</v>
      </c>
      <c r="I220" s="1"/>
    </row>
    <row r="221" spans="2:9" x14ac:dyDescent="0.2">
      <c r="B221" s="9" t="str">
        <f>$B$35</f>
        <v>Teacher Education</v>
      </c>
      <c r="C221" s="43">
        <f t="shared" si="14"/>
        <v>68234.269992370027</v>
      </c>
      <c r="D221" s="43">
        <f t="shared" si="14"/>
        <v>1228216.5041809585</v>
      </c>
      <c r="E221" s="43">
        <f t="shared" si="14"/>
        <v>65661.033407825395</v>
      </c>
      <c r="F221" s="43">
        <f t="shared" si="14"/>
        <v>0</v>
      </c>
      <c r="G221" s="43">
        <f t="shared" si="14"/>
        <v>0</v>
      </c>
      <c r="H221" s="43">
        <f t="shared" si="15"/>
        <v>1362111.8075811537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174302.71692603474</v>
      </c>
      <c r="D223" s="43">
        <f t="shared" si="14"/>
        <v>293268.24352278863</v>
      </c>
      <c r="E223" s="43">
        <f t="shared" si="14"/>
        <v>33644.49645690227</v>
      </c>
      <c r="F223" s="43">
        <f t="shared" si="14"/>
        <v>0</v>
      </c>
      <c r="G223" s="43">
        <f t="shared" si="14"/>
        <v>0</v>
      </c>
      <c r="H223" s="43">
        <f t="shared" si="15"/>
        <v>501215.45690572564</v>
      </c>
      <c r="I223" s="1"/>
    </row>
    <row r="224" spans="2:9" x14ac:dyDescent="0.2">
      <c r="B224" s="9" t="str">
        <f>$B$38</f>
        <v>Home Economics</v>
      </c>
      <c r="C224" s="43">
        <f t="shared" si="14"/>
        <v>10752.871341210064</v>
      </c>
      <c r="D224" s="43">
        <f t="shared" si="14"/>
        <v>67927.295415141663</v>
      </c>
      <c r="E224" s="43">
        <f t="shared" si="14"/>
        <v>0</v>
      </c>
      <c r="F224" s="43">
        <f t="shared" si="14"/>
        <v>0</v>
      </c>
      <c r="G224" s="43">
        <f t="shared" si="14"/>
        <v>0</v>
      </c>
      <c r="H224" s="43">
        <f t="shared" si="15"/>
        <v>78680.166756351726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24559.027137331628</v>
      </c>
      <c r="D226" s="43">
        <f t="shared" si="14"/>
        <v>363362.27882358071</v>
      </c>
      <c r="E226" s="43">
        <f t="shared" si="14"/>
        <v>0</v>
      </c>
      <c r="F226" s="43">
        <f t="shared" si="14"/>
        <v>0</v>
      </c>
      <c r="G226" s="43">
        <f t="shared" si="14"/>
        <v>0</v>
      </c>
      <c r="H226" s="43">
        <f t="shared" si="15"/>
        <v>387921.30596091232</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33187.874509907604</v>
      </c>
      <c r="D231" s="43">
        <f t="shared" si="14"/>
        <v>267809.04986639577</v>
      </c>
      <c r="E231" s="43">
        <f t="shared" si="14"/>
        <v>0</v>
      </c>
      <c r="F231" s="43">
        <f t="shared" si="14"/>
        <v>0</v>
      </c>
      <c r="G231" s="43">
        <f t="shared" si="14"/>
        <v>0</v>
      </c>
      <c r="H231" s="43">
        <f t="shared" si="15"/>
        <v>300996.92437630339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179612.77684761994</v>
      </c>
      <c r="D233" s="43">
        <f t="shared" si="14"/>
        <v>6007177.995971594</v>
      </c>
      <c r="E233" s="43">
        <f t="shared" si="14"/>
        <v>1990270.9382542777</v>
      </c>
      <c r="F233" s="43">
        <f t="shared" si="14"/>
        <v>0</v>
      </c>
      <c r="G233" s="43">
        <f t="shared" si="14"/>
        <v>0</v>
      </c>
      <c r="H233" s="43">
        <f t="shared" si="15"/>
        <v>8177061.7110734917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143654.85441862492</v>
      </c>
      <c r="E235" s="43">
        <f t="shared" si="16"/>
        <v>0</v>
      </c>
      <c r="F235" s="43">
        <f t="shared" si="16"/>
        <v>0</v>
      </c>
      <c r="G235" s="43">
        <f t="shared" si="16"/>
        <v>0</v>
      </c>
      <c r="H235" s="43">
        <f t="shared" si="15"/>
        <v>143654.85441862492</v>
      </c>
      <c r="I235" s="1"/>
    </row>
    <row r="236" spans="2:10" x14ac:dyDescent="0.2">
      <c r="B236" s="9" t="str">
        <f>$B$50</f>
        <v>Technology</v>
      </c>
      <c r="C236" s="43">
        <f t="shared" si="16"/>
        <v>35754.403472007129</v>
      </c>
      <c r="D236" s="43">
        <f t="shared" si="16"/>
        <v>150588.42205270636</v>
      </c>
      <c r="E236" s="43">
        <f t="shared" si="16"/>
        <v>67560.319498134399</v>
      </c>
      <c r="F236" s="43">
        <f t="shared" si="16"/>
        <v>0</v>
      </c>
      <c r="G236" s="43">
        <f t="shared" si="16"/>
        <v>0</v>
      </c>
      <c r="H236" s="43">
        <f t="shared" si="15"/>
        <v>253903.14502284789</v>
      </c>
      <c r="I236" s="1"/>
    </row>
    <row r="237" spans="2:10" x14ac:dyDescent="0.2">
      <c r="B237" s="9" t="str">
        <f>$B$51</f>
        <v>Nursing</v>
      </c>
      <c r="C237" s="43">
        <f t="shared" si="16"/>
        <v>442.50499346543467</v>
      </c>
      <c r="D237" s="43">
        <f t="shared" si="16"/>
        <v>26109.215622087937</v>
      </c>
      <c r="E237" s="43">
        <f t="shared" si="16"/>
        <v>0</v>
      </c>
      <c r="F237" s="43">
        <f t="shared" si="16"/>
        <v>0</v>
      </c>
      <c r="G237" s="43">
        <f t="shared" si="16"/>
        <v>0</v>
      </c>
      <c r="H237" s="43">
        <f t="shared" si="15"/>
        <v>26551.720615553371</v>
      </c>
      <c r="I237" s="1"/>
    </row>
    <row r="238" spans="2:10" x14ac:dyDescent="0.2">
      <c r="B238" s="39" t="str">
        <f>$B$52</f>
        <v>Totals</v>
      </c>
      <c r="C238" s="42">
        <f>SUM(C218:C237)</f>
        <v>4694225.7221793709</v>
      </c>
      <c r="D238" s="42">
        <f>SUM(D218:D237)</f>
        <v>15938646.935839003</v>
      </c>
      <c r="E238" s="42">
        <f>SUM(E218:E237)</f>
        <v>2483271.3419816275</v>
      </c>
      <c r="F238" s="42">
        <f>SUM(F218:F237)</f>
        <v>0</v>
      </c>
      <c r="G238" s="42">
        <f>SUM(G218:G237)</f>
        <v>0</v>
      </c>
      <c r="H238" s="42">
        <f t="shared" si="15"/>
        <v>23116144</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7902683</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1102109.6024653073</v>
      </c>
      <c r="D243" s="42">
        <f t="shared" si="17"/>
        <v>1820665.4789926845</v>
      </c>
      <c r="E243" s="42">
        <f t="shared" si="17"/>
        <v>74299.18226546493</v>
      </c>
      <c r="F243" s="42">
        <f t="shared" si="17"/>
        <v>0</v>
      </c>
      <c r="G243" s="42">
        <f t="shared" si="17"/>
        <v>0</v>
      </c>
      <c r="H243" s="42">
        <f>SUM(C243:G243)</f>
        <v>2997074.2637234572</v>
      </c>
      <c r="I243" s="1"/>
    </row>
    <row r="244" spans="2:9" x14ac:dyDescent="0.2">
      <c r="B244" s="9" t="str">
        <f>$B$33</f>
        <v>Science</v>
      </c>
      <c r="C244" s="43">
        <f t="shared" si="17"/>
        <v>220155.67024937365</v>
      </c>
      <c r="D244" s="43">
        <f t="shared" si="17"/>
        <v>643036.61756521801</v>
      </c>
      <c r="E244" s="43">
        <f t="shared" si="17"/>
        <v>37195.970147879445</v>
      </c>
      <c r="F244" s="43">
        <f t="shared" si="17"/>
        <v>0</v>
      </c>
      <c r="G244" s="43">
        <f t="shared" si="17"/>
        <v>0</v>
      </c>
      <c r="H244" s="43">
        <f t="shared" ref="H244:H263" si="18">SUM(C244:G244)</f>
        <v>900388.25796247111</v>
      </c>
      <c r="I244" s="1"/>
    </row>
    <row r="245" spans="2:9" x14ac:dyDescent="0.2">
      <c r="B245" s="9" t="str">
        <f>$B$34</f>
        <v>Fine Arts</v>
      </c>
      <c r="C245" s="43">
        <f t="shared" si="17"/>
        <v>102430.70454603923</v>
      </c>
      <c r="D245" s="43">
        <f t="shared" si="17"/>
        <v>62888.847864631964</v>
      </c>
      <c r="E245" s="43">
        <f t="shared" si="17"/>
        <v>0</v>
      </c>
      <c r="F245" s="43">
        <f t="shared" si="17"/>
        <v>0</v>
      </c>
      <c r="G245" s="43">
        <f t="shared" si="17"/>
        <v>0</v>
      </c>
      <c r="H245" s="43">
        <f t="shared" si="18"/>
        <v>165319.5524106712</v>
      </c>
      <c r="I245" s="1"/>
    </row>
    <row r="246" spans="2:9" x14ac:dyDescent="0.2">
      <c r="B246" s="9" t="str">
        <f>$B$35</f>
        <v>Teacher Education</v>
      </c>
      <c r="C246" s="43">
        <f t="shared" si="17"/>
        <v>23327.152032195023</v>
      </c>
      <c r="D246" s="43">
        <f t="shared" si="17"/>
        <v>419888.61498311698</v>
      </c>
      <c r="E246" s="43">
        <f t="shared" si="17"/>
        <v>22447.443331139217</v>
      </c>
      <c r="F246" s="43">
        <f t="shared" si="17"/>
        <v>0</v>
      </c>
      <c r="G246" s="43">
        <f t="shared" si="17"/>
        <v>0</v>
      </c>
      <c r="H246" s="43">
        <f t="shared" si="18"/>
        <v>465663.2103464512</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59588.619879906735</v>
      </c>
      <c r="D248" s="43">
        <f t="shared" si="17"/>
        <v>100259.19385721952</v>
      </c>
      <c r="E248" s="43">
        <f t="shared" si="17"/>
        <v>11501.995756451499</v>
      </c>
      <c r="F248" s="43">
        <f t="shared" si="17"/>
        <v>0</v>
      </c>
      <c r="G248" s="43">
        <f t="shared" si="17"/>
        <v>0</v>
      </c>
      <c r="H248" s="43">
        <f t="shared" si="18"/>
        <v>171349.80949357775</v>
      </c>
      <c r="I248" s="1"/>
    </row>
    <row r="249" spans="2:9" x14ac:dyDescent="0.2">
      <c r="B249" s="9" t="str">
        <f>$B$38</f>
        <v>Home Economics</v>
      </c>
      <c r="C249" s="43">
        <f t="shared" si="17"/>
        <v>3676.0687054626396</v>
      </c>
      <c r="D249" s="43">
        <f t="shared" si="17"/>
        <v>23222.207073689191</v>
      </c>
      <c r="E249" s="43">
        <f t="shared" si="17"/>
        <v>0</v>
      </c>
      <c r="F249" s="43">
        <f t="shared" si="17"/>
        <v>0</v>
      </c>
      <c r="G249" s="43">
        <f t="shared" si="17"/>
        <v>0</v>
      </c>
      <c r="H249" s="43">
        <f t="shared" si="18"/>
        <v>26898.275779151831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8395.9593890196084</v>
      </c>
      <c r="D251" s="43">
        <f t="shared" si="17"/>
        <v>124222.14118844265</v>
      </c>
      <c r="E251" s="43">
        <f t="shared" si="17"/>
        <v>0</v>
      </c>
      <c r="F251" s="43">
        <f t="shared" si="17"/>
        <v>0</v>
      </c>
      <c r="G251" s="43">
        <f t="shared" si="17"/>
        <v>0</v>
      </c>
      <c r="H251" s="43">
        <f t="shared" si="18"/>
        <v>132618.10057746226</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11345.891066242713</v>
      </c>
      <c r="D256" s="43">
        <f t="shared" si="17"/>
        <v>91555.495831195643</v>
      </c>
      <c r="E256" s="43">
        <f t="shared" si="17"/>
        <v>0</v>
      </c>
      <c r="F256" s="43">
        <f t="shared" si="17"/>
        <v>0</v>
      </c>
      <c r="G256" s="43">
        <f t="shared" si="17"/>
        <v>0</v>
      </c>
      <c r="H256" s="43">
        <f t="shared" si="18"/>
        <v>102901.38689743835</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61403.962450505576</v>
      </c>
      <c r="D258" s="43">
        <f t="shared" si="17"/>
        <v>2053665.326999987</v>
      </c>
      <c r="E258" s="43">
        <f t="shared" si="17"/>
        <v>680411.07154965517</v>
      </c>
      <c r="F258" s="43">
        <f t="shared" si="17"/>
        <v>0</v>
      </c>
      <c r="G258" s="43">
        <f t="shared" si="17"/>
        <v>0</v>
      </c>
      <c r="H258" s="43">
        <f t="shared" si="18"/>
        <v>2795480.3610001476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49111.07907450058</v>
      </c>
      <c r="E260" s="43">
        <f t="shared" si="19"/>
        <v>0</v>
      </c>
      <c r="F260" s="43">
        <f t="shared" si="19"/>
        <v>0</v>
      </c>
      <c r="G260" s="43">
        <f t="shared" si="19"/>
        <v>0</v>
      </c>
      <c r="H260" s="43">
        <f t="shared" si="18"/>
        <v>49111.07907450058</v>
      </c>
      <c r="I260" s="1"/>
    </row>
    <row r="261" spans="2:10" x14ac:dyDescent="0.2">
      <c r="B261" s="9" t="str">
        <f>$B$50</f>
        <v>Technology</v>
      </c>
      <c r="C261" s="43">
        <f t="shared" si="19"/>
        <v>12223.306642032152</v>
      </c>
      <c r="D261" s="43">
        <f t="shared" si="19"/>
        <v>51481.447898609207</v>
      </c>
      <c r="E261" s="43">
        <f t="shared" si="19"/>
        <v>23096.749543196962</v>
      </c>
      <c r="F261" s="43">
        <f t="shared" si="19"/>
        <v>0</v>
      </c>
      <c r="G261" s="43">
        <f t="shared" si="19"/>
        <v>0</v>
      </c>
      <c r="H261" s="43">
        <f t="shared" si="18"/>
        <v>86801.504083838314</v>
      </c>
      <c r="I261" s="1"/>
    </row>
    <row r="262" spans="2:10" x14ac:dyDescent="0.2">
      <c r="B262" s="9" t="str">
        <f>$B$51</f>
        <v>Nursing</v>
      </c>
      <c r="C262" s="43">
        <f t="shared" si="19"/>
        <v>151.27854754990287</v>
      </c>
      <c r="D262" s="43">
        <f t="shared" si="19"/>
        <v>8925.9201032840429</v>
      </c>
      <c r="E262" s="43">
        <f t="shared" si="19"/>
        <v>0</v>
      </c>
      <c r="F262" s="43">
        <f t="shared" si="19"/>
        <v>0</v>
      </c>
      <c r="G262" s="43">
        <f t="shared" si="19"/>
        <v>0</v>
      </c>
      <c r="H262" s="43">
        <f t="shared" si="18"/>
        <v>9077.1986508339451</v>
      </c>
      <c r="I262" s="1"/>
    </row>
    <row r="263" spans="2:10" x14ac:dyDescent="0.2">
      <c r="B263" s="39" t="str">
        <f>$B$52</f>
        <v>Totals</v>
      </c>
      <c r="C263" s="42">
        <f>SUM(C243:C262)</f>
        <v>1604808.2159736345</v>
      </c>
      <c r="D263" s="42">
        <f>SUM(D243:D262)</f>
        <v>5448922.3714325791</v>
      </c>
      <c r="E263" s="42">
        <f>SUM(E243:E262)</f>
        <v>848952.4125937873</v>
      </c>
      <c r="F263" s="42">
        <f>SUM(F243:F262)</f>
        <v>0</v>
      </c>
      <c r="G263" s="42">
        <f>SUM(G243:G262)</f>
        <v>0</v>
      </c>
      <c r="H263" s="42">
        <f t="shared" si="18"/>
        <v>7902683.0000000009</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18296044.32043086</v>
      </c>
      <c r="D268" s="42">
        <f t="shared" si="20"/>
        <v>20061905.992959633</v>
      </c>
      <c r="E268" s="42">
        <f t="shared" si="20"/>
        <v>2302561.7432423192</v>
      </c>
      <c r="F268" s="42">
        <f t="shared" si="20"/>
        <v>0</v>
      </c>
      <c r="G268" s="42">
        <f t="shared" si="20"/>
        <v>0</v>
      </c>
      <c r="H268" s="42">
        <f>SUM(C268:G268)</f>
        <v>40660512.056632809</v>
      </c>
      <c r="I268" s="1"/>
    </row>
    <row r="269" spans="2:10" x14ac:dyDescent="0.2">
      <c r="B269" s="9" t="str">
        <f>$B$33</f>
        <v>Science</v>
      </c>
      <c r="C269" s="43">
        <f t="shared" si="20"/>
        <v>4150341.2879198142</v>
      </c>
      <c r="D269" s="43">
        <f t="shared" si="20"/>
        <v>9269535.0296189059</v>
      </c>
      <c r="E269" s="43">
        <f t="shared" si="20"/>
        <v>756787.70144079544</v>
      </c>
      <c r="F269" s="43">
        <f t="shared" si="20"/>
        <v>0</v>
      </c>
      <c r="G269" s="43">
        <f t="shared" si="20"/>
        <v>0</v>
      </c>
      <c r="H269" s="43">
        <f t="shared" ref="H269:H288" si="21">SUM(C269:G269)</f>
        <v>14176664.018979516</v>
      </c>
      <c r="I269" s="1"/>
    </row>
    <row r="270" spans="2:10" x14ac:dyDescent="0.2">
      <c r="B270" s="9" t="str">
        <f>$B$34</f>
        <v>Fine Arts</v>
      </c>
      <c r="C270" s="43">
        <f t="shared" si="20"/>
        <v>1856052.7662005015</v>
      </c>
      <c r="D270" s="43">
        <f t="shared" si="20"/>
        <v>806160.24912849814</v>
      </c>
      <c r="E270" s="43">
        <f t="shared" si="20"/>
        <v>0</v>
      </c>
      <c r="F270" s="43">
        <f t="shared" si="20"/>
        <v>0</v>
      </c>
      <c r="G270" s="43">
        <f t="shared" si="20"/>
        <v>0</v>
      </c>
      <c r="H270" s="43">
        <f t="shared" si="21"/>
        <v>2662213.0153289996</v>
      </c>
      <c r="I270" s="1"/>
    </row>
    <row r="271" spans="2:10" x14ac:dyDescent="0.2">
      <c r="B271" s="9" t="str">
        <f>$B$35</f>
        <v>Teacher Education</v>
      </c>
      <c r="C271" s="43">
        <f t="shared" si="20"/>
        <v>515653.7436100145</v>
      </c>
      <c r="D271" s="43">
        <f t="shared" si="20"/>
        <v>5255265.147078447</v>
      </c>
      <c r="E271" s="43">
        <f t="shared" si="20"/>
        <v>555455.49978689908</v>
      </c>
      <c r="F271" s="43">
        <f t="shared" si="20"/>
        <v>0</v>
      </c>
      <c r="G271" s="43">
        <f t="shared" si="20"/>
        <v>0</v>
      </c>
      <c r="H271" s="43">
        <f t="shared" si="21"/>
        <v>6326374.3904753607</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2215506.433642088</v>
      </c>
      <c r="D273" s="43">
        <f t="shared" si="20"/>
        <v>2592964.2263510446</v>
      </c>
      <c r="E273" s="43">
        <f t="shared" si="20"/>
        <v>251206.03028758441</v>
      </c>
      <c r="F273" s="43">
        <f t="shared" si="20"/>
        <v>0</v>
      </c>
      <c r="G273" s="43">
        <f t="shared" si="20"/>
        <v>0</v>
      </c>
      <c r="H273" s="43">
        <f t="shared" si="21"/>
        <v>5059676.6902807169</v>
      </c>
      <c r="I273" s="1"/>
    </row>
    <row r="274" spans="2:10" x14ac:dyDescent="0.2">
      <c r="B274" s="9" t="str">
        <f>$B$38</f>
        <v>Home Economics</v>
      </c>
      <c r="C274" s="43">
        <f t="shared" si="20"/>
        <v>105027.87297212257</v>
      </c>
      <c r="D274" s="43">
        <f t="shared" si="20"/>
        <v>274724.10244694591</v>
      </c>
      <c r="E274" s="43">
        <f t="shared" si="20"/>
        <v>0</v>
      </c>
      <c r="F274" s="43">
        <f t="shared" si="20"/>
        <v>0</v>
      </c>
      <c r="G274" s="43">
        <f t="shared" si="20"/>
        <v>0</v>
      </c>
      <c r="H274" s="43">
        <f t="shared" si="21"/>
        <v>379751.97541906848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230005.87738886903</v>
      </c>
      <c r="D276" s="43">
        <f t="shared" si="20"/>
        <v>1668102.1852881657</v>
      </c>
      <c r="E276" s="43">
        <f t="shared" si="20"/>
        <v>0</v>
      </c>
      <c r="F276" s="43">
        <f t="shared" si="20"/>
        <v>0</v>
      </c>
      <c r="G276" s="43">
        <f t="shared" si="20"/>
        <v>0</v>
      </c>
      <c r="H276" s="43">
        <f t="shared" si="21"/>
        <v>1898108.0626770346</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184181.83821876789</v>
      </c>
      <c r="D281" s="43">
        <f t="shared" si="20"/>
        <v>983753.7378276604</v>
      </c>
      <c r="E281" s="43">
        <f t="shared" si="20"/>
        <v>0</v>
      </c>
      <c r="F281" s="43">
        <f t="shared" si="20"/>
        <v>0</v>
      </c>
      <c r="G281" s="43">
        <f t="shared" si="20"/>
        <v>0</v>
      </c>
      <c r="H281" s="43">
        <f t="shared" si="21"/>
        <v>1167935.5760464282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1329061.2379644811</v>
      </c>
      <c r="D283" s="43">
        <f t="shared" si="20"/>
        <v>25348055.14506663</v>
      </c>
      <c r="E283" s="43">
        <f t="shared" si="20"/>
        <v>11036898.03863888</v>
      </c>
      <c r="F283" s="43">
        <f t="shared" si="20"/>
        <v>0</v>
      </c>
      <c r="G283" s="43">
        <f t="shared" si="20"/>
        <v>0</v>
      </c>
      <c r="H283" s="43">
        <f t="shared" si="21"/>
        <v>37714014.42166999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667942.61073504505</v>
      </c>
      <c r="E285" s="43">
        <f t="shared" si="22"/>
        <v>0</v>
      </c>
      <c r="F285" s="43">
        <f t="shared" si="22"/>
        <v>0</v>
      </c>
      <c r="G285" s="43">
        <f t="shared" si="22"/>
        <v>0</v>
      </c>
      <c r="H285" s="43">
        <f t="shared" si="21"/>
        <v>667942.61073504505</v>
      </c>
      <c r="I285" s="1"/>
    </row>
    <row r="286" spans="2:10" x14ac:dyDescent="0.2">
      <c r="B286" s="9" t="str">
        <f>$B$50</f>
        <v>Technology</v>
      </c>
      <c r="C286" s="43">
        <f t="shared" si="22"/>
        <v>489454.01602127962</v>
      </c>
      <c r="D286" s="43">
        <f t="shared" si="22"/>
        <v>1067452.7997232038</v>
      </c>
      <c r="E286" s="43">
        <f t="shared" si="22"/>
        <v>660520.02201610757</v>
      </c>
      <c r="F286" s="43">
        <f t="shared" si="22"/>
        <v>0</v>
      </c>
      <c r="G286" s="43">
        <f t="shared" si="22"/>
        <v>0</v>
      </c>
      <c r="H286" s="43">
        <f t="shared" si="21"/>
        <v>2217426.8377605909</v>
      </c>
      <c r="I286" s="1"/>
    </row>
    <row r="287" spans="2:10" x14ac:dyDescent="0.2">
      <c r="B287" s="9" t="str">
        <f>$B$51</f>
        <v>Nursing</v>
      </c>
      <c r="C287" s="43">
        <f t="shared" si="22"/>
        <v>7114.3851843286739</v>
      </c>
      <c r="D287" s="43">
        <f t="shared" si="22"/>
        <v>472230.95881010644</v>
      </c>
      <c r="E287" s="43">
        <f t="shared" si="22"/>
        <v>0</v>
      </c>
      <c r="F287" s="43">
        <f t="shared" si="22"/>
        <v>0</v>
      </c>
      <c r="G287" s="43">
        <f t="shared" si="22"/>
        <v>0</v>
      </c>
      <c r="H287" s="43">
        <f t="shared" si="21"/>
        <v>479345.3439944351</v>
      </c>
      <c r="I287" s="1"/>
    </row>
    <row r="288" spans="2:10" x14ac:dyDescent="0.2">
      <c r="B288" s="39" t="str">
        <f>$B$52</f>
        <v>Totals</v>
      </c>
      <c r="C288" s="42">
        <f>SUM(C268:C287)</f>
        <v>29378443.779553127</v>
      </c>
      <c r="D288" s="42">
        <f>SUM(D268:D287)</f>
        <v>68468092.18503429</v>
      </c>
      <c r="E288" s="42">
        <f>SUM(E268:E287)</f>
        <v>15563429.035412587</v>
      </c>
      <c r="F288" s="42">
        <f>SUM(F268:F287)</f>
        <v>0</v>
      </c>
      <c r="G288" s="42">
        <f>SUM(G268:G287)</f>
        <v>0</v>
      </c>
      <c r="H288" s="42">
        <f t="shared" si="21"/>
        <v>113409965</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251.13645725544399</v>
      </c>
      <c r="D293" s="40">
        <f t="shared" si="23"/>
        <v>408.1107041165148</v>
      </c>
      <c r="E293" s="40">
        <f t="shared" si="23"/>
        <v>958.20297263517239</v>
      </c>
      <c r="F293" s="40">
        <f t="shared" si="23"/>
        <v>0</v>
      </c>
      <c r="G293" s="41">
        <f t="shared" si="23"/>
        <v>0</v>
      </c>
      <c r="H293" s="42">
        <f t="shared" si="23"/>
        <v>326.81621084952502</v>
      </c>
      <c r="I293" s="1"/>
    </row>
    <row r="294" spans="2:10" x14ac:dyDescent="0.2">
      <c r="B294" s="9" t="str">
        <f>$B$33</f>
        <v>Science</v>
      </c>
      <c r="C294" s="75">
        <f t="shared" si="23"/>
        <v>285.18802225794093</v>
      </c>
      <c r="D294" s="75">
        <f t="shared" si="23"/>
        <v>533.89788213448367</v>
      </c>
      <c r="E294" s="75">
        <f t="shared" si="23"/>
        <v>629.08370859583988</v>
      </c>
      <c r="F294" s="75">
        <f t="shared" si="23"/>
        <v>0</v>
      </c>
      <c r="G294" s="95">
        <f t="shared" si="23"/>
        <v>0</v>
      </c>
      <c r="H294" s="43">
        <f t="shared" si="23"/>
        <v>428.06522190287808</v>
      </c>
      <c r="I294" s="1"/>
    </row>
    <row r="295" spans="2:10" x14ac:dyDescent="0.2">
      <c r="B295" s="9" t="str">
        <f>$B$34</f>
        <v>Fine Arts</v>
      </c>
      <c r="C295" s="75">
        <f t="shared" si="23"/>
        <v>274.11796871961326</v>
      </c>
      <c r="D295" s="75">
        <f t="shared" si="23"/>
        <v>474.77046473998712</v>
      </c>
      <c r="E295" s="75">
        <f t="shared" si="23"/>
        <v>0</v>
      </c>
      <c r="F295" s="75">
        <f t="shared" si="23"/>
        <v>0</v>
      </c>
      <c r="G295" s="95">
        <f t="shared" si="23"/>
        <v>0</v>
      </c>
      <c r="H295" s="43">
        <f t="shared" si="23"/>
        <v>314.34797677754159</v>
      </c>
      <c r="I295" s="1"/>
    </row>
    <row r="296" spans="2:10" x14ac:dyDescent="0.2">
      <c r="B296" s="9" t="str">
        <f>$B$35</f>
        <v>Teacher Education</v>
      </c>
      <c r="C296" s="75">
        <f t="shared" si="23"/>
        <v>334.40580000649447</v>
      </c>
      <c r="D296" s="75">
        <f t="shared" si="23"/>
        <v>463.54989389419131</v>
      </c>
      <c r="E296" s="75">
        <f t="shared" si="23"/>
        <v>765.09022009214743</v>
      </c>
      <c r="F296" s="75">
        <f t="shared" si="23"/>
        <v>0</v>
      </c>
      <c r="G296" s="95">
        <f t="shared" si="23"/>
        <v>0</v>
      </c>
      <c r="H296" s="43">
        <f t="shared" si="23"/>
        <v>465.00363031792432</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562.45403240469352</v>
      </c>
      <c r="D298" s="75">
        <f t="shared" si="23"/>
        <v>957.87374449613765</v>
      </c>
      <c r="E298" s="75">
        <f t="shared" si="23"/>
        <v>675.28502765479675</v>
      </c>
      <c r="F298" s="75">
        <f t="shared" si="23"/>
        <v>0</v>
      </c>
      <c r="G298" s="95">
        <f t="shared" si="23"/>
        <v>0</v>
      </c>
      <c r="H298" s="43">
        <f t="shared" si="23"/>
        <v>720.95706615570202</v>
      </c>
      <c r="I298" s="1"/>
    </row>
    <row r="299" spans="2:10" x14ac:dyDescent="0.2">
      <c r="B299" s="9" t="str">
        <f>$B$38</f>
        <v>Home Economics</v>
      </c>
      <c r="C299" s="75">
        <f t="shared" si="23"/>
        <v>432.21346902108053</v>
      </c>
      <c r="D299" s="75">
        <f t="shared" si="23"/>
        <v>438.1564632327686</v>
      </c>
      <c r="E299" s="75">
        <f t="shared" si="23"/>
        <v>0</v>
      </c>
      <c r="F299" s="75">
        <f t="shared" si="23"/>
        <v>0</v>
      </c>
      <c r="G299" s="95">
        <f t="shared" si="23"/>
        <v>0</v>
      </c>
      <c r="H299" s="43">
        <f t="shared" si="23"/>
        <v>436.49652347019367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414.42500430426855</v>
      </c>
      <c r="D301" s="75">
        <f t="shared" si="23"/>
        <v>497.34710354447395</v>
      </c>
      <c r="E301" s="75">
        <f t="shared" si="23"/>
        <v>0</v>
      </c>
      <c r="F301" s="75">
        <f t="shared" si="23"/>
        <v>0</v>
      </c>
      <c r="G301" s="95">
        <f t="shared" si="23"/>
        <v>0</v>
      </c>
      <c r="H301" s="43">
        <f t="shared" si="23"/>
        <v>485.57382007598738</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245.57578429169052</v>
      </c>
      <c r="D306" s="75">
        <f t="shared" si="23"/>
        <v>397.95863180730601</v>
      </c>
      <c r="E306" s="75">
        <f t="shared" si="23"/>
        <v>0</v>
      </c>
      <c r="F306" s="75">
        <f t="shared" si="23"/>
        <v>0</v>
      </c>
      <c r="G306" s="95">
        <f t="shared" si="23"/>
        <v>0</v>
      </c>
      <c r="H306" s="43">
        <f t="shared" si="23"/>
        <v>362.48776413607328</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327.43563389122471</v>
      </c>
      <c r="D308" s="75">
        <f t="shared" si="23"/>
        <v>457.14179056550398</v>
      </c>
      <c r="E308" s="75">
        <f t="shared" si="23"/>
        <v>501.54039982908665</v>
      </c>
      <c r="F308" s="75">
        <f t="shared" si="23"/>
        <v>0</v>
      </c>
      <c r="G308" s="95">
        <f t="shared" si="23"/>
        <v>0</v>
      </c>
      <c r="H308" s="43">
        <f t="shared" si="23"/>
        <v>462.66916629867251</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503.72745907620288</v>
      </c>
      <c r="E310" s="75">
        <f t="shared" si="24"/>
        <v>0</v>
      </c>
      <c r="F310" s="75">
        <f t="shared" si="24"/>
        <v>0</v>
      </c>
      <c r="G310" s="95">
        <f t="shared" si="24"/>
        <v>0</v>
      </c>
      <c r="H310" s="43">
        <f t="shared" si="24"/>
        <v>503.72745907620288</v>
      </c>
      <c r="I310" s="1"/>
    </row>
    <row r="311" spans="2:10" x14ac:dyDescent="0.2">
      <c r="B311" s="9" t="str">
        <f>$B$50</f>
        <v>Technology</v>
      </c>
      <c r="C311" s="75">
        <f t="shared" si="24"/>
        <v>605.75992081841537</v>
      </c>
      <c r="D311" s="75">
        <f t="shared" si="24"/>
        <v>767.95165447712498</v>
      </c>
      <c r="E311" s="75">
        <f t="shared" si="24"/>
        <v>884.23028382343716</v>
      </c>
      <c r="F311" s="75">
        <f t="shared" si="24"/>
        <v>0</v>
      </c>
      <c r="G311" s="95">
        <f t="shared" si="24"/>
        <v>0</v>
      </c>
      <c r="H311" s="43">
        <f t="shared" si="24"/>
        <v>752.94629465554874</v>
      </c>
      <c r="I311" s="1"/>
    </row>
    <row r="312" spans="2:10" x14ac:dyDescent="0.2">
      <c r="B312" s="9" t="str">
        <f>$B$51</f>
        <v>Nursing</v>
      </c>
      <c r="C312" s="75">
        <f t="shared" si="24"/>
        <v>711.43851843286734</v>
      </c>
      <c r="D312" s="75">
        <f t="shared" si="24"/>
        <v>1959.4645593780351</v>
      </c>
      <c r="E312" s="75">
        <f t="shared" si="24"/>
        <v>0</v>
      </c>
      <c r="F312" s="75">
        <f t="shared" si="24"/>
        <v>0</v>
      </c>
      <c r="G312" s="95">
        <f t="shared" si="24"/>
        <v>0</v>
      </c>
      <c r="H312" s="43">
        <f t="shared" si="24"/>
        <v>1909.742406352331</v>
      </c>
      <c r="I312" s="1"/>
    </row>
    <row r="313" spans="2:10" x14ac:dyDescent="0.2">
      <c r="B313" s="39" t="str">
        <f>$B$52</f>
        <v>Totals</v>
      </c>
      <c r="C313" s="42">
        <f t="shared" si="24"/>
        <v>276.93828209565271</v>
      </c>
      <c r="D313" s="42">
        <f t="shared" si="24"/>
        <v>465.38626154685119</v>
      </c>
      <c r="E313" s="42">
        <f t="shared" si="24"/>
        <v>566.82918874649772</v>
      </c>
      <c r="F313" s="42">
        <f t="shared" si="24"/>
        <v>0</v>
      </c>
      <c r="G313" s="42">
        <f t="shared" si="24"/>
        <v>0</v>
      </c>
      <c r="H313" s="42">
        <f t="shared" si="24"/>
        <v>404.08166791966107</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1.6250555915957838</v>
      </c>
      <c r="E318" s="59">
        <f t="shared" si="25"/>
        <v>3.8154674279749603</v>
      </c>
      <c r="F318" s="59">
        <f t="shared" si="25"/>
        <v>0</v>
      </c>
      <c r="G318" s="59">
        <f t="shared" si="25"/>
        <v>0</v>
      </c>
      <c r="H318" s="59">
        <f t="shared" si="25"/>
        <v>1.301349132743014</v>
      </c>
      <c r="I318" s="1"/>
    </row>
    <row r="319" spans="2:10" x14ac:dyDescent="0.2">
      <c r="B319" s="9" t="str">
        <f>$B$33</f>
        <v>Science</v>
      </c>
      <c r="C319" s="59">
        <f t="shared" ref="C319:H334" si="26">IF($C$293=0,"",C294/$C$293)</f>
        <v>1.1355898915459388</v>
      </c>
      <c r="D319" s="59">
        <f t="shared" si="26"/>
        <v>2.1259274259468759</v>
      </c>
      <c r="E319" s="59">
        <f t="shared" si="26"/>
        <v>2.5049477701119516</v>
      </c>
      <c r="F319" s="59">
        <f t="shared" si="26"/>
        <v>0</v>
      </c>
      <c r="G319" s="59">
        <f t="shared" si="26"/>
        <v>0</v>
      </c>
      <c r="H319" s="59">
        <f t="shared" si="26"/>
        <v>1.7045124653784163</v>
      </c>
      <c r="I319" s="1"/>
    </row>
    <row r="320" spans="2:10" x14ac:dyDescent="0.2">
      <c r="B320" s="9" t="str">
        <f>$B$34</f>
        <v>Fine Arts</v>
      </c>
      <c r="C320" s="59">
        <f t="shared" si="26"/>
        <v>1.0915100567847607</v>
      </c>
      <c r="D320" s="59">
        <f t="shared" si="26"/>
        <v>1.8904880236367805</v>
      </c>
      <c r="E320" s="59">
        <f t="shared" si="26"/>
        <v>0</v>
      </c>
      <c r="F320" s="59">
        <f t="shared" si="26"/>
        <v>0</v>
      </c>
      <c r="G320" s="59">
        <f t="shared" si="26"/>
        <v>0</v>
      </c>
      <c r="H320" s="59">
        <f t="shared" si="26"/>
        <v>1.2517018843576417</v>
      </c>
      <c r="I320" s="1"/>
    </row>
    <row r="321" spans="2:9" x14ac:dyDescent="0.2">
      <c r="B321" s="9" t="str">
        <f>$B$35</f>
        <v>Teacher Education</v>
      </c>
      <c r="C321" s="59">
        <f t="shared" si="26"/>
        <v>1.3315701099755217</v>
      </c>
      <c r="D321" s="59">
        <f t="shared" si="26"/>
        <v>1.8458088441643123</v>
      </c>
      <c r="E321" s="59">
        <f t="shared" si="26"/>
        <v>3.0465119578952025</v>
      </c>
      <c r="F321" s="59">
        <f t="shared" si="26"/>
        <v>0</v>
      </c>
      <c r="G321" s="59">
        <f t="shared" si="26"/>
        <v>0</v>
      </c>
      <c r="H321" s="59">
        <f t="shared" si="26"/>
        <v>1.8515974757298774</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2.2396351312409899</v>
      </c>
      <c r="D323" s="59">
        <f t="shared" si="26"/>
        <v>3.8141564747878651</v>
      </c>
      <c r="E323" s="59">
        <f t="shared" si="26"/>
        <v>2.6889167547980861</v>
      </c>
      <c r="F323" s="59">
        <f t="shared" si="26"/>
        <v>0</v>
      </c>
      <c r="G323" s="59">
        <f t="shared" si="26"/>
        <v>0</v>
      </c>
      <c r="H323" s="59">
        <f t="shared" si="26"/>
        <v>2.870778197776275</v>
      </c>
      <c r="I323" s="1"/>
    </row>
    <row r="324" spans="2:9" x14ac:dyDescent="0.2">
      <c r="B324" s="9" t="str">
        <f>$B$38</f>
        <v>Home Economics</v>
      </c>
      <c r="C324" s="59">
        <f t="shared" si="26"/>
        <v>1.7210303662978477</v>
      </c>
      <c r="D324" s="59">
        <f t="shared" si="26"/>
        <v>1.7446947688168462</v>
      </c>
      <c r="E324" s="59">
        <f t="shared" si="26"/>
        <v>0</v>
      </c>
      <c r="F324" s="59">
        <f t="shared" si="26"/>
        <v>0</v>
      </c>
      <c r="G324" s="59">
        <f t="shared" si="26"/>
        <v>0</v>
      </c>
      <c r="H324" s="59">
        <f t="shared" si="26"/>
        <v>1.7380850563891259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1.6501984969977308</v>
      </c>
      <c r="D326" s="59">
        <f t="shared" si="26"/>
        <v>1.980385918395736</v>
      </c>
      <c r="E326" s="59">
        <f t="shared" si="26"/>
        <v>0</v>
      </c>
      <c r="F326" s="59">
        <f t="shared" si="26"/>
        <v>0</v>
      </c>
      <c r="G326" s="59">
        <f t="shared" si="26"/>
        <v>0</v>
      </c>
      <c r="H326" s="59">
        <f t="shared" si="26"/>
        <v>1.9335058931013147</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0.97785796206363851</v>
      </c>
      <c r="D331" s="59">
        <f t="shared" si="26"/>
        <v>1.5846310653435776</v>
      </c>
      <c r="E331" s="59">
        <f t="shared" si="26"/>
        <v>0</v>
      </c>
      <c r="F331" s="59">
        <f t="shared" si="26"/>
        <v>0</v>
      </c>
      <c r="G331" s="59">
        <f t="shared" si="26"/>
        <v>0</v>
      </c>
      <c r="H331" s="59">
        <f t="shared" si="26"/>
        <v>1.4433896539655653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1.3038156127135809</v>
      </c>
      <c r="D333" s="59">
        <f t="shared" si="26"/>
        <v>1.8202924241322764</v>
      </c>
      <c r="E333" s="59">
        <f t="shared" si="26"/>
        <v>1.9970832005444106</v>
      </c>
      <c r="F333" s="59">
        <f t="shared" si="26"/>
        <v>0</v>
      </c>
      <c r="G333" s="59">
        <f t="shared" si="26"/>
        <v>0</v>
      </c>
      <c r="H333" s="59">
        <f t="shared" si="26"/>
        <v>1.842301875860531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2.0057918495036962</v>
      </c>
      <c r="E335" s="59">
        <f t="shared" si="27"/>
        <v>0</v>
      </c>
      <c r="F335" s="59">
        <f t="shared" si="27"/>
        <v>0</v>
      </c>
      <c r="G335" s="59">
        <f t="shared" si="27"/>
        <v>0</v>
      </c>
      <c r="H335" s="59">
        <f t="shared" si="27"/>
        <v>2.0057918495036962</v>
      </c>
      <c r="I335" s="1"/>
    </row>
    <row r="336" spans="2:9" x14ac:dyDescent="0.2">
      <c r="B336" s="9" t="str">
        <f>$B$50</f>
        <v>Technology</v>
      </c>
      <c r="C336" s="59">
        <f t="shared" si="27"/>
        <v>2.4120748036286321</v>
      </c>
      <c r="D336" s="59">
        <f t="shared" si="27"/>
        <v>3.0579059005200557</v>
      </c>
      <c r="E336" s="59">
        <f t="shared" si="27"/>
        <v>3.5209156547272644</v>
      </c>
      <c r="F336" s="59">
        <f t="shared" si="27"/>
        <v>0</v>
      </c>
      <c r="G336" s="59">
        <f t="shared" si="27"/>
        <v>0</v>
      </c>
      <c r="H336" s="59">
        <f t="shared" si="27"/>
        <v>2.9981560737304176</v>
      </c>
      <c r="I336" s="1"/>
    </row>
    <row r="337" spans="2:10" x14ac:dyDescent="0.2">
      <c r="B337" s="9" t="str">
        <f>$B$51</f>
        <v>Nursing</v>
      </c>
      <c r="C337" s="59">
        <f t="shared" si="27"/>
        <v>2.8328763024208237</v>
      </c>
      <c r="D337" s="59">
        <f t="shared" si="27"/>
        <v>7.8023899070335361</v>
      </c>
      <c r="E337" s="59">
        <f t="shared" si="27"/>
        <v>0</v>
      </c>
      <c r="F337" s="59">
        <f t="shared" si="27"/>
        <v>0</v>
      </c>
      <c r="G337" s="59">
        <f t="shared" si="27"/>
        <v>0</v>
      </c>
      <c r="H337" s="59">
        <f t="shared" si="27"/>
        <v>7.6044013172083273</v>
      </c>
      <c r="I337" s="1"/>
    </row>
    <row r="338" spans="2:10" x14ac:dyDescent="0.2">
      <c r="B338" s="39" t="str">
        <f>$B$52</f>
        <v>Totals</v>
      </c>
      <c r="C338" s="59">
        <f t="shared" si="27"/>
        <v>1.1027402597065561</v>
      </c>
      <c r="D338" s="59">
        <f t="shared" si="27"/>
        <v>1.8531210746255076</v>
      </c>
      <c r="E338" s="59">
        <f t="shared" si="27"/>
        <v>2.2570565617637355</v>
      </c>
      <c r="F338" s="59">
        <f t="shared" si="27"/>
        <v>0</v>
      </c>
      <c r="G338" s="59">
        <f t="shared" si="27"/>
        <v>0</v>
      </c>
      <c r="H338" s="59">
        <f t="shared" si="27"/>
        <v>1.6090123765210582</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7534.0937176633197</v>
      </c>
      <c r="D343" s="42">
        <f t="shared" si="28"/>
        <v>12243.321123495443</v>
      </c>
      <c r="E343" s="42">
        <f>E293*24</f>
        <v>22996.871343244136</v>
      </c>
      <c r="F343" s="42">
        <f>F293*18</f>
        <v>0</v>
      </c>
      <c r="G343" s="42">
        <f>G293*24</f>
        <v>0</v>
      </c>
      <c r="H343" s="42">
        <f>IF((C32/30+D32/30+E32/24+F32/18+G32/24)=0,0,H268/(C32/30+D32/30+E32/24+F32/18+G32/24))</f>
        <v>9757.3715237520719</v>
      </c>
      <c r="I343" s="1"/>
    </row>
    <row r="344" spans="2:10" x14ac:dyDescent="0.2">
      <c r="B344" s="9" t="str">
        <f>$B$33</f>
        <v>Science</v>
      </c>
      <c r="C344" s="43">
        <f t="shared" si="28"/>
        <v>8555.6406677382274</v>
      </c>
      <c r="D344" s="43">
        <f t="shared" si="28"/>
        <v>16016.93646403451</v>
      </c>
      <c r="E344" s="43">
        <f>E294*24</f>
        <v>15098.009006300157</v>
      </c>
      <c r="F344" s="43">
        <f>F294*18</f>
        <v>0</v>
      </c>
      <c r="G344" s="43">
        <f>G294*24</f>
        <v>0</v>
      </c>
      <c r="H344" s="43">
        <f t="shared" ref="H344:H363" si="29">IF((C33/30+D33/30+E33/24+F33/18+G33/24)=0,0,H269/(C33/30+D33/30+E33/24+F33/18+G33/24))</f>
        <v>12726.386252310018</v>
      </c>
      <c r="I344" s="1"/>
    </row>
    <row r="345" spans="2:10" x14ac:dyDescent="0.2">
      <c r="B345" s="9" t="str">
        <f>$B$34</f>
        <v>Fine Arts</v>
      </c>
      <c r="C345" s="43">
        <f t="shared" si="28"/>
        <v>8223.5390615883971</v>
      </c>
      <c r="D345" s="43">
        <f t="shared" si="28"/>
        <v>14243.113942199614</v>
      </c>
      <c r="E345" s="43">
        <f t="shared" ref="E345:E363" si="30">E295*24</f>
        <v>0</v>
      </c>
      <c r="F345" s="43">
        <f t="shared" ref="F345:F363" si="31">F295*18</f>
        <v>0</v>
      </c>
      <c r="G345" s="43">
        <f t="shared" ref="G345:G363" si="32">G295*24</f>
        <v>0</v>
      </c>
      <c r="H345" s="43">
        <f t="shared" si="29"/>
        <v>9430.4393033262477</v>
      </c>
      <c r="I345" s="1"/>
    </row>
    <row r="346" spans="2:10" x14ac:dyDescent="0.2">
      <c r="B346" s="9" t="str">
        <f>$B$35</f>
        <v>Teacher Education</v>
      </c>
      <c r="C346" s="43">
        <f t="shared" si="28"/>
        <v>10032.174000194835</v>
      </c>
      <c r="D346" s="43">
        <f t="shared" si="28"/>
        <v>13906.49681682574</v>
      </c>
      <c r="E346" s="43">
        <f t="shared" si="30"/>
        <v>18362.165282211539</v>
      </c>
      <c r="F346" s="43">
        <f t="shared" si="31"/>
        <v>0</v>
      </c>
      <c r="G346" s="43">
        <f t="shared" si="32"/>
        <v>0</v>
      </c>
      <c r="H346" s="43">
        <f t="shared" si="29"/>
        <v>13766.454989610187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16873.620972140805</v>
      </c>
      <c r="D348" s="43">
        <f t="shared" si="28"/>
        <v>28736.212334884131</v>
      </c>
      <c r="E348" s="43">
        <f t="shared" si="30"/>
        <v>16206.840663715122</v>
      </c>
      <c r="F348" s="43">
        <f t="shared" si="31"/>
        <v>0</v>
      </c>
      <c r="G348" s="43">
        <f t="shared" si="32"/>
        <v>0</v>
      </c>
      <c r="H348" s="43">
        <f t="shared" si="29"/>
        <v>21345.844565943116</v>
      </c>
      <c r="I348" s="1"/>
    </row>
    <row r="349" spans="2:10" x14ac:dyDescent="0.2">
      <c r="B349" s="9" t="str">
        <f>$B$38</f>
        <v>Home Economics</v>
      </c>
      <c r="C349" s="43">
        <f t="shared" si="28"/>
        <v>12966.404070632416</v>
      </c>
      <c r="D349" s="43">
        <f t="shared" si="28"/>
        <v>13144.693896983059</v>
      </c>
      <c r="E349" s="43">
        <f t="shared" si="30"/>
        <v>0</v>
      </c>
      <c r="F349" s="43">
        <f t="shared" si="31"/>
        <v>0</v>
      </c>
      <c r="G349" s="43">
        <f t="shared" si="32"/>
        <v>0</v>
      </c>
      <c r="H349" s="43">
        <f t="shared" si="29"/>
        <v>13094.895704105809</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12432.750129128057</v>
      </c>
      <c r="D351" s="43">
        <f t="shared" si="28"/>
        <v>14920.413106334219</v>
      </c>
      <c r="E351" s="43">
        <f t="shared" si="30"/>
        <v>0</v>
      </c>
      <c r="F351" s="43">
        <f t="shared" si="31"/>
        <v>0</v>
      </c>
      <c r="G351" s="43">
        <f t="shared" si="32"/>
        <v>0</v>
      </c>
      <c r="H351" s="43">
        <f t="shared" si="29"/>
        <v>14567.214602279621</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7367.2735287507157</v>
      </c>
      <c r="D356" s="43">
        <f t="shared" si="28"/>
        <v>11938.75895421918</v>
      </c>
      <c r="E356" s="43">
        <f t="shared" si="30"/>
        <v>0</v>
      </c>
      <c r="F356" s="43">
        <f t="shared" si="31"/>
        <v>0</v>
      </c>
      <c r="G356" s="43">
        <f t="shared" si="32"/>
        <v>0</v>
      </c>
      <c r="H356" s="43">
        <f t="shared" si="29"/>
        <v>10874.632924082198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9823.0690167367411</v>
      </c>
      <c r="D358" s="43">
        <f t="shared" si="28"/>
        <v>13714.253716965119</v>
      </c>
      <c r="E358" s="43">
        <f t="shared" si="30"/>
        <v>12036.969595898079</v>
      </c>
      <c r="F358" s="43">
        <f t="shared" si="31"/>
        <v>0</v>
      </c>
      <c r="G358" s="43">
        <f t="shared" si="32"/>
        <v>0</v>
      </c>
      <c r="H358" s="43">
        <f t="shared" si="29"/>
        <v>13002.516018986271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15111.823772286087</v>
      </c>
      <c r="E360" s="43">
        <f t="shared" si="30"/>
        <v>0</v>
      </c>
      <c r="F360" s="43">
        <f t="shared" si="31"/>
        <v>0</v>
      </c>
      <c r="G360" s="43">
        <f t="shared" si="32"/>
        <v>0</v>
      </c>
      <c r="H360" s="43">
        <f t="shared" si="29"/>
        <v>15111.823772286087</v>
      </c>
      <c r="I360" s="1"/>
    </row>
    <row r="361" spans="2:9" x14ac:dyDescent="0.2">
      <c r="B361" s="9" t="str">
        <f>$B$50</f>
        <v>Technology</v>
      </c>
      <c r="C361" s="43">
        <f t="shared" si="33"/>
        <v>18172.797624552462</v>
      </c>
      <c r="D361" s="43">
        <f t="shared" si="33"/>
        <v>23038.549634313749</v>
      </c>
      <c r="E361" s="43">
        <f t="shared" si="30"/>
        <v>21221.526811762491</v>
      </c>
      <c r="F361" s="43">
        <f t="shared" si="31"/>
        <v>0</v>
      </c>
      <c r="G361" s="43">
        <f t="shared" si="32"/>
        <v>0</v>
      </c>
      <c r="H361" s="43">
        <f t="shared" si="29"/>
        <v>21241.416183545214</v>
      </c>
      <c r="I361" s="1"/>
    </row>
    <row r="362" spans="2:9" x14ac:dyDescent="0.2">
      <c r="B362" s="9" t="str">
        <f>$B$51</f>
        <v>Nursing</v>
      </c>
      <c r="C362" s="43">
        <f t="shared" si="33"/>
        <v>21343.15555298602</v>
      </c>
      <c r="D362" s="43">
        <f t="shared" si="33"/>
        <v>58783.93678134105</v>
      </c>
      <c r="E362" s="43">
        <f t="shared" si="30"/>
        <v>0</v>
      </c>
      <c r="F362" s="43">
        <f t="shared" si="31"/>
        <v>0</v>
      </c>
      <c r="G362" s="43">
        <f t="shared" si="32"/>
        <v>0</v>
      </c>
      <c r="H362" s="43">
        <f t="shared" si="29"/>
        <v>57292.272190569929</v>
      </c>
      <c r="I362" s="1"/>
    </row>
    <row r="363" spans="2:9" x14ac:dyDescent="0.2">
      <c r="B363" s="39" t="str">
        <f>$B$52</f>
        <v>Totals</v>
      </c>
      <c r="C363" s="42">
        <f t="shared" si="33"/>
        <v>8308.1484628695816</v>
      </c>
      <c r="D363" s="42">
        <f t="shared" si="33"/>
        <v>13961.587846405535</v>
      </c>
      <c r="E363" s="42">
        <f t="shared" si="30"/>
        <v>13603.900529915945</v>
      </c>
      <c r="F363" s="42">
        <f t="shared" si="31"/>
        <v>0</v>
      </c>
      <c r="G363" s="42">
        <f t="shared" si="32"/>
        <v>0</v>
      </c>
      <c r="H363" s="42">
        <f t="shared" si="29"/>
        <v>11833.044054391745</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40" priority="6" stopIfTrue="1">
      <formula>C32=0</formula>
    </cfRule>
  </conditionalFormatting>
  <conditionalFormatting sqref="C91:G110">
    <cfRule type="expression" dxfId="139" priority="5" stopIfTrue="1">
      <formula>C32=0</formula>
    </cfRule>
  </conditionalFormatting>
  <conditionalFormatting sqref="C143:H162">
    <cfRule type="expression" dxfId="138" priority="3" stopIfTrue="1">
      <formula>C32=0</formula>
    </cfRule>
  </conditionalFormatting>
  <conditionalFormatting sqref="H143:H162">
    <cfRule type="expression" dxfId="137" priority="4" stopIfTrue="1">
      <formula>OR(AND(#REF!&gt;0,H143&gt;0,H61=0),AND(#REF!&gt;0,H143&gt;0,H32=0))</formula>
    </cfRule>
  </conditionalFormatting>
  <conditionalFormatting sqref="H143:H162">
    <cfRule type="expression" dxfId="136" priority="2" stopIfTrue="1">
      <formula>OR(AND(#REF!&gt;0,H143&gt;0,H61=0),AND(#REF!&gt;0,H143&gt;0,H32=0))</formula>
    </cfRule>
  </conditionalFormatting>
  <conditionalFormatting sqref="H143:H162">
    <cfRule type="expression" dxfId="13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M145"/>
  <sheetViews>
    <sheetView showGridLines="0" topLeftCell="M1" zoomScale="85" zoomScaleNormal="85" workbookViewId="0">
      <selection activeCell="AO52" sqref="AO52"/>
    </sheetView>
  </sheetViews>
  <sheetFormatPr defaultColWidth="9.140625" defaultRowHeight="14.25" x14ac:dyDescent="0.2"/>
  <cols>
    <col min="1" max="1" width="31.7109375" bestFit="1" customWidth="1"/>
    <col min="2" max="2" width="9.5703125" bestFit="1" customWidth="1"/>
    <col min="3" max="3" width="7" bestFit="1" customWidth="1"/>
    <col min="4" max="4" width="8" customWidth="1"/>
    <col min="5" max="19" width="7" bestFit="1" customWidth="1"/>
    <col min="20" max="20" width="2.42578125" style="227" customWidth="1"/>
    <col min="21" max="21" width="5.7109375" customWidth="1"/>
    <col min="22" max="22" width="21.5703125" customWidth="1"/>
    <col min="23" max="23" width="8.7109375" bestFit="1" customWidth="1"/>
    <col min="24" max="24" width="7.7109375" customWidth="1"/>
    <col min="25" max="25" width="8.140625" customWidth="1"/>
    <col min="26" max="27" width="7.28515625" bestFit="1" customWidth="1"/>
    <col min="28" max="28" width="7.140625" bestFit="1" customWidth="1"/>
    <col min="29" max="30" width="7.7109375" bestFit="1" customWidth="1"/>
    <col min="31" max="34" width="7.42578125" bestFit="1" customWidth="1"/>
    <col min="35" max="35" width="9" customWidth="1"/>
    <col min="36" max="16384" width="9.140625" style="227"/>
  </cols>
  <sheetData>
    <row r="1" spans="1:39" ht="15" thickBot="1" x14ac:dyDescent="0.25">
      <c r="A1" s="352" t="s">
        <v>717</v>
      </c>
      <c r="B1" s="352"/>
      <c r="C1" s="352"/>
      <c r="D1" s="352"/>
      <c r="E1" s="352"/>
      <c r="F1" s="352"/>
      <c r="G1" s="352"/>
      <c r="H1" s="352"/>
      <c r="I1" s="352"/>
      <c r="J1" s="352"/>
      <c r="K1" s="352"/>
      <c r="L1" s="352"/>
      <c r="M1" s="352"/>
      <c r="N1" s="352"/>
      <c r="O1" s="352"/>
      <c r="P1" s="352"/>
      <c r="Q1" s="352"/>
      <c r="R1" s="352"/>
      <c r="S1" s="332"/>
      <c r="V1" s="296" t="s">
        <v>726</v>
      </c>
      <c r="W1" s="296"/>
      <c r="X1" s="296"/>
      <c r="Y1" s="296"/>
      <c r="Z1" s="296"/>
      <c r="AA1" s="296"/>
      <c r="AB1" s="296"/>
      <c r="AC1" s="296"/>
      <c r="AD1" s="296"/>
      <c r="AE1" s="296"/>
      <c r="AF1" s="296"/>
      <c r="AG1" s="296"/>
      <c r="AH1" s="296"/>
      <c r="AI1" s="296"/>
    </row>
    <row r="2" spans="1:39" ht="15" thickBot="1" x14ac:dyDescent="0.25">
      <c r="A2" s="228" t="s">
        <v>718</v>
      </c>
      <c r="B2" s="229">
        <v>2002</v>
      </c>
      <c r="C2" s="229">
        <v>2003</v>
      </c>
      <c r="D2" s="229">
        <v>2004</v>
      </c>
      <c r="E2" s="229">
        <v>2005</v>
      </c>
      <c r="F2" s="229">
        <v>2006</v>
      </c>
      <c r="G2" s="229">
        <v>2007</v>
      </c>
      <c r="H2" s="229">
        <v>2008</v>
      </c>
      <c r="I2" s="229">
        <v>2009</v>
      </c>
      <c r="J2" s="229">
        <v>2010</v>
      </c>
      <c r="K2" s="229">
        <v>2011</v>
      </c>
      <c r="L2" s="229">
        <v>2012</v>
      </c>
      <c r="M2" s="229">
        <v>2013</v>
      </c>
      <c r="N2" s="229">
        <v>2014</v>
      </c>
      <c r="O2" s="229">
        <v>2015</v>
      </c>
      <c r="P2" s="229">
        <v>2016</v>
      </c>
      <c r="Q2" s="229">
        <v>2017</v>
      </c>
      <c r="R2" s="229">
        <v>2018</v>
      </c>
      <c r="S2" s="229">
        <v>2019</v>
      </c>
      <c r="U2" s="227"/>
      <c r="V2" s="228" t="s">
        <v>718</v>
      </c>
      <c r="W2" s="229">
        <f>C2</f>
        <v>2003</v>
      </c>
      <c r="X2" s="229">
        <v>2004</v>
      </c>
      <c r="Y2" s="229">
        <f t="shared" ref="Y2:AK2" si="0">E2</f>
        <v>2005</v>
      </c>
      <c r="Z2" s="229">
        <f t="shared" si="0"/>
        <v>2006</v>
      </c>
      <c r="AA2" s="229">
        <f t="shared" si="0"/>
        <v>2007</v>
      </c>
      <c r="AB2" s="229">
        <f t="shared" si="0"/>
        <v>2008</v>
      </c>
      <c r="AC2" s="229">
        <f t="shared" si="0"/>
        <v>2009</v>
      </c>
      <c r="AD2" s="229">
        <f t="shared" si="0"/>
        <v>2010</v>
      </c>
      <c r="AE2" s="229">
        <f t="shared" si="0"/>
        <v>2011</v>
      </c>
      <c r="AF2" s="229">
        <f t="shared" si="0"/>
        <v>2012</v>
      </c>
      <c r="AG2" s="229">
        <f t="shared" si="0"/>
        <v>2013</v>
      </c>
      <c r="AH2" s="229">
        <f t="shared" si="0"/>
        <v>2014</v>
      </c>
      <c r="AI2" s="229">
        <f t="shared" si="0"/>
        <v>2015</v>
      </c>
      <c r="AJ2" s="229">
        <f t="shared" si="0"/>
        <v>2016</v>
      </c>
      <c r="AK2" s="229">
        <f t="shared" si="0"/>
        <v>2017</v>
      </c>
      <c r="AL2" s="229">
        <f>R2</f>
        <v>2018</v>
      </c>
      <c r="AM2" s="229">
        <f>S2</f>
        <v>2019</v>
      </c>
    </row>
    <row r="3" spans="1:39" x14ac:dyDescent="0.2">
      <c r="A3" s="230" t="s">
        <v>719</v>
      </c>
      <c r="B3" s="231"/>
      <c r="C3" s="231"/>
      <c r="D3" s="231"/>
      <c r="E3" s="231"/>
      <c r="F3" s="231"/>
      <c r="G3" s="231"/>
      <c r="H3" s="231"/>
      <c r="I3" s="231"/>
      <c r="J3" s="231"/>
      <c r="K3" s="231"/>
      <c r="L3" s="231"/>
      <c r="M3" s="231"/>
      <c r="N3" s="231"/>
      <c r="O3" s="231"/>
      <c r="P3" s="231"/>
      <c r="Q3" s="231"/>
      <c r="R3" s="231"/>
      <c r="S3" s="231"/>
      <c r="U3" s="234"/>
      <c r="V3" s="237" t="s">
        <v>719</v>
      </c>
      <c r="W3" s="238"/>
      <c r="X3" s="238"/>
      <c r="Y3" s="238"/>
      <c r="Z3" s="238"/>
      <c r="AA3" s="238"/>
      <c r="AB3" s="238"/>
      <c r="AC3" s="238"/>
      <c r="AD3" s="238"/>
      <c r="AE3" s="238"/>
      <c r="AF3" s="238"/>
      <c r="AG3" s="238"/>
      <c r="AH3" s="238"/>
      <c r="AI3" s="238"/>
      <c r="AJ3" s="238"/>
      <c r="AK3" s="238"/>
      <c r="AL3" s="238"/>
      <c r="AM3" s="238"/>
    </row>
    <row r="4" spans="1:39" x14ac:dyDescent="0.2">
      <c r="A4" s="232" t="s">
        <v>45</v>
      </c>
      <c r="B4" s="233">
        <v>1</v>
      </c>
      <c r="C4" s="233">
        <v>1</v>
      </c>
      <c r="D4" s="233">
        <v>1</v>
      </c>
      <c r="E4" s="233">
        <v>1</v>
      </c>
      <c r="F4" s="233">
        <v>1</v>
      </c>
      <c r="G4" s="233">
        <v>1</v>
      </c>
      <c r="H4" s="233">
        <v>1</v>
      </c>
      <c r="I4" s="233">
        <v>1</v>
      </c>
      <c r="J4" s="233">
        <v>1</v>
      </c>
      <c r="K4" s="233">
        <v>1</v>
      </c>
      <c r="L4" s="233">
        <v>1</v>
      </c>
      <c r="M4" s="233">
        <v>1</v>
      </c>
      <c r="N4" s="233">
        <v>1</v>
      </c>
      <c r="O4" s="233">
        <v>1</v>
      </c>
      <c r="P4" s="233">
        <v>1</v>
      </c>
      <c r="Q4" s="233">
        <v>1</v>
      </c>
      <c r="R4" s="233">
        <v>1</v>
      </c>
      <c r="S4" s="233">
        <v>1</v>
      </c>
      <c r="U4" s="234"/>
      <c r="V4" s="232" t="s">
        <v>45</v>
      </c>
      <c r="W4" s="249">
        <f t="shared" ref="W4:W23" si="1">IF(AND(C4=0,B4=0),"",IF(AND(NOT(C4=0),B4=0),"Added",IF(AND(C4=0,NOT(B4=0)),"Deleted",IFERROR(C4/B4-1,""))))</f>
        <v>0</v>
      </c>
      <c r="X4" s="249">
        <f t="shared" ref="X4:X23" si="2">IF(AND(D4=0,C4=0),"",IF(AND(NOT(D4=0),C4=0),"Added",IF(AND(D4=0,NOT(C4=0)),"Deleted",IFERROR(D4/C4-1,""))))</f>
        <v>0</v>
      </c>
      <c r="Y4" s="249">
        <f t="shared" ref="Y4:Y23" si="3">IF(AND(E4=0,D4=0),"",IF(AND(NOT(E4=0),D4=0),"Added",IF(AND(E4=0,NOT(D4=0)),"Deleted",IFERROR(E4/D4-1,""))))</f>
        <v>0</v>
      </c>
      <c r="Z4" s="249">
        <f t="shared" ref="Z4:Z23" si="4">IF(AND(F4=0,E4=0),"",IF(AND(NOT(F4=0),E4=0),"Added",IF(AND(F4=0,NOT(E4=0)),"Deleted",IFERROR(F4/E4-1,""))))</f>
        <v>0</v>
      </c>
      <c r="AA4" s="249">
        <f t="shared" ref="AA4:AA23" si="5">IF(AND(G4=0,F4=0),"",IF(AND(NOT(G4=0),F4=0),"Added",IF(AND(G4=0,NOT(F4=0)),"Deleted",IFERROR(G4/F4-1,""))))</f>
        <v>0</v>
      </c>
      <c r="AB4" s="249">
        <f t="shared" ref="AB4:AB23" si="6">IF(AND(H4=0,G4=0),"",IF(AND(NOT(H4=0),G4=0),"Added",IF(AND(H4=0,NOT(G4=0)),"Deleted",IFERROR(H4/G4-1,""))))</f>
        <v>0</v>
      </c>
      <c r="AC4" s="249">
        <f t="shared" ref="AC4:AC23" si="7">IF(AND(I4=0,H4=0),"",IF(AND(NOT(I4=0),H4=0),"Added",IF(AND(I4=0,NOT(H4=0)),"Deleted",IFERROR(I4/H4-1,""))))</f>
        <v>0</v>
      </c>
      <c r="AD4" s="249">
        <f t="shared" ref="AD4:AD23" si="8">IF(AND(J4=0,I4=0),"",IF(AND(NOT(J4=0),I4=0),"Added",IF(AND(J4=0,NOT(I4=0)),"Deleted",IFERROR(J4/I4-1,""))))</f>
        <v>0</v>
      </c>
      <c r="AE4" s="249">
        <f t="shared" ref="AE4:AE23" si="9">IF(AND(K4=0,J4=0),"",IF(AND(NOT(K4=0),J4=0),"Added",IF(AND(K4=0,NOT(J4=0)),"Deleted",IFERROR(K4/J4-1,""))))</f>
        <v>0</v>
      </c>
      <c r="AF4" s="249">
        <f t="shared" ref="AF4:AF23" si="10">IF(AND(L4=0,K4=0),"",IF(AND(NOT(L4=0),K4=0),"Added",IF(AND(L4=0,NOT(K4=0)),"Deleted",IFERROR(L4/K4-1,""))))</f>
        <v>0</v>
      </c>
      <c r="AG4" s="249">
        <f t="shared" ref="AG4:AG23" si="11">IF(AND(M4=0,L4=0),"",IF(AND(NOT(M4=0),L4=0),"Added",IF(AND(M4=0,NOT(L4=0)),"Deleted",IFERROR(M4/L4-1,""))))</f>
        <v>0</v>
      </c>
      <c r="AH4" s="249">
        <f t="shared" ref="AH4:AH23" si="12">IF(AND(N4=0,M4=0),"",IF(AND(NOT(N4=0),M4=0),"Added",IF(AND(N4=0,NOT(M4=0)),"Deleted",IFERROR(N4/M4-1,""))))</f>
        <v>0</v>
      </c>
      <c r="AI4" s="249">
        <f t="shared" ref="AI4:AI23" si="13">IF(AND(O4=0,N4=0),"",IF(AND(NOT(O4=0),N4=0),"Added",IF(AND(O4=0,NOT(N4=0)),"Deleted",IFERROR(O4/N4-1,""))))</f>
        <v>0</v>
      </c>
      <c r="AJ4" s="249">
        <f t="shared" ref="AJ4:AJ23" si="14">IF(AND(P4=0,O4=0),"",IF(AND(NOT(P4=0),O4=0),"Added",IF(AND(P4=0,NOT(O4=0)),"Deleted",IFERROR(P4/O4-1,""))))</f>
        <v>0</v>
      </c>
      <c r="AK4" s="249">
        <f t="shared" ref="AK4:AK23" si="15">IF(AND(Q4=0,P4=0),"",IF(AND(NOT(Q4=0),P4=0),"Added",IF(AND(Q4=0,NOT(P4=0)),"Deleted",IFERROR(Q4/P4-1,""))))</f>
        <v>0</v>
      </c>
      <c r="AL4" s="249">
        <f t="shared" ref="AL4:AL23" si="16">IF(AND(R4=0,Q4=0),"",IF(AND(NOT(R4=0),Q4=0),"Added",IF(AND(R4=0,NOT(Q4=0)),"Deleted",IFERROR(R4/Q4-1,""))))</f>
        <v>0</v>
      </c>
      <c r="AM4" s="249">
        <f t="shared" ref="AM4:AM23" si="17">IF(AND(S4=0,R4=0),"",IF(AND(NOT(S4=0),R4=0),"Added",IF(AND(S4=0,NOT(R4=0)),"Deleted",IFERROR(S4/R4-1,""))))</f>
        <v>0</v>
      </c>
    </row>
    <row r="5" spans="1:39" x14ac:dyDescent="0.2">
      <c r="A5" s="232" t="s">
        <v>46</v>
      </c>
      <c r="B5" s="233">
        <v>1.89</v>
      </c>
      <c r="C5" s="233">
        <v>1.76</v>
      </c>
      <c r="D5" s="233">
        <v>1.73</v>
      </c>
      <c r="E5" s="233">
        <v>1.68</v>
      </c>
      <c r="F5" s="233">
        <v>1.71</v>
      </c>
      <c r="G5" s="233">
        <v>1.7060846189180765</v>
      </c>
      <c r="H5" s="233">
        <v>1.71</v>
      </c>
      <c r="I5" s="233">
        <v>1.74</v>
      </c>
      <c r="J5" s="233">
        <v>1.75</v>
      </c>
      <c r="K5" s="233">
        <v>1.76</v>
      </c>
      <c r="L5" s="233">
        <v>1.78</v>
      </c>
      <c r="M5" s="233">
        <v>1.79</v>
      </c>
      <c r="N5" s="233">
        <v>1.78</v>
      </c>
      <c r="O5" s="233">
        <v>1.69</v>
      </c>
      <c r="P5" s="233">
        <v>1.64</v>
      </c>
      <c r="Q5" s="233">
        <v>1.57</v>
      </c>
      <c r="R5" s="233">
        <v>1.51</v>
      </c>
      <c r="S5" s="233">
        <f>IF('Relative Weights'!C7=0,0,'Relative Weights'!C7)</f>
        <v>1.44</v>
      </c>
      <c r="U5" s="234"/>
      <c r="V5" s="232" t="s">
        <v>46</v>
      </c>
      <c r="W5" s="249">
        <f t="shared" si="1"/>
        <v>-6.8783068783068724E-2</v>
      </c>
      <c r="X5" s="249">
        <f t="shared" si="2"/>
        <v>-1.7045454545454586E-2</v>
      </c>
      <c r="Y5" s="249">
        <f t="shared" si="3"/>
        <v>-2.8901734104046284E-2</v>
      </c>
      <c r="Z5" s="249">
        <f t="shared" si="4"/>
        <v>1.7857142857142794E-2</v>
      </c>
      <c r="AA5" s="249">
        <f t="shared" si="5"/>
        <v>-2.2896965391365764E-3</v>
      </c>
      <c r="AB5" s="249">
        <f t="shared" si="6"/>
        <v>2.2949512811425432E-3</v>
      </c>
      <c r="AC5" s="249">
        <f t="shared" si="7"/>
        <v>1.7543859649122862E-2</v>
      </c>
      <c r="AD5" s="249">
        <f t="shared" si="8"/>
        <v>5.7471264367816577E-3</v>
      </c>
      <c r="AE5" s="249">
        <f t="shared" si="9"/>
        <v>5.7142857142857828E-3</v>
      </c>
      <c r="AF5" s="249">
        <f t="shared" si="10"/>
        <v>1.1363636363636465E-2</v>
      </c>
      <c r="AG5" s="249">
        <f t="shared" si="11"/>
        <v>5.6179775280897903E-3</v>
      </c>
      <c r="AH5" s="249">
        <f t="shared" si="12"/>
        <v>-5.5865921787709993E-3</v>
      </c>
      <c r="AI5" s="249">
        <f t="shared" si="13"/>
        <v>-5.0561797752809001E-2</v>
      </c>
      <c r="AJ5" s="249">
        <f t="shared" si="14"/>
        <v>-2.9585798816568087E-2</v>
      </c>
      <c r="AK5" s="249">
        <f t="shared" si="15"/>
        <v>-4.268292682926822E-2</v>
      </c>
      <c r="AL5" s="249">
        <f t="shared" si="16"/>
        <v>-3.8216560509554132E-2</v>
      </c>
      <c r="AM5" s="249">
        <f t="shared" si="17"/>
        <v>-4.635761589403975E-2</v>
      </c>
    </row>
    <row r="6" spans="1:39" x14ac:dyDescent="0.2">
      <c r="A6" s="232" t="s">
        <v>47</v>
      </c>
      <c r="B6" s="233">
        <v>1.43</v>
      </c>
      <c r="C6" s="233">
        <v>1.38</v>
      </c>
      <c r="D6" s="233">
        <v>1.37</v>
      </c>
      <c r="E6" s="233">
        <v>1.36</v>
      </c>
      <c r="F6" s="233">
        <v>1.38</v>
      </c>
      <c r="G6" s="233">
        <v>1.3817406184291965</v>
      </c>
      <c r="H6" s="233">
        <v>1.39</v>
      </c>
      <c r="I6" s="233">
        <v>1.4</v>
      </c>
      <c r="J6" s="233">
        <v>1.42</v>
      </c>
      <c r="K6" s="233">
        <v>1.43</v>
      </c>
      <c r="L6" s="233">
        <v>1.45</v>
      </c>
      <c r="M6" s="233">
        <v>1.45</v>
      </c>
      <c r="N6" s="233">
        <v>1.47</v>
      </c>
      <c r="O6" s="233">
        <v>1.47</v>
      </c>
      <c r="P6" s="233">
        <v>1.46</v>
      </c>
      <c r="Q6" s="233">
        <v>1.46</v>
      </c>
      <c r="R6" s="233">
        <v>1.45</v>
      </c>
      <c r="S6" s="233">
        <f>IF('Relative Weights'!C8=0,0,'Relative Weights'!C8)</f>
        <v>1.43</v>
      </c>
      <c r="U6" s="234"/>
      <c r="V6" s="232" t="s">
        <v>47</v>
      </c>
      <c r="W6" s="249">
        <f t="shared" si="1"/>
        <v>-3.4965034965035002E-2</v>
      </c>
      <c r="X6" s="249">
        <f t="shared" si="2"/>
        <v>-7.246376811594013E-3</v>
      </c>
      <c r="Y6" s="249">
        <f t="shared" si="3"/>
        <v>-7.2992700729926918E-3</v>
      </c>
      <c r="Z6" s="249">
        <f t="shared" si="4"/>
        <v>1.4705882352941124E-2</v>
      </c>
      <c r="AA6" s="249">
        <f t="shared" si="5"/>
        <v>1.2613177023164113E-3</v>
      </c>
      <c r="AB6" s="249">
        <f t="shared" si="6"/>
        <v>5.977519558043376E-3</v>
      </c>
      <c r="AC6" s="249">
        <f t="shared" si="7"/>
        <v>7.194244604316502E-3</v>
      </c>
      <c r="AD6" s="249">
        <f t="shared" si="8"/>
        <v>1.4285714285714235E-2</v>
      </c>
      <c r="AE6" s="249">
        <f t="shared" si="9"/>
        <v>7.0422535211267512E-3</v>
      </c>
      <c r="AF6" s="249">
        <f t="shared" si="10"/>
        <v>1.3986013986013957E-2</v>
      </c>
      <c r="AG6" s="249">
        <f t="shared" si="11"/>
        <v>0</v>
      </c>
      <c r="AH6" s="249">
        <f t="shared" si="12"/>
        <v>1.379310344827589E-2</v>
      </c>
      <c r="AI6" s="249">
        <f t="shared" si="13"/>
        <v>0</v>
      </c>
      <c r="AJ6" s="249">
        <f t="shared" si="14"/>
        <v>-6.8027210884353817E-3</v>
      </c>
      <c r="AK6" s="249">
        <f t="shared" si="15"/>
        <v>0</v>
      </c>
      <c r="AL6" s="249">
        <f t="shared" si="16"/>
        <v>-6.8493150684931781E-3</v>
      </c>
      <c r="AM6" s="249">
        <f t="shared" si="17"/>
        <v>-1.379310344827589E-2</v>
      </c>
    </row>
    <row r="7" spans="1:39" x14ac:dyDescent="0.2">
      <c r="A7" s="232" t="s">
        <v>48</v>
      </c>
      <c r="B7" s="233">
        <v>1.5</v>
      </c>
      <c r="C7" s="233">
        <v>1.4</v>
      </c>
      <c r="D7" s="233">
        <v>1.36</v>
      </c>
      <c r="E7" s="233">
        <v>1.31</v>
      </c>
      <c r="F7" s="233">
        <v>1.35</v>
      </c>
      <c r="G7" s="233">
        <v>1.3814198358482235</v>
      </c>
      <c r="H7" s="233">
        <v>1.42</v>
      </c>
      <c r="I7" s="233">
        <v>1.41</v>
      </c>
      <c r="J7" s="233">
        <v>1.41</v>
      </c>
      <c r="K7" s="233">
        <v>1.45</v>
      </c>
      <c r="L7" s="233">
        <v>1.53</v>
      </c>
      <c r="M7" s="233">
        <v>1.6</v>
      </c>
      <c r="N7" s="233">
        <v>1.63</v>
      </c>
      <c r="O7" s="233">
        <v>1.6</v>
      </c>
      <c r="P7" s="233">
        <v>1.53</v>
      </c>
      <c r="Q7" s="233">
        <v>1.48</v>
      </c>
      <c r="R7" s="233">
        <v>1.46</v>
      </c>
      <c r="S7" s="233">
        <f>IF('Relative Weights'!C9=0,0,'Relative Weights'!C9)</f>
        <v>1.42</v>
      </c>
      <c r="U7" s="234"/>
      <c r="V7" s="232" t="s">
        <v>48</v>
      </c>
      <c r="W7" s="249">
        <f t="shared" si="1"/>
        <v>-6.6666666666666763E-2</v>
      </c>
      <c r="X7" s="249">
        <f t="shared" si="2"/>
        <v>-2.857142857142847E-2</v>
      </c>
      <c r="Y7" s="249">
        <f t="shared" si="3"/>
        <v>-3.6764705882352922E-2</v>
      </c>
      <c r="Z7" s="249">
        <f t="shared" si="4"/>
        <v>3.0534351145038219E-2</v>
      </c>
      <c r="AA7" s="249">
        <f t="shared" si="5"/>
        <v>2.3273952480165505E-2</v>
      </c>
      <c r="AB7" s="249">
        <f t="shared" si="6"/>
        <v>2.7927906600593522E-2</v>
      </c>
      <c r="AC7" s="249">
        <f t="shared" si="7"/>
        <v>-7.0422535211267512E-3</v>
      </c>
      <c r="AD7" s="249">
        <f t="shared" si="8"/>
        <v>0</v>
      </c>
      <c r="AE7" s="249">
        <f t="shared" si="9"/>
        <v>2.8368794326241176E-2</v>
      </c>
      <c r="AF7" s="249">
        <f t="shared" si="10"/>
        <v>5.5172413793103559E-2</v>
      </c>
      <c r="AG7" s="249">
        <f t="shared" si="11"/>
        <v>4.5751633986928164E-2</v>
      </c>
      <c r="AH7" s="249">
        <f t="shared" si="12"/>
        <v>1.8749999999999822E-2</v>
      </c>
      <c r="AI7" s="249">
        <f t="shared" si="13"/>
        <v>-1.8404907975460016E-2</v>
      </c>
      <c r="AJ7" s="249">
        <f t="shared" si="14"/>
        <v>-4.3750000000000067E-2</v>
      </c>
      <c r="AK7" s="249">
        <f t="shared" si="15"/>
        <v>-3.2679738562091498E-2</v>
      </c>
      <c r="AL7" s="249">
        <f t="shared" si="16"/>
        <v>-1.3513513513513487E-2</v>
      </c>
      <c r="AM7" s="249">
        <f t="shared" si="17"/>
        <v>-2.7397260273972601E-2</v>
      </c>
    </row>
    <row r="8" spans="1:39" x14ac:dyDescent="0.2">
      <c r="A8" s="232" t="s">
        <v>49</v>
      </c>
      <c r="B8" s="233">
        <v>2.1</v>
      </c>
      <c r="C8" s="233">
        <v>1.95</v>
      </c>
      <c r="D8" s="233">
        <v>1.95</v>
      </c>
      <c r="E8" s="233">
        <v>1.91</v>
      </c>
      <c r="F8" s="233">
        <v>1.97</v>
      </c>
      <c r="G8" s="233">
        <v>1.9001403868247535</v>
      </c>
      <c r="H8" s="233">
        <v>1.87</v>
      </c>
      <c r="I8" s="233">
        <v>1.88</v>
      </c>
      <c r="J8" s="233">
        <v>2.0299999999999998</v>
      </c>
      <c r="K8" s="233">
        <v>2.09</v>
      </c>
      <c r="L8" s="233">
        <v>2.08</v>
      </c>
      <c r="M8" s="233">
        <v>2.04</v>
      </c>
      <c r="N8" s="233">
        <v>2.0699999999999998</v>
      </c>
      <c r="O8" s="233">
        <v>2.1</v>
      </c>
      <c r="P8" s="233">
        <v>2.08</v>
      </c>
      <c r="Q8" s="233">
        <v>1.98</v>
      </c>
      <c r="R8" s="233">
        <v>1.87</v>
      </c>
      <c r="S8" s="233">
        <f>IF('Relative Weights'!C10=0,0,'Relative Weights'!C10)</f>
        <v>1.74</v>
      </c>
      <c r="U8" s="234"/>
      <c r="V8" s="232" t="s">
        <v>49</v>
      </c>
      <c r="W8" s="249">
        <f t="shared" si="1"/>
        <v>-7.1428571428571508E-2</v>
      </c>
      <c r="X8" s="249">
        <f t="shared" si="2"/>
        <v>0</v>
      </c>
      <c r="Y8" s="249">
        <f t="shared" si="3"/>
        <v>-2.0512820512820551E-2</v>
      </c>
      <c r="Z8" s="249">
        <f t="shared" si="4"/>
        <v>3.1413612565444948E-2</v>
      </c>
      <c r="AA8" s="249">
        <f t="shared" si="5"/>
        <v>-3.546173257626728E-2</v>
      </c>
      <c r="AB8" s="249">
        <f t="shared" si="6"/>
        <v>-1.5862189464389886E-2</v>
      </c>
      <c r="AC8" s="249">
        <f t="shared" si="7"/>
        <v>5.3475935828874999E-3</v>
      </c>
      <c r="AD8" s="249">
        <f t="shared" si="8"/>
        <v>7.9787234042553168E-2</v>
      </c>
      <c r="AE8" s="249">
        <f t="shared" si="9"/>
        <v>2.9556650246305383E-2</v>
      </c>
      <c r="AF8" s="249">
        <f t="shared" si="10"/>
        <v>-4.7846889952152249E-3</v>
      </c>
      <c r="AG8" s="249">
        <f t="shared" si="11"/>
        <v>-1.9230769230769273E-2</v>
      </c>
      <c r="AH8" s="249">
        <f t="shared" si="12"/>
        <v>1.4705882352941124E-2</v>
      </c>
      <c r="AI8" s="249">
        <f t="shared" si="13"/>
        <v>1.449275362318847E-2</v>
      </c>
      <c r="AJ8" s="249">
        <f t="shared" si="14"/>
        <v>-9.52380952380949E-3</v>
      </c>
      <c r="AK8" s="249">
        <f t="shared" si="15"/>
        <v>-4.8076923076923128E-2</v>
      </c>
      <c r="AL8" s="249">
        <f t="shared" si="16"/>
        <v>-5.5555555555555469E-2</v>
      </c>
      <c r="AM8" s="249">
        <f t="shared" si="17"/>
        <v>-6.9518716577540163E-2</v>
      </c>
    </row>
    <row r="9" spans="1:39" x14ac:dyDescent="0.2">
      <c r="A9" s="232" t="s">
        <v>50</v>
      </c>
      <c r="B9" s="233">
        <v>1.8</v>
      </c>
      <c r="C9" s="233">
        <v>1.69</v>
      </c>
      <c r="D9" s="233">
        <v>1.8</v>
      </c>
      <c r="E9" s="233">
        <v>1.95</v>
      </c>
      <c r="F9" s="233">
        <v>2.27</v>
      </c>
      <c r="G9" s="233">
        <v>2.3613111060923115</v>
      </c>
      <c r="H9" s="233">
        <v>2.41</v>
      </c>
      <c r="I9" s="233">
        <v>2.41</v>
      </c>
      <c r="J9" s="233">
        <v>2.42</v>
      </c>
      <c r="K9" s="233">
        <v>2.4300000000000002</v>
      </c>
      <c r="L9" s="233">
        <v>2.46</v>
      </c>
      <c r="M9" s="233">
        <v>2.4500000000000002</v>
      </c>
      <c r="N9" s="233">
        <v>2.38</v>
      </c>
      <c r="O9" s="233">
        <v>2.25</v>
      </c>
      <c r="P9" s="233">
        <v>2.15</v>
      </c>
      <c r="Q9" s="233">
        <v>2.0499999999999998</v>
      </c>
      <c r="R9" s="233">
        <v>1.96</v>
      </c>
      <c r="S9" s="233">
        <f>IF('Relative Weights'!C11=0,0,'Relative Weights'!C11)</f>
        <v>1.88</v>
      </c>
      <c r="U9" s="234"/>
      <c r="V9" s="232" t="s">
        <v>50</v>
      </c>
      <c r="W9" s="249">
        <f t="shared" si="1"/>
        <v>-6.1111111111111116E-2</v>
      </c>
      <c r="X9" s="249">
        <f t="shared" si="2"/>
        <v>6.5088757396449815E-2</v>
      </c>
      <c r="Y9" s="249">
        <f t="shared" si="3"/>
        <v>8.3333333333333259E-2</v>
      </c>
      <c r="Z9" s="249">
        <f t="shared" si="4"/>
        <v>0.16410256410256419</v>
      </c>
      <c r="AA9" s="249">
        <f t="shared" si="5"/>
        <v>4.0225156868859635E-2</v>
      </c>
      <c r="AB9" s="249">
        <f t="shared" si="6"/>
        <v>2.061943205284078E-2</v>
      </c>
      <c r="AC9" s="249">
        <f t="shared" si="7"/>
        <v>0</v>
      </c>
      <c r="AD9" s="249">
        <f t="shared" si="8"/>
        <v>4.1493775933609811E-3</v>
      </c>
      <c r="AE9" s="249">
        <f t="shared" si="9"/>
        <v>4.1322314049587749E-3</v>
      </c>
      <c r="AF9" s="249">
        <f t="shared" si="10"/>
        <v>1.2345679012345512E-2</v>
      </c>
      <c r="AG9" s="249">
        <f t="shared" si="11"/>
        <v>-4.0650406504064707E-3</v>
      </c>
      <c r="AH9" s="249">
        <f t="shared" si="12"/>
        <v>-2.8571428571428692E-2</v>
      </c>
      <c r="AI9" s="249">
        <f t="shared" si="13"/>
        <v>-5.4621848739495715E-2</v>
      </c>
      <c r="AJ9" s="249">
        <f t="shared" si="14"/>
        <v>-4.4444444444444509E-2</v>
      </c>
      <c r="AK9" s="249">
        <f t="shared" si="15"/>
        <v>-4.6511627906976827E-2</v>
      </c>
      <c r="AL9" s="249">
        <f t="shared" si="16"/>
        <v>-4.3902439024390172E-2</v>
      </c>
      <c r="AM9" s="249">
        <f t="shared" si="17"/>
        <v>-4.081632653061229E-2</v>
      </c>
    </row>
    <row r="10" spans="1:39" x14ac:dyDescent="0.2">
      <c r="A10" s="232" t="s">
        <v>51</v>
      </c>
      <c r="B10" s="233">
        <v>1.1299999999999999</v>
      </c>
      <c r="C10" s="233">
        <v>1.1000000000000001</v>
      </c>
      <c r="D10" s="233">
        <v>1.06</v>
      </c>
      <c r="E10" s="233">
        <v>1.04</v>
      </c>
      <c r="F10" s="233">
        <v>1.04</v>
      </c>
      <c r="G10" s="233">
        <v>1.0672529173008141</v>
      </c>
      <c r="H10" s="233">
        <v>1.06</v>
      </c>
      <c r="I10" s="233">
        <v>1.04</v>
      </c>
      <c r="J10" s="233">
        <v>1.03</v>
      </c>
      <c r="K10" s="233">
        <v>1.02</v>
      </c>
      <c r="L10" s="233">
        <v>1.03</v>
      </c>
      <c r="M10" s="233">
        <v>1.05</v>
      </c>
      <c r="N10" s="233">
        <v>1.1000000000000001</v>
      </c>
      <c r="O10" s="233">
        <v>1.1299999999999999</v>
      </c>
      <c r="P10" s="233">
        <v>1.1100000000000001</v>
      </c>
      <c r="Q10" s="233">
        <v>1.1100000000000001</v>
      </c>
      <c r="R10" s="233">
        <v>1.1100000000000001</v>
      </c>
      <c r="S10" s="233">
        <f>IF('Relative Weights'!C12=0,0,'Relative Weights'!C12)</f>
        <v>1.0900000000000001</v>
      </c>
      <c r="U10" s="234"/>
      <c r="V10" s="232" t="s">
        <v>51</v>
      </c>
      <c r="W10" s="249">
        <f t="shared" si="1"/>
        <v>-2.6548672566371501E-2</v>
      </c>
      <c r="X10" s="249">
        <f t="shared" si="2"/>
        <v>-3.6363636363636376E-2</v>
      </c>
      <c r="Y10" s="249">
        <f t="shared" si="3"/>
        <v>-1.8867924528301883E-2</v>
      </c>
      <c r="Z10" s="249">
        <f t="shared" si="4"/>
        <v>0</v>
      </c>
      <c r="AA10" s="249">
        <f t="shared" si="5"/>
        <v>2.6204728173859548E-2</v>
      </c>
      <c r="AB10" s="249">
        <f t="shared" si="6"/>
        <v>-6.7958748889226372E-3</v>
      </c>
      <c r="AC10" s="249">
        <f t="shared" si="7"/>
        <v>-1.8867924528301883E-2</v>
      </c>
      <c r="AD10" s="249">
        <f t="shared" si="8"/>
        <v>-9.6153846153845812E-3</v>
      </c>
      <c r="AE10" s="249">
        <f t="shared" si="9"/>
        <v>-9.7087378640776656E-3</v>
      </c>
      <c r="AF10" s="249">
        <f t="shared" si="10"/>
        <v>9.8039215686274161E-3</v>
      </c>
      <c r="AG10" s="249">
        <f t="shared" si="11"/>
        <v>1.9417475728155331E-2</v>
      </c>
      <c r="AH10" s="249">
        <f t="shared" si="12"/>
        <v>4.7619047619047672E-2</v>
      </c>
      <c r="AI10" s="249">
        <f t="shared" si="13"/>
        <v>2.7272727272727115E-2</v>
      </c>
      <c r="AJ10" s="249">
        <f t="shared" si="14"/>
        <v>-1.7699115044247593E-2</v>
      </c>
      <c r="AK10" s="249">
        <f t="shared" si="15"/>
        <v>0</v>
      </c>
      <c r="AL10" s="249">
        <f t="shared" si="16"/>
        <v>0</v>
      </c>
      <c r="AM10" s="249">
        <f t="shared" si="17"/>
        <v>-1.8018018018018056E-2</v>
      </c>
    </row>
    <row r="11" spans="1:39" x14ac:dyDescent="0.2">
      <c r="A11" s="232" t="s">
        <v>52</v>
      </c>
      <c r="B11" s="233">
        <v>0</v>
      </c>
      <c r="C11" s="233">
        <v>0</v>
      </c>
      <c r="D11" s="233">
        <v>0</v>
      </c>
      <c r="E11" s="233">
        <v>0</v>
      </c>
      <c r="F11" s="233">
        <v>0</v>
      </c>
      <c r="G11" s="233">
        <v>0</v>
      </c>
      <c r="H11" s="233">
        <v>0</v>
      </c>
      <c r="I11" s="233">
        <v>0</v>
      </c>
      <c r="J11" s="233">
        <v>0</v>
      </c>
      <c r="K11" s="233">
        <v>0</v>
      </c>
      <c r="L11" s="233">
        <v>0</v>
      </c>
      <c r="M11" s="233">
        <v>0</v>
      </c>
      <c r="N11" s="233">
        <v>0</v>
      </c>
      <c r="O11" s="233">
        <v>0</v>
      </c>
      <c r="P11" s="233">
        <v>0</v>
      </c>
      <c r="Q11" s="233">
        <v>0</v>
      </c>
      <c r="R11" s="233">
        <v>0</v>
      </c>
      <c r="S11" s="233">
        <f>IF('Relative Weights'!C13=0,0,'Relative Weights'!C13)</f>
        <v>0</v>
      </c>
      <c r="U11" s="234"/>
      <c r="V11" s="232" t="s">
        <v>52</v>
      </c>
      <c r="W11" s="249" t="str">
        <f t="shared" si="1"/>
        <v/>
      </c>
      <c r="X11" s="249" t="str">
        <f t="shared" si="2"/>
        <v/>
      </c>
      <c r="Y11" s="249" t="str">
        <f t="shared" si="3"/>
        <v/>
      </c>
      <c r="Z11" s="249" t="str">
        <f t="shared" si="4"/>
        <v/>
      </c>
      <c r="AA11" s="249" t="str">
        <f t="shared" si="5"/>
        <v/>
      </c>
      <c r="AB11" s="249" t="str">
        <f t="shared" si="6"/>
        <v/>
      </c>
      <c r="AC11" s="249" t="str">
        <f t="shared" si="7"/>
        <v/>
      </c>
      <c r="AD11" s="249" t="str">
        <f t="shared" si="8"/>
        <v/>
      </c>
      <c r="AE11" s="249" t="str">
        <f t="shared" si="9"/>
        <v/>
      </c>
      <c r="AF11" s="249" t="str">
        <f t="shared" si="10"/>
        <v/>
      </c>
      <c r="AG11" s="249" t="str">
        <f t="shared" si="11"/>
        <v/>
      </c>
      <c r="AH11" s="249" t="str">
        <f t="shared" si="12"/>
        <v/>
      </c>
      <c r="AI11" s="249" t="str">
        <f t="shared" si="13"/>
        <v/>
      </c>
      <c r="AJ11" s="249" t="str">
        <f t="shared" si="14"/>
        <v/>
      </c>
      <c r="AK11" s="249" t="str">
        <f t="shared" si="15"/>
        <v/>
      </c>
      <c r="AL11" s="249" t="str">
        <f t="shared" si="16"/>
        <v/>
      </c>
      <c r="AM11" s="249" t="str">
        <f t="shared" si="17"/>
        <v/>
      </c>
    </row>
    <row r="12" spans="1:39" x14ac:dyDescent="0.2">
      <c r="A12" s="232" t="s">
        <v>53</v>
      </c>
      <c r="B12" s="233">
        <v>2.57</v>
      </c>
      <c r="C12" s="233">
        <v>2.56</v>
      </c>
      <c r="D12" s="233">
        <v>2.42</v>
      </c>
      <c r="E12" s="233">
        <v>2.19</v>
      </c>
      <c r="F12" s="233">
        <v>1.96</v>
      </c>
      <c r="G12" s="233">
        <v>1.913607338418057</v>
      </c>
      <c r="H12" s="233">
        <v>1.94</v>
      </c>
      <c r="I12" s="233">
        <v>1.9</v>
      </c>
      <c r="J12" s="233">
        <v>1.88</v>
      </c>
      <c r="K12" s="233">
        <v>1.7</v>
      </c>
      <c r="L12" s="233">
        <v>1.77</v>
      </c>
      <c r="M12" s="233">
        <v>1.6</v>
      </c>
      <c r="N12" s="233">
        <v>1.68</v>
      </c>
      <c r="O12" s="233">
        <v>1.52</v>
      </c>
      <c r="P12" s="233">
        <v>1.57</v>
      </c>
      <c r="Q12" s="233">
        <v>1.54</v>
      </c>
      <c r="R12" s="233">
        <v>1.58</v>
      </c>
      <c r="S12" s="233">
        <f>IF('Relative Weights'!C14=0,0,'Relative Weights'!C14)</f>
        <v>1.61</v>
      </c>
      <c r="U12" s="234"/>
      <c r="V12" s="232" t="s">
        <v>53</v>
      </c>
      <c r="W12" s="249">
        <f t="shared" si="1"/>
        <v>-3.8910505836574627E-3</v>
      </c>
      <c r="X12" s="249">
        <f t="shared" si="2"/>
        <v>-5.46875E-2</v>
      </c>
      <c r="Y12" s="249">
        <f t="shared" si="3"/>
        <v>-9.5041322314049603E-2</v>
      </c>
      <c r="Z12" s="249">
        <f t="shared" si="4"/>
        <v>-0.10502283105022836</v>
      </c>
      <c r="AA12" s="249">
        <f t="shared" si="5"/>
        <v>-2.3669725296909694E-2</v>
      </c>
      <c r="AB12" s="249">
        <f t="shared" si="6"/>
        <v>1.3792098855432533E-2</v>
      </c>
      <c r="AC12" s="249">
        <f t="shared" si="7"/>
        <v>-2.0618556701030966E-2</v>
      </c>
      <c r="AD12" s="249">
        <f t="shared" si="8"/>
        <v>-1.0526315789473717E-2</v>
      </c>
      <c r="AE12" s="249">
        <f t="shared" si="9"/>
        <v>-9.5744680851063801E-2</v>
      </c>
      <c r="AF12" s="249">
        <f t="shared" si="10"/>
        <v>4.117647058823537E-2</v>
      </c>
      <c r="AG12" s="249">
        <f t="shared" si="11"/>
        <v>-9.6045197740112997E-2</v>
      </c>
      <c r="AH12" s="249">
        <f t="shared" si="12"/>
        <v>4.9999999999999822E-2</v>
      </c>
      <c r="AI12" s="249">
        <f t="shared" si="13"/>
        <v>-9.5238095238095233E-2</v>
      </c>
      <c r="AJ12" s="249">
        <f t="shared" si="14"/>
        <v>3.289473684210531E-2</v>
      </c>
      <c r="AK12" s="249">
        <f t="shared" si="15"/>
        <v>-1.9108280254777066E-2</v>
      </c>
      <c r="AL12" s="249">
        <f t="shared" si="16"/>
        <v>2.5974025974025983E-2</v>
      </c>
      <c r="AM12" s="249">
        <f t="shared" si="17"/>
        <v>1.8987341772152E-2</v>
      </c>
    </row>
    <row r="13" spans="1:39" x14ac:dyDescent="0.2">
      <c r="A13" s="232" t="s">
        <v>54</v>
      </c>
      <c r="B13" s="233">
        <v>1.08</v>
      </c>
      <c r="C13" s="233">
        <v>1.18</v>
      </c>
      <c r="D13" s="233">
        <v>1.1399999999999999</v>
      </c>
      <c r="E13" s="233">
        <v>1.1599999999999999</v>
      </c>
      <c r="F13" s="233">
        <v>1.04</v>
      </c>
      <c r="G13" s="233">
        <v>1.0129842309420065</v>
      </c>
      <c r="H13" s="233">
        <v>1.1399999999999999</v>
      </c>
      <c r="I13" s="233">
        <v>1.33</v>
      </c>
      <c r="J13" s="233">
        <v>1.44</v>
      </c>
      <c r="K13" s="233">
        <v>1.5</v>
      </c>
      <c r="L13" s="233">
        <v>1.52</v>
      </c>
      <c r="M13" s="233">
        <v>1.57</v>
      </c>
      <c r="N13" s="233">
        <v>1.49</v>
      </c>
      <c r="O13" s="233">
        <v>1.49</v>
      </c>
      <c r="P13" s="233">
        <v>1.44</v>
      </c>
      <c r="Q13" s="233">
        <v>1.87</v>
      </c>
      <c r="R13" s="233">
        <v>2.19</v>
      </c>
      <c r="S13" s="233">
        <f>IF('Relative Weights'!C15=0,0,'Relative Weights'!C15)</f>
        <v>2.37</v>
      </c>
      <c r="U13" s="234"/>
      <c r="V13" s="232" t="s">
        <v>54</v>
      </c>
      <c r="W13" s="249">
        <f t="shared" si="1"/>
        <v>9.259259259259256E-2</v>
      </c>
      <c r="X13" s="249">
        <f t="shared" si="2"/>
        <v>-3.3898305084745783E-2</v>
      </c>
      <c r="Y13" s="249">
        <f t="shared" si="3"/>
        <v>1.7543859649122862E-2</v>
      </c>
      <c r="Z13" s="249">
        <f t="shared" si="4"/>
        <v>-0.10344827586206884</v>
      </c>
      <c r="AA13" s="249">
        <f t="shared" si="5"/>
        <v>-2.5976701017301429E-2</v>
      </c>
      <c r="AB13" s="249">
        <f t="shared" si="6"/>
        <v>0.12538770612438599</v>
      </c>
      <c r="AC13" s="249">
        <f t="shared" si="7"/>
        <v>0.16666666666666674</v>
      </c>
      <c r="AD13" s="249">
        <f t="shared" si="8"/>
        <v>8.2706766917293173E-2</v>
      </c>
      <c r="AE13" s="249">
        <f t="shared" si="9"/>
        <v>4.1666666666666741E-2</v>
      </c>
      <c r="AF13" s="249">
        <f t="shared" si="10"/>
        <v>1.3333333333333419E-2</v>
      </c>
      <c r="AG13" s="249">
        <f t="shared" si="11"/>
        <v>3.289473684210531E-2</v>
      </c>
      <c r="AH13" s="249">
        <f t="shared" si="12"/>
        <v>-5.0955414012738842E-2</v>
      </c>
      <c r="AI13" s="249">
        <f t="shared" si="13"/>
        <v>0</v>
      </c>
      <c r="AJ13" s="249">
        <f t="shared" si="14"/>
        <v>-3.3557046979865834E-2</v>
      </c>
      <c r="AK13" s="249">
        <f t="shared" si="15"/>
        <v>0.29861111111111116</v>
      </c>
      <c r="AL13" s="249">
        <f t="shared" si="16"/>
        <v>0.17112299465240621</v>
      </c>
      <c r="AM13" s="249">
        <f t="shared" si="17"/>
        <v>8.2191780821917915E-2</v>
      </c>
    </row>
    <row r="14" spans="1:39" x14ac:dyDescent="0.2">
      <c r="A14" s="232" t="s">
        <v>729</v>
      </c>
      <c r="B14" s="233">
        <v>0</v>
      </c>
      <c r="C14" s="233">
        <v>0</v>
      </c>
      <c r="D14" s="233">
        <v>0</v>
      </c>
      <c r="E14" s="233">
        <v>0</v>
      </c>
      <c r="F14" s="233">
        <v>0</v>
      </c>
      <c r="G14" s="233">
        <v>0</v>
      </c>
      <c r="H14" s="233">
        <v>0</v>
      </c>
      <c r="I14" s="233">
        <v>0</v>
      </c>
      <c r="J14" s="233">
        <v>0</v>
      </c>
      <c r="K14" s="233">
        <v>0</v>
      </c>
      <c r="L14" s="233">
        <v>0</v>
      </c>
      <c r="M14" s="233">
        <v>0</v>
      </c>
      <c r="N14" s="233">
        <v>0</v>
      </c>
      <c r="O14" s="233">
        <v>0</v>
      </c>
      <c r="P14" s="233">
        <v>0</v>
      </c>
      <c r="Q14" s="233">
        <v>0</v>
      </c>
      <c r="R14" s="233">
        <v>0</v>
      </c>
      <c r="S14" s="233">
        <f>IF('Relative Weights'!C16=0,0,'Relative Weights'!C16)</f>
        <v>0</v>
      </c>
      <c r="U14" s="234"/>
      <c r="V14" s="232" t="s">
        <v>729</v>
      </c>
      <c r="W14" s="249" t="str">
        <f t="shared" si="1"/>
        <v/>
      </c>
      <c r="X14" s="249" t="str">
        <f t="shared" si="2"/>
        <v/>
      </c>
      <c r="Y14" s="249" t="str">
        <f t="shared" si="3"/>
        <v/>
      </c>
      <c r="Z14" s="249" t="str">
        <f t="shared" si="4"/>
        <v/>
      </c>
      <c r="AA14" s="249" t="str">
        <f t="shared" si="5"/>
        <v/>
      </c>
      <c r="AB14" s="249" t="str">
        <f t="shared" si="6"/>
        <v/>
      </c>
      <c r="AC14" s="249" t="str">
        <f t="shared" si="7"/>
        <v/>
      </c>
      <c r="AD14" s="249" t="str">
        <f t="shared" si="8"/>
        <v/>
      </c>
      <c r="AE14" s="249" t="str">
        <f t="shared" si="9"/>
        <v/>
      </c>
      <c r="AF14" s="249" t="str">
        <f t="shared" si="10"/>
        <v/>
      </c>
      <c r="AG14" s="249" t="str">
        <f t="shared" si="11"/>
        <v/>
      </c>
      <c r="AH14" s="249" t="str">
        <f t="shared" si="12"/>
        <v/>
      </c>
      <c r="AI14" s="249" t="str">
        <f t="shared" si="13"/>
        <v/>
      </c>
      <c r="AJ14" s="249" t="str">
        <f t="shared" si="14"/>
        <v/>
      </c>
      <c r="AK14" s="249" t="str">
        <f t="shared" si="15"/>
        <v/>
      </c>
      <c r="AL14" s="249" t="str">
        <f t="shared" si="16"/>
        <v/>
      </c>
      <c r="AM14" s="249" t="str">
        <f t="shared" si="17"/>
        <v/>
      </c>
    </row>
    <row r="15" spans="1:39" x14ac:dyDescent="0.2">
      <c r="A15" s="232" t="s">
        <v>56</v>
      </c>
      <c r="B15" s="233">
        <v>4.16</v>
      </c>
      <c r="C15" s="233">
        <v>3.54</v>
      </c>
      <c r="D15" s="233">
        <v>2.63</v>
      </c>
      <c r="E15" s="233">
        <v>2.0299999999999998</v>
      </c>
      <c r="F15" s="233">
        <v>2.06</v>
      </c>
      <c r="G15" s="233">
        <v>1.8390043745034246</v>
      </c>
      <c r="H15" s="233">
        <v>1.66</v>
      </c>
      <c r="I15" s="233">
        <v>1.44</v>
      </c>
      <c r="J15" s="233">
        <v>1.42</v>
      </c>
      <c r="K15" s="233">
        <v>1.37</v>
      </c>
      <c r="L15" s="233">
        <v>1.46</v>
      </c>
      <c r="M15" s="233">
        <v>1.46</v>
      </c>
      <c r="N15" s="233">
        <v>1.45</v>
      </c>
      <c r="O15" s="233">
        <v>1.26</v>
      </c>
      <c r="P15" s="233">
        <v>1.1599999999999999</v>
      </c>
      <c r="Q15" s="233">
        <v>1.1499999999999999</v>
      </c>
      <c r="R15" s="233">
        <v>1.22</v>
      </c>
      <c r="S15" s="233">
        <f>IF('Relative Weights'!C17=0,0,'Relative Weights'!C17)</f>
        <v>1.33</v>
      </c>
      <c r="U15" s="234"/>
      <c r="V15" s="232" t="s">
        <v>56</v>
      </c>
      <c r="W15" s="249">
        <f t="shared" si="1"/>
        <v>-0.14903846153846156</v>
      </c>
      <c r="X15" s="249">
        <f t="shared" si="2"/>
        <v>-0.25706214689265539</v>
      </c>
      <c r="Y15" s="249">
        <f t="shared" si="3"/>
        <v>-0.22813688212927763</v>
      </c>
      <c r="Z15" s="249">
        <f t="shared" si="4"/>
        <v>1.4778325123152802E-2</v>
      </c>
      <c r="AA15" s="249">
        <f t="shared" si="5"/>
        <v>-0.10727942985270655</v>
      </c>
      <c r="AB15" s="249">
        <f t="shared" si="6"/>
        <v>-9.7337655627795949E-2</v>
      </c>
      <c r="AC15" s="249">
        <f t="shared" si="7"/>
        <v>-0.13253012048192769</v>
      </c>
      <c r="AD15" s="249">
        <f t="shared" si="8"/>
        <v>-1.3888888888888951E-2</v>
      </c>
      <c r="AE15" s="249">
        <f t="shared" si="9"/>
        <v>-3.5211267605633645E-2</v>
      </c>
      <c r="AF15" s="249">
        <f t="shared" si="10"/>
        <v>6.5693430656934115E-2</v>
      </c>
      <c r="AG15" s="249">
        <f t="shared" si="11"/>
        <v>0</v>
      </c>
      <c r="AH15" s="249">
        <f t="shared" si="12"/>
        <v>-6.8493150684931781E-3</v>
      </c>
      <c r="AI15" s="249">
        <f t="shared" si="13"/>
        <v>-0.13103448275862062</v>
      </c>
      <c r="AJ15" s="249">
        <f t="shared" si="14"/>
        <v>-7.9365079365079416E-2</v>
      </c>
      <c r="AK15" s="249">
        <f t="shared" si="15"/>
        <v>-8.6206896551723755E-3</v>
      </c>
      <c r="AL15" s="249">
        <f t="shared" si="16"/>
        <v>6.0869565217391397E-2</v>
      </c>
      <c r="AM15" s="249">
        <f t="shared" si="17"/>
        <v>9.0163934426229497E-2</v>
      </c>
    </row>
    <row r="16" spans="1:39" x14ac:dyDescent="0.2">
      <c r="A16" s="232" t="s">
        <v>57</v>
      </c>
      <c r="B16" s="233">
        <v>1.34</v>
      </c>
      <c r="C16" s="233">
        <v>1.28</v>
      </c>
      <c r="D16" s="233">
        <v>1.29</v>
      </c>
      <c r="E16" s="233">
        <v>1.26</v>
      </c>
      <c r="F16" s="233">
        <v>1.26</v>
      </c>
      <c r="G16" s="233">
        <v>1.2524946586843495</v>
      </c>
      <c r="H16" s="233">
        <v>1.29</v>
      </c>
      <c r="I16" s="233">
        <v>1.35</v>
      </c>
      <c r="J16" s="233">
        <v>1.38</v>
      </c>
      <c r="K16" s="233">
        <v>1.36</v>
      </c>
      <c r="L16" s="233">
        <v>1.37</v>
      </c>
      <c r="M16" s="233">
        <v>1.4</v>
      </c>
      <c r="N16" s="233">
        <v>1.51</v>
      </c>
      <c r="O16" s="233">
        <v>1.51</v>
      </c>
      <c r="P16" s="233">
        <v>1.46</v>
      </c>
      <c r="Q16" s="233">
        <v>1.42</v>
      </c>
      <c r="R16" s="233">
        <v>1.38</v>
      </c>
      <c r="S16" s="233">
        <f>IF('Relative Weights'!C18=0,0,'Relative Weights'!C18)</f>
        <v>1.49</v>
      </c>
      <c r="U16" s="234"/>
      <c r="V16" s="232" t="s">
        <v>57</v>
      </c>
      <c r="W16" s="249">
        <f t="shared" si="1"/>
        <v>-4.4776119402985093E-2</v>
      </c>
      <c r="X16" s="249">
        <f t="shared" si="2"/>
        <v>7.8125E-3</v>
      </c>
      <c r="Y16" s="249">
        <f t="shared" si="3"/>
        <v>-2.3255813953488413E-2</v>
      </c>
      <c r="Z16" s="249">
        <f t="shared" si="4"/>
        <v>0</v>
      </c>
      <c r="AA16" s="249">
        <f t="shared" si="5"/>
        <v>-5.9566200917861023E-3</v>
      </c>
      <c r="AB16" s="249">
        <f t="shared" si="6"/>
        <v>2.9944511983026834E-2</v>
      </c>
      <c r="AC16" s="249">
        <f t="shared" si="7"/>
        <v>4.6511627906976827E-2</v>
      </c>
      <c r="AD16" s="249">
        <f t="shared" si="8"/>
        <v>2.2222222222222143E-2</v>
      </c>
      <c r="AE16" s="249">
        <f t="shared" si="9"/>
        <v>-1.4492753623188248E-2</v>
      </c>
      <c r="AF16" s="249">
        <f t="shared" si="10"/>
        <v>7.3529411764705621E-3</v>
      </c>
      <c r="AG16" s="249">
        <f t="shared" si="11"/>
        <v>2.1897810218977964E-2</v>
      </c>
      <c r="AH16" s="249">
        <f t="shared" si="12"/>
        <v>7.8571428571428736E-2</v>
      </c>
      <c r="AI16" s="249">
        <f t="shared" si="13"/>
        <v>0</v>
      </c>
      <c r="AJ16" s="249">
        <f t="shared" si="14"/>
        <v>-3.3112582781457012E-2</v>
      </c>
      <c r="AK16" s="249">
        <f t="shared" si="15"/>
        <v>-2.7397260273972601E-2</v>
      </c>
      <c r="AL16" s="249">
        <f t="shared" si="16"/>
        <v>-2.8169014084507116E-2</v>
      </c>
      <c r="AM16" s="249">
        <f t="shared" si="17"/>
        <v>7.9710144927536364E-2</v>
      </c>
    </row>
    <row r="17" spans="1:39" x14ac:dyDescent="0.2">
      <c r="A17" s="232" t="s">
        <v>58</v>
      </c>
      <c r="B17" s="233">
        <v>1.37</v>
      </c>
      <c r="C17" s="233">
        <v>1.29</v>
      </c>
      <c r="D17" s="233">
        <v>1.29</v>
      </c>
      <c r="E17" s="233">
        <v>1.29</v>
      </c>
      <c r="F17" s="233">
        <v>1.31</v>
      </c>
      <c r="G17" s="233">
        <v>1.3065790745995471</v>
      </c>
      <c r="H17" s="233">
        <v>1.24</v>
      </c>
      <c r="I17" s="233">
        <v>1.23</v>
      </c>
      <c r="J17" s="233">
        <v>1.19</v>
      </c>
      <c r="K17" s="233">
        <v>1.1399999999999999</v>
      </c>
      <c r="L17" s="233">
        <v>1.0900000000000001</v>
      </c>
      <c r="M17" s="233">
        <v>1.07</v>
      </c>
      <c r="N17" s="233">
        <v>1.07</v>
      </c>
      <c r="O17" s="233">
        <v>1.05</v>
      </c>
      <c r="P17" s="233">
        <v>1.02</v>
      </c>
      <c r="Q17" s="233">
        <v>0.99</v>
      </c>
      <c r="R17" s="233">
        <v>0.97</v>
      </c>
      <c r="S17" s="233">
        <f>IF('Relative Weights'!C19=0,0,'Relative Weights'!C19)</f>
        <v>0.94</v>
      </c>
      <c r="U17" s="234"/>
      <c r="V17" s="232" t="s">
        <v>58</v>
      </c>
      <c r="W17" s="249">
        <f t="shared" si="1"/>
        <v>-5.8394160583941646E-2</v>
      </c>
      <c r="X17" s="249">
        <f t="shared" si="2"/>
        <v>0</v>
      </c>
      <c r="Y17" s="249">
        <f t="shared" si="3"/>
        <v>0</v>
      </c>
      <c r="Z17" s="249">
        <f t="shared" si="4"/>
        <v>1.5503875968992276E-2</v>
      </c>
      <c r="AA17" s="249">
        <f t="shared" si="5"/>
        <v>-2.6113934354602408E-3</v>
      </c>
      <c r="AB17" s="249">
        <f t="shared" si="6"/>
        <v>-5.0956789293409521E-2</v>
      </c>
      <c r="AC17" s="249">
        <f t="shared" si="7"/>
        <v>-8.0645161290322509E-3</v>
      </c>
      <c r="AD17" s="249">
        <f t="shared" si="8"/>
        <v>-3.2520325203252098E-2</v>
      </c>
      <c r="AE17" s="249">
        <f t="shared" si="9"/>
        <v>-4.2016806722689148E-2</v>
      </c>
      <c r="AF17" s="249">
        <f t="shared" si="10"/>
        <v>-4.3859649122806821E-2</v>
      </c>
      <c r="AG17" s="249">
        <f t="shared" si="11"/>
        <v>-1.834862385321101E-2</v>
      </c>
      <c r="AH17" s="249">
        <f t="shared" si="12"/>
        <v>0</v>
      </c>
      <c r="AI17" s="249">
        <f t="shared" si="13"/>
        <v>-1.8691588785046731E-2</v>
      </c>
      <c r="AJ17" s="249">
        <f t="shared" si="14"/>
        <v>-2.8571428571428581E-2</v>
      </c>
      <c r="AK17" s="249">
        <f t="shared" si="15"/>
        <v>-2.9411764705882359E-2</v>
      </c>
      <c r="AL17" s="249">
        <f t="shared" si="16"/>
        <v>-2.0202020202020221E-2</v>
      </c>
      <c r="AM17" s="249">
        <f t="shared" si="17"/>
        <v>-3.0927835051546393E-2</v>
      </c>
    </row>
    <row r="18" spans="1:39" x14ac:dyDescent="0.2">
      <c r="A18" s="232" t="s">
        <v>59</v>
      </c>
      <c r="B18" s="233">
        <v>1.0900000000000001</v>
      </c>
      <c r="C18" s="233">
        <v>1.03</v>
      </c>
      <c r="D18" s="233">
        <v>0.97</v>
      </c>
      <c r="E18" s="233">
        <v>0.92</v>
      </c>
      <c r="F18" s="233">
        <v>0.82</v>
      </c>
      <c r="G18" s="233">
        <v>0.73334268609079978</v>
      </c>
      <c r="H18" s="233">
        <v>0.71</v>
      </c>
      <c r="I18" s="233">
        <v>1.27</v>
      </c>
      <c r="J18" s="233">
        <v>1.48</v>
      </c>
      <c r="K18" s="233">
        <v>1.6</v>
      </c>
      <c r="L18" s="233">
        <v>1.45</v>
      </c>
      <c r="M18" s="233">
        <v>1.63</v>
      </c>
      <c r="N18" s="233">
        <v>1.86</v>
      </c>
      <c r="O18" s="233">
        <v>2.04</v>
      </c>
      <c r="P18" s="233">
        <v>2.46</v>
      </c>
      <c r="Q18" s="233">
        <v>3.12</v>
      </c>
      <c r="R18" s="233">
        <v>7.37</v>
      </c>
      <c r="S18" s="233">
        <f>IF('Relative Weights'!C20=0,0,'Relative Weights'!C20)</f>
        <v>6.44</v>
      </c>
      <c r="U18" s="234"/>
      <c r="V18" s="232" t="s">
        <v>59</v>
      </c>
      <c r="W18" s="249">
        <f t="shared" si="1"/>
        <v>-5.5045871559633031E-2</v>
      </c>
      <c r="X18" s="249">
        <f t="shared" si="2"/>
        <v>-5.8252427184466105E-2</v>
      </c>
      <c r="Y18" s="249">
        <f t="shared" si="3"/>
        <v>-5.1546391752577247E-2</v>
      </c>
      <c r="Z18" s="249">
        <f t="shared" si="4"/>
        <v>-0.10869565217391308</v>
      </c>
      <c r="AA18" s="249">
        <f t="shared" si="5"/>
        <v>-0.10567965110878075</v>
      </c>
      <c r="AB18" s="249">
        <f t="shared" si="6"/>
        <v>-3.1830529619422121E-2</v>
      </c>
      <c r="AC18" s="249">
        <f t="shared" si="7"/>
        <v>0.78873239436619724</v>
      </c>
      <c r="AD18" s="249">
        <f t="shared" si="8"/>
        <v>0.16535433070866135</v>
      </c>
      <c r="AE18" s="249">
        <f t="shared" si="9"/>
        <v>8.1081081081081141E-2</v>
      </c>
      <c r="AF18" s="249">
        <f t="shared" si="10"/>
        <v>-9.3750000000000111E-2</v>
      </c>
      <c r="AG18" s="249">
        <f t="shared" si="11"/>
        <v>0.12413793103448278</v>
      </c>
      <c r="AH18" s="249">
        <f t="shared" si="12"/>
        <v>0.14110429447852768</v>
      </c>
      <c r="AI18" s="249">
        <f t="shared" si="13"/>
        <v>9.6774193548387011E-2</v>
      </c>
      <c r="AJ18" s="249">
        <f t="shared" si="14"/>
        <v>0.20588235294117641</v>
      </c>
      <c r="AK18" s="249">
        <f t="shared" si="15"/>
        <v>0.26829268292682928</v>
      </c>
      <c r="AL18" s="249">
        <f t="shared" si="16"/>
        <v>1.3621794871794872</v>
      </c>
      <c r="AM18" s="249">
        <f t="shared" si="17"/>
        <v>-0.12618724559023065</v>
      </c>
    </row>
    <row r="19" spans="1:39" x14ac:dyDescent="0.2">
      <c r="A19" s="232" t="s">
        <v>60</v>
      </c>
      <c r="B19" s="233">
        <v>1.05</v>
      </c>
      <c r="C19" s="233">
        <v>1.05</v>
      </c>
      <c r="D19" s="233">
        <v>1.07</v>
      </c>
      <c r="E19" s="233">
        <v>1.0900000000000001</v>
      </c>
      <c r="F19" s="233">
        <v>1.1200000000000001</v>
      </c>
      <c r="G19" s="233">
        <v>1.1155737440842475</v>
      </c>
      <c r="H19" s="233">
        <v>1.1100000000000001</v>
      </c>
      <c r="I19" s="233">
        <v>1.0900000000000001</v>
      </c>
      <c r="J19" s="233">
        <v>1.1100000000000001</v>
      </c>
      <c r="K19" s="233">
        <v>1.1299999999999999</v>
      </c>
      <c r="L19" s="233">
        <v>1.17</v>
      </c>
      <c r="M19" s="233">
        <v>1.18</v>
      </c>
      <c r="N19" s="233">
        <v>1.19</v>
      </c>
      <c r="O19" s="233">
        <v>1.18</v>
      </c>
      <c r="P19" s="233">
        <v>1.1599999999999999</v>
      </c>
      <c r="Q19" s="233">
        <v>1.1399999999999999</v>
      </c>
      <c r="R19" s="233">
        <v>1.1299999999999999</v>
      </c>
      <c r="S19" s="233">
        <f>IF('Relative Weights'!C21=0,0,'Relative Weights'!C21)</f>
        <v>1.1200000000000001</v>
      </c>
      <c r="U19" s="234"/>
      <c r="V19" s="232" t="s">
        <v>60</v>
      </c>
      <c r="W19" s="249">
        <f t="shared" si="1"/>
        <v>0</v>
      </c>
      <c r="X19" s="249">
        <f t="shared" si="2"/>
        <v>1.904761904761898E-2</v>
      </c>
      <c r="Y19" s="249">
        <f t="shared" si="3"/>
        <v>1.8691588785046731E-2</v>
      </c>
      <c r="Z19" s="249">
        <f t="shared" si="4"/>
        <v>2.7522935779816571E-2</v>
      </c>
      <c r="AA19" s="249">
        <f t="shared" si="5"/>
        <v>-3.9520142104934042E-3</v>
      </c>
      <c r="AB19" s="249">
        <f t="shared" si="6"/>
        <v>-4.9963026772584795E-3</v>
      </c>
      <c r="AC19" s="249">
        <f t="shared" si="7"/>
        <v>-1.8018018018018056E-2</v>
      </c>
      <c r="AD19" s="249">
        <f t="shared" si="8"/>
        <v>1.8348623853211121E-2</v>
      </c>
      <c r="AE19" s="249">
        <f t="shared" si="9"/>
        <v>1.8018018018017834E-2</v>
      </c>
      <c r="AF19" s="249">
        <f t="shared" si="10"/>
        <v>3.539823008849563E-2</v>
      </c>
      <c r="AG19" s="249">
        <f t="shared" si="11"/>
        <v>8.5470085470085166E-3</v>
      </c>
      <c r="AH19" s="249">
        <f t="shared" si="12"/>
        <v>8.4745762711864181E-3</v>
      </c>
      <c r="AI19" s="249">
        <f t="shared" si="13"/>
        <v>-8.4033613445377853E-3</v>
      </c>
      <c r="AJ19" s="249">
        <f t="shared" si="14"/>
        <v>-1.6949152542372947E-2</v>
      </c>
      <c r="AK19" s="249">
        <f t="shared" si="15"/>
        <v>-1.7241379310344862E-2</v>
      </c>
      <c r="AL19" s="249">
        <f t="shared" si="16"/>
        <v>-8.7719298245614308E-3</v>
      </c>
      <c r="AM19" s="249">
        <f t="shared" si="17"/>
        <v>-8.8495575221236855E-3</v>
      </c>
    </row>
    <row r="20" spans="1:39" x14ac:dyDescent="0.2">
      <c r="A20" s="232" t="s">
        <v>61</v>
      </c>
      <c r="B20" s="233">
        <v>0</v>
      </c>
      <c r="C20" s="233">
        <v>0</v>
      </c>
      <c r="D20" s="233">
        <v>0</v>
      </c>
      <c r="E20" s="233">
        <v>0</v>
      </c>
      <c r="F20" s="233">
        <v>0</v>
      </c>
      <c r="G20" s="233">
        <v>0</v>
      </c>
      <c r="H20" s="233">
        <v>0</v>
      </c>
      <c r="I20" s="233">
        <v>0</v>
      </c>
      <c r="J20" s="233">
        <v>0</v>
      </c>
      <c r="K20" s="233">
        <v>0</v>
      </c>
      <c r="L20" s="233">
        <v>0</v>
      </c>
      <c r="M20" s="233">
        <v>0</v>
      </c>
      <c r="N20" s="233">
        <v>0</v>
      </c>
      <c r="O20" s="233">
        <v>0</v>
      </c>
      <c r="P20" s="233">
        <v>0</v>
      </c>
      <c r="Q20" s="233">
        <v>0</v>
      </c>
      <c r="R20" s="233">
        <v>0</v>
      </c>
      <c r="S20" s="233">
        <f>IF('Relative Weights'!C22=0,0,'Relative Weights'!C22)</f>
        <v>0</v>
      </c>
      <c r="U20" s="234"/>
      <c r="V20" s="232" t="s">
        <v>61</v>
      </c>
      <c r="W20" s="249" t="str">
        <f t="shared" si="1"/>
        <v/>
      </c>
      <c r="X20" s="249" t="str">
        <f t="shared" si="2"/>
        <v/>
      </c>
      <c r="Y20" s="249" t="str">
        <f t="shared" si="3"/>
        <v/>
      </c>
      <c r="Z20" s="249" t="str">
        <f t="shared" si="4"/>
        <v/>
      </c>
      <c r="AA20" s="249" t="str">
        <f t="shared" si="5"/>
        <v/>
      </c>
      <c r="AB20" s="249" t="str">
        <f t="shared" si="6"/>
        <v/>
      </c>
      <c r="AC20" s="249" t="str">
        <f t="shared" si="7"/>
        <v/>
      </c>
      <c r="AD20" s="249" t="str">
        <f t="shared" si="8"/>
        <v/>
      </c>
      <c r="AE20" s="249" t="str">
        <f t="shared" si="9"/>
        <v/>
      </c>
      <c r="AF20" s="249" t="str">
        <f t="shared" si="10"/>
        <v/>
      </c>
      <c r="AG20" s="249" t="str">
        <f t="shared" si="11"/>
        <v/>
      </c>
      <c r="AH20" s="249" t="str">
        <f t="shared" si="12"/>
        <v/>
      </c>
      <c r="AI20" s="249" t="str">
        <f t="shared" si="13"/>
        <v/>
      </c>
      <c r="AJ20" s="249" t="str">
        <f t="shared" si="14"/>
        <v/>
      </c>
      <c r="AK20" s="249" t="str">
        <f t="shared" si="15"/>
        <v/>
      </c>
      <c r="AL20" s="249" t="str">
        <f t="shared" si="16"/>
        <v/>
      </c>
      <c r="AM20" s="249" t="str">
        <f t="shared" si="17"/>
        <v/>
      </c>
    </row>
    <row r="21" spans="1:39" x14ac:dyDescent="0.2">
      <c r="A21" s="232" t="s">
        <v>223</v>
      </c>
      <c r="B21" s="233">
        <v>1.1000000000000001</v>
      </c>
      <c r="C21" s="233">
        <v>1.1000000000000001</v>
      </c>
      <c r="D21" s="233">
        <v>1.02</v>
      </c>
      <c r="E21" s="233">
        <v>0.95</v>
      </c>
      <c r="F21" s="233">
        <v>0.95</v>
      </c>
      <c r="G21" s="233">
        <v>1.1254464782872999</v>
      </c>
      <c r="H21" s="233">
        <v>1.3</v>
      </c>
      <c r="I21" s="233">
        <v>1.43</v>
      </c>
      <c r="J21" s="233">
        <v>1.6</v>
      </c>
      <c r="K21" s="233">
        <v>1.83</v>
      </c>
      <c r="L21" s="233">
        <v>2</v>
      </c>
      <c r="M21" s="233">
        <v>2.19</v>
      </c>
      <c r="N21" s="233">
        <v>2.2799999999999998</v>
      </c>
      <c r="O21" s="233">
        <v>2.23</v>
      </c>
      <c r="P21" s="233">
        <v>1.91</v>
      </c>
      <c r="Q21" s="233">
        <v>2</v>
      </c>
      <c r="R21" s="233">
        <v>2</v>
      </c>
      <c r="S21" s="233">
        <f>IF('Relative Weights'!C23=0,0,'Relative Weights'!C23)</f>
        <v>2.11</v>
      </c>
      <c r="U21" s="234"/>
      <c r="V21" s="232" t="s">
        <v>223</v>
      </c>
      <c r="W21" s="249">
        <f t="shared" si="1"/>
        <v>0</v>
      </c>
      <c r="X21" s="249">
        <f t="shared" si="2"/>
        <v>-7.2727272727272751E-2</v>
      </c>
      <c r="Y21" s="249">
        <f t="shared" si="3"/>
        <v>-6.8627450980392246E-2</v>
      </c>
      <c r="Z21" s="249">
        <f t="shared" si="4"/>
        <v>0</v>
      </c>
      <c r="AA21" s="249">
        <f t="shared" si="5"/>
        <v>0.18468050346031584</v>
      </c>
      <c r="AB21" s="249">
        <f t="shared" si="6"/>
        <v>0.15509713263160685</v>
      </c>
      <c r="AC21" s="249">
        <f t="shared" si="7"/>
        <v>9.9999999999999867E-2</v>
      </c>
      <c r="AD21" s="249">
        <f t="shared" si="8"/>
        <v>0.11888111888111896</v>
      </c>
      <c r="AE21" s="249">
        <f t="shared" si="9"/>
        <v>0.14375000000000004</v>
      </c>
      <c r="AF21" s="249">
        <f t="shared" si="10"/>
        <v>9.2896174863387859E-2</v>
      </c>
      <c r="AG21" s="249">
        <f t="shared" si="11"/>
        <v>9.4999999999999973E-2</v>
      </c>
      <c r="AH21" s="249">
        <f t="shared" si="12"/>
        <v>4.1095890410958846E-2</v>
      </c>
      <c r="AI21" s="249">
        <f t="shared" si="13"/>
        <v>-2.1929824561403466E-2</v>
      </c>
      <c r="AJ21" s="249">
        <f t="shared" si="14"/>
        <v>-0.14349775784753371</v>
      </c>
      <c r="AK21" s="249">
        <f t="shared" si="15"/>
        <v>4.7120418848167533E-2</v>
      </c>
      <c r="AL21" s="249">
        <f t="shared" si="16"/>
        <v>0</v>
      </c>
      <c r="AM21" s="249">
        <f t="shared" si="17"/>
        <v>5.4999999999999938E-2</v>
      </c>
    </row>
    <row r="22" spans="1:39" x14ac:dyDescent="0.2">
      <c r="A22" s="232" t="s">
        <v>63</v>
      </c>
      <c r="B22" s="233">
        <v>1.95</v>
      </c>
      <c r="C22" s="233">
        <v>1.83</v>
      </c>
      <c r="D22" s="233">
        <v>1.76</v>
      </c>
      <c r="E22" s="233">
        <v>1.76</v>
      </c>
      <c r="F22" s="233">
        <v>1.81</v>
      </c>
      <c r="G22" s="233">
        <v>1.884337045412287</v>
      </c>
      <c r="H22" s="233">
        <v>1.9</v>
      </c>
      <c r="I22" s="233">
        <v>1.96</v>
      </c>
      <c r="J22" s="233">
        <v>2.1</v>
      </c>
      <c r="K22" s="233">
        <v>2.27</v>
      </c>
      <c r="L22" s="233">
        <v>2.35</v>
      </c>
      <c r="M22" s="233">
        <v>2.3199999999999998</v>
      </c>
      <c r="N22" s="233">
        <v>2.2599999999999998</v>
      </c>
      <c r="O22" s="233">
        <v>2.1800000000000002</v>
      </c>
      <c r="P22" s="233">
        <v>2.08</v>
      </c>
      <c r="Q22" s="233">
        <v>1.97</v>
      </c>
      <c r="R22" s="233">
        <v>1.91</v>
      </c>
      <c r="S22" s="233">
        <f>IF('Relative Weights'!C24=0,0,'Relative Weights'!C24)</f>
        <v>1.88</v>
      </c>
      <c r="U22" s="234"/>
      <c r="V22" s="232" t="s">
        <v>63</v>
      </c>
      <c r="W22" s="249">
        <f t="shared" si="1"/>
        <v>-6.1538461538461431E-2</v>
      </c>
      <c r="X22" s="249">
        <f t="shared" si="2"/>
        <v>-3.8251366120218622E-2</v>
      </c>
      <c r="Y22" s="249">
        <f t="shared" si="3"/>
        <v>0</v>
      </c>
      <c r="Z22" s="249">
        <f t="shared" si="4"/>
        <v>2.8409090909090828E-2</v>
      </c>
      <c r="AA22" s="249">
        <f t="shared" si="5"/>
        <v>4.107019083551755E-2</v>
      </c>
      <c r="AB22" s="249">
        <f t="shared" si="6"/>
        <v>8.3121831234209687E-3</v>
      </c>
      <c r="AC22" s="249">
        <f t="shared" si="7"/>
        <v>3.1578947368421151E-2</v>
      </c>
      <c r="AD22" s="249">
        <f t="shared" si="8"/>
        <v>7.1428571428571397E-2</v>
      </c>
      <c r="AE22" s="249">
        <f t="shared" si="9"/>
        <v>8.0952380952380887E-2</v>
      </c>
      <c r="AF22" s="249">
        <f t="shared" si="10"/>
        <v>3.524229074889873E-2</v>
      </c>
      <c r="AG22" s="249">
        <f t="shared" si="11"/>
        <v>-1.276595744680864E-2</v>
      </c>
      <c r="AH22" s="249">
        <f t="shared" si="12"/>
        <v>-2.5862068965517238E-2</v>
      </c>
      <c r="AI22" s="249">
        <f t="shared" si="13"/>
        <v>-3.5398230088495408E-2</v>
      </c>
      <c r="AJ22" s="249">
        <f t="shared" si="14"/>
        <v>-4.5871559633027581E-2</v>
      </c>
      <c r="AK22" s="249">
        <f t="shared" si="15"/>
        <v>-5.2884615384615419E-2</v>
      </c>
      <c r="AL22" s="249">
        <f t="shared" si="16"/>
        <v>-3.0456852791878153E-2</v>
      </c>
      <c r="AM22" s="249">
        <f t="shared" si="17"/>
        <v>-1.5706806282722474E-2</v>
      </c>
    </row>
    <row r="23" spans="1:39" ht="15" thickBot="1" x14ac:dyDescent="0.25">
      <c r="A23" s="235" t="s">
        <v>0</v>
      </c>
      <c r="B23" s="236">
        <v>2.31</v>
      </c>
      <c r="C23" s="236">
        <v>2.2000000000000002</v>
      </c>
      <c r="D23" s="236">
        <v>2.12</v>
      </c>
      <c r="E23" s="236">
        <v>1.99</v>
      </c>
      <c r="F23" s="236">
        <v>1.98</v>
      </c>
      <c r="G23" s="236">
        <v>1.9106956899526468</v>
      </c>
      <c r="H23" s="236">
        <v>1.95</v>
      </c>
      <c r="I23" s="236">
        <v>1.96</v>
      </c>
      <c r="J23" s="236">
        <v>2.0299999999999998</v>
      </c>
      <c r="K23" s="236">
        <v>1.92</v>
      </c>
      <c r="L23" s="236">
        <v>1.88</v>
      </c>
      <c r="M23" s="236">
        <v>1.81</v>
      </c>
      <c r="N23" s="236">
        <v>1.72</v>
      </c>
      <c r="O23" s="236">
        <v>1.59</v>
      </c>
      <c r="P23" s="236">
        <v>1.49</v>
      </c>
      <c r="Q23" s="236">
        <v>1.42</v>
      </c>
      <c r="R23" s="236">
        <v>1.37</v>
      </c>
      <c r="S23" s="236">
        <f>IF('Relative Weights'!C25=0,0,'Relative Weights'!C25)</f>
        <v>1.29</v>
      </c>
      <c r="U23" s="271"/>
      <c r="V23" s="235" t="s">
        <v>0</v>
      </c>
      <c r="W23" s="252">
        <f t="shared" si="1"/>
        <v>-4.7619047619047561E-2</v>
      </c>
      <c r="X23" s="252">
        <f t="shared" si="2"/>
        <v>-3.6363636363636376E-2</v>
      </c>
      <c r="Y23" s="252">
        <f t="shared" si="3"/>
        <v>-6.1320754716981174E-2</v>
      </c>
      <c r="Z23" s="252">
        <f t="shared" si="4"/>
        <v>-5.0251256281407253E-3</v>
      </c>
      <c r="AA23" s="252">
        <f t="shared" si="5"/>
        <v>-3.5002176791592454E-2</v>
      </c>
      <c r="AB23" s="252">
        <f t="shared" si="6"/>
        <v>2.0570680226073668E-2</v>
      </c>
      <c r="AC23" s="252">
        <f t="shared" si="7"/>
        <v>5.12820512820511E-3</v>
      </c>
      <c r="AD23" s="252">
        <f t="shared" si="8"/>
        <v>3.5714285714285587E-2</v>
      </c>
      <c r="AE23" s="252">
        <f t="shared" si="9"/>
        <v>-5.4187192118226535E-2</v>
      </c>
      <c r="AF23" s="252">
        <f t="shared" si="10"/>
        <v>-2.083333333333337E-2</v>
      </c>
      <c r="AG23" s="252">
        <f t="shared" si="11"/>
        <v>-3.7234042553191404E-2</v>
      </c>
      <c r="AH23" s="252">
        <f t="shared" si="12"/>
        <v>-4.9723756906077443E-2</v>
      </c>
      <c r="AI23" s="249">
        <f t="shared" si="13"/>
        <v>-7.5581395348837122E-2</v>
      </c>
      <c r="AJ23" s="249">
        <f t="shared" si="14"/>
        <v>-6.2893081761006386E-2</v>
      </c>
      <c r="AK23" s="249">
        <f t="shared" si="15"/>
        <v>-4.6979865771812124E-2</v>
      </c>
      <c r="AL23" s="249">
        <f t="shared" si="16"/>
        <v>-3.5211267605633645E-2</v>
      </c>
      <c r="AM23" s="249">
        <f t="shared" si="17"/>
        <v>-5.8394160583941646E-2</v>
      </c>
    </row>
    <row r="24" spans="1:39" s="276" customFormat="1" ht="15" thickBot="1" x14ac:dyDescent="0.25">
      <c r="A24" s="243"/>
      <c r="B24" s="273"/>
      <c r="C24" s="273"/>
      <c r="D24" s="273"/>
      <c r="E24" s="273"/>
      <c r="F24" s="273"/>
      <c r="G24" s="273"/>
      <c r="H24" s="273"/>
      <c r="I24" s="273"/>
      <c r="J24" s="273"/>
      <c r="K24" s="273"/>
      <c r="L24" s="273"/>
      <c r="M24" s="273"/>
      <c r="N24" s="273"/>
      <c r="O24" s="273"/>
      <c r="P24" s="273"/>
      <c r="Q24" s="273"/>
      <c r="R24" s="273"/>
      <c r="S24" s="273"/>
      <c r="U24" s="275"/>
      <c r="V24" s="277"/>
      <c r="W24" s="274"/>
      <c r="X24" s="274"/>
      <c r="Y24" s="274"/>
      <c r="Z24" s="274"/>
      <c r="AA24" s="274"/>
      <c r="AB24" s="274"/>
      <c r="AC24" s="274"/>
      <c r="AD24" s="274"/>
      <c r="AE24" s="274"/>
      <c r="AF24" s="274"/>
      <c r="AG24" s="274"/>
      <c r="AH24" s="274"/>
      <c r="AI24" s="274"/>
      <c r="AJ24" s="274"/>
      <c r="AK24" s="274"/>
      <c r="AL24" s="274"/>
      <c r="AM24" s="274"/>
    </row>
    <row r="25" spans="1:39" ht="15" thickBot="1" x14ac:dyDescent="0.25">
      <c r="A25" s="237" t="s">
        <v>720</v>
      </c>
      <c r="B25" s="238"/>
      <c r="C25" s="238"/>
      <c r="D25" s="238"/>
      <c r="E25" s="238"/>
      <c r="F25" s="238"/>
      <c r="G25" s="238"/>
      <c r="H25" s="238"/>
      <c r="I25" s="238"/>
      <c r="J25" s="238"/>
      <c r="K25" s="238"/>
      <c r="L25" s="238"/>
      <c r="M25" s="238"/>
      <c r="N25" s="238"/>
      <c r="O25" s="238"/>
      <c r="P25" s="238"/>
      <c r="Q25" s="238"/>
      <c r="R25" s="238"/>
      <c r="S25" s="238"/>
      <c r="U25" s="227"/>
      <c r="V25" s="237" t="s">
        <v>720</v>
      </c>
      <c r="W25" s="238"/>
      <c r="X25" s="238"/>
      <c r="Y25" s="238"/>
      <c r="Z25" s="238"/>
      <c r="AA25" s="238"/>
      <c r="AB25" s="238"/>
      <c r="AC25" s="238"/>
      <c r="AD25" s="238"/>
      <c r="AE25" s="238"/>
      <c r="AF25" s="238"/>
      <c r="AG25" s="238"/>
      <c r="AH25" s="238"/>
      <c r="AI25" s="238"/>
      <c r="AJ25" s="238"/>
      <c r="AK25" s="238"/>
      <c r="AL25" s="238"/>
      <c r="AM25" s="238"/>
    </row>
    <row r="26" spans="1:39" x14ac:dyDescent="0.2">
      <c r="A26" s="232" t="s">
        <v>45</v>
      </c>
      <c r="B26" s="240">
        <v>1.83</v>
      </c>
      <c r="C26" s="240">
        <v>1.83</v>
      </c>
      <c r="D26" s="240">
        <v>1.79</v>
      </c>
      <c r="E26" s="240">
        <v>1.75</v>
      </c>
      <c r="F26" s="240">
        <v>1.72</v>
      </c>
      <c r="G26" s="240">
        <v>1.720087324885305</v>
      </c>
      <c r="H26" s="240">
        <v>1.72</v>
      </c>
      <c r="I26" s="240">
        <v>1.7</v>
      </c>
      <c r="J26" s="240">
        <v>1.69</v>
      </c>
      <c r="K26" s="240">
        <v>1.69</v>
      </c>
      <c r="L26" s="240">
        <v>1.71</v>
      </c>
      <c r="M26" s="240">
        <v>1.74</v>
      </c>
      <c r="N26" s="240">
        <v>1.76</v>
      </c>
      <c r="O26" s="240">
        <v>1.76</v>
      </c>
      <c r="P26" s="240">
        <v>1.73</v>
      </c>
      <c r="Q26" s="240">
        <v>1.73</v>
      </c>
      <c r="R26" s="240">
        <v>1.75</v>
      </c>
      <c r="S26" s="240">
        <f>IF('Relative Weights'!D6=0,0,'Relative Weights'!D6)</f>
        <v>1.8</v>
      </c>
      <c r="U26" s="234"/>
      <c r="V26" s="239" t="s">
        <v>45</v>
      </c>
      <c r="W26" s="249">
        <f t="shared" ref="W26:W45" si="18">IF(AND(C26=0,B26=0),"",IF(AND(NOT(C26=0),B26=0),"Added",IF(AND(C26=0,NOT(B26=0)),"Deleted",IFERROR(C26/B26-1,""))))</f>
        <v>0</v>
      </c>
      <c r="X26" s="249">
        <f t="shared" ref="X26:X45" si="19">IF(AND(D26=0,C26=0),"",IF(AND(NOT(D26=0),C26=0),"Added",IF(AND(D26=0,NOT(C26=0)),"Deleted",IFERROR(D26/C26-1,""))))</f>
        <v>-2.1857923497267784E-2</v>
      </c>
      <c r="Y26" s="249">
        <f t="shared" ref="Y26:Y45" si="20">IF(AND(E26=0,D26=0),"",IF(AND(NOT(E26=0),D26=0),"Added",IF(AND(E26=0,NOT(D26=0)),"Deleted",IFERROR(E26/D26-1,""))))</f>
        <v>-2.2346368715083775E-2</v>
      </c>
      <c r="Z26" s="249">
        <f t="shared" ref="Z26:Z45" si="21">IF(AND(F26=0,E26=0),"",IF(AND(NOT(F26=0),E26=0),"Added",IF(AND(F26=0,NOT(E26=0)),"Deleted",IFERROR(F26/E26-1,""))))</f>
        <v>-1.7142857142857126E-2</v>
      </c>
      <c r="AA26" s="249">
        <f t="shared" ref="AA26:AA45" si="22">IF(AND(G26=0,F26=0),"",IF(AND(NOT(G26=0),F26=0),"Added",IF(AND(G26=0,NOT(F26=0)),"Deleted",IFERROR(G26/F26-1,""))))</f>
        <v>5.0770282154166679E-5</v>
      </c>
      <c r="AB26" s="249">
        <f t="shared" ref="AB26:AB45" si="23">IF(AND(H26=0,G26=0),"",IF(AND(NOT(H26=0),G26=0),"Added",IF(AND(H26=0,NOT(G26=0)),"Deleted",IFERROR(H26/G26-1,""))))</f>
        <v>-5.0767704663390312E-5</v>
      </c>
      <c r="AC26" s="249">
        <f t="shared" ref="AC26:AC45" si="24">IF(AND(I26=0,H26=0),"",IF(AND(NOT(I26=0),H26=0),"Added",IF(AND(I26=0,NOT(H26=0)),"Deleted",IFERROR(I26/H26-1,""))))</f>
        <v>-1.1627906976744207E-2</v>
      </c>
      <c r="AD26" s="249">
        <f t="shared" ref="AD26:AD45" si="25">IF(AND(J26=0,I26=0),"",IF(AND(NOT(J26=0),I26=0),"Added",IF(AND(J26=0,NOT(I26=0)),"Deleted",IFERROR(J26/I26-1,""))))</f>
        <v>-5.8823529411764497E-3</v>
      </c>
      <c r="AE26" s="249">
        <f t="shared" ref="AE26:AE45" si="26">IF(AND(K26=0,J26=0),"",IF(AND(NOT(K26=0),J26=0),"Added",IF(AND(K26=0,NOT(J26=0)),"Deleted",IFERROR(K26/J26-1,""))))</f>
        <v>0</v>
      </c>
      <c r="AF26" s="249">
        <f t="shared" ref="AF26:AF45" si="27">IF(AND(L26=0,K26=0),"",IF(AND(NOT(L26=0),K26=0),"Added",IF(AND(L26=0,NOT(K26=0)),"Deleted",IFERROR(L26/K26-1,""))))</f>
        <v>1.1834319526627279E-2</v>
      </c>
      <c r="AG26" s="249">
        <f t="shared" ref="AG26:AG45" si="28">IF(AND(M26=0,L26=0),"",IF(AND(NOT(M26=0),L26=0),"Added",IF(AND(M26=0,NOT(L26=0)),"Deleted",IFERROR(M26/L26-1,""))))</f>
        <v>1.7543859649122862E-2</v>
      </c>
      <c r="AH26" s="249">
        <f t="shared" ref="AH26:AH45" si="29">IF(AND(N26=0,M26=0),"",IF(AND(NOT(N26=0),M26=0),"Added",IF(AND(N26=0,NOT(M26=0)),"Deleted",IFERROR(N26/M26-1,""))))</f>
        <v>1.1494252873563315E-2</v>
      </c>
      <c r="AI26" s="249">
        <f t="shared" ref="AI26:AI45" si="30">IF(AND(O26=0,N26=0),"",IF(AND(NOT(O26=0),N26=0),"Added",IF(AND(O26=0,NOT(N26=0)),"Deleted",IFERROR(O26/N26-1,""))))</f>
        <v>0</v>
      </c>
      <c r="AJ26" s="249">
        <f t="shared" ref="AJ26:AJ45" si="31">IF(AND(P26=0,O26=0),"",IF(AND(NOT(P26=0),O26=0),"Added",IF(AND(P26=0,NOT(O26=0)),"Deleted",IFERROR(P26/O26-1,""))))</f>
        <v>-1.7045454545454586E-2</v>
      </c>
      <c r="AK26" s="249">
        <f t="shared" ref="AK26:AK45" si="32">IF(AND(Q26=0,P26=0),"",IF(AND(NOT(Q26=0),P26=0),"Added",IF(AND(Q26=0,NOT(P26=0)),"Deleted",IFERROR(Q26/P26-1,""))))</f>
        <v>0</v>
      </c>
      <c r="AL26" s="249">
        <f t="shared" ref="AL26:AL45" si="33">IF(AND(R26=0,Q26=0),"",IF(AND(NOT(R26=0),Q26=0),"Added",IF(AND(R26=0,NOT(Q26=0)),"Deleted",IFERROR(R26/Q26-1,""))))</f>
        <v>1.1560693641618602E-2</v>
      </c>
      <c r="AM26" s="249">
        <f t="shared" ref="AM26:AM45" si="34">IF(AND(S26=0,R26=0),"",IF(AND(NOT(S26=0),R26=0),"Added",IF(AND(S26=0,NOT(R26=0)),"Deleted",IFERROR(S26/R26-1,""))))</f>
        <v>2.8571428571428692E-2</v>
      </c>
    </row>
    <row r="27" spans="1:39" x14ac:dyDescent="0.2">
      <c r="A27" s="232" t="s">
        <v>46</v>
      </c>
      <c r="B27" s="233">
        <v>3.16</v>
      </c>
      <c r="C27" s="233">
        <v>3.01</v>
      </c>
      <c r="D27" s="233">
        <v>2.93</v>
      </c>
      <c r="E27" s="233">
        <v>2.86</v>
      </c>
      <c r="F27" s="233">
        <v>2.92</v>
      </c>
      <c r="G27" s="233">
        <v>2.969882357321266</v>
      </c>
      <c r="H27" s="233">
        <v>2.97</v>
      </c>
      <c r="I27" s="233">
        <v>2.95</v>
      </c>
      <c r="J27" s="233">
        <v>2.93</v>
      </c>
      <c r="K27" s="233">
        <v>2.95</v>
      </c>
      <c r="L27" s="233">
        <v>3.02</v>
      </c>
      <c r="M27" s="233">
        <v>3.04</v>
      </c>
      <c r="N27" s="233">
        <v>3.02</v>
      </c>
      <c r="O27" s="233">
        <v>2.9</v>
      </c>
      <c r="P27" s="233">
        <v>2.81</v>
      </c>
      <c r="Q27" s="233">
        <v>2.78</v>
      </c>
      <c r="R27" s="233">
        <v>2.76</v>
      </c>
      <c r="S27" s="233">
        <f>IF('Relative Weights'!D7=0,0,'Relative Weights'!D7)</f>
        <v>2.78</v>
      </c>
      <c r="U27" s="234"/>
      <c r="V27" s="232" t="s">
        <v>46</v>
      </c>
      <c r="W27" s="249">
        <f t="shared" si="18"/>
        <v>-4.7468354430379889E-2</v>
      </c>
      <c r="X27" s="249">
        <f t="shared" si="19"/>
        <v>-2.6578073089700838E-2</v>
      </c>
      <c r="Y27" s="249">
        <f t="shared" si="20"/>
        <v>-2.3890784982935287E-2</v>
      </c>
      <c r="Z27" s="249">
        <f t="shared" si="21"/>
        <v>2.0979020979021046E-2</v>
      </c>
      <c r="AA27" s="249">
        <f t="shared" si="22"/>
        <v>1.7082999082625339E-2</v>
      </c>
      <c r="AB27" s="249">
        <f t="shared" si="23"/>
        <v>3.9611898580371729E-5</v>
      </c>
      <c r="AC27" s="249">
        <f t="shared" si="24"/>
        <v>-6.7340067340067034E-3</v>
      </c>
      <c r="AD27" s="249">
        <f t="shared" si="25"/>
        <v>-6.7796610169491567E-3</v>
      </c>
      <c r="AE27" s="249">
        <f t="shared" si="26"/>
        <v>6.8259385665530026E-3</v>
      </c>
      <c r="AF27" s="249">
        <f t="shared" si="27"/>
        <v>2.3728813559321882E-2</v>
      </c>
      <c r="AG27" s="249">
        <f t="shared" si="28"/>
        <v>6.6225165562914245E-3</v>
      </c>
      <c r="AH27" s="249">
        <f t="shared" si="29"/>
        <v>-6.5789473684210176E-3</v>
      </c>
      <c r="AI27" s="249">
        <f t="shared" si="30"/>
        <v>-3.9735099337748325E-2</v>
      </c>
      <c r="AJ27" s="249">
        <f t="shared" si="31"/>
        <v>-3.1034482758620641E-2</v>
      </c>
      <c r="AK27" s="249">
        <f t="shared" si="32"/>
        <v>-1.067615658362997E-2</v>
      </c>
      <c r="AL27" s="249">
        <f t="shared" si="33"/>
        <v>-7.194244604316502E-3</v>
      </c>
      <c r="AM27" s="249">
        <f t="shared" si="34"/>
        <v>7.2463768115942351E-3</v>
      </c>
    </row>
    <row r="28" spans="1:39" x14ac:dyDescent="0.2">
      <c r="A28" s="232" t="s">
        <v>47</v>
      </c>
      <c r="B28" s="233">
        <v>2.42</v>
      </c>
      <c r="C28" s="233">
        <v>2.35</v>
      </c>
      <c r="D28" s="233">
        <v>2.33</v>
      </c>
      <c r="E28" s="233">
        <v>2.31</v>
      </c>
      <c r="F28" s="233">
        <v>2.3199999999999998</v>
      </c>
      <c r="G28" s="233">
        <v>2.3248844620809592</v>
      </c>
      <c r="H28" s="233">
        <v>2.3199999999999998</v>
      </c>
      <c r="I28" s="233">
        <v>2.31</v>
      </c>
      <c r="J28" s="233">
        <v>2.33</v>
      </c>
      <c r="K28" s="233">
        <v>2.37</v>
      </c>
      <c r="L28" s="233">
        <v>2.4300000000000002</v>
      </c>
      <c r="M28" s="233">
        <v>2.48</v>
      </c>
      <c r="N28" s="233">
        <v>2.52</v>
      </c>
      <c r="O28" s="233">
        <v>2.52</v>
      </c>
      <c r="P28" s="233">
        <v>2.5099999999999998</v>
      </c>
      <c r="Q28" s="233">
        <v>2.58</v>
      </c>
      <c r="R28" s="233">
        <v>2.66</v>
      </c>
      <c r="S28" s="233">
        <f>IF('Relative Weights'!D8=0,0,'Relative Weights'!D8)</f>
        <v>2.73</v>
      </c>
      <c r="U28" s="234"/>
      <c r="V28" s="232" t="s">
        <v>47</v>
      </c>
      <c r="W28" s="249">
        <f t="shared" si="18"/>
        <v>-2.8925619834710647E-2</v>
      </c>
      <c r="X28" s="249">
        <f t="shared" si="19"/>
        <v>-8.5106382978723527E-3</v>
      </c>
      <c r="Y28" s="249">
        <f t="shared" si="20"/>
        <v>-8.5836909871245259E-3</v>
      </c>
      <c r="Z28" s="249">
        <f t="shared" si="21"/>
        <v>4.3290043290042934E-3</v>
      </c>
      <c r="AA28" s="249">
        <f t="shared" si="22"/>
        <v>2.1053715866203859E-3</v>
      </c>
      <c r="AB28" s="249">
        <f t="shared" si="23"/>
        <v>-2.1009483097441661E-3</v>
      </c>
      <c r="AC28" s="249">
        <f t="shared" si="24"/>
        <v>-4.3103448275860767E-3</v>
      </c>
      <c r="AD28" s="249">
        <f t="shared" si="25"/>
        <v>8.6580086580085869E-3</v>
      </c>
      <c r="AE28" s="249">
        <f t="shared" si="26"/>
        <v>1.7167381974249052E-2</v>
      </c>
      <c r="AF28" s="249">
        <f t="shared" si="27"/>
        <v>2.5316455696202445E-2</v>
      </c>
      <c r="AG28" s="249">
        <f t="shared" si="28"/>
        <v>2.0576131687242816E-2</v>
      </c>
      <c r="AH28" s="249">
        <f t="shared" si="29"/>
        <v>1.6129032258064502E-2</v>
      </c>
      <c r="AI28" s="249">
        <f t="shared" si="30"/>
        <v>0</v>
      </c>
      <c r="AJ28" s="249">
        <f t="shared" si="31"/>
        <v>-3.9682539682540652E-3</v>
      </c>
      <c r="AK28" s="249">
        <f t="shared" si="32"/>
        <v>2.788844621513964E-2</v>
      </c>
      <c r="AL28" s="249">
        <f t="shared" si="33"/>
        <v>3.1007751937984551E-2</v>
      </c>
      <c r="AM28" s="249">
        <f t="shared" si="34"/>
        <v>2.631578947368407E-2</v>
      </c>
    </row>
    <row r="29" spans="1:39" x14ac:dyDescent="0.2">
      <c r="A29" s="232" t="s">
        <v>48</v>
      </c>
      <c r="B29" s="233">
        <v>1.99</v>
      </c>
      <c r="C29" s="233">
        <v>1.94</v>
      </c>
      <c r="D29" s="233">
        <v>1.87</v>
      </c>
      <c r="E29" s="233">
        <v>1.78</v>
      </c>
      <c r="F29" s="233">
        <v>1.74</v>
      </c>
      <c r="G29" s="233">
        <v>1.7348512548322386</v>
      </c>
      <c r="H29" s="233">
        <v>1.74</v>
      </c>
      <c r="I29" s="233">
        <v>1.73</v>
      </c>
      <c r="J29" s="233">
        <v>1.74</v>
      </c>
      <c r="K29" s="233">
        <v>1.79</v>
      </c>
      <c r="L29" s="233">
        <v>1.89</v>
      </c>
      <c r="M29" s="233">
        <v>1.99</v>
      </c>
      <c r="N29" s="233">
        <v>2.08</v>
      </c>
      <c r="O29" s="233">
        <v>2.1</v>
      </c>
      <c r="P29" s="233">
        <v>2.0699999999999998</v>
      </c>
      <c r="Q29" s="233">
        <v>2.0099999999999998</v>
      </c>
      <c r="R29" s="233">
        <v>1.98</v>
      </c>
      <c r="S29" s="233">
        <f>IF('Relative Weights'!D9=0,0,'Relative Weights'!D9)</f>
        <v>1.92</v>
      </c>
      <c r="U29" s="234"/>
      <c r="V29" s="232" t="s">
        <v>48</v>
      </c>
      <c r="W29" s="249">
        <f t="shared" si="18"/>
        <v>-2.5125628140703515E-2</v>
      </c>
      <c r="X29" s="249">
        <f t="shared" si="19"/>
        <v>-3.6082474226803996E-2</v>
      </c>
      <c r="Y29" s="249">
        <f t="shared" si="20"/>
        <v>-4.8128342245989386E-2</v>
      </c>
      <c r="Z29" s="249">
        <f t="shared" si="21"/>
        <v>-2.2471910112359605E-2</v>
      </c>
      <c r="AA29" s="249">
        <f t="shared" si="22"/>
        <v>-2.9590489469892844E-3</v>
      </c>
      <c r="AB29" s="249">
        <f t="shared" si="23"/>
        <v>2.9678309039002926E-3</v>
      </c>
      <c r="AC29" s="249">
        <f t="shared" si="24"/>
        <v>-5.7471264367816577E-3</v>
      </c>
      <c r="AD29" s="249">
        <f t="shared" si="25"/>
        <v>5.7803468208093012E-3</v>
      </c>
      <c r="AE29" s="249">
        <f t="shared" si="26"/>
        <v>2.8735632183908066E-2</v>
      </c>
      <c r="AF29" s="249">
        <f t="shared" si="27"/>
        <v>5.5865921787709327E-2</v>
      </c>
      <c r="AG29" s="249">
        <f t="shared" si="28"/>
        <v>5.2910052910053018E-2</v>
      </c>
      <c r="AH29" s="249">
        <f t="shared" si="29"/>
        <v>4.5226130653266416E-2</v>
      </c>
      <c r="AI29" s="249">
        <f t="shared" si="30"/>
        <v>9.6153846153845812E-3</v>
      </c>
      <c r="AJ29" s="249">
        <f t="shared" si="31"/>
        <v>-1.4285714285714457E-2</v>
      </c>
      <c r="AK29" s="249">
        <f t="shared" si="32"/>
        <v>-2.8985507246376829E-2</v>
      </c>
      <c r="AL29" s="249">
        <f t="shared" si="33"/>
        <v>-1.492537313432829E-2</v>
      </c>
      <c r="AM29" s="249">
        <f t="shared" si="34"/>
        <v>-3.0303030303030276E-2</v>
      </c>
    </row>
    <row r="30" spans="1:39" x14ac:dyDescent="0.2">
      <c r="A30" s="232" t="s">
        <v>49</v>
      </c>
      <c r="B30" s="233">
        <v>2.66</v>
      </c>
      <c r="C30" s="233">
        <v>2.56</v>
      </c>
      <c r="D30" s="233">
        <v>2.59</v>
      </c>
      <c r="E30" s="233">
        <v>2.59</v>
      </c>
      <c r="F30" s="233">
        <v>2.68</v>
      </c>
      <c r="G30" s="233">
        <v>2.6417417669375078</v>
      </c>
      <c r="H30" s="233">
        <v>2.52</v>
      </c>
      <c r="I30" s="233">
        <v>2.46</v>
      </c>
      <c r="J30" s="233">
        <v>2.54</v>
      </c>
      <c r="K30" s="233">
        <v>2.65</v>
      </c>
      <c r="L30" s="233">
        <v>2.66</v>
      </c>
      <c r="M30" s="233">
        <v>2.65</v>
      </c>
      <c r="N30" s="233">
        <v>2.75</v>
      </c>
      <c r="O30" s="233">
        <v>2.7</v>
      </c>
      <c r="P30" s="233">
        <v>2.58</v>
      </c>
      <c r="Q30" s="233">
        <v>2.44</v>
      </c>
      <c r="R30" s="233">
        <v>2.38</v>
      </c>
      <c r="S30" s="233">
        <f>IF('Relative Weights'!D10=0,0,'Relative Weights'!D10)</f>
        <v>2.35</v>
      </c>
      <c r="U30" s="234"/>
      <c r="V30" s="232" t="s">
        <v>49</v>
      </c>
      <c r="W30" s="249">
        <f t="shared" si="18"/>
        <v>-3.7593984962406068E-2</v>
      </c>
      <c r="X30" s="249">
        <f t="shared" si="19"/>
        <v>1.171875E-2</v>
      </c>
      <c r="Y30" s="249">
        <f t="shared" si="20"/>
        <v>0</v>
      </c>
      <c r="Z30" s="249">
        <f t="shared" si="21"/>
        <v>3.4749034749034902E-2</v>
      </c>
      <c r="AA30" s="249">
        <f t="shared" si="22"/>
        <v>-1.4275460097944892E-2</v>
      </c>
      <c r="AB30" s="249">
        <f t="shared" si="23"/>
        <v>-4.6083901334020072E-2</v>
      </c>
      <c r="AC30" s="249">
        <f t="shared" si="24"/>
        <v>-2.3809523809523836E-2</v>
      </c>
      <c r="AD30" s="249">
        <f t="shared" si="25"/>
        <v>3.2520325203251987E-2</v>
      </c>
      <c r="AE30" s="249">
        <f t="shared" si="26"/>
        <v>4.3307086614173151E-2</v>
      </c>
      <c r="AF30" s="249">
        <f t="shared" si="27"/>
        <v>3.7735849056603765E-3</v>
      </c>
      <c r="AG30" s="249">
        <f t="shared" si="28"/>
        <v>-3.7593984962407401E-3</v>
      </c>
      <c r="AH30" s="249">
        <f t="shared" si="29"/>
        <v>3.7735849056603765E-2</v>
      </c>
      <c r="AI30" s="249">
        <f t="shared" si="30"/>
        <v>-1.8181818181818077E-2</v>
      </c>
      <c r="AJ30" s="249">
        <f t="shared" si="31"/>
        <v>-4.4444444444444509E-2</v>
      </c>
      <c r="AK30" s="249">
        <f t="shared" si="32"/>
        <v>-5.4263565891472965E-2</v>
      </c>
      <c r="AL30" s="249">
        <f t="shared" si="33"/>
        <v>-2.4590163934426257E-2</v>
      </c>
      <c r="AM30" s="249">
        <f t="shared" si="34"/>
        <v>-1.2605042016806678E-2</v>
      </c>
    </row>
    <row r="31" spans="1:39" x14ac:dyDescent="0.2">
      <c r="A31" s="232" t="s">
        <v>50</v>
      </c>
      <c r="B31" s="233">
        <v>3.09</v>
      </c>
      <c r="C31" s="233">
        <v>2.96</v>
      </c>
      <c r="D31" s="233">
        <v>3.04</v>
      </c>
      <c r="E31" s="233">
        <v>3.21</v>
      </c>
      <c r="F31" s="233">
        <v>3.56</v>
      </c>
      <c r="G31" s="233">
        <v>3.7654761668092531</v>
      </c>
      <c r="H31" s="233">
        <v>3.87</v>
      </c>
      <c r="I31" s="233">
        <v>3.82</v>
      </c>
      <c r="J31" s="233">
        <v>3.7</v>
      </c>
      <c r="K31" s="233">
        <v>3.59</v>
      </c>
      <c r="L31" s="233">
        <v>3.58</v>
      </c>
      <c r="M31" s="233">
        <v>3.58</v>
      </c>
      <c r="N31" s="233">
        <v>3.52</v>
      </c>
      <c r="O31" s="233">
        <v>3.37</v>
      </c>
      <c r="P31" s="233">
        <v>3.22</v>
      </c>
      <c r="Q31" s="233">
        <v>3.12</v>
      </c>
      <c r="R31" s="233">
        <v>2.99</v>
      </c>
      <c r="S31" s="233">
        <f>IF('Relative Weights'!D11=0,0,'Relative Weights'!D11)</f>
        <v>2.91</v>
      </c>
      <c r="U31" s="234"/>
      <c r="V31" s="232" t="s">
        <v>50</v>
      </c>
      <c r="W31" s="249">
        <f t="shared" si="18"/>
        <v>-4.2071197411003181E-2</v>
      </c>
      <c r="X31" s="249">
        <f t="shared" si="19"/>
        <v>2.7027027027026973E-2</v>
      </c>
      <c r="Y31" s="249">
        <f t="shared" si="20"/>
        <v>5.5921052631578982E-2</v>
      </c>
      <c r="Z31" s="249">
        <f t="shared" si="21"/>
        <v>0.10903426791277271</v>
      </c>
      <c r="AA31" s="249">
        <f t="shared" si="22"/>
        <v>5.7718024384621591E-2</v>
      </c>
      <c r="AB31" s="249">
        <f t="shared" si="23"/>
        <v>2.7758463620636054E-2</v>
      </c>
      <c r="AC31" s="249">
        <f t="shared" si="24"/>
        <v>-1.2919896640826933E-2</v>
      </c>
      <c r="AD31" s="249">
        <f t="shared" si="25"/>
        <v>-3.1413612565444948E-2</v>
      </c>
      <c r="AE31" s="249">
        <f t="shared" si="26"/>
        <v>-2.972972972972987E-2</v>
      </c>
      <c r="AF31" s="249">
        <f t="shared" si="27"/>
        <v>-2.7855153203342198E-3</v>
      </c>
      <c r="AG31" s="249">
        <f t="shared" si="28"/>
        <v>0</v>
      </c>
      <c r="AH31" s="249">
        <f t="shared" si="29"/>
        <v>-1.6759776536312887E-2</v>
      </c>
      <c r="AI31" s="249">
        <f t="shared" si="30"/>
        <v>-4.2613636363636354E-2</v>
      </c>
      <c r="AJ31" s="249">
        <f t="shared" si="31"/>
        <v>-4.451038575667654E-2</v>
      </c>
      <c r="AK31" s="249">
        <f t="shared" si="32"/>
        <v>-3.1055900621118071E-2</v>
      </c>
      <c r="AL31" s="249">
        <f t="shared" si="33"/>
        <v>-4.166666666666663E-2</v>
      </c>
      <c r="AM31" s="249">
        <f t="shared" si="34"/>
        <v>-2.6755852842809347E-2</v>
      </c>
    </row>
    <row r="32" spans="1:39" x14ac:dyDescent="0.2">
      <c r="A32" s="232" t="s">
        <v>51</v>
      </c>
      <c r="B32" s="233">
        <v>1.96</v>
      </c>
      <c r="C32" s="233">
        <v>1.89</v>
      </c>
      <c r="D32" s="233">
        <v>1.84</v>
      </c>
      <c r="E32" s="233">
        <v>1.77</v>
      </c>
      <c r="F32" s="233">
        <v>1.74</v>
      </c>
      <c r="G32" s="233">
        <v>1.738238348651205</v>
      </c>
      <c r="H32" s="233">
        <v>1.7</v>
      </c>
      <c r="I32" s="233">
        <v>1.68</v>
      </c>
      <c r="J32" s="233">
        <v>1.66</v>
      </c>
      <c r="K32" s="233">
        <v>1.64</v>
      </c>
      <c r="L32" s="233">
        <v>1.65</v>
      </c>
      <c r="M32" s="233">
        <v>1.66</v>
      </c>
      <c r="N32" s="233">
        <v>1.75</v>
      </c>
      <c r="O32" s="233">
        <v>1.77</v>
      </c>
      <c r="P32" s="233">
        <v>1.76</v>
      </c>
      <c r="Q32" s="233">
        <v>1.76</v>
      </c>
      <c r="R32" s="233">
        <v>1.8</v>
      </c>
      <c r="S32" s="233">
        <f>IF('Relative Weights'!D12=0,0,'Relative Weights'!D12)</f>
        <v>1.83</v>
      </c>
      <c r="U32" s="234"/>
      <c r="V32" s="232" t="s">
        <v>51</v>
      </c>
      <c r="W32" s="249">
        <f t="shared" si="18"/>
        <v>-3.5714285714285698E-2</v>
      </c>
      <c r="X32" s="249">
        <f t="shared" si="19"/>
        <v>-2.6455026455026398E-2</v>
      </c>
      <c r="Y32" s="249">
        <f t="shared" si="20"/>
        <v>-3.8043478260869623E-2</v>
      </c>
      <c r="Z32" s="249">
        <f t="shared" si="21"/>
        <v>-1.6949152542372947E-2</v>
      </c>
      <c r="AA32" s="249">
        <f t="shared" si="22"/>
        <v>-1.0124433039051528E-3</v>
      </c>
      <c r="AB32" s="249">
        <f t="shared" si="23"/>
        <v>-2.1998334509692685E-2</v>
      </c>
      <c r="AC32" s="249">
        <f t="shared" si="24"/>
        <v>-1.1764705882352899E-2</v>
      </c>
      <c r="AD32" s="249">
        <f t="shared" si="25"/>
        <v>-1.1904761904761862E-2</v>
      </c>
      <c r="AE32" s="249">
        <f t="shared" si="26"/>
        <v>-1.2048192771084376E-2</v>
      </c>
      <c r="AF32" s="249">
        <f t="shared" si="27"/>
        <v>6.0975609756097615E-3</v>
      </c>
      <c r="AG32" s="249">
        <f t="shared" si="28"/>
        <v>6.0606060606060996E-3</v>
      </c>
      <c r="AH32" s="249">
        <f t="shared" si="29"/>
        <v>5.4216867469879526E-2</v>
      </c>
      <c r="AI32" s="249">
        <f t="shared" si="30"/>
        <v>1.1428571428571344E-2</v>
      </c>
      <c r="AJ32" s="249">
        <f t="shared" si="31"/>
        <v>-5.6497175141243527E-3</v>
      </c>
      <c r="AK32" s="249">
        <f t="shared" si="32"/>
        <v>0</v>
      </c>
      <c r="AL32" s="249">
        <f t="shared" si="33"/>
        <v>2.2727272727272707E-2</v>
      </c>
      <c r="AM32" s="249">
        <f t="shared" si="34"/>
        <v>1.6666666666666607E-2</v>
      </c>
    </row>
    <row r="33" spans="1:39" x14ac:dyDescent="0.2">
      <c r="A33" s="232" t="s">
        <v>52</v>
      </c>
      <c r="B33" s="233">
        <v>0</v>
      </c>
      <c r="C33" s="233">
        <v>0</v>
      </c>
      <c r="D33" s="233">
        <v>0</v>
      </c>
      <c r="E33" s="233">
        <v>0</v>
      </c>
      <c r="F33" s="233">
        <v>0</v>
      </c>
      <c r="G33" s="233">
        <v>0</v>
      </c>
      <c r="H33" s="233">
        <v>0</v>
      </c>
      <c r="I33" s="233">
        <v>0</v>
      </c>
      <c r="J33" s="233">
        <v>0</v>
      </c>
      <c r="K33" s="233">
        <v>0</v>
      </c>
      <c r="L33" s="233">
        <v>0</v>
      </c>
      <c r="M33" s="233">
        <v>0</v>
      </c>
      <c r="N33" s="233">
        <v>0</v>
      </c>
      <c r="O33" s="233">
        <v>0</v>
      </c>
      <c r="P33" s="233">
        <v>0</v>
      </c>
      <c r="Q33" s="233">
        <v>0</v>
      </c>
      <c r="R33" s="233">
        <v>0</v>
      </c>
      <c r="S33" s="233">
        <f>IF('Relative Weights'!D13=0,0,'Relative Weights'!D13)</f>
        <v>0</v>
      </c>
      <c r="U33" s="234"/>
      <c r="V33" s="232" t="s">
        <v>52</v>
      </c>
      <c r="W33" s="249" t="str">
        <f t="shared" si="18"/>
        <v/>
      </c>
      <c r="X33" s="249" t="str">
        <f t="shared" si="19"/>
        <v/>
      </c>
      <c r="Y33" s="249" t="str">
        <f t="shared" si="20"/>
        <v/>
      </c>
      <c r="Z33" s="249" t="str">
        <f t="shared" si="21"/>
        <v/>
      </c>
      <c r="AA33" s="249" t="str">
        <f t="shared" si="22"/>
        <v/>
      </c>
      <c r="AB33" s="249" t="str">
        <f t="shared" si="23"/>
        <v/>
      </c>
      <c r="AC33" s="249" t="str">
        <f t="shared" si="24"/>
        <v/>
      </c>
      <c r="AD33" s="249" t="str">
        <f t="shared" si="25"/>
        <v/>
      </c>
      <c r="AE33" s="249" t="str">
        <f t="shared" si="26"/>
        <v/>
      </c>
      <c r="AF33" s="249" t="str">
        <f t="shared" si="27"/>
        <v/>
      </c>
      <c r="AG33" s="249" t="str">
        <f t="shared" si="28"/>
        <v/>
      </c>
      <c r="AH33" s="249" t="str">
        <f t="shared" si="29"/>
        <v/>
      </c>
      <c r="AI33" s="249" t="str">
        <f t="shared" si="30"/>
        <v/>
      </c>
      <c r="AJ33" s="249" t="str">
        <f t="shared" si="31"/>
        <v/>
      </c>
      <c r="AK33" s="249" t="str">
        <f t="shared" si="32"/>
        <v/>
      </c>
      <c r="AL33" s="249" t="str">
        <f t="shared" si="33"/>
        <v/>
      </c>
      <c r="AM33" s="249" t="str">
        <f t="shared" si="34"/>
        <v/>
      </c>
    </row>
    <row r="34" spans="1:39" x14ac:dyDescent="0.2">
      <c r="A34" s="232" t="s">
        <v>53</v>
      </c>
      <c r="B34" s="233">
        <v>2.9</v>
      </c>
      <c r="C34" s="233">
        <v>3.39</v>
      </c>
      <c r="D34" s="233">
        <v>3.05</v>
      </c>
      <c r="E34" s="233">
        <v>2.78</v>
      </c>
      <c r="F34" s="233">
        <v>2.17</v>
      </c>
      <c r="G34" s="233">
        <v>2.0515235905863438</v>
      </c>
      <c r="H34" s="233">
        <v>2.0499999999999998</v>
      </c>
      <c r="I34" s="233">
        <v>2.0299999999999998</v>
      </c>
      <c r="J34" s="233">
        <v>2.09</v>
      </c>
      <c r="K34" s="233">
        <v>2.04</v>
      </c>
      <c r="L34" s="233">
        <v>2.16</v>
      </c>
      <c r="M34" s="233">
        <v>2.0099999999999998</v>
      </c>
      <c r="N34" s="233">
        <v>2.0499999999999998</v>
      </c>
      <c r="O34" s="233">
        <v>1.87</v>
      </c>
      <c r="P34" s="233">
        <v>1.89</v>
      </c>
      <c r="Q34" s="233">
        <v>1.83</v>
      </c>
      <c r="R34" s="233">
        <v>1.85</v>
      </c>
      <c r="S34" s="233">
        <f>IF('Relative Weights'!D14=0,0,'Relative Weights'!D14)</f>
        <v>1.89</v>
      </c>
      <c r="U34" s="234"/>
      <c r="V34" s="232" t="s">
        <v>53</v>
      </c>
      <c r="W34" s="249">
        <f t="shared" si="18"/>
        <v>0.16896551724137931</v>
      </c>
      <c r="X34" s="249">
        <f t="shared" si="19"/>
        <v>-0.10029498525073755</v>
      </c>
      <c r="Y34" s="249">
        <f t="shared" si="20"/>
        <v>-8.8524590163934436E-2</v>
      </c>
      <c r="Z34" s="249">
        <f t="shared" si="21"/>
        <v>-0.21942446043165464</v>
      </c>
      <c r="AA34" s="249">
        <f t="shared" si="22"/>
        <v>-5.4597423692929081E-2</v>
      </c>
      <c r="AB34" s="249">
        <f t="shared" si="23"/>
        <v>-7.4266296197378345E-4</v>
      </c>
      <c r="AC34" s="249">
        <f t="shared" si="24"/>
        <v>-9.7560975609756184E-3</v>
      </c>
      <c r="AD34" s="249">
        <f t="shared" si="25"/>
        <v>2.9556650246305383E-2</v>
      </c>
      <c r="AE34" s="249">
        <f t="shared" si="26"/>
        <v>-2.3923444976076458E-2</v>
      </c>
      <c r="AF34" s="249">
        <f t="shared" si="27"/>
        <v>5.8823529411764719E-2</v>
      </c>
      <c r="AG34" s="249">
        <f t="shared" si="28"/>
        <v>-6.9444444444444642E-2</v>
      </c>
      <c r="AH34" s="249">
        <f t="shared" si="29"/>
        <v>1.990049751243772E-2</v>
      </c>
      <c r="AI34" s="249">
        <f t="shared" si="30"/>
        <v>-8.7804878048780344E-2</v>
      </c>
      <c r="AJ34" s="249">
        <f t="shared" si="31"/>
        <v>1.0695187165775222E-2</v>
      </c>
      <c r="AK34" s="249">
        <f t="shared" si="32"/>
        <v>-3.1746031746031633E-2</v>
      </c>
      <c r="AL34" s="249">
        <f t="shared" si="33"/>
        <v>1.0928961748633892E-2</v>
      </c>
      <c r="AM34" s="249">
        <f t="shared" si="34"/>
        <v>2.1621621621621623E-2</v>
      </c>
    </row>
    <row r="35" spans="1:39" x14ac:dyDescent="0.2">
      <c r="A35" s="232" t="s">
        <v>54</v>
      </c>
      <c r="B35" s="233">
        <v>1.24</v>
      </c>
      <c r="C35" s="233">
        <v>1.36</v>
      </c>
      <c r="D35" s="233">
        <v>1.28</v>
      </c>
      <c r="E35" s="233">
        <v>1.28</v>
      </c>
      <c r="F35" s="233">
        <v>1.1399999999999999</v>
      </c>
      <c r="G35" s="233">
        <v>1.1211198340943869</v>
      </c>
      <c r="H35" s="233">
        <v>1.0900000000000001</v>
      </c>
      <c r="I35" s="233">
        <v>1.08</v>
      </c>
      <c r="J35" s="233">
        <v>1.1200000000000001</v>
      </c>
      <c r="K35" s="233">
        <v>1.2</v>
      </c>
      <c r="L35" s="233">
        <v>1.36</v>
      </c>
      <c r="M35" s="233">
        <v>1.51</v>
      </c>
      <c r="N35" s="233">
        <v>1.57</v>
      </c>
      <c r="O35" s="233">
        <v>1.54</v>
      </c>
      <c r="P35" s="233">
        <v>1.54</v>
      </c>
      <c r="Q35" s="233">
        <v>1.62</v>
      </c>
      <c r="R35" s="233">
        <v>1.75</v>
      </c>
      <c r="S35" s="233">
        <f>IF('Relative Weights'!D15=0,0,'Relative Weights'!D15)</f>
        <v>1.84</v>
      </c>
      <c r="U35" s="234"/>
      <c r="V35" s="232" t="s">
        <v>54</v>
      </c>
      <c r="W35" s="249">
        <f t="shared" si="18"/>
        <v>9.6774193548387233E-2</v>
      </c>
      <c r="X35" s="249">
        <f t="shared" si="19"/>
        <v>-5.8823529411764719E-2</v>
      </c>
      <c r="Y35" s="249">
        <f t="shared" si="20"/>
        <v>0</v>
      </c>
      <c r="Z35" s="249">
        <f t="shared" si="21"/>
        <v>-0.10937500000000011</v>
      </c>
      <c r="AA35" s="249">
        <f t="shared" si="22"/>
        <v>-1.6561549040011392E-2</v>
      </c>
      <c r="AB35" s="249">
        <f t="shared" si="23"/>
        <v>-2.775781245501252E-2</v>
      </c>
      <c r="AC35" s="249">
        <f t="shared" si="24"/>
        <v>-9.1743119266055606E-3</v>
      </c>
      <c r="AD35" s="249">
        <f t="shared" si="25"/>
        <v>3.7037037037036979E-2</v>
      </c>
      <c r="AE35" s="249">
        <f t="shared" si="26"/>
        <v>7.1428571428571397E-2</v>
      </c>
      <c r="AF35" s="249">
        <f t="shared" si="27"/>
        <v>0.13333333333333353</v>
      </c>
      <c r="AG35" s="249">
        <f t="shared" si="28"/>
        <v>0.11029411764705865</v>
      </c>
      <c r="AH35" s="249">
        <f t="shared" si="29"/>
        <v>3.9735099337748325E-2</v>
      </c>
      <c r="AI35" s="249">
        <f t="shared" si="30"/>
        <v>-1.9108280254777066E-2</v>
      </c>
      <c r="AJ35" s="249">
        <f t="shared" si="31"/>
        <v>0</v>
      </c>
      <c r="AK35" s="249">
        <f t="shared" si="32"/>
        <v>5.1948051948051965E-2</v>
      </c>
      <c r="AL35" s="249">
        <f t="shared" si="33"/>
        <v>8.0246913580246826E-2</v>
      </c>
      <c r="AM35" s="249">
        <f t="shared" si="34"/>
        <v>5.1428571428571379E-2</v>
      </c>
    </row>
    <row r="36" spans="1:39" x14ac:dyDescent="0.2">
      <c r="A36" s="232" t="s">
        <v>729</v>
      </c>
      <c r="B36" s="233">
        <v>0</v>
      </c>
      <c r="C36" s="233">
        <v>0</v>
      </c>
      <c r="D36" s="233">
        <v>0</v>
      </c>
      <c r="E36" s="233">
        <v>0</v>
      </c>
      <c r="F36" s="233">
        <v>0</v>
      </c>
      <c r="G36" s="233">
        <v>0</v>
      </c>
      <c r="H36" s="233">
        <v>0</v>
      </c>
      <c r="I36" s="233">
        <v>0</v>
      </c>
      <c r="J36" s="233">
        <v>0</v>
      </c>
      <c r="K36" s="233">
        <v>0</v>
      </c>
      <c r="L36" s="233">
        <v>0</v>
      </c>
      <c r="M36" s="233">
        <v>0</v>
      </c>
      <c r="N36" s="233">
        <v>0</v>
      </c>
      <c r="O36" s="233">
        <v>0</v>
      </c>
      <c r="P36" s="233">
        <v>0</v>
      </c>
      <c r="Q36" s="233">
        <v>0</v>
      </c>
      <c r="R36" s="233">
        <v>0</v>
      </c>
      <c r="S36" s="233">
        <f>IF('Relative Weights'!D16=0,0,'Relative Weights'!D16)</f>
        <v>0</v>
      </c>
      <c r="U36" s="234"/>
      <c r="V36" s="232" t="s">
        <v>729</v>
      </c>
      <c r="W36" s="249" t="str">
        <f t="shared" si="18"/>
        <v/>
      </c>
      <c r="X36" s="249" t="str">
        <f t="shared" si="19"/>
        <v/>
      </c>
      <c r="Y36" s="249" t="str">
        <f t="shared" si="20"/>
        <v/>
      </c>
      <c r="Z36" s="249" t="str">
        <f t="shared" si="21"/>
        <v/>
      </c>
      <c r="AA36" s="249" t="str">
        <f t="shared" si="22"/>
        <v/>
      </c>
      <c r="AB36" s="249" t="str">
        <f t="shared" si="23"/>
        <v/>
      </c>
      <c r="AC36" s="249" t="str">
        <f t="shared" si="24"/>
        <v/>
      </c>
      <c r="AD36" s="249" t="str">
        <f t="shared" si="25"/>
        <v/>
      </c>
      <c r="AE36" s="249" t="str">
        <f t="shared" si="26"/>
        <v/>
      </c>
      <c r="AF36" s="249" t="str">
        <f t="shared" si="27"/>
        <v/>
      </c>
      <c r="AG36" s="249" t="str">
        <f t="shared" si="28"/>
        <v/>
      </c>
      <c r="AH36" s="249" t="str">
        <f t="shared" si="29"/>
        <v/>
      </c>
      <c r="AI36" s="249" t="str">
        <f t="shared" si="30"/>
        <v/>
      </c>
      <c r="AJ36" s="249" t="str">
        <f t="shared" si="31"/>
        <v/>
      </c>
      <c r="AK36" s="249" t="str">
        <f t="shared" si="32"/>
        <v/>
      </c>
      <c r="AL36" s="249" t="str">
        <f t="shared" si="33"/>
        <v/>
      </c>
      <c r="AM36" s="249" t="str">
        <f t="shared" si="34"/>
        <v/>
      </c>
    </row>
    <row r="37" spans="1:39" x14ac:dyDescent="0.2">
      <c r="A37" s="232" t="s">
        <v>56</v>
      </c>
      <c r="B37" s="233">
        <v>1.96</v>
      </c>
      <c r="C37" s="233">
        <v>2.2799999999999998</v>
      </c>
      <c r="D37" s="233">
        <v>2.37</v>
      </c>
      <c r="E37" s="233">
        <v>2.25</v>
      </c>
      <c r="F37" s="233">
        <v>2.3199999999999998</v>
      </c>
      <c r="G37" s="233">
        <v>2.1169610732346342</v>
      </c>
      <c r="H37" s="233">
        <v>1.97</v>
      </c>
      <c r="I37" s="233">
        <v>1.86</v>
      </c>
      <c r="J37" s="233">
        <v>1.89</v>
      </c>
      <c r="K37" s="233">
        <v>1.98</v>
      </c>
      <c r="L37" s="233">
        <v>2.06</v>
      </c>
      <c r="M37" s="233">
        <v>2.33</v>
      </c>
      <c r="N37" s="233">
        <v>2.64</v>
      </c>
      <c r="O37" s="233">
        <v>2.85</v>
      </c>
      <c r="P37" s="233">
        <v>2.74</v>
      </c>
      <c r="Q37" s="233">
        <v>2.79</v>
      </c>
      <c r="R37" s="233">
        <v>2.93</v>
      </c>
      <c r="S37" s="233">
        <f>IF('Relative Weights'!D17=0,0,'Relative Weights'!D17)</f>
        <v>3.23</v>
      </c>
      <c r="U37" s="234"/>
      <c r="V37" s="232" t="s">
        <v>56</v>
      </c>
      <c r="W37" s="249">
        <f t="shared" si="18"/>
        <v>0.16326530612244894</v>
      </c>
      <c r="X37" s="249">
        <f t="shared" si="19"/>
        <v>3.947368421052655E-2</v>
      </c>
      <c r="Y37" s="249">
        <f t="shared" si="20"/>
        <v>-5.0632911392405111E-2</v>
      </c>
      <c r="Z37" s="249">
        <f t="shared" si="21"/>
        <v>3.1111111111111089E-2</v>
      </c>
      <c r="AA37" s="249">
        <f t="shared" si="22"/>
        <v>-8.7516778778174875E-2</v>
      </c>
      <c r="AB37" s="249">
        <f t="shared" si="23"/>
        <v>-6.9420772584204093E-2</v>
      </c>
      <c r="AC37" s="249">
        <f t="shared" si="24"/>
        <v>-5.5837563451776595E-2</v>
      </c>
      <c r="AD37" s="249">
        <f t="shared" si="25"/>
        <v>1.6129032258064502E-2</v>
      </c>
      <c r="AE37" s="249">
        <f t="shared" si="26"/>
        <v>4.7619047619047672E-2</v>
      </c>
      <c r="AF37" s="249">
        <f t="shared" si="27"/>
        <v>4.0404040404040442E-2</v>
      </c>
      <c r="AG37" s="249">
        <f t="shared" si="28"/>
        <v>0.13106796116504849</v>
      </c>
      <c r="AH37" s="249">
        <f t="shared" si="29"/>
        <v>0.13304721030042921</v>
      </c>
      <c r="AI37" s="249">
        <f t="shared" si="30"/>
        <v>7.9545454545454586E-2</v>
      </c>
      <c r="AJ37" s="249">
        <f t="shared" si="31"/>
        <v>-3.8596491228070184E-2</v>
      </c>
      <c r="AK37" s="249">
        <f t="shared" si="32"/>
        <v>1.8248175182481674E-2</v>
      </c>
      <c r="AL37" s="249">
        <f t="shared" si="33"/>
        <v>5.017921146953408E-2</v>
      </c>
      <c r="AM37" s="249">
        <f t="shared" si="34"/>
        <v>0.10238907849829348</v>
      </c>
    </row>
    <row r="38" spans="1:39" x14ac:dyDescent="0.2">
      <c r="A38" s="232" t="s">
        <v>57</v>
      </c>
      <c r="B38" s="233">
        <v>1.23</v>
      </c>
      <c r="C38" s="233">
        <v>1.23</v>
      </c>
      <c r="D38" s="233">
        <v>1.26</v>
      </c>
      <c r="E38" s="233">
        <v>1.47</v>
      </c>
      <c r="F38" s="233">
        <v>1.55</v>
      </c>
      <c r="G38" s="233">
        <v>1.5020874823471217</v>
      </c>
      <c r="H38" s="233">
        <v>1.28</v>
      </c>
      <c r="I38" s="233">
        <v>1.2</v>
      </c>
      <c r="J38" s="233">
        <v>1.18</v>
      </c>
      <c r="K38" s="233">
        <v>1.1100000000000001</v>
      </c>
      <c r="L38" s="233">
        <v>1.1399999999999999</v>
      </c>
      <c r="M38" s="233">
        <v>1.18</v>
      </c>
      <c r="N38" s="233">
        <v>1.26</v>
      </c>
      <c r="O38" s="233">
        <v>1.25</v>
      </c>
      <c r="P38" s="233">
        <v>1.26</v>
      </c>
      <c r="Q38" s="233">
        <v>1.29</v>
      </c>
      <c r="R38" s="233">
        <v>1.33</v>
      </c>
      <c r="S38" s="233">
        <f>IF('Relative Weights'!D18=0,0,'Relative Weights'!D18)</f>
        <v>1.47</v>
      </c>
      <c r="U38" s="234"/>
      <c r="V38" s="232" t="s">
        <v>57</v>
      </c>
      <c r="W38" s="249">
        <f t="shared" si="18"/>
        <v>0</v>
      </c>
      <c r="X38" s="249">
        <f t="shared" si="19"/>
        <v>2.4390243902439046E-2</v>
      </c>
      <c r="Y38" s="249">
        <f t="shared" si="20"/>
        <v>0.16666666666666674</v>
      </c>
      <c r="Z38" s="249">
        <f t="shared" si="21"/>
        <v>5.4421768707483054E-2</v>
      </c>
      <c r="AA38" s="249">
        <f t="shared" si="22"/>
        <v>-3.0911301711534334E-2</v>
      </c>
      <c r="AB38" s="249">
        <f t="shared" si="23"/>
        <v>-0.14785256182289319</v>
      </c>
      <c r="AC38" s="249">
        <f t="shared" si="24"/>
        <v>-6.25E-2</v>
      </c>
      <c r="AD38" s="249">
        <f t="shared" si="25"/>
        <v>-1.6666666666666718E-2</v>
      </c>
      <c r="AE38" s="249">
        <f t="shared" si="26"/>
        <v>-5.9322033898304927E-2</v>
      </c>
      <c r="AF38" s="249">
        <f t="shared" si="27"/>
        <v>2.7027027027026751E-2</v>
      </c>
      <c r="AG38" s="249">
        <f t="shared" si="28"/>
        <v>3.5087719298245723E-2</v>
      </c>
      <c r="AH38" s="249">
        <f t="shared" si="29"/>
        <v>6.7796610169491567E-2</v>
      </c>
      <c r="AI38" s="249">
        <f t="shared" si="30"/>
        <v>-7.9365079365079083E-3</v>
      </c>
      <c r="AJ38" s="249">
        <f t="shared" si="31"/>
        <v>8.0000000000000071E-3</v>
      </c>
      <c r="AK38" s="249">
        <f t="shared" si="32"/>
        <v>2.3809523809523725E-2</v>
      </c>
      <c r="AL38" s="249">
        <f t="shared" si="33"/>
        <v>3.1007751937984551E-2</v>
      </c>
      <c r="AM38" s="249">
        <f t="shared" si="34"/>
        <v>0.10526315789473673</v>
      </c>
    </row>
    <row r="39" spans="1:39" x14ac:dyDescent="0.2">
      <c r="A39" s="232" t="s">
        <v>58</v>
      </c>
      <c r="B39" s="233">
        <v>2.14</v>
      </c>
      <c r="C39" s="233">
        <v>2.13</v>
      </c>
      <c r="D39" s="233">
        <v>2.13</v>
      </c>
      <c r="E39" s="233">
        <v>2.14</v>
      </c>
      <c r="F39" s="233">
        <v>2.12</v>
      </c>
      <c r="G39" s="233">
        <v>2.0812064785971747</v>
      </c>
      <c r="H39" s="233">
        <v>1.98</v>
      </c>
      <c r="I39" s="233">
        <v>1.89</v>
      </c>
      <c r="J39" s="233">
        <v>1.81</v>
      </c>
      <c r="K39" s="233">
        <v>1.76</v>
      </c>
      <c r="L39" s="233">
        <v>1.73</v>
      </c>
      <c r="M39" s="233">
        <v>1.7</v>
      </c>
      <c r="N39" s="233">
        <v>1.65</v>
      </c>
      <c r="O39" s="233">
        <v>1.59</v>
      </c>
      <c r="P39" s="233">
        <v>1.55</v>
      </c>
      <c r="Q39" s="233">
        <v>1.54</v>
      </c>
      <c r="R39" s="233">
        <v>1.56</v>
      </c>
      <c r="S39" s="233">
        <f>IF('Relative Weights'!D19=0,0,'Relative Weights'!D19)</f>
        <v>1.58</v>
      </c>
      <c r="U39" s="234"/>
      <c r="V39" s="232" t="s">
        <v>58</v>
      </c>
      <c r="W39" s="249">
        <f t="shared" si="18"/>
        <v>-4.6728971962617383E-3</v>
      </c>
      <c r="X39" s="249">
        <f t="shared" si="19"/>
        <v>0</v>
      </c>
      <c r="Y39" s="249">
        <f t="shared" si="20"/>
        <v>4.6948356807512415E-3</v>
      </c>
      <c r="Z39" s="249">
        <f t="shared" si="21"/>
        <v>-9.3457943925233655E-3</v>
      </c>
      <c r="AA39" s="249">
        <f t="shared" si="22"/>
        <v>-1.8298830850389303E-2</v>
      </c>
      <c r="AB39" s="249">
        <f t="shared" si="23"/>
        <v>-4.8628754348964187E-2</v>
      </c>
      <c r="AC39" s="249">
        <f t="shared" si="24"/>
        <v>-4.5454545454545525E-2</v>
      </c>
      <c r="AD39" s="249">
        <f t="shared" si="25"/>
        <v>-4.2328042328042215E-2</v>
      </c>
      <c r="AE39" s="249">
        <f t="shared" si="26"/>
        <v>-2.7624309392265234E-2</v>
      </c>
      <c r="AF39" s="249">
        <f t="shared" si="27"/>
        <v>-1.7045454545454586E-2</v>
      </c>
      <c r="AG39" s="249">
        <f t="shared" si="28"/>
        <v>-1.7341040462427793E-2</v>
      </c>
      <c r="AH39" s="249">
        <f t="shared" si="29"/>
        <v>-2.9411764705882359E-2</v>
      </c>
      <c r="AI39" s="249">
        <f t="shared" si="30"/>
        <v>-3.6363636363636265E-2</v>
      </c>
      <c r="AJ39" s="249">
        <f t="shared" si="31"/>
        <v>-2.515723270440251E-2</v>
      </c>
      <c r="AK39" s="249">
        <f t="shared" si="32"/>
        <v>-6.4516129032258229E-3</v>
      </c>
      <c r="AL39" s="249">
        <f t="shared" si="33"/>
        <v>1.2987012987013102E-2</v>
      </c>
      <c r="AM39" s="249">
        <f t="shared" si="34"/>
        <v>1.2820512820512775E-2</v>
      </c>
    </row>
    <row r="40" spans="1:39" x14ac:dyDescent="0.2">
      <c r="A40" s="232" t="s">
        <v>59</v>
      </c>
      <c r="B40" s="233">
        <v>3.45</v>
      </c>
      <c r="C40" s="233">
        <v>3.32</v>
      </c>
      <c r="D40" s="233">
        <v>3.33</v>
      </c>
      <c r="E40" s="233">
        <v>3.26</v>
      </c>
      <c r="F40" s="233">
        <v>3.52</v>
      </c>
      <c r="G40" s="233">
        <v>3.6150671611358374</v>
      </c>
      <c r="H40" s="233">
        <v>4.24</v>
      </c>
      <c r="I40" s="233">
        <v>4.53</v>
      </c>
      <c r="J40" s="233">
        <v>5.0199999999999996</v>
      </c>
      <c r="K40" s="233">
        <v>5.28</v>
      </c>
      <c r="L40" s="233">
        <v>5.71</v>
      </c>
      <c r="M40" s="233">
        <v>5.85</v>
      </c>
      <c r="N40" s="233">
        <v>5.0199999999999996</v>
      </c>
      <c r="O40" s="233">
        <v>4.93</v>
      </c>
      <c r="P40" s="233">
        <v>4.7300000000000004</v>
      </c>
      <c r="Q40" s="233">
        <v>4.41</v>
      </c>
      <c r="R40" s="233">
        <v>4.13</v>
      </c>
      <c r="S40" s="233">
        <f>IF('Relative Weights'!D20=0,0,'Relative Weights'!D20)</f>
        <v>4.05</v>
      </c>
      <c r="U40" s="234"/>
      <c r="V40" s="232" t="s">
        <v>59</v>
      </c>
      <c r="W40" s="249">
        <f t="shared" si="18"/>
        <v>-3.7681159420289934E-2</v>
      </c>
      <c r="X40" s="249">
        <f t="shared" si="19"/>
        <v>3.0120481927711218E-3</v>
      </c>
      <c r="Y40" s="249">
        <f t="shared" si="20"/>
        <v>-2.1021021021021102E-2</v>
      </c>
      <c r="Z40" s="249">
        <f t="shared" si="21"/>
        <v>7.9754601226993849E-2</v>
      </c>
      <c r="AA40" s="249">
        <f t="shared" si="22"/>
        <v>2.7007716231771894E-2</v>
      </c>
      <c r="AB40" s="249">
        <f t="shared" si="23"/>
        <v>0.17286894295701316</v>
      </c>
      <c r="AC40" s="249">
        <f t="shared" si="24"/>
        <v>6.8396226415094352E-2</v>
      </c>
      <c r="AD40" s="249">
        <f t="shared" si="25"/>
        <v>0.10816777041942593</v>
      </c>
      <c r="AE40" s="249">
        <f t="shared" si="26"/>
        <v>5.179282868525914E-2</v>
      </c>
      <c r="AF40" s="249">
        <f t="shared" si="27"/>
        <v>8.1439393939393812E-2</v>
      </c>
      <c r="AG40" s="249">
        <f t="shared" si="28"/>
        <v>2.4518388791593626E-2</v>
      </c>
      <c r="AH40" s="249">
        <f t="shared" si="29"/>
        <v>-0.14188034188034193</v>
      </c>
      <c r="AI40" s="249">
        <f t="shared" si="30"/>
        <v>-1.7928286852589626E-2</v>
      </c>
      <c r="AJ40" s="249">
        <f t="shared" si="31"/>
        <v>-4.0567951318458251E-2</v>
      </c>
      <c r="AK40" s="249">
        <f t="shared" si="32"/>
        <v>-6.7653276955602637E-2</v>
      </c>
      <c r="AL40" s="249">
        <f t="shared" si="33"/>
        <v>-6.34920634920636E-2</v>
      </c>
      <c r="AM40" s="249">
        <f t="shared" si="34"/>
        <v>-1.937046004842613E-2</v>
      </c>
    </row>
    <row r="41" spans="1:39" x14ac:dyDescent="0.2">
      <c r="A41" s="241" t="s">
        <v>60</v>
      </c>
      <c r="B41" s="233">
        <v>1.65</v>
      </c>
      <c r="C41" s="233">
        <v>1.68</v>
      </c>
      <c r="D41" s="233">
        <v>1.68</v>
      </c>
      <c r="E41" s="233">
        <v>1.7</v>
      </c>
      <c r="F41" s="233">
        <v>1.72</v>
      </c>
      <c r="G41" s="233">
        <v>1.7372146345163704</v>
      </c>
      <c r="H41" s="233">
        <v>1.73</v>
      </c>
      <c r="I41" s="233">
        <v>1.7</v>
      </c>
      <c r="J41" s="233">
        <v>1.71</v>
      </c>
      <c r="K41" s="233">
        <v>1.75</v>
      </c>
      <c r="L41" s="233">
        <v>1.81</v>
      </c>
      <c r="M41" s="233">
        <v>1.86</v>
      </c>
      <c r="N41" s="233">
        <v>1.88</v>
      </c>
      <c r="O41" s="233">
        <v>1.86</v>
      </c>
      <c r="P41" s="233">
        <v>1.83</v>
      </c>
      <c r="Q41" s="233">
        <v>1.81</v>
      </c>
      <c r="R41" s="233">
        <v>1.79</v>
      </c>
      <c r="S41" s="233">
        <f>IF('Relative Weights'!D21=0,0,'Relative Weights'!D21)</f>
        <v>1.81</v>
      </c>
      <c r="U41" s="234"/>
      <c r="V41" s="232" t="s">
        <v>60</v>
      </c>
      <c r="W41" s="249">
        <f t="shared" si="18"/>
        <v>1.8181818181818299E-2</v>
      </c>
      <c r="X41" s="249">
        <f t="shared" si="19"/>
        <v>0</v>
      </c>
      <c r="Y41" s="249">
        <f t="shared" si="20"/>
        <v>1.1904761904761862E-2</v>
      </c>
      <c r="Z41" s="249">
        <f t="shared" si="21"/>
        <v>1.1764705882352899E-2</v>
      </c>
      <c r="AA41" s="249">
        <f t="shared" si="22"/>
        <v>1.0008508439750319E-2</v>
      </c>
      <c r="AB41" s="249">
        <f t="shared" si="23"/>
        <v>-4.1529897187280174E-3</v>
      </c>
      <c r="AC41" s="249">
        <f t="shared" si="24"/>
        <v>-1.7341040462427793E-2</v>
      </c>
      <c r="AD41" s="249">
        <f t="shared" si="25"/>
        <v>5.8823529411764497E-3</v>
      </c>
      <c r="AE41" s="249">
        <f t="shared" si="26"/>
        <v>2.3391812865497075E-2</v>
      </c>
      <c r="AF41" s="249">
        <f t="shared" si="27"/>
        <v>3.4285714285714253E-2</v>
      </c>
      <c r="AG41" s="249">
        <f t="shared" si="28"/>
        <v>2.7624309392265234E-2</v>
      </c>
      <c r="AH41" s="249">
        <f t="shared" si="29"/>
        <v>1.0752688172043001E-2</v>
      </c>
      <c r="AI41" s="249">
        <f t="shared" si="30"/>
        <v>-1.0638297872340274E-2</v>
      </c>
      <c r="AJ41" s="249">
        <f t="shared" si="31"/>
        <v>-1.6129032258064502E-2</v>
      </c>
      <c r="AK41" s="249">
        <f t="shared" si="32"/>
        <v>-1.0928961748633892E-2</v>
      </c>
      <c r="AL41" s="249">
        <f t="shared" si="33"/>
        <v>-1.1049723756906049E-2</v>
      </c>
      <c r="AM41" s="249">
        <f t="shared" si="34"/>
        <v>1.1173184357541999E-2</v>
      </c>
    </row>
    <row r="42" spans="1:39" x14ac:dyDescent="0.2">
      <c r="A42" s="241" t="s">
        <v>61</v>
      </c>
      <c r="B42" s="233">
        <v>0</v>
      </c>
      <c r="C42" s="233">
        <v>0</v>
      </c>
      <c r="D42" s="233">
        <v>0</v>
      </c>
      <c r="E42" s="233">
        <v>0</v>
      </c>
      <c r="F42" s="233">
        <v>0</v>
      </c>
      <c r="G42" s="233">
        <v>0</v>
      </c>
      <c r="H42" s="233">
        <v>0</v>
      </c>
      <c r="I42" s="233">
        <v>0</v>
      </c>
      <c r="J42" s="233">
        <v>0</v>
      </c>
      <c r="K42" s="233">
        <v>0</v>
      </c>
      <c r="L42" s="233">
        <v>0</v>
      </c>
      <c r="M42" s="233">
        <v>0</v>
      </c>
      <c r="N42" s="233">
        <v>0</v>
      </c>
      <c r="O42" s="233">
        <v>0</v>
      </c>
      <c r="P42" s="233">
        <v>0</v>
      </c>
      <c r="Q42" s="233">
        <v>0</v>
      </c>
      <c r="R42" s="233">
        <v>0</v>
      </c>
      <c r="S42" s="233">
        <f>IF('Relative Weights'!D22=0,0,'Relative Weights'!D22)</f>
        <v>0</v>
      </c>
      <c r="U42" s="234"/>
      <c r="V42" s="232" t="s">
        <v>61</v>
      </c>
      <c r="W42" s="249" t="str">
        <f t="shared" si="18"/>
        <v/>
      </c>
      <c r="X42" s="249" t="str">
        <f t="shared" si="19"/>
        <v/>
      </c>
      <c r="Y42" s="249" t="str">
        <f t="shared" si="20"/>
        <v/>
      </c>
      <c r="Z42" s="249" t="str">
        <f t="shared" si="21"/>
        <v/>
      </c>
      <c r="AA42" s="249" t="str">
        <f t="shared" si="22"/>
        <v/>
      </c>
      <c r="AB42" s="249" t="str">
        <f t="shared" si="23"/>
        <v/>
      </c>
      <c r="AC42" s="249" t="str">
        <f t="shared" si="24"/>
        <v/>
      </c>
      <c r="AD42" s="249" t="str">
        <f t="shared" si="25"/>
        <v/>
      </c>
      <c r="AE42" s="249" t="str">
        <f t="shared" si="26"/>
        <v/>
      </c>
      <c r="AF42" s="249" t="str">
        <f t="shared" si="27"/>
        <v/>
      </c>
      <c r="AG42" s="249" t="str">
        <f t="shared" si="28"/>
        <v/>
      </c>
      <c r="AH42" s="249" t="str">
        <f t="shared" si="29"/>
        <v/>
      </c>
      <c r="AI42" s="249" t="str">
        <f t="shared" si="30"/>
        <v/>
      </c>
      <c r="AJ42" s="249" t="str">
        <f t="shared" si="31"/>
        <v/>
      </c>
      <c r="AK42" s="249" t="str">
        <f t="shared" si="32"/>
        <v/>
      </c>
      <c r="AL42" s="249" t="str">
        <f t="shared" si="33"/>
        <v/>
      </c>
      <c r="AM42" s="249" t="str">
        <f t="shared" si="34"/>
        <v/>
      </c>
    </row>
    <row r="43" spans="1:39" x14ac:dyDescent="0.2">
      <c r="A43" s="241" t="s">
        <v>62</v>
      </c>
      <c r="B43" s="233">
        <v>1.85</v>
      </c>
      <c r="C43" s="233">
        <v>1.79</v>
      </c>
      <c r="D43" s="233">
        <v>1.79</v>
      </c>
      <c r="E43" s="233">
        <v>1.79</v>
      </c>
      <c r="F43" s="233">
        <v>1.79</v>
      </c>
      <c r="G43" s="233">
        <v>1.8179343179327789</v>
      </c>
      <c r="H43" s="233">
        <v>1.78</v>
      </c>
      <c r="I43" s="233">
        <v>1.74</v>
      </c>
      <c r="J43" s="233">
        <v>1.74</v>
      </c>
      <c r="K43" s="233">
        <v>1.79</v>
      </c>
      <c r="L43" s="233">
        <v>1.92</v>
      </c>
      <c r="M43" s="233">
        <v>2.02</v>
      </c>
      <c r="N43" s="233">
        <v>2.13</v>
      </c>
      <c r="O43" s="233">
        <v>2.2200000000000002</v>
      </c>
      <c r="P43" s="233">
        <v>2.1800000000000002</v>
      </c>
      <c r="Q43" s="233">
        <v>2.2200000000000002</v>
      </c>
      <c r="R43" s="233">
        <v>2.19</v>
      </c>
      <c r="S43" s="233">
        <f>IF('Relative Weights'!D23=0,0,'Relative Weights'!D23)</f>
        <v>2.2799999999999998</v>
      </c>
      <c r="U43" s="234"/>
      <c r="V43" s="232" t="s">
        <v>223</v>
      </c>
      <c r="W43" s="249">
        <f t="shared" si="18"/>
        <v>-3.2432432432432434E-2</v>
      </c>
      <c r="X43" s="249">
        <f t="shared" si="19"/>
        <v>0</v>
      </c>
      <c r="Y43" s="249">
        <f t="shared" si="20"/>
        <v>0</v>
      </c>
      <c r="Z43" s="249">
        <f t="shared" si="21"/>
        <v>0</v>
      </c>
      <c r="AA43" s="249">
        <f t="shared" si="22"/>
        <v>1.5605764208256323E-2</v>
      </c>
      <c r="AB43" s="249">
        <f t="shared" si="23"/>
        <v>-2.0866715347513276E-2</v>
      </c>
      <c r="AC43" s="249">
        <f t="shared" si="24"/>
        <v>-2.2471910112359605E-2</v>
      </c>
      <c r="AD43" s="249">
        <f t="shared" si="25"/>
        <v>0</v>
      </c>
      <c r="AE43" s="249">
        <f t="shared" si="26"/>
        <v>2.8735632183908066E-2</v>
      </c>
      <c r="AF43" s="249">
        <f t="shared" si="27"/>
        <v>7.2625698324022325E-2</v>
      </c>
      <c r="AG43" s="249">
        <f t="shared" si="28"/>
        <v>5.2083333333333481E-2</v>
      </c>
      <c r="AH43" s="249">
        <f t="shared" si="29"/>
        <v>5.4455445544554504E-2</v>
      </c>
      <c r="AI43" s="249">
        <f t="shared" si="30"/>
        <v>4.2253521126760729E-2</v>
      </c>
      <c r="AJ43" s="249">
        <f t="shared" si="31"/>
        <v>-1.8018018018018056E-2</v>
      </c>
      <c r="AK43" s="249">
        <f t="shared" si="32"/>
        <v>1.8348623853211121E-2</v>
      </c>
      <c r="AL43" s="249">
        <f t="shared" si="33"/>
        <v>-1.3513513513513598E-2</v>
      </c>
      <c r="AM43" s="249">
        <f t="shared" si="34"/>
        <v>4.1095890410958846E-2</v>
      </c>
    </row>
    <row r="44" spans="1:39" x14ac:dyDescent="0.2">
      <c r="A44" s="241" t="s">
        <v>63</v>
      </c>
      <c r="B44" s="233">
        <v>2.42</v>
      </c>
      <c r="C44" s="233">
        <v>2.38</v>
      </c>
      <c r="D44" s="233">
        <v>2.34</v>
      </c>
      <c r="E44" s="233">
        <v>2.33</v>
      </c>
      <c r="F44" s="233">
        <v>2.37</v>
      </c>
      <c r="G44" s="233">
        <v>2.3981347382741465</v>
      </c>
      <c r="H44" s="233">
        <v>2.38</v>
      </c>
      <c r="I44" s="233">
        <v>2.42</v>
      </c>
      <c r="J44" s="233">
        <v>2.4500000000000002</v>
      </c>
      <c r="K44" s="233">
        <v>2.52</v>
      </c>
      <c r="L44" s="233">
        <v>2.46</v>
      </c>
      <c r="M44" s="233">
        <v>2.4500000000000002</v>
      </c>
      <c r="N44" s="233">
        <v>2.41</v>
      </c>
      <c r="O44" s="233">
        <v>2.38</v>
      </c>
      <c r="P44" s="233">
        <v>2.3199999999999998</v>
      </c>
      <c r="Q44" s="233">
        <v>2.31</v>
      </c>
      <c r="R44" s="233">
        <v>2.29</v>
      </c>
      <c r="S44" s="233">
        <f>IF('Relative Weights'!D24=0,0,'Relative Weights'!D24)</f>
        <v>2.36</v>
      </c>
      <c r="U44" s="234"/>
      <c r="V44" s="232" t="s">
        <v>63</v>
      </c>
      <c r="W44" s="249">
        <f t="shared" si="18"/>
        <v>-1.6528925619834767E-2</v>
      </c>
      <c r="X44" s="249">
        <f t="shared" si="19"/>
        <v>-1.6806722689075682E-2</v>
      </c>
      <c r="Y44" s="249">
        <f t="shared" si="20"/>
        <v>-4.2735042735041473E-3</v>
      </c>
      <c r="Z44" s="249">
        <f t="shared" si="21"/>
        <v>1.7167381974249052E-2</v>
      </c>
      <c r="AA44" s="249">
        <f t="shared" si="22"/>
        <v>1.1871197584027993E-2</v>
      </c>
      <c r="AB44" s="249">
        <f t="shared" si="23"/>
        <v>-7.5620180904419909E-3</v>
      </c>
      <c r="AC44" s="249">
        <f t="shared" si="24"/>
        <v>1.6806722689075571E-2</v>
      </c>
      <c r="AD44" s="249">
        <f t="shared" si="25"/>
        <v>1.2396694214876103E-2</v>
      </c>
      <c r="AE44" s="249">
        <f t="shared" si="26"/>
        <v>2.857142857142847E-2</v>
      </c>
      <c r="AF44" s="249">
        <f t="shared" si="27"/>
        <v>-2.3809523809523836E-2</v>
      </c>
      <c r="AG44" s="249">
        <f t="shared" si="28"/>
        <v>-4.0650406504064707E-3</v>
      </c>
      <c r="AH44" s="249">
        <f t="shared" si="29"/>
        <v>-1.6326530612244872E-2</v>
      </c>
      <c r="AI44" s="249">
        <f t="shared" si="30"/>
        <v>-1.2448132780083054E-2</v>
      </c>
      <c r="AJ44" s="249">
        <f t="shared" si="31"/>
        <v>-2.5210084033613467E-2</v>
      </c>
      <c r="AK44" s="249">
        <f t="shared" si="32"/>
        <v>-4.3103448275860767E-3</v>
      </c>
      <c r="AL44" s="249">
        <f t="shared" si="33"/>
        <v>-8.6580086580086979E-3</v>
      </c>
      <c r="AM44" s="249">
        <f t="shared" si="34"/>
        <v>3.0567685589519611E-2</v>
      </c>
    </row>
    <row r="45" spans="1:39" ht="15" thickBot="1" x14ac:dyDescent="0.25">
      <c r="A45" s="235" t="s">
        <v>0</v>
      </c>
      <c r="B45" s="236">
        <v>2.86</v>
      </c>
      <c r="C45" s="236">
        <v>2.62</v>
      </c>
      <c r="D45" s="236">
        <v>2.59</v>
      </c>
      <c r="E45" s="236">
        <v>2.5099999999999998</v>
      </c>
      <c r="F45" s="236">
        <v>2.5499999999999998</v>
      </c>
      <c r="G45" s="236">
        <v>2.521355128445939</v>
      </c>
      <c r="H45" s="236">
        <v>2.4500000000000002</v>
      </c>
      <c r="I45" s="236">
        <v>2.35</v>
      </c>
      <c r="J45" s="236">
        <v>2.21</v>
      </c>
      <c r="K45" s="236">
        <v>2.06</v>
      </c>
      <c r="L45" s="236">
        <v>2.0099999999999998</v>
      </c>
      <c r="M45" s="236">
        <v>2.08</v>
      </c>
      <c r="N45" s="236">
        <v>2.11</v>
      </c>
      <c r="O45" s="236">
        <v>2.1</v>
      </c>
      <c r="P45" s="236">
        <v>2.04</v>
      </c>
      <c r="Q45" s="236">
        <v>2.0299999999999998</v>
      </c>
      <c r="R45" s="236">
        <v>2.04</v>
      </c>
      <c r="S45" s="236">
        <f>IF('Relative Weights'!D25=0,0,'Relative Weights'!D25)</f>
        <v>2.04</v>
      </c>
      <c r="U45" s="271"/>
      <c r="V45" s="235" t="s">
        <v>0</v>
      </c>
      <c r="W45" s="252">
        <f t="shared" si="18"/>
        <v>-8.391608391608385E-2</v>
      </c>
      <c r="X45" s="252">
        <f t="shared" si="19"/>
        <v>-1.1450381679389388E-2</v>
      </c>
      <c r="Y45" s="252">
        <f t="shared" si="20"/>
        <v>-3.0888030888030937E-2</v>
      </c>
      <c r="Z45" s="252">
        <f t="shared" si="21"/>
        <v>1.5936254980079667E-2</v>
      </c>
      <c r="AA45" s="252">
        <f t="shared" si="22"/>
        <v>-1.12332829623768E-2</v>
      </c>
      <c r="AB45" s="252">
        <f t="shared" si="23"/>
        <v>-2.830030868754263E-2</v>
      </c>
      <c r="AC45" s="252">
        <f t="shared" si="24"/>
        <v>-4.081632653061229E-2</v>
      </c>
      <c r="AD45" s="252">
        <f t="shared" si="25"/>
        <v>-5.9574468085106469E-2</v>
      </c>
      <c r="AE45" s="252">
        <f t="shared" si="26"/>
        <v>-6.7873303167420795E-2</v>
      </c>
      <c r="AF45" s="252">
        <f t="shared" si="27"/>
        <v>-2.4271844660194275E-2</v>
      </c>
      <c r="AG45" s="252">
        <f t="shared" si="28"/>
        <v>3.4825870646766344E-2</v>
      </c>
      <c r="AH45" s="249">
        <f t="shared" si="29"/>
        <v>1.4423076923076872E-2</v>
      </c>
      <c r="AI45" s="249">
        <f t="shared" si="30"/>
        <v>-4.7393364928909332E-3</v>
      </c>
      <c r="AJ45" s="249">
        <f t="shared" si="31"/>
        <v>-2.8571428571428581E-2</v>
      </c>
      <c r="AK45" s="249">
        <f t="shared" si="32"/>
        <v>-4.9019607843138191E-3</v>
      </c>
      <c r="AL45" s="249">
        <f t="shared" si="33"/>
        <v>4.9261083743843415E-3</v>
      </c>
      <c r="AM45" s="249">
        <f t="shared" si="34"/>
        <v>0</v>
      </c>
    </row>
    <row r="46" spans="1:39" s="276" customFormat="1" ht="15" thickBot="1" x14ac:dyDescent="0.25">
      <c r="A46" s="243"/>
      <c r="B46" s="273"/>
      <c r="C46" s="273"/>
      <c r="D46" s="273"/>
      <c r="E46" s="273"/>
      <c r="F46" s="273"/>
      <c r="G46" s="273"/>
      <c r="H46" s="273"/>
      <c r="I46" s="273"/>
      <c r="J46" s="273"/>
      <c r="K46" s="273"/>
      <c r="L46" s="273"/>
      <c r="M46" s="273"/>
      <c r="N46" s="273"/>
      <c r="O46" s="273"/>
      <c r="P46" s="273"/>
      <c r="Q46" s="273"/>
      <c r="R46" s="273"/>
      <c r="S46" s="273"/>
      <c r="U46" s="275"/>
      <c r="V46" s="277"/>
      <c r="W46" s="274"/>
      <c r="X46" s="274"/>
      <c r="Y46" s="274"/>
      <c r="Z46" s="274"/>
      <c r="AA46" s="274"/>
      <c r="AB46" s="274"/>
      <c r="AC46" s="274"/>
      <c r="AD46" s="274"/>
      <c r="AE46" s="274"/>
      <c r="AF46" s="274"/>
      <c r="AG46" s="274"/>
      <c r="AH46" s="274"/>
      <c r="AI46" s="274"/>
      <c r="AJ46" s="274"/>
      <c r="AK46" s="274"/>
      <c r="AL46" s="274"/>
      <c r="AM46" s="274"/>
    </row>
    <row r="47" spans="1:39" ht="15" thickBot="1" x14ac:dyDescent="0.25">
      <c r="A47" s="237" t="s">
        <v>721</v>
      </c>
      <c r="B47" s="238"/>
      <c r="C47" s="238"/>
      <c r="D47" s="238"/>
      <c r="E47" s="238"/>
      <c r="F47" s="238"/>
      <c r="G47" s="238"/>
      <c r="H47" s="238"/>
      <c r="I47" s="238"/>
      <c r="J47" s="238"/>
      <c r="K47" s="238"/>
      <c r="L47" s="238"/>
      <c r="M47" s="238"/>
      <c r="N47" s="238"/>
      <c r="O47" s="238"/>
      <c r="P47" s="238"/>
      <c r="Q47" s="238"/>
      <c r="R47" s="238"/>
      <c r="S47" s="238"/>
      <c r="U47" s="227"/>
      <c r="V47" s="237" t="s">
        <v>721</v>
      </c>
      <c r="W47" s="238"/>
      <c r="X47" s="238"/>
      <c r="Y47" s="238"/>
      <c r="Z47" s="238"/>
      <c r="AA47" s="238"/>
      <c r="AB47" s="238"/>
      <c r="AC47" s="238"/>
      <c r="AD47" s="238"/>
      <c r="AE47" s="238"/>
      <c r="AF47" s="238"/>
      <c r="AG47" s="238"/>
      <c r="AH47" s="238"/>
      <c r="AI47" s="238"/>
      <c r="AJ47" s="238"/>
      <c r="AK47" s="238"/>
      <c r="AL47" s="238"/>
      <c r="AM47" s="238"/>
    </row>
    <row r="48" spans="1:39" x14ac:dyDescent="0.2">
      <c r="A48" s="232" t="s">
        <v>45</v>
      </c>
      <c r="B48" s="240">
        <v>4.49</v>
      </c>
      <c r="C48" s="240">
        <v>4.0199999999999996</v>
      </c>
      <c r="D48" s="240">
        <v>3.99</v>
      </c>
      <c r="E48" s="240">
        <v>3.85</v>
      </c>
      <c r="F48" s="240">
        <v>4.03</v>
      </c>
      <c r="G48" s="240">
        <v>4.1453998642582981</v>
      </c>
      <c r="H48" s="240">
        <v>4.18</v>
      </c>
      <c r="I48" s="240">
        <v>4.07</v>
      </c>
      <c r="J48" s="240">
        <v>3.91</v>
      </c>
      <c r="K48" s="240">
        <v>3.87</v>
      </c>
      <c r="L48" s="240">
        <v>3.87</v>
      </c>
      <c r="M48" s="240">
        <v>3.94</v>
      </c>
      <c r="N48" s="240">
        <v>4</v>
      </c>
      <c r="O48" s="240">
        <v>4.05</v>
      </c>
      <c r="P48" s="240">
        <v>4.01</v>
      </c>
      <c r="Q48" s="240">
        <v>4.1100000000000003</v>
      </c>
      <c r="R48" s="240">
        <v>4.3</v>
      </c>
      <c r="S48" s="240">
        <f>IF('Relative Weights'!E6=0,0,'Relative Weights'!E6)</f>
        <v>4.5999999999999996</v>
      </c>
      <c r="U48" s="234"/>
      <c r="V48" s="239" t="s">
        <v>45</v>
      </c>
      <c r="W48" s="249">
        <f t="shared" ref="W48:W67" si="35">IF(AND(C48=0,B48=0),"",IF(AND(NOT(C48=0),B48=0),"Added",IF(AND(C48=0,NOT(B48=0)),"Deleted",IFERROR(C48/B48-1,""))))</f>
        <v>-0.10467706013363043</v>
      </c>
      <c r="X48" s="249">
        <f t="shared" ref="X48:X67" si="36">IF(AND(D48=0,C48=0),"",IF(AND(NOT(D48=0),C48=0),"Added",IF(AND(D48=0,NOT(C48=0)),"Deleted",IFERROR(D48/C48-1,""))))</f>
        <v>-7.4626865671639786E-3</v>
      </c>
      <c r="Y48" s="249">
        <f t="shared" ref="Y48:Y67" si="37">IF(AND(E48=0,D48=0),"",IF(AND(NOT(E48=0),D48=0),"Added",IF(AND(E48=0,NOT(D48=0)),"Deleted",IFERROR(E48/D48-1,""))))</f>
        <v>-3.5087719298245612E-2</v>
      </c>
      <c r="Z48" s="249">
        <f t="shared" ref="Z48:Z67" si="38">IF(AND(F48=0,E48=0),"",IF(AND(NOT(F48=0),E48=0),"Added",IF(AND(F48=0,NOT(E48=0)),"Deleted",IFERROR(F48/E48-1,""))))</f>
        <v>4.6753246753246769E-2</v>
      </c>
      <c r="AA48" s="249">
        <f t="shared" ref="AA48:AA67" si="39">IF(AND(G48=0,F48=0),"",IF(AND(NOT(G48=0),F48=0),"Added",IF(AND(G48=0,NOT(F48=0)),"Deleted",IFERROR(G48/F48-1,""))))</f>
        <v>2.8635202049205333E-2</v>
      </c>
      <c r="AB48" s="249">
        <f t="shared" ref="AB48:AB67" si="40">IF(AND(H48=0,G48=0),"",IF(AND(NOT(H48=0),G48=0),"Added",IF(AND(H48=0,NOT(G48=0)),"Deleted",IFERROR(H48/G48-1,""))))</f>
        <v>8.3466340702194053E-3</v>
      </c>
      <c r="AC48" s="249">
        <f t="shared" ref="AC48:AC67" si="41">IF(AND(I48=0,H48=0),"",IF(AND(NOT(I48=0),H48=0),"Added",IF(AND(I48=0,NOT(H48=0)),"Deleted",IFERROR(I48/H48-1,""))))</f>
        <v>-2.631578947368407E-2</v>
      </c>
      <c r="AD48" s="249">
        <f t="shared" ref="AD48:AD67" si="42">IF(AND(J48=0,I48=0),"",IF(AND(NOT(J48=0),I48=0),"Added",IF(AND(J48=0,NOT(I48=0)),"Deleted",IFERROR(J48/I48-1,""))))</f>
        <v>-3.9312039312039304E-2</v>
      </c>
      <c r="AE48" s="249">
        <f t="shared" ref="AE48:AE67" si="43">IF(AND(K48=0,J48=0),"",IF(AND(NOT(K48=0),J48=0),"Added",IF(AND(K48=0,NOT(J48=0)),"Deleted",IFERROR(K48/J48-1,""))))</f>
        <v>-1.0230179028132946E-2</v>
      </c>
      <c r="AF48" s="249">
        <f t="shared" ref="AF48:AF67" si="44">IF(AND(L48=0,K48=0),"",IF(AND(NOT(L48=0),K48=0),"Added",IF(AND(L48=0,NOT(K48=0)),"Deleted",IFERROR(L48/K48-1,""))))</f>
        <v>0</v>
      </c>
      <c r="AG48" s="249">
        <f t="shared" ref="AG48:AG67" si="45">IF(AND(M48=0,L48=0),"",IF(AND(NOT(M48=0),L48=0),"Added",IF(AND(M48=0,NOT(L48=0)),"Deleted",IFERROR(M48/L48-1,""))))</f>
        <v>1.8087855297157507E-2</v>
      </c>
      <c r="AH48" s="249">
        <f t="shared" ref="AH48:AH67" si="46">IF(AND(N48=0,M48=0),"",IF(AND(NOT(N48=0),M48=0),"Added",IF(AND(N48=0,NOT(M48=0)),"Deleted",IFERROR(N48/M48-1,""))))</f>
        <v>1.5228426395939021E-2</v>
      </c>
      <c r="AI48" s="249">
        <f t="shared" ref="AI48:AI67" si="47">IF(AND(O48=0,N48=0),"",IF(AND(NOT(O48=0),N48=0),"Added",IF(AND(O48=0,NOT(N48=0)),"Deleted",IFERROR(O48/N48-1,""))))</f>
        <v>1.2499999999999956E-2</v>
      </c>
      <c r="AJ48" s="249">
        <f t="shared" ref="AJ48:AJ67" si="48">IF(AND(P48=0,O48=0),"",IF(AND(NOT(P48=0),O48=0),"Added",IF(AND(P48=0,NOT(O48=0)),"Deleted",IFERROR(P48/O48-1,""))))</f>
        <v>-9.8765432098765205E-3</v>
      </c>
      <c r="AK48" s="249">
        <f t="shared" ref="AK48:AK67" si="49">IF(AND(Q48=0,P48=0),"",IF(AND(NOT(Q48=0),P48=0),"Added",IF(AND(Q48=0,NOT(P48=0)),"Deleted",IFERROR(Q48/P48-1,""))))</f>
        <v>2.493765586034935E-2</v>
      </c>
      <c r="AL48" s="249">
        <f t="shared" ref="AL48:AL67" si="50">IF(AND(R48=0,Q48=0),"",IF(AND(NOT(R48=0),Q48=0),"Added",IF(AND(R48=0,NOT(Q48=0)),"Deleted",IFERROR(R48/Q48-1,""))))</f>
        <v>4.6228710462286937E-2</v>
      </c>
      <c r="AM48" s="249">
        <f t="shared" ref="AM48:AM67" si="51">IF(AND(S48=0,R48=0),"",IF(AND(NOT(S48=0),R48=0),"Added",IF(AND(S48=0,NOT(R48=0)),"Deleted",IFERROR(S48/R48-1,""))))</f>
        <v>6.9767441860465018E-2</v>
      </c>
    </row>
    <row r="49" spans="1:39" x14ac:dyDescent="0.2">
      <c r="A49" s="232" t="s">
        <v>46</v>
      </c>
      <c r="B49" s="233">
        <v>9</v>
      </c>
      <c r="C49" s="233">
        <v>7.92</v>
      </c>
      <c r="D49" s="233">
        <v>7.43</v>
      </c>
      <c r="E49" s="233">
        <v>6.93</v>
      </c>
      <c r="F49" s="233">
        <v>7.3</v>
      </c>
      <c r="G49" s="233">
        <v>7.7609613036192604</v>
      </c>
      <c r="H49" s="233">
        <v>8.09</v>
      </c>
      <c r="I49" s="233">
        <v>8.07</v>
      </c>
      <c r="J49" s="233">
        <v>7.97</v>
      </c>
      <c r="K49" s="233">
        <v>7.7</v>
      </c>
      <c r="L49" s="233">
        <v>7.59</v>
      </c>
      <c r="M49" s="233">
        <v>7.54</v>
      </c>
      <c r="N49" s="233">
        <v>7.53</v>
      </c>
      <c r="O49" s="233">
        <v>7.43</v>
      </c>
      <c r="P49" s="233">
        <v>7.04</v>
      </c>
      <c r="Q49" s="233">
        <v>7.1</v>
      </c>
      <c r="R49" s="233">
        <v>7.33</v>
      </c>
      <c r="S49" s="233">
        <f>IF('Relative Weights'!E7=0,0,'Relative Weights'!E7)</f>
        <v>7.7</v>
      </c>
      <c r="U49" s="234"/>
      <c r="V49" s="232" t="s">
        <v>46</v>
      </c>
      <c r="W49" s="249">
        <f t="shared" si="35"/>
        <v>-0.12</v>
      </c>
      <c r="X49" s="249">
        <f t="shared" si="36"/>
        <v>-6.1868686868686851E-2</v>
      </c>
      <c r="Y49" s="249">
        <f t="shared" si="37"/>
        <v>-6.7294751009421283E-2</v>
      </c>
      <c r="Z49" s="249">
        <f t="shared" si="38"/>
        <v>5.3391053391053322E-2</v>
      </c>
      <c r="AA49" s="249">
        <f t="shared" si="39"/>
        <v>6.3145384057432974E-2</v>
      </c>
      <c r="AB49" s="249">
        <f t="shared" si="40"/>
        <v>4.2396641795816592E-2</v>
      </c>
      <c r="AC49" s="249">
        <f t="shared" si="41"/>
        <v>-2.4721878862793423E-3</v>
      </c>
      <c r="AD49" s="249">
        <f t="shared" si="42"/>
        <v>-1.239157372986377E-2</v>
      </c>
      <c r="AE49" s="249">
        <f t="shared" si="43"/>
        <v>-3.3877038895859468E-2</v>
      </c>
      <c r="AF49" s="249">
        <f t="shared" si="44"/>
        <v>-1.4285714285714346E-2</v>
      </c>
      <c r="AG49" s="249">
        <f t="shared" si="45"/>
        <v>-6.5876152832674562E-3</v>
      </c>
      <c r="AH49" s="249">
        <f t="shared" si="46"/>
        <v>-1.3262599469495706E-3</v>
      </c>
      <c r="AI49" s="249">
        <f t="shared" si="47"/>
        <v>-1.3280212483399834E-2</v>
      </c>
      <c r="AJ49" s="249">
        <f t="shared" si="48"/>
        <v>-5.2489905787348579E-2</v>
      </c>
      <c r="AK49" s="249">
        <f t="shared" si="49"/>
        <v>8.5227272727272929E-3</v>
      </c>
      <c r="AL49" s="249">
        <f t="shared" si="50"/>
        <v>3.2394366197183055E-2</v>
      </c>
      <c r="AM49" s="249">
        <f t="shared" si="51"/>
        <v>5.0477489768076422E-2</v>
      </c>
    </row>
    <row r="50" spans="1:39" x14ac:dyDescent="0.2">
      <c r="A50" s="232" t="s">
        <v>47</v>
      </c>
      <c r="B50" s="233">
        <v>5.7</v>
      </c>
      <c r="C50" s="233">
        <v>5</v>
      </c>
      <c r="D50" s="233">
        <v>5.01</v>
      </c>
      <c r="E50" s="233">
        <v>4.97</v>
      </c>
      <c r="F50" s="233">
        <v>5.38</v>
      </c>
      <c r="G50" s="233">
        <v>5.4837375621867173</v>
      </c>
      <c r="H50" s="233">
        <v>5.43</v>
      </c>
      <c r="I50" s="233">
        <v>5.44</v>
      </c>
      <c r="J50" s="233">
        <v>5.41</v>
      </c>
      <c r="K50" s="233">
        <v>5.48</v>
      </c>
      <c r="L50" s="233">
        <v>5.55</v>
      </c>
      <c r="M50" s="233">
        <v>5.82</v>
      </c>
      <c r="N50" s="233">
        <v>6.03</v>
      </c>
      <c r="O50" s="233">
        <v>6.09</v>
      </c>
      <c r="P50" s="233">
        <v>6.07</v>
      </c>
      <c r="Q50" s="233">
        <v>6.27</v>
      </c>
      <c r="R50" s="233">
        <v>6.69</v>
      </c>
      <c r="S50" s="233">
        <f>IF('Relative Weights'!E8=0,0,'Relative Weights'!E8)</f>
        <v>7.22</v>
      </c>
      <c r="U50" s="234"/>
      <c r="V50" s="232" t="s">
        <v>47</v>
      </c>
      <c r="W50" s="249">
        <f t="shared" si="35"/>
        <v>-0.1228070175438597</v>
      </c>
      <c r="X50" s="249">
        <f t="shared" si="36"/>
        <v>2.0000000000000018E-3</v>
      </c>
      <c r="Y50" s="249">
        <f t="shared" si="37"/>
        <v>-7.9840319361277334E-3</v>
      </c>
      <c r="Z50" s="249">
        <f t="shared" si="38"/>
        <v>8.2494969818913466E-2</v>
      </c>
      <c r="AA50" s="249">
        <f t="shared" si="39"/>
        <v>1.9282074755895495E-2</v>
      </c>
      <c r="AB50" s="249">
        <f t="shared" si="40"/>
        <v>-9.7994409063749677E-3</v>
      </c>
      <c r="AC50" s="249">
        <f t="shared" si="41"/>
        <v>1.8416206261511192E-3</v>
      </c>
      <c r="AD50" s="249">
        <f t="shared" si="42"/>
        <v>-5.5147058823530326E-3</v>
      </c>
      <c r="AE50" s="249">
        <f t="shared" si="43"/>
        <v>1.2939001848428777E-2</v>
      </c>
      <c r="AF50" s="249">
        <f t="shared" si="44"/>
        <v>1.2773722627737127E-2</v>
      </c>
      <c r="AG50" s="249">
        <f t="shared" si="45"/>
        <v>4.8648648648648818E-2</v>
      </c>
      <c r="AH50" s="249">
        <f t="shared" si="46"/>
        <v>3.6082474226804218E-2</v>
      </c>
      <c r="AI50" s="249">
        <f t="shared" si="47"/>
        <v>9.9502487562188602E-3</v>
      </c>
      <c r="AJ50" s="249">
        <f t="shared" si="48"/>
        <v>-3.2840722495893759E-3</v>
      </c>
      <c r="AK50" s="249">
        <f t="shared" si="49"/>
        <v>3.2948929159802187E-2</v>
      </c>
      <c r="AL50" s="249">
        <f t="shared" si="50"/>
        <v>6.6985645933014482E-2</v>
      </c>
      <c r="AM50" s="249">
        <f t="shared" si="51"/>
        <v>7.9222720478325792E-2</v>
      </c>
    </row>
    <row r="51" spans="1:39" x14ac:dyDescent="0.2">
      <c r="A51" s="232" t="s">
        <v>48</v>
      </c>
      <c r="B51" s="233">
        <v>2.71</v>
      </c>
      <c r="C51" s="233">
        <v>2.5499999999999998</v>
      </c>
      <c r="D51" s="233">
        <v>2.4900000000000002</v>
      </c>
      <c r="E51" s="233">
        <v>2.4300000000000002</v>
      </c>
      <c r="F51" s="233">
        <v>2.5</v>
      </c>
      <c r="G51" s="233">
        <v>2.5617807447590417</v>
      </c>
      <c r="H51" s="233">
        <v>2.48</v>
      </c>
      <c r="I51" s="233">
        <v>2.34</v>
      </c>
      <c r="J51" s="233">
        <v>2.27</v>
      </c>
      <c r="K51" s="233">
        <v>2.2999999999999998</v>
      </c>
      <c r="L51" s="233">
        <v>2.4300000000000002</v>
      </c>
      <c r="M51" s="233">
        <v>2.5099999999999998</v>
      </c>
      <c r="N51" s="233">
        <v>2.56</v>
      </c>
      <c r="O51" s="233">
        <v>2.4700000000000002</v>
      </c>
      <c r="P51" s="233">
        <v>2.39</v>
      </c>
      <c r="Q51" s="233">
        <v>2.38</v>
      </c>
      <c r="R51" s="233">
        <v>2.41</v>
      </c>
      <c r="S51" s="233">
        <f>IF('Relative Weights'!E9=0,0,'Relative Weights'!E9)</f>
        <v>2.4</v>
      </c>
      <c r="U51" s="234"/>
      <c r="V51" s="232" t="s">
        <v>48</v>
      </c>
      <c r="W51" s="249">
        <f t="shared" si="35"/>
        <v>-5.9040590405904148E-2</v>
      </c>
      <c r="X51" s="249">
        <f t="shared" si="36"/>
        <v>-2.3529411764705688E-2</v>
      </c>
      <c r="Y51" s="249">
        <f t="shared" si="37"/>
        <v>-2.4096385542168641E-2</v>
      </c>
      <c r="Z51" s="249">
        <f t="shared" si="38"/>
        <v>2.8806584362139898E-2</v>
      </c>
      <c r="AA51" s="249">
        <f t="shared" si="39"/>
        <v>2.4712297903616731E-2</v>
      </c>
      <c r="AB51" s="249">
        <f t="shared" si="40"/>
        <v>-3.1923397397045417E-2</v>
      </c>
      <c r="AC51" s="249">
        <f t="shared" si="41"/>
        <v>-5.6451612903225867E-2</v>
      </c>
      <c r="AD51" s="249">
        <f t="shared" si="42"/>
        <v>-2.9914529914529808E-2</v>
      </c>
      <c r="AE51" s="249">
        <f t="shared" si="43"/>
        <v>1.3215859030836885E-2</v>
      </c>
      <c r="AF51" s="249">
        <f t="shared" si="44"/>
        <v>5.65217391304349E-2</v>
      </c>
      <c r="AG51" s="249">
        <f t="shared" si="45"/>
        <v>3.2921810699588328E-2</v>
      </c>
      <c r="AH51" s="249">
        <f t="shared" si="46"/>
        <v>1.9920318725099806E-2</v>
      </c>
      <c r="AI51" s="249">
        <f t="shared" si="47"/>
        <v>-3.5156249999999889E-2</v>
      </c>
      <c r="AJ51" s="249">
        <f t="shared" si="48"/>
        <v>-3.2388663967611309E-2</v>
      </c>
      <c r="AK51" s="249">
        <f t="shared" si="49"/>
        <v>-4.1841004184101083E-3</v>
      </c>
      <c r="AL51" s="249">
        <f t="shared" si="50"/>
        <v>1.26050420168069E-2</v>
      </c>
      <c r="AM51" s="249">
        <f t="shared" si="51"/>
        <v>-4.1493775933610921E-3</v>
      </c>
    </row>
    <row r="52" spans="1:39" x14ac:dyDescent="0.2">
      <c r="A52" s="232" t="s">
        <v>49</v>
      </c>
      <c r="B52" s="233">
        <v>7.16</v>
      </c>
      <c r="C52" s="233">
        <v>7.11</v>
      </c>
      <c r="D52" s="233">
        <v>7.09</v>
      </c>
      <c r="E52" s="233">
        <v>7.15</v>
      </c>
      <c r="F52" s="233">
        <v>7.23</v>
      </c>
      <c r="G52" s="233">
        <v>7.1967350721162715</v>
      </c>
      <c r="H52" s="233">
        <v>7.07</v>
      </c>
      <c r="I52" s="233">
        <v>7.01</v>
      </c>
      <c r="J52" s="233">
        <v>7.13</v>
      </c>
      <c r="K52" s="233">
        <v>7.33</v>
      </c>
      <c r="L52" s="233">
        <v>7.71</v>
      </c>
      <c r="M52" s="233">
        <v>8.08</v>
      </c>
      <c r="N52" s="233">
        <v>7.8</v>
      </c>
      <c r="O52" s="233">
        <v>7.21</v>
      </c>
      <c r="P52" s="233">
        <v>6.54</v>
      </c>
      <c r="Q52" s="233">
        <v>6.87</v>
      </c>
      <c r="R52" s="233">
        <v>7.43</v>
      </c>
      <c r="S52" s="233">
        <f>IF('Relative Weights'!E10=0,0,'Relative Weights'!E10)</f>
        <v>8.09</v>
      </c>
      <c r="U52" s="234"/>
      <c r="V52" s="232" t="s">
        <v>49</v>
      </c>
      <c r="W52" s="249">
        <f t="shared" si="35"/>
        <v>-6.9832402234636382E-3</v>
      </c>
      <c r="X52" s="249">
        <f t="shared" si="36"/>
        <v>-2.812939521800395E-3</v>
      </c>
      <c r="Y52" s="249">
        <f t="shared" si="37"/>
        <v>8.4626234132580969E-3</v>
      </c>
      <c r="Z52" s="249">
        <f t="shared" si="38"/>
        <v>1.118881118881121E-2</v>
      </c>
      <c r="AA52" s="249">
        <f t="shared" si="39"/>
        <v>-4.6009582135171367E-3</v>
      </c>
      <c r="AB52" s="249">
        <f t="shared" si="40"/>
        <v>-1.7610078854688682E-2</v>
      </c>
      <c r="AC52" s="249">
        <f t="shared" si="41"/>
        <v>-8.4865629420085575E-3</v>
      </c>
      <c r="AD52" s="249">
        <f t="shared" si="42"/>
        <v>1.711840228245376E-2</v>
      </c>
      <c r="AE52" s="249">
        <f t="shared" si="43"/>
        <v>2.8050490883590573E-2</v>
      </c>
      <c r="AF52" s="249">
        <f t="shared" si="44"/>
        <v>5.184174624829474E-2</v>
      </c>
      <c r="AG52" s="249">
        <f t="shared" si="45"/>
        <v>4.7989623865110298E-2</v>
      </c>
      <c r="AH52" s="249">
        <f t="shared" si="46"/>
        <v>-3.4653465346534684E-2</v>
      </c>
      <c r="AI52" s="249">
        <f t="shared" si="47"/>
        <v>-7.5641025641025594E-2</v>
      </c>
      <c r="AJ52" s="249">
        <f t="shared" si="48"/>
        <v>-9.2926490984743371E-2</v>
      </c>
      <c r="AK52" s="249">
        <f t="shared" si="49"/>
        <v>5.0458715596330306E-2</v>
      </c>
      <c r="AL52" s="249">
        <f t="shared" si="50"/>
        <v>8.151382823871911E-2</v>
      </c>
      <c r="AM52" s="249">
        <f t="shared" si="51"/>
        <v>8.8829071332436005E-2</v>
      </c>
    </row>
    <row r="53" spans="1:39" x14ac:dyDescent="0.2">
      <c r="A53" s="232" t="s">
        <v>50</v>
      </c>
      <c r="B53" s="233">
        <v>6.37</v>
      </c>
      <c r="C53" s="233">
        <v>5.64</v>
      </c>
      <c r="D53" s="233">
        <v>5.83</v>
      </c>
      <c r="E53" s="233">
        <v>6.12</v>
      </c>
      <c r="F53" s="233">
        <v>7.13</v>
      </c>
      <c r="G53" s="233">
        <v>7.5895264367688071</v>
      </c>
      <c r="H53" s="233">
        <v>7.63</v>
      </c>
      <c r="I53" s="233">
        <v>7.47</v>
      </c>
      <c r="J53" s="233">
        <v>7.46</v>
      </c>
      <c r="K53" s="233">
        <v>7.58</v>
      </c>
      <c r="L53" s="233">
        <v>7.66</v>
      </c>
      <c r="M53" s="233">
        <v>7.64</v>
      </c>
      <c r="N53" s="233">
        <v>7.1</v>
      </c>
      <c r="O53" s="233">
        <v>6.14</v>
      </c>
      <c r="P53" s="233">
        <v>5.5</v>
      </c>
      <c r="Q53" s="233">
        <v>5.49</v>
      </c>
      <c r="R53" s="233">
        <v>6</v>
      </c>
      <c r="S53" s="233">
        <f>IF('Relative Weights'!E11=0,0,'Relative Weights'!E11)</f>
        <v>6.73</v>
      </c>
      <c r="U53" s="234"/>
      <c r="V53" s="232" t="s">
        <v>50</v>
      </c>
      <c r="W53" s="249">
        <f t="shared" si="35"/>
        <v>-0.11459968602825754</v>
      </c>
      <c r="X53" s="249">
        <f t="shared" si="36"/>
        <v>3.3687943262411313E-2</v>
      </c>
      <c r="Y53" s="249">
        <f t="shared" si="37"/>
        <v>4.9742710120068701E-2</v>
      </c>
      <c r="Z53" s="249">
        <f t="shared" si="38"/>
        <v>0.16503267973856195</v>
      </c>
      <c r="AA53" s="249">
        <f t="shared" si="39"/>
        <v>6.4449710626761192E-2</v>
      </c>
      <c r="AB53" s="249">
        <f t="shared" si="40"/>
        <v>5.3328180049694307E-3</v>
      </c>
      <c r="AC53" s="249">
        <f t="shared" si="41"/>
        <v>-2.0969855832241202E-2</v>
      </c>
      <c r="AD53" s="249">
        <f t="shared" si="42"/>
        <v>-1.3386880856760541E-3</v>
      </c>
      <c r="AE53" s="249">
        <f t="shared" si="43"/>
        <v>1.6085790884718509E-2</v>
      </c>
      <c r="AF53" s="249">
        <f t="shared" si="44"/>
        <v>1.055408970976246E-2</v>
      </c>
      <c r="AG53" s="249">
        <f t="shared" si="45"/>
        <v>-2.6109660574412663E-3</v>
      </c>
      <c r="AH53" s="249">
        <f t="shared" si="46"/>
        <v>-7.06806282722513E-2</v>
      </c>
      <c r="AI53" s="249">
        <f t="shared" si="47"/>
        <v>-0.13521126760563384</v>
      </c>
      <c r="AJ53" s="249">
        <f t="shared" si="48"/>
        <v>-0.10423452768729635</v>
      </c>
      <c r="AK53" s="249">
        <f t="shared" si="49"/>
        <v>-1.8181818181818299E-3</v>
      </c>
      <c r="AL53" s="249">
        <f t="shared" si="50"/>
        <v>9.2896174863387859E-2</v>
      </c>
      <c r="AM53" s="249">
        <f t="shared" si="51"/>
        <v>0.12166666666666681</v>
      </c>
    </row>
    <row r="54" spans="1:39" x14ac:dyDescent="0.2">
      <c r="A54" s="232" t="s">
        <v>51</v>
      </c>
      <c r="B54" s="233">
        <v>3.51</v>
      </c>
      <c r="C54" s="233">
        <v>3.13</v>
      </c>
      <c r="D54" s="233">
        <v>2.94</v>
      </c>
      <c r="E54" s="233">
        <v>2.77</v>
      </c>
      <c r="F54" s="233">
        <v>2.83</v>
      </c>
      <c r="G54" s="233">
        <v>2.9414033407952709</v>
      </c>
      <c r="H54" s="233">
        <v>2.86</v>
      </c>
      <c r="I54" s="233">
        <v>2.88</v>
      </c>
      <c r="J54" s="233">
        <v>2.89</v>
      </c>
      <c r="K54" s="233">
        <v>3.02</v>
      </c>
      <c r="L54" s="233">
        <v>3.09</v>
      </c>
      <c r="M54" s="233">
        <v>3.1</v>
      </c>
      <c r="N54" s="233">
        <v>3.01</v>
      </c>
      <c r="O54" s="233">
        <v>2.85</v>
      </c>
      <c r="P54" s="233">
        <v>2.79</v>
      </c>
      <c r="Q54" s="233">
        <v>2.88</v>
      </c>
      <c r="R54" s="233">
        <v>3.06</v>
      </c>
      <c r="S54" s="233">
        <f>IF('Relative Weights'!E12=0,0,'Relative Weights'!E12)</f>
        <v>3.4</v>
      </c>
      <c r="U54" s="234"/>
      <c r="V54" s="232" t="s">
        <v>51</v>
      </c>
      <c r="W54" s="249">
        <f t="shared" si="35"/>
        <v>-0.10826210826210825</v>
      </c>
      <c r="X54" s="249">
        <f t="shared" si="36"/>
        <v>-6.0702875399361034E-2</v>
      </c>
      <c r="Y54" s="249">
        <f t="shared" si="37"/>
        <v>-5.7823129251700633E-2</v>
      </c>
      <c r="Z54" s="249">
        <f t="shared" si="38"/>
        <v>2.1660649819494671E-2</v>
      </c>
      <c r="AA54" s="249">
        <f t="shared" si="39"/>
        <v>3.936513809020159E-2</v>
      </c>
      <c r="AB54" s="249">
        <f t="shared" si="40"/>
        <v>-2.767500113509147E-2</v>
      </c>
      <c r="AC54" s="249">
        <f t="shared" si="41"/>
        <v>6.9930069930070893E-3</v>
      </c>
      <c r="AD54" s="249">
        <f t="shared" si="42"/>
        <v>3.4722222222223209E-3</v>
      </c>
      <c r="AE54" s="249">
        <f t="shared" si="43"/>
        <v>4.4982698961937739E-2</v>
      </c>
      <c r="AF54" s="249">
        <f t="shared" si="44"/>
        <v>2.3178807947019875E-2</v>
      </c>
      <c r="AG54" s="249">
        <f t="shared" si="45"/>
        <v>3.2362459546926292E-3</v>
      </c>
      <c r="AH54" s="249">
        <f t="shared" si="46"/>
        <v>-2.9032258064516259E-2</v>
      </c>
      <c r="AI54" s="249">
        <f t="shared" si="47"/>
        <v>-5.3156146179401897E-2</v>
      </c>
      <c r="AJ54" s="249">
        <f t="shared" si="48"/>
        <v>-2.1052631578947434E-2</v>
      </c>
      <c r="AK54" s="249">
        <f t="shared" si="49"/>
        <v>3.2258064516129004E-2</v>
      </c>
      <c r="AL54" s="249">
        <f t="shared" si="50"/>
        <v>6.25E-2</v>
      </c>
      <c r="AM54" s="249">
        <f t="shared" si="51"/>
        <v>0.11111111111111116</v>
      </c>
    </row>
    <row r="55" spans="1:39" x14ac:dyDescent="0.2">
      <c r="A55" s="232" t="s">
        <v>52</v>
      </c>
      <c r="B55" s="233">
        <v>0</v>
      </c>
      <c r="C55" s="233">
        <v>0</v>
      </c>
      <c r="D55" s="233">
        <v>0</v>
      </c>
      <c r="E55" s="233">
        <v>0</v>
      </c>
      <c r="F55" s="233">
        <v>0</v>
      </c>
      <c r="G55" s="233">
        <v>0</v>
      </c>
      <c r="H55" s="233">
        <v>0</v>
      </c>
      <c r="I55" s="233">
        <v>0</v>
      </c>
      <c r="J55" s="233">
        <v>0</v>
      </c>
      <c r="K55" s="233">
        <v>0</v>
      </c>
      <c r="L55" s="233">
        <v>0</v>
      </c>
      <c r="M55" s="233">
        <v>0</v>
      </c>
      <c r="N55" s="233">
        <v>0</v>
      </c>
      <c r="O55" s="233">
        <v>0</v>
      </c>
      <c r="P55" s="233">
        <v>0</v>
      </c>
      <c r="Q55" s="233">
        <v>0</v>
      </c>
      <c r="R55" s="233">
        <v>0</v>
      </c>
      <c r="S55" s="233">
        <f>IF('Relative Weights'!E13=0,0,'Relative Weights'!E13)</f>
        <v>0</v>
      </c>
      <c r="U55" s="234"/>
      <c r="V55" s="232" t="s">
        <v>52</v>
      </c>
      <c r="W55" s="249" t="str">
        <f t="shared" si="35"/>
        <v/>
      </c>
      <c r="X55" s="249" t="str">
        <f t="shared" si="36"/>
        <v/>
      </c>
      <c r="Y55" s="249" t="str">
        <f t="shared" si="37"/>
        <v/>
      </c>
      <c r="Z55" s="249" t="str">
        <f t="shared" si="38"/>
        <v/>
      </c>
      <c r="AA55" s="249" t="str">
        <f t="shared" si="39"/>
        <v/>
      </c>
      <c r="AB55" s="249" t="str">
        <f t="shared" si="40"/>
        <v/>
      </c>
      <c r="AC55" s="249" t="str">
        <f t="shared" si="41"/>
        <v/>
      </c>
      <c r="AD55" s="249" t="str">
        <f t="shared" si="42"/>
        <v/>
      </c>
      <c r="AE55" s="249" t="str">
        <f t="shared" si="43"/>
        <v/>
      </c>
      <c r="AF55" s="249" t="str">
        <f t="shared" si="44"/>
        <v/>
      </c>
      <c r="AG55" s="249" t="str">
        <f t="shared" si="45"/>
        <v/>
      </c>
      <c r="AH55" s="249" t="str">
        <f t="shared" si="46"/>
        <v/>
      </c>
      <c r="AI55" s="249" t="str">
        <f t="shared" si="47"/>
        <v/>
      </c>
      <c r="AJ55" s="249" t="str">
        <f t="shared" si="48"/>
        <v/>
      </c>
      <c r="AK55" s="249" t="str">
        <f t="shared" si="49"/>
        <v/>
      </c>
      <c r="AL55" s="249" t="str">
        <f t="shared" si="50"/>
        <v/>
      </c>
      <c r="AM55" s="249" t="str">
        <f t="shared" si="51"/>
        <v/>
      </c>
    </row>
    <row r="56" spans="1:39" x14ac:dyDescent="0.2">
      <c r="A56" s="232" t="s">
        <v>53</v>
      </c>
      <c r="B56" s="233">
        <v>3.55</v>
      </c>
      <c r="C56" s="233">
        <v>3.28</v>
      </c>
      <c r="D56" s="233">
        <v>3.25</v>
      </c>
      <c r="E56" s="233">
        <v>3.11</v>
      </c>
      <c r="F56" s="233">
        <v>3.08</v>
      </c>
      <c r="G56" s="233">
        <v>2.996205733344194</v>
      </c>
      <c r="H56" s="233">
        <v>2.97</v>
      </c>
      <c r="I56" s="233">
        <v>2.93</v>
      </c>
      <c r="J56" s="233">
        <v>2.98</v>
      </c>
      <c r="K56" s="233">
        <v>2.89</v>
      </c>
      <c r="L56" s="233">
        <v>3.07</v>
      </c>
      <c r="M56" s="233">
        <v>2.89</v>
      </c>
      <c r="N56" s="233">
        <v>2.93</v>
      </c>
      <c r="O56" s="233">
        <v>2.57</v>
      </c>
      <c r="P56" s="233">
        <v>2.4700000000000002</v>
      </c>
      <c r="Q56" s="233">
        <v>2.2999999999999998</v>
      </c>
      <c r="R56" s="233">
        <v>2.31</v>
      </c>
      <c r="S56" s="233">
        <f>IF('Relative Weights'!E14=0,0,'Relative Weights'!E14)</f>
        <v>2.35</v>
      </c>
      <c r="U56" s="234"/>
      <c r="V56" s="232" t="s">
        <v>53</v>
      </c>
      <c r="W56" s="249">
        <f t="shared" si="35"/>
        <v>-7.6056338028169024E-2</v>
      </c>
      <c r="X56" s="249">
        <f t="shared" si="36"/>
        <v>-9.1463414634145312E-3</v>
      </c>
      <c r="Y56" s="249">
        <f t="shared" si="37"/>
        <v>-4.3076923076923124E-2</v>
      </c>
      <c r="Z56" s="249">
        <f t="shared" si="38"/>
        <v>-9.6463022508037621E-3</v>
      </c>
      <c r="AA56" s="249">
        <f t="shared" si="39"/>
        <v>-2.7205930732404515E-2</v>
      </c>
      <c r="AB56" s="249">
        <f t="shared" si="40"/>
        <v>-8.7463063876273006E-3</v>
      </c>
      <c r="AC56" s="249">
        <f t="shared" si="41"/>
        <v>-1.3468013468013518E-2</v>
      </c>
      <c r="AD56" s="249">
        <f t="shared" si="42"/>
        <v>1.7064846416382284E-2</v>
      </c>
      <c r="AE56" s="249">
        <f t="shared" si="43"/>
        <v>-3.0201342281879096E-2</v>
      </c>
      <c r="AF56" s="249">
        <f t="shared" si="44"/>
        <v>6.2283737024221297E-2</v>
      </c>
      <c r="AG56" s="249">
        <f t="shared" si="45"/>
        <v>-5.863192182410415E-2</v>
      </c>
      <c r="AH56" s="249">
        <f t="shared" si="46"/>
        <v>1.384083044982698E-2</v>
      </c>
      <c r="AI56" s="249">
        <f t="shared" si="47"/>
        <v>-0.12286689419795227</v>
      </c>
      <c r="AJ56" s="249">
        <f t="shared" si="48"/>
        <v>-3.8910505836575737E-2</v>
      </c>
      <c r="AK56" s="249">
        <f t="shared" si="49"/>
        <v>-6.8825910931174183E-2</v>
      </c>
      <c r="AL56" s="249">
        <f t="shared" si="50"/>
        <v>4.3478260869567187E-3</v>
      </c>
      <c r="AM56" s="249">
        <f t="shared" si="51"/>
        <v>1.7316017316017396E-2</v>
      </c>
    </row>
    <row r="57" spans="1:39" x14ac:dyDescent="0.2">
      <c r="A57" s="232" t="s">
        <v>54</v>
      </c>
      <c r="B57" s="233">
        <v>3.25</v>
      </c>
      <c r="C57" s="233">
        <v>3.06</v>
      </c>
      <c r="D57" s="233">
        <v>2.87</v>
      </c>
      <c r="E57" s="233">
        <v>2.68</v>
      </c>
      <c r="F57" s="233">
        <v>2.64</v>
      </c>
      <c r="G57" s="233">
        <v>2.6527449589877921</v>
      </c>
      <c r="H57" s="233">
        <v>2.63</v>
      </c>
      <c r="I57" s="233">
        <v>2.58</v>
      </c>
      <c r="J57" s="233">
        <v>2.69</v>
      </c>
      <c r="K57" s="233">
        <v>2.83</v>
      </c>
      <c r="L57" s="233">
        <v>3.16</v>
      </c>
      <c r="M57" s="233">
        <v>3.38</v>
      </c>
      <c r="N57" s="233">
        <v>3.6</v>
      </c>
      <c r="O57" s="233">
        <v>3.58</v>
      </c>
      <c r="P57" s="233">
        <v>3.35</v>
      </c>
      <c r="Q57" s="233">
        <v>3.12</v>
      </c>
      <c r="R57" s="233">
        <v>3.02</v>
      </c>
      <c r="S57" s="233">
        <f>IF('Relative Weights'!E15=0,0,'Relative Weights'!E15)</f>
        <v>3.17</v>
      </c>
      <c r="U57" s="234"/>
      <c r="V57" s="232" t="s">
        <v>54</v>
      </c>
      <c r="W57" s="249">
        <f t="shared" si="35"/>
        <v>-5.8461538461538454E-2</v>
      </c>
      <c r="X57" s="249">
        <f t="shared" si="36"/>
        <v>-6.2091503267973858E-2</v>
      </c>
      <c r="Y57" s="249">
        <f t="shared" si="37"/>
        <v>-6.6202090592334506E-2</v>
      </c>
      <c r="Z57" s="249">
        <f t="shared" si="38"/>
        <v>-1.4925373134328401E-2</v>
      </c>
      <c r="AA57" s="249">
        <f t="shared" si="39"/>
        <v>4.8276359802241764E-3</v>
      </c>
      <c r="AB57" s="249">
        <f t="shared" si="40"/>
        <v>-8.5741220281013719E-3</v>
      </c>
      <c r="AC57" s="249">
        <f t="shared" si="41"/>
        <v>-1.9011406844106404E-2</v>
      </c>
      <c r="AD57" s="249">
        <f t="shared" si="42"/>
        <v>4.2635658914728536E-2</v>
      </c>
      <c r="AE57" s="249">
        <f t="shared" si="43"/>
        <v>5.2044609665427455E-2</v>
      </c>
      <c r="AF57" s="249">
        <f t="shared" si="44"/>
        <v>0.11660777385159005</v>
      </c>
      <c r="AG57" s="249">
        <f t="shared" si="45"/>
        <v>6.9620253164556889E-2</v>
      </c>
      <c r="AH57" s="249">
        <f t="shared" si="46"/>
        <v>6.5088757396449815E-2</v>
      </c>
      <c r="AI57" s="249">
        <f t="shared" si="47"/>
        <v>-5.5555555555555358E-3</v>
      </c>
      <c r="AJ57" s="249">
        <f t="shared" si="48"/>
        <v>-6.4245810055865937E-2</v>
      </c>
      <c r="AK57" s="249">
        <f t="shared" si="49"/>
        <v>-6.8656716417910491E-2</v>
      </c>
      <c r="AL57" s="249">
        <f t="shared" si="50"/>
        <v>-3.2051282051282048E-2</v>
      </c>
      <c r="AM57" s="249">
        <f t="shared" si="51"/>
        <v>4.9668874172185351E-2</v>
      </c>
    </row>
    <row r="58" spans="1:39" x14ac:dyDescent="0.2">
      <c r="A58" s="232" t="s">
        <v>729</v>
      </c>
      <c r="B58" s="233">
        <v>0</v>
      </c>
      <c r="C58" s="233">
        <v>0</v>
      </c>
      <c r="D58" s="233">
        <v>0</v>
      </c>
      <c r="E58" s="233">
        <v>0</v>
      </c>
      <c r="F58" s="233">
        <v>0</v>
      </c>
      <c r="G58" s="233">
        <v>0</v>
      </c>
      <c r="H58" s="233">
        <v>0</v>
      </c>
      <c r="I58" s="233">
        <v>0</v>
      </c>
      <c r="J58" s="233">
        <v>0</v>
      </c>
      <c r="K58" s="233">
        <v>0</v>
      </c>
      <c r="L58" s="233">
        <v>0</v>
      </c>
      <c r="M58" s="233">
        <v>0</v>
      </c>
      <c r="N58" s="233">
        <v>0</v>
      </c>
      <c r="O58" s="233">
        <v>0</v>
      </c>
      <c r="P58" s="233">
        <v>0</v>
      </c>
      <c r="Q58" s="233">
        <v>0</v>
      </c>
      <c r="R58" s="233">
        <v>0</v>
      </c>
      <c r="S58" s="233">
        <f>IF('Relative Weights'!E16=0,0,'Relative Weights'!E16)</f>
        <v>0</v>
      </c>
      <c r="U58" s="234"/>
      <c r="V58" s="232" t="s">
        <v>729</v>
      </c>
      <c r="W58" s="249" t="str">
        <f t="shared" si="35"/>
        <v/>
      </c>
      <c r="X58" s="249" t="str">
        <f t="shared" si="36"/>
        <v/>
      </c>
      <c r="Y58" s="249" t="str">
        <f t="shared" si="37"/>
        <v/>
      </c>
      <c r="Z58" s="249" t="str">
        <f t="shared" si="38"/>
        <v/>
      </c>
      <c r="AA58" s="249" t="str">
        <f t="shared" si="39"/>
        <v/>
      </c>
      <c r="AB58" s="249" t="str">
        <f t="shared" si="40"/>
        <v/>
      </c>
      <c r="AC58" s="249" t="str">
        <f t="shared" si="41"/>
        <v/>
      </c>
      <c r="AD58" s="249" t="str">
        <f t="shared" si="42"/>
        <v/>
      </c>
      <c r="AE58" s="249" t="str">
        <f t="shared" si="43"/>
        <v/>
      </c>
      <c r="AF58" s="249" t="str">
        <f t="shared" si="44"/>
        <v/>
      </c>
      <c r="AG58" s="249" t="str">
        <f t="shared" si="45"/>
        <v/>
      </c>
      <c r="AH58" s="249" t="str">
        <f t="shared" si="46"/>
        <v/>
      </c>
      <c r="AI58" s="249" t="str">
        <f t="shared" si="47"/>
        <v/>
      </c>
      <c r="AJ58" s="249" t="str">
        <f t="shared" si="48"/>
        <v/>
      </c>
      <c r="AK58" s="249" t="str">
        <f t="shared" si="49"/>
        <v/>
      </c>
      <c r="AL58" s="249" t="str">
        <f t="shared" si="50"/>
        <v/>
      </c>
      <c r="AM58" s="249" t="str">
        <f t="shared" si="51"/>
        <v/>
      </c>
    </row>
    <row r="59" spans="1:39" x14ac:dyDescent="0.2">
      <c r="A59" s="232" t="s">
        <v>56</v>
      </c>
      <c r="B59" s="233">
        <v>0</v>
      </c>
      <c r="C59" s="233">
        <v>0</v>
      </c>
      <c r="D59" s="233">
        <v>0</v>
      </c>
      <c r="E59" s="233">
        <v>0</v>
      </c>
      <c r="F59" s="233">
        <v>0</v>
      </c>
      <c r="G59" s="233">
        <v>0</v>
      </c>
      <c r="H59" s="233">
        <v>0</v>
      </c>
      <c r="I59" s="233">
        <v>0</v>
      </c>
      <c r="J59" s="233">
        <v>0</v>
      </c>
      <c r="K59" s="233">
        <v>0</v>
      </c>
      <c r="L59" s="233">
        <v>0</v>
      </c>
      <c r="M59" s="233">
        <v>0</v>
      </c>
      <c r="N59" s="233">
        <v>0</v>
      </c>
      <c r="O59" s="233">
        <v>0</v>
      </c>
      <c r="P59" s="233">
        <v>0</v>
      </c>
      <c r="Q59" s="233">
        <v>0</v>
      </c>
      <c r="R59" s="233">
        <v>0</v>
      </c>
      <c r="S59" s="233">
        <f>IF('Relative Weights'!E17=0,0,'Relative Weights'!E17)</f>
        <v>0</v>
      </c>
      <c r="U59" s="234"/>
      <c r="V59" s="232" t="s">
        <v>56</v>
      </c>
      <c r="W59" s="249" t="str">
        <f t="shared" si="35"/>
        <v/>
      </c>
      <c r="X59" s="249" t="str">
        <f t="shared" si="36"/>
        <v/>
      </c>
      <c r="Y59" s="249" t="str">
        <f t="shared" si="37"/>
        <v/>
      </c>
      <c r="Z59" s="249" t="str">
        <f t="shared" si="38"/>
        <v/>
      </c>
      <c r="AA59" s="249" t="str">
        <f t="shared" si="39"/>
        <v/>
      </c>
      <c r="AB59" s="249" t="str">
        <f t="shared" si="40"/>
        <v/>
      </c>
      <c r="AC59" s="249" t="str">
        <f t="shared" si="41"/>
        <v/>
      </c>
      <c r="AD59" s="249" t="str">
        <f t="shared" si="42"/>
        <v/>
      </c>
      <c r="AE59" s="249" t="str">
        <f t="shared" si="43"/>
        <v/>
      </c>
      <c r="AF59" s="249" t="str">
        <f t="shared" si="44"/>
        <v/>
      </c>
      <c r="AG59" s="249" t="str">
        <f t="shared" si="45"/>
        <v/>
      </c>
      <c r="AH59" s="249" t="str">
        <f t="shared" si="46"/>
        <v/>
      </c>
      <c r="AI59" s="249" t="str">
        <f t="shared" si="47"/>
        <v/>
      </c>
      <c r="AJ59" s="249" t="str">
        <f t="shared" si="48"/>
        <v/>
      </c>
      <c r="AK59" s="249" t="str">
        <f t="shared" si="49"/>
        <v/>
      </c>
      <c r="AL59" s="249" t="str">
        <f t="shared" si="50"/>
        <v/>
      </c>
      <c r="AM59" s="249" t="str">
        <f t="shared" si="51"/>
        <v/>
      </c>
    </row>
    <row r="60" spans="1:39" x14ac:dyDescent="0.2">
      <c r="A60" s="232" t="s">
        <v>57</v>
      </c>
      <c r="B60" s="233">
        <v>0</v>
      </c>
      <c r="C60" s="233">
        <v>0</v>
      </c>
      <c r="D60" s="233">
        <v>0</v>
      </c>
      <c r="E60" s="233">
        <v>0</v>
      </c>
      <c r="F60" s="233">
        <v>0</v>
      </c>
      <c r="G60" s="233">
        <v>0</v>
      </c>
      <c r="H60" s="233">
        <v>0</v>
      </c>
      <c r="I60" s="233">
        <v>0</v>
      </c>
      <c r="J60" s="233">
        <v>0</v>
      </c>
      <c r="K60" s="233">
        <v>0</v>
      </c>
      <c r="L60" s="233">
        <v>0</v>
      </c>
      <c r="M60" s="233">
        <v>0</v>
      </c>
      <c r="N60" s="233">
        <v>0</v>
      </c>
      <c r="O60" s="233">
        <v>0</v>
      </c>
      <c r="P60" s="233">
        <v>0</v>
      </c>
      <c r="Q60" s="233">
        <v>0</v>
      </c>
      <c r="R60" s="233">
        <v>0</v>
      </c>
      <c r="S60" s="233">
        <f>IF('Relative Weights'!E18=0,0,'Relative Weights'!E18)</f>
        <v>0</v>
      </c>
      <c r="U60" s="234"/>
      <c r="V60" s="232" t="s">
        <v>57</v>
      </c>
      <c r="W60" s="249" t="str">
        <f t="shared" si="35"/>
        <v/>
      </c>
      <c r="X60" s="249" t="str">
        <f t="shared" si="36"/>
        <v/>
      </c>
      <c r="Y60" s="249" t="str">
        <f t="shared" si="37"/>
        <v/>
      </c>
      <c r="Z60" s="249" t="str">
        <f t="shared" si="38"/>
        <v/>
      </c>
      <c r="AA60" s="249" t="str">
        <f t="shared" si="39"/>
        <v/>
      </c>
      <c r="AB60" s="249" t="str">
        <f t="shared" si="40"/>
        <v/>
      </c>
      <c r="AC60" s="249" t="str">
        <f t="shared" si="41"/>
        <v/>
      </c>
      <c r="AD60" s="249" t="str">
        <f t="shared" si="42"/>
        <v/>
      </c>
      <c r="AE60" s="249" t="str">
        <f t="shared" si="43"/>
        <v/>
      </c>
      <c r="AF60" s="249" t="str">
        <f t="shared" si="44"/>
        <v/>
      </c>
      <c r="AG60" s="249" t="str">
        <f t="shared" si="45"/>
        <v/>
      </c>
      <c r="AH60" s="249" t="str">
        <f t="shared" si="46"/>
        <v/>
      </c>
      <c r="AI60" s="249" t="str">
        <f t="shared" si="47"/>
        <v/>
      </c>
      <c r="AJ60" s="249" t="str">
        <f t="shared" si="48"/>
        <v/>
      </c>
      <c r="AK60" s="249" t="str">
        <f t="shared" si="49"/>
        <v/>
      </c>
      <c r="AL60" s="249" t="str">
        <f t="shared" si="50"/>
        <v/>
      </c>
      <c r="AM60" s="249" t="str">
        <f t="shared" si="51"/>
        <v/>
      </c>
    </row>
    <row r="61" spans="1:39" x14ac:dyDescent="0.2">
      <c r="A61" s="232" t="s">
        <v>58</v>
      </c>
      <c r="B61" s="233">
        <v>3.71</v>
      </c>
      <c r="C61" s="233">
        <v>3.54</v>
      </c>
      <c r="D61" s="233">
        <v>3.53</v>
      </c>
      <c r="E61" s="233">
        <v>3.47</v>
      </c>
      <c r="F61" s="233">
        <v>3.4</v>
      </c>
      <c r="G61" s="233">
        <v>3.3185636488596466</v>
      </c>
      <c r="H61" s="233">
        <v>3.21</v>
      </c>
      <c r="I61" s="233">
        <v>3.23</v>
      </c>
      <c r="J61" s="233">
        <v>3.15</v>
      </c>
      <c r="K61" s="233">
        <v>3.08</v>
      </c>
      <c r="L61" s="233">
        <v>2.96</v>
      </c>
      <c r="M61" s="233">
        <v>2.9</v>
      </c>
      <c r="N61" s="233">
        <v>2.79</v>
      </c>
      <c r="O61" s="233">
        <v>2.67</v>
      </c>
      <c r="P61" s="233">
        <v>2.54</v>
      </c>
      <c r="Q61" s="233">
        <v>2.5499999999999998</v>
      </c>
      <c r="R61" s="233">
        <v>2.62</v>
      </c>
      <c r="S61" s="233">
        <f>IF('Relative Weights'!E19=0,0,'Relative Weights'!E19)</f>
        <v>2.7</v>
      </c>
      <c r="U61" s="234"/>
      <c r="V61" s="232" t="s">
        <v>58</v>
      </c>
      <c r="W61" s="249">
        <f t="shared" si="35"/>
        <v>-4.5822102425876032E-2</v>
      </c>
      <c r="X61" s="249">
        <f t="shared" si="36"/>
        <v>-2.8248587570621764E-3</v>
      </c>
      <c r="Y61" s="249">
        <f t="shared" si="37"/>
        <v>-1.6997167138810054E-2</v>
      </c>
      <c r="Z61" s="249">
        <f t="shared" si="38"/>
        <v>-2.0172910662824339E-2</v>
      </c>
      <c r="AA61" s="249">
        <f t="shared" si="39"/>
        <v>-2.3951867982456854E-2</v>
      </c>
      <c r="AB61" s="249">
        <f t="shared" si="40"/>
        <v>-3.2714047505749133E-2</v>
      </c>
      <c r="AC61" s="249">
        <f t="shared" si="41"/>
        <v>6.230529595015577E-3</v>
      </c>
      <c r="AD61" s="249">
        <f t="shared" si="42"/>
        <v>-2.4767801857585203E-2</v>
      </c>
      <c r="AE61" s="249">
        <f t="shared" si="43"/>
        <v>-2.2222222222222143E-2</v>
      </c>
      <c r="AF61" s="249">
        <f t="shared" si="44"/>
        <v>-3.8961038961038974E-2</v>
      </c>
      <c r="AG61" s="249">
        <f t="shared" si="45"/>
        <v>-2.0270270270270285E-2</v>
      </c>
      <c r="AH61" s="249">
        <f t="shared" si="46"/>
        <v>-3.7931034482758585E-2</v>
      </c>
      <c r="AI61" s="249">
        <f t="shared" si="47"/>
        <v>-4.3010752688172116E-2</v>
      </c>
      <c r="AJ61" s="249">
        <f t="shared" si="48"/>
        <v>-4.8689138576779034E-2</v>
      </c>
      <c r="AK61" s="249">
        <f t="shared" si="49"/>
        <v>3.937007874015741E-3</v>
      </c>
      <c r="AL61" s="249">
        <f t="shared" si="50"/>
        <v>2.7450980392156987E-2</v>
      </c>
      <c r="AM61" s="249">
        <f t="shared" si="51"/>
        <v>3.0534351145038219E-2</v>
      </c>
    </row>
    <row r="62" spans="1:39" x14ac:dyDescent="0.2">
      <c r="A62" s="232" t="s">
        <v>59</v>
      </c>
      <c r="B62" s="233">
        <v>15.6</v>
      </c>
      <c r="C62" s="233">
        <v>15.11</v>
      </c>
      <c r="D62" s="233">
        <v>17.149999999999999</v>
      </c>
      <c r="E62" s="233">
        <v>16.100000000000001</v>
      </c>
      <c r="F62" s="233">
        <v>16.87</v>
      </c>
      <c r="G62" s="233">
        <v>16.814044454074715</v>
      </c>
      <c r="H62" s="233">
        <v>19.87</v>
      </c>
      <c r="I62" s="233">
        <v>23.49</v>
      </c>
      <c r="J62" s="233">
        <v>23.26</v>
      </c>
      <c r="K62" s="233">
        <v>23.1</v>
      </c>
      <c r="L62" s="233">
        <v>22.6</v>
      </c>
      <c r="M62" s="233">
        <v>25.82</v>
      </c>
      <c r="N62" s="233">
        <v>28.29</v>
      </c>
      <c r="O62" s="233">
        <v>28.68</v>
      </c>
      <c r="P62" s="233">
        <v>28.55</v>
      </c>
      <c r="Q62" s="233">
        <v>30.82</v>
      </c>
      <c r="R62" s="233">
        <v>34.67</v>
      </c>
      <c r="S62" s="233">
        <f>IF('Relative Weights'!E20=0,0,'Relative Weights'!E20)</f>
        <v>42.85</v>
      </c>
      <c r="U62" s="234"/>
      <c r="V62" s="232" t="s">
        <v>59</v>
      </c>
      <c r="W62" s="249">
        <f t="shared" si="35"/>
        <v>-3.141025641025641E-2</v>
      </c>
      <c r="X62" s="249">
        <f t="shared" si="36"/>
        <v>0.1350099272005294</v>
      </c>
      <c r="Y62" s="249">
        <f t="shared" si="37"/>
        <v>-6.1224489795918213E-2</v>
      </c>
      <c r="Z62" s="249">
        <f t="shared" si="38"/>
        <v>4.7826086956521685E-2</v>
      </c>
      <c r="AA62" s="249">
        <f t="shared" si="39"/>
        <v>-3.3168669783809612E-3</v>
      </c>
      <c r="AB62" s="249">
        <f t="shared" si="40"/>
        <v>0.18175017642377567</v>
      </c>
      <c r="AC62" s="249">
        <f t="shared" si="41"/>
        <v>0.18218419728233504</v>
      </c>
      <c r="AD62" s="249">
        <f t="shared" si="42"/>
        <v>-9.7914005959981454E-3</v>
      </c>
      <c r="AE62" s="249">
        <f t="shared" si="43"/>
        <v>-6.8787618228718372E-3</v>
      </c>
      <c r="AF62" s="249">
        <f t="shared" si="44"/>
        <v>-2.1645021645021689E-2</v>
      </c>
      <c r="AG62" s="249">
        <f t="shared" si="45"/>
        <v>0.14247787610619467</v>
      </c>
      <c r="AH62" s="249">
        <f t="shared" si="46"/>
        <v>9.5662277304415122E-2</v>
      </c>
      <c r="AI62" s="249">
        <f t="shared" si="47"/>
        <v>1.3785790031813461E-2</v>
      </c>
      <c r="AJ62" s="249">
        <f t="shared" si="48"/>
        <v>-4.53277545327746E-3</v>
      </c>
      <c r="AK62" s="249">
        <f t="shared" si="49"/>
        <v>7.9509632224168181E-2</v>
      </c>
      <c r="AL62" s="249">
        <f t="shared" si="50"/>
        <v>0.12491888384166128</v>
      </c>
      <c r="AM62" s="249">
        <f t="shared" si="51"/>
        <v>0.23593885203345821</v>
      </c>
    </row>
    <row r="63" spans="1:39" x14ac:dyDescent="0.2">
      <c r="A63" s="241" t="s">
        <v>60</v>
      </c>
      <c r="B63" s="233">
        <v>3.37</v>
      </c>
      <c r="C63" s="233">
        <v>3.2</v>
      </c>
      <c r="D63" s="233">
        <v>3.2</v>
      </c>
      <c r="E63" s="233">
        <v>3.22</v>
      </c>
      <c r="F63" s="233">
        <v>3.41</v>
      </c>
      <c r="G63" s="233">
        <v>3.4916382045526424</v>
      </c>
      <c r="H63" s="233">
        <v>3.42</v>
      </c>
      <c r="I63" s="233">
        <v>3.26</v>
      </c>
      <c r="J63" s="233">
        <v>3.16</v>
      </c>
      <c r="K63" s="233">
        <v>3.19</v>
      </c>
      <c r="L63" s="233">
        <v>3.25</v>
      </c>
      <c r="M63" s="233">
        <v>3.35</v>
      </c>
      <c r="N63" s="233">
        <v>3.39</v>
      </c>
      <c r="O63" s="233">
        <v>3.36</v>
      </c>
      <c r="P63" s="233">
        <v>3.26</v>
      </c>
      <c r="Q63" s="233">
        <v>3.22</v>
      </c>
      <c r="R63" s="233">
        <v>3.27</v>
      </c>
      <c r="S63" s="233">
        <f>IF('Relative Weights'!E21=0,0,'Relative Weights'!E21)</f>
        <v>3.4</v>
      </c>
      <c r="U63" s="234"/>
      <c r="V63" s="232" t="s">
        <v>60</v>
      </c>
      <c r="W63" s="249">
        <f t="shared" si="35"/>
        <v>-5.0445103857566731E-2</v>
      </c>
      <c r="X63" s="249">
        <f t="shared" si="36"/>
        <v>0</v>
      </c>
      <c r="Y63" s="249">
        <f t="shared" si="37"/>
        <v>6.2500000000000888E-3</v>
      </c>
      <c r="Z63" s="249">
        <f t="shared" si="38"/>
        <v>5.9006211180124168E-2</v>
      </c>
      <c r="AA63" s="249">
        <f t="shared" si="39"/>
        <v>2.3940822449455279E-2</v>
      </c>
      <c r="AB63" s="249">
        <f t="shared" si="40"/>
        <v>-2.0517075468825974E-2</v>
      </c>
      <c r="AC63" s="249">
        <f t="shared" si="41"/>
        <v>-4.6783625730994149E-2</v>
      </c>
      <c r="AD63" s="249">
        <f t="shared" si="42"/>
        <v>-3.0674846625766805E-2</v>
      </c>
      <c r="AE63" s="249">
        <f t="shared" si="43"/>
        <v>9.4936708860757779E-3</v>
      </c>
      <c r="AF63" s="249">
        <f t="shared" si="44"/>
        <v>1.8808777429467183E-2</v>
      </c>
      <c r="AG63" s="249">
        <f t="shared" si="45"/>
        <v>3.0769230769230882E-2</v>
      </c>
      <c r="AH63" s="249">
        <f t="shared" si="46"/>
        <v>1.1940298507462588E-2</v>
      </c>
      <c r="AI63" s="249">
        <f t="shared" si="47"/>
        <v>-8.8495575221240186E-3</v>
      </c>
      <c r="AJ63" s="249">
        <f t="shared" si="48"/>
        <v>-2.9761904761904767E-2</v>
      </c>
      <c r="AK63" s="249">
        <f t="shared" si="49"/>
        <v>-1.2269938650306678E-2</v>
      </c>
      <c r="AL63" s="249">
        <f t="shared" si="50"/>
        <v>1.552795031055898E-2</v>
      </c>
      <c r="AM63" s="249">
        <f t="shared" si="51"/>
        <v>3.9755351681957096E-2</v>
      </c>
    </row>
    <row r="64" spans="1:39" x14ac:dyDescent="0.2">
      <c r="A64" s="241" t="s">
        <v>61</v>
      </c>
      <c r="B64" s="233">
        <v>5.46</v>
      </c>
      <c r="C64" s="233">
        <v>5.46</v>
      </c>
      <c r="D64" s="233">
        <v>5.46</v>
      </c>
      <c r="E64" s="233">
        <v>5.46</v>
      </c>
      <c r="F64" s="233">
        <v>5.46</v>
      </c>
      <c r="G64" s="233">
        <v>5.46</v>
      </c>
      <c r="H64" s="233">
        <v>5.46</v>
      </c>
      <c r="I64" s="233">
        <v>5.46</v>
      </c>
      <c r="J64" s="233">
        <v>5.46</v>
      </c>
      <c r="K64" s="233">
        <v>41.14</v>
      </c>
      <c r="L64" s="233">
        <v>34.479999999999997</v>
      </c>
      <c r="M64" s="233">
        <v>37.770000000000003</v>
      </c>
      <c r="N64" s="233">
        <v>37.520000000000003</v>
      </c>
      <c r="O64" s="233">
        <v>0</v>
      </c>
      <c r="P64" s="233">
        <v>0</v>
      </c>
      <c r="Q64" s="233">
        <v>0</v>
      </c>
      <c r="R64" s="233">
        <v>0</v>
      </c>
      <c r="S64" s="233">
        <f>IF('Relative Weights'!E22=0,0,'Relative Weights'!E22)</f>
        <v>0</v>
      </c>
      <c r="U64" s="234"/>
      <c r="V64" s="232" t="s">
        <v>61</v>
      </c>
      <c r="W64" s="249">
        <f t="shared" si="35"/>
        <v>0</v>
      </c>
      <c r="X64" s="249">
        <f t="shared" si="36"/>
        <v>0</v>
      </c>
      <c r="Y64" s="249">
        <f t="shared" si="37"/>
        <v>0</v>
      </c>
      <c r="Z64" s="249">
        <f t="shared" si="38"/>
        <v>0</v>
      </c>
      <c r="AA64" s="249">
        <f t="shared" si="39"/>
        <v>0</v>
      </c>
      <c r="AB64" s="249">
        <f t="shared" si="40"/>
        <v>0</v>
      </c>
      <c r="AC64" s="249">
        <f t="shared" si="41"/>
        <v>0</v>
      </c>
      <c r="AD64" s="249">
        <f t="shared" si="42"/>
        <v>0</v>
      </c>
      <c r="AE64" s="249">
        <f t="shared" si="43"/>
        <v>6.5347985347985347</v>
      </c>
      <c r="AF64" s="249">
        <f t="shared" si="44"/>
        <v>-0.16188624210014591</v>
      </c>
      <c r="AG64" s="249">
        <f t="shared" si="45"/>
        <v>9.5417633410673108E-2</v>
      </c>
      <c r="AH64" s="249">
        <f t="shared" si="46"/>
        <v>-6.6190097961345007E-3</v>
      </c>
      <c r="AI64" s="249" t="str">
        <f t="shared" si="47"/>
        <v>Deleted</v>
      </c>
      <c r="AJ64" s="249" t="str">
        <f t="shared" si="48"/>
        <v/>
      </c>
      <c r="AK64" s="249" t="str">
        <f t="shared" si="49"/>
        <v/>
      </c>
      <c r="AL64" s="249" t="str">
        <f t="shared" si="50"/>
        <v/>
      </c>
      <c r="AM64" s="249" t="str">
        <f t="shared" si="51"/>
        <v/>
      </c>
    </row>
    <row r="65" spans="1:39" x14ac:dyDescent="0.2">
      <c r="A65" s="241" t="s">
        <v>62</v>
      </c>
      <c r="B65" s="233">
        <v>0</v>
      </c>
      <c r="C65" s="233">
        <v>0</v>
      </c>
      <c r="D65" s="233">
        <v>0</v>
      </c>
      <c r="E65" s="233">
        <v>0</v>
      </c>
      <c r="F65" s="233">
        <v>0</v>
      </c>
      <c r="G65" s="233">
        <v>0</v>
      </c>
      <c r="H65" s="233">
        <v>0</v>
      </c>
      <c r="I65" s="233">
        <v>0</v>
      </c>
      <c r="J65" s="233">
        <v>0</v>
      </c>
      <c r="K65" s="233">
        <v>0</v>
      </c>
      <c r="L65" s="233">
        <v>0</v>
      </c>
      <c r="M65" s="233">
        <v>0</v>
      </c>
      <c r="N65" s="233">
        <v>0</v>
      </c>
      <c r="O65" s="233">
        <v>0</v>
      </c>
      <c r="P65" s="233">
        <v>0</v>
      </c>
      <c r="Q65" s="233">
        <v>0</v>
      </c>
      <c r="R65" s="233">
        <v>0</v>
      </c>
      <c r="S65" s="233">
        <f>IF('Relative Weights'!E23=0,0,'Relative Weights'!E23)</f>
        <v>0</v>
      </c>
      <c r="U65" s="234"/>
      <c r="V65" s="232" t="s">
        <v>223</v>
      </c>
      <c r="W65" s="249" t="str">
        <f t="shared" si="35"/>
        <v/>
      </c>
      <c r="X65" s="249" t="str">
        <f t="shared" si="36"/>
        <v/>
      </c>
      <c r="Y65" s="249" t="str">
        <f t="shared" si="37"/>
        <v/>
      </c>
      <c r="Z65" s="249" t="str">
        <f t="shared" si="38"/>
        <v/>
      </c>
      <c r="AA65" s="249" t="str">
        <f t="shared" si="39"/>
        <v/>
      </c>
      <c r="AB65" s="249" t="str">
        <f t="shared" si="40"/>
        <v/>
      </c>
      <c r="AC65" s="249" t="str">
        <f t="shared" si="41"/>
        <v/>
      </c>
      <c r="AD65" s="249" t="str">
        <f t="shared" si="42"/>
        <v/>
      </c>
      <c r="AE65" s="249" t="str">
        <f t="shared" si="43"/>
        <v/>
      </c>
      <c r="AF65" s="249" t="str">
        <f t="shared" si="44"/>
        <v/>
      </c>
      <c r="AG65" s="249" t="str">
        <f t="shared" si="45"/>
        <v/>
      </c>
      <c r="AH65" s="249" t="str">
        <f t="shared" si="46"/>
        <v/>
      </c>
      <c r="AI65" s="249" t="str">
        <f t="shared" si="47"/>
        <v/>
      </c>
      <c r="AJ65" s="249" t="str">
        <f t="shared" si="48"/>
        <v/>
      </c>
      <c r="AK65" s="249" t="str">
        <f t="shared" si="49"/>
        <v/>
      </c>
      <c r="AL65" s="249" t="str">
        <f t="shared" si="50"/>
        <v/>
      </c>
      <c r="AM65" s="249" t="str">
        <f t="shared" si="51"/>
        <v/>
      </c>
    </row>
    <row r="66" spans="1:39" x14ac:dyDescent="0.2">
      <c r="A66" s="241" t="s">
        <v>63</v>
      </c>
      <c r="B66" s="233">
        <v>5.13</v>
      </c>
      <c r="C66" s="233">
        <v>4.4000000000000004</v>
      </c>
      <c r="D66" s="233">
        <v>4.29</v>
      </c>
      <c r="E66" s="233">
        <v>4.25</v>
      </c>
      <c r="F66" s="233">
        <v>4.57</v>
      </c>
      <c r="G66" s="233">
        <v>4.8058090971604877</v>
      </c>
      <c r="H66" s="233">
        <v>4.41</v>
      </c>
      <c r="I66" s="233">
        <v>4.07</v>
      </c>
      <c r="J66" s="233">
        <v>3.86</v>
      </c>
      <c r="K66" s="233">
        <v>3.87</v>
      </c>
      <c r="L66" s="233">
        <v>3.86</v>
      </c>
      <c r="M66" s="233">
        <v>3.9</v>
      </c>
      <c r="N66" s="233">
        <v>3.89</v>
      </c>
      <c r="O66" s="233">
        <v>3.72</v>
      </c>
      <c r="P66" s="233">
        <v>3.42</v>
      </c>
      <c r="Q66" s="233">
        <v>3.46</v>
      </c>
      <c r="R66" s="233">
        <v>3.82</v>
      </c>
      <c r="S66" s="233">
        <f>IF('Relative Weights'!E24=0,0,'Relative Weights'!E24)</f>
        <v>4.34</v>
      </c>
      <c r="U66" s="234"/>
      <c r="V66" s="232" t="s">
        <v>63</v>
      </c>
      <c r="W66" s="249">
        <f t="shared" si="35"/>
        <v>-0.14230019493177382</v>
      </c>
      <c r="X66" s="249">
        <f t="shared" si="36"/>
        <v>-2.5000000000000022E-2</v>
      </c>
      <c r="Y66" s="249">
        <f t="shared" si="37"/>
        <v>-9.3240093240093413E-3</v>
      </c>
      <c r="Z66" s="249">
        <f t="shared" si="38"/>
        <v>7.5294117647058956E-2</v>
      </c>
      <c r="AA66" s="249">
        <f t="shared" si="39"/>
        <v>5.1599364805358316E-2</v>
      </c>
      <c r="AB66" s="249">
        <f t="shared" si="40"/>
        <v>-8.2360553479819076E-2</v>
      </c>
      <c r="AC66" s="249">
        <f t="shared" si="41"/>
        <v>-7.7097505668934252E-2</v>
      </c>
      <c r="AD66" s="249">
        <f t="shared" si="42"/>
        <v>-5.1597051597051746E-2</v>
      </c>
      <c r="AE66" s="249">
        <f t="shared" si="43"/>
        <v>2.5906735751295429E-3</v>
      </c>
      <c r="AF66" s="249">
        <f t="shared" si="44"/>
        <v>-2.5839793281654533E-3</v>
      </c>
      <c r="AG66" s="249">
        <f t="shared" si="45"/>
        <v>1.0362694300518172E-2</v>
      </c>
      <c r="AH66" s="249">
        <f t="shared" si="46"/>
        <v>-2.564102564102555E-3</v>
      </c>
      <c r="AI66" s="249">
        <f t="shared" si="47"/>
        <v>-4.370179948586117E-2</v>
      </c>
      <c r="AJ66" s="249">
        <f t="shared" si="48"/>
        <v>-8.064516129032262E-2</v>
      </c>
      <c r="AK66" s="249">
        <f t="shared" si="49"/>
        <v>1.1695906432748648E-2</v>
      </c>
      <c r="AL66" s="249">
        <f t="shared" si="50"/>
        <v>0.10404624277456653</v>
      </c>
      <c r="AM66" s="249">
        <f t="shared" si="51"/>
        <v>0.13612565445026181</v>
      </c>
    </row>
    <row r="67" spans="1:39" ht="15" thickBot="1" x14ac:dyDescent="0.25">
      <c r="A67" s="235" t="s">
        <v>0</v>
      </c>
      <c r="B67" s="236">
        <v>5.87</v>
      </c>
      <c r="C67" s="236">
        <v>5.13</v>
      </c>
      <c r="D67" s="236">
        <v>5.01</v>
      </c>
      <c r="E67" s="236">
        <v>4.84</v>
      </c>
      <c r="F67" s="236">
        <v>4.9800000000000004</v>
      </c>
      <c r="G67" s="236">
        <v>4.9939871310753592</v>
      </c>
      <c r="H67" s="236">
        <v>4.7300000000000004</v>
      </c>
      <c r="I67" s="236">
        <v>4.45</v>
      </c>
      <c r="J67" s="236">
        <v>4.08</v>
      </c>
      <c r="K67" s="236">
        <v>3.75</v>
      </c>
      <c r="L67" s="236">
        <v>3.52</v>
      </c>
      <c r="M67" s="236">
        <v>3.49</v>
      </c>
      <c r="N67" s="236">
        <v>3.34</v>
      </c>
      <c r="O67" s="236">
        <v>3.21</v>
      </c>
      <c r="P67" s="236">
        <v>3</v>
      </c>
      <c r="Q67" s="236">
        <v>2.86</v>
      </c>
      <c r="R67" s="236">
        <v>2.74</v>
      </c>
      <c r="S67" s="236">
        <f>IF('Relative Weights'!E25=0,0,'Relative Weights'!E25)</f>
        <v>2.66</v>
      </c>
      <c r="U67" s="271"/>
      <c r="V67" s="235" t="s">
        <v>0</v>
      </c>
      <c r="W67" s="252">
        <f t="shared" si="35"/>
        <v>-0.12606473594548551</v>
      </c>
      <c r="X67" s="252">
        <f t="shared" si="36"/>
        <v>-2.3391812865497075E-2</v>
      </c>
      <c r="Y67" s="252">
        <f t="shared" si="37"/>
        <v>-3.3932135728542923E-2</v>
      </c>
      <c r="Z67" s="252">
        <f t="shared" si="38"/>
        <v>2.8925619834710758E-2</v>
      </c>
      <c r="AA67" s="252">
        <f t="shared" si="39"/>
        <v>2.8086608585058404E-3</v>
      </c>
      <c r="AB67" s="252">
        <f t="shared" si="40"/>
        <v>-5.2860995462460147E-2</v>
      </c>
      <c r="AC67" s="252">
        <f t="shared" si="41"/>
        <v>-5.9196617336152224E-2</v>
      </c>
      <c r="AD67" s="252">
        <f t="shared" si="42"/>
        <v>-8.3146067415730385E-2</v>
      </c>
      <c r="AE67" s="252">
        <f t="shared" si="43"/>
        <v>-8.0882352941176516E-2</v>
      </c>
      <c r="AF67" s="252">
        <f t="shared" si="44"/>
        <v>-6.1333333333333351E-2</v>
      </c>
      <c r="AG67" s="252">
        <f t="shared" si="45"/>
        <v>-8.5227272727271819E-3</v>
      </c>
      <c r="AH67" s="249">
        <f t="shared" si="46"/>
        <v>-4.2979942693409878E-2</v>
      </c>
      <c r="AI67" s="249">
        <f t="shared" si="47"/>
        <v>-3.8922155688622673E-2</v>
      </c>
      <c r="AJ67" s="249">
        <f t="shared" si="48"/>
        <v>-6.5420560747663559E-2</v>
      </c>
      <c r="AK67" s="249">
        <f t="shared" si="49"/>
        <v>-4.6666666666666745E-2</v>
      </c>
      <c r="AL67" s="249">
        <f t="shared" si="50"/>
        <v>-4.195804195804187E-2</v>
      </c>
      <c r="AM67" s="249">
        <f t="shared" si="51"/>
        <v>-2.9197080291970878E-2</v>
      </c>
    </row>
    <row r="68" spans="1:39" s="276" customFormat="1" ht="15" thickBot="1" x14ac:dyDescent="0.25">
      <c r="A68" s="243"/>
      <c r="B68" s="273"/>
      <c r="C68" s="273"/>
      <c r="D68" s="273"/>
      <c r="E68" s="273"/>
      <c r="F68" s="273"/>
      <c r="G68" s="273"/>
      <c r="H68" s="273"/>
      <c r="I68" s="273"/>
      <c r="J68" s="273"/>
      <c r="K68" s="273"/>
      <c r="L68" s="273"/>
      <c r="M68" s="273"/>
      <c r="N68" s="273"/>
      <c r="O68" s="273"/>
      <c r="P68" s="273"/>
      <c r="Q68" s="273"/>
      <c r="R68" s="273"/>
      <c r="S68" s="273"/>
      <c r="U68" s="275"/>
      <c r="V68" s="277"/>
      <c r="W68" s="274"/>
      <c r="X68" s="274"/>
      <c r="Y68" s="274"/>
      <c r="Z68" s="274"/>
      <c r="AA68" s="274"/>
      <c r="AB68" s="274"/>
      <c r="AC68" s="274"/>
      <c r="AD68" s="274"/>
      <c r="AE68" s="274"/>
      <c r="AF68" s="274"/>
      <c r="AG68" s="274"/>
      <c r="AH68" s="274"/>
      <c r="AI68" s="274"/>
      <c r="AJ68" s="274"/>
      <c r="AK68" s="274"/>
      <c r="AL68" s="274"/>
      <c r="AM68" s="274"/>
    </row>
    <row r="69" spans="1:39" ht="15" thickBot="1" x14ac:dyDescent="0.25">
      <c r="A69" s="237" t="s">
        <v>722</v>
      </c>
      <c r="B69" s="238"/>
      <c r="C69" s="238"/>
      <c r="D69" s="238"/>
      <c r="E69" s="238"/>
      <c r="F69" s="238"/>
      <c r="G69" s="238"/>
      <c r="H69" s="238"/>
      <c r="I69" s="238"/>
      <c r="J69" s="238"/>
      <c r="K69" s="238"/>
      <c r="L69" s="238"/>
      <c r="M69" s="238"/>
      <c r="N69" s="238"/>
      <c r="O69" s="238"/>
      <c r="P69" s="238"/>
      <c r="Q69" s="238"/>
      <c r="R69" s="238"/>
      <c r="S69" s="238"/>
      <c r="U69" s="227"/>
      <c r="V69" s="250" t="s">
        <v>722</v>
      </c>
      <c r="W69" s="251"/>
      <c r="X69" s="251"/>
      <c r="Y69" s="251"/>
      <c r="Z69" s="251"/>
      <c r="AA69" s="251"/>
      <c r="AB69" s="251"/>
      <c r="AC69" s="251"/>
      <c r="AD69" s="251"/>
      <c r="AE69" s="251"/>
      <c r="AF69" s="251"/>
      <c r="AG69" s="251"/>
      <c r="AH69" s="251"/>
      <c r="AI69" s="251"/>
      <c r="AJ69" s="251"/>
      <c r="AK69" s="251"/>
      <c r="AL69" s="251"/>
      <c r="AM69" s="251"/>
    </row>
    <row r="70" spans="1:39" x14ac:dyDescent="0.2">
      <c r="A70" s="232" t="s">
        <v>45</v>
      </c>
      <c r="B70" s="240">
        <v>10.199999999999999</v>
      </c>
      <c r="C70" s="240">
        <v>9</v>
      </c>
      <c r="D70" s="240">
        <v>9.02</v>
      </c>
      <c r="E70" s="240">
        <v>8.7200000000000006</v>
      </c>
      <c r="F70" s="240">
        <v>9.19</v>
      </c>
      <c r="G70" s="240">
        <v>9.3057625500455341</v>
      </c>
      <c r="H70" s="240">
        <v>9.2899999999999991</v>
      </c>
      <c r="I70" s="240">
        <v>9.26</v>
      </c>
      <c r="J70" s="240">
        <v>9.2200000000000006</v>
      </c>
      <c r="K70" s="240">
        <v>9.33</v>
      </c>
      <c r="L70" s="240">
        <v>9.7200000000000006</v>
      </c>
      <c r="M70" s="240">
        <v>10.220000000000001</v>
      </c>
      <c r="N70" s="240">
        <v>10.77</v>
      </c>
      <c r="O70" s="240">
        <v>10.88</v>
      </c>
      <c r="P70" s="240">
        <v>10.9</v>
      </c>
      <c r="Q70" s="240">
        <v>11.35</v>
      </c>
      <c r="R70" s="240">
        <v>12.38</v>
      </c>
      <c r="S70" s="240">
        <f>IF('Relative Weights'!F6=0,0,'Relative Weights'!F6)</f>
        <v>13.79</v>
      </c>
      <c r="U70" s="234"/>
      <c r="V70" s="239" t="s">
        <v>45</v>
      </c>
      <c r="W70" s="249">
        <f t="shared" ref="W70:W89" si="52">IF(AND(C70=0,B70=0),"",IF(AND(NOT(C70=0),B70=0),"Added",IF(AND(C70=0,NOT(B70=0)),"Deleted",IFERROR(C70/B70-1,""))))</f>
        <v>-0.11764705882352933</v>
      </c>
      <c r="X70" s="249">
        <f t="shared" ref="X70:X89" si="53">IF(AND(D70=0,C70=0),"",IF(AND(NOT(D70=0),C70=0),"Added",IF(AND(D70=0,NOT(C70=0)),"Deleted",IFERROR(D70/C70-1,""))))</f>
        <v>2.2222222222221255E-3</v>
      </c>
      <c r="Y70" s="249">
        <f t="shared" ref="Y70:Y89" si="54">IF(AND(E70=0,D70=0),"",IF(AND(NOT(E70=0),D70=0),"Added",IF(AND(E70=0,NOT(D70=0)),"Deleted",IFERROR(E70/D70-1,""))))</f>
        <v>-3.325942350332578E-2</v>
      </c>
      <c r="Z70" s="249">
        <f t="shared" ref="Z70:Z89" si="55">IF(AND(F70=0,E70=0),"",IF(AND(NOT(F70=0),E70=0),"Added",IF(AND(F70=0,NOT(E70=0)),"Deleted",IFERROR(F70/E70-1,""))))</f>
        <v>5.3899082568807266E-2</v>
      </c>
      <c r="AA70" s="249">
        <f t="shared" ref="AA70:AA89" si="56">IF(AND(G70=0,F70=0),"",IF(AND(NOT(G70=0),F70=0),"Added",IF(AND(G70=0,NOT(F70=0)),"Deleted",IFERROR(G70/F70-1,""))))</f>
        <v>1.2596577806913478E-2</v>
      </c>
      <c r="AB70" s="249">
        <f t="shared" ref="AB70:AB89" si="57">IF(AND(H70=0,G70=0),"",IF(AND(NOT(H70=0),G70=0),"Added",IF(AND(H70=0,NOT(G70=0)),"Deleted",IFERROR(H70/G70-1,""))))</f>
        <v>-1.6938482967693291E-3</v>
      </c>
      <c r="AC70" s="249">
        <f t="shared" ref="AC70:AC89" si="58">IF(AND(I70=0,H70=0),"",IF(AND(NOT(I70=0),H70=0),"Added",IF(AND(I70=0,NOT(H70=0)),"Deleted",IFERROR(I70/H70-1,""))))</f>
        <v>-3.2292787944024903E-3</v>
      </c>
      <c r="AD70" s="249">
        <f t="shared" ref="AD70:AD89" si="59">IF(AND(J70=0,I70=0),"",IF(AND(NOT(J70=0),I70=0),"Added",IF(AND(J70=0,NOT(I70=0)),"Deleted",IFERROR(J70/I70-1,""))))</f>
        <v>-4.3196544276457027E-3</v>
      </c>
      <c r="AE70" s="249">
        <f t="shared" ref="AE70:AE89" si="60">IF(AND(K70=0,J70=0),"",IF(AND(NOT(K70=0),J70=0),"Added",IF(AND(K70=0,NOT(J70=0)),"Deleted",IFERROR(K70/J70-1,""))))</f>
        <v>1.193058568329719E-2</v>
      </c>
      <c r="AF70" s="249">
        <f t="shared" ref="AF70:AF89" si="61">IF(AND(L70=0,K70=0),"",IF(AND(NOT(L70=0),K70=0),"Added",IF(AND(L70=0,NOT(K70=0)),"Deleted",IFERROR(L70/K70-1,""))))</f>
        <v>4.1800643086816747E-2</v>
      </c>
      <c r="AG70" s="249">
        <f t="shared" ref="AG70:AG89" si="62">IF(AND(M70=0,L70=0),"",IF(AND(NOT(M70=0),L70=0),"Added",IF(AND(M70=0,NOT(L70=0)),"Deleted",IFERROR(M70/L70-1,""))))</f>
        <v>5.1440329218106928E-2</v>
      </c>
      <c r="AH70" s="249">
        <f t="shared" ref="AH70:AH89" si="63">IF(AND(N70=0,M70=0),"",IF(AND(NOT(N70=0),M70=0),"Added",IF(AND(N70=0,NOT(M70=0)),"Deleted",IFERROR(N70/M70-1,""))))</f>
        <v>5.3816046966731701E-2</v>
      </c>
      <c r="AI70" s="249">
        <f t="shared" ref="AI70:AI89" si="64">IF(AND(O70=0,N70=0),"",IF(AND(NOT(O70=0),N70=0),"Added",IF(AND(O70=0,NOT(N70=0)),"Deleted",IFERROR(O70/N70-1,""))))</f>
        <v>1.0213556174559102E-2</v>
      </c>
      <c r="AJ70" s="249">
        <f t="shared" ref="AJ70:AJ89" si="65">IF(AND(P70=0,O70=0),"",IF(AND(NOT(P70=0),O70=0),"Added",IF(AND(P70=0,NOT(O70=0)),"Deleted",IFERROR(P70/O70-1,""))))</f>
        <v>1.8382352941175295E-3</v>
      </c>
      <c r="AK70" s="249">
        <f t="shared" ref="AK70:AK89" si="66">IF(AND(Q70=0,P70=0),"",IF(AND(NOT(Q70=0),P70=0),"Added",IF(AND(Q70=0,NOT(P70=0)),"Deleted",IFERROR(Q70/P70-1,""))))</f>
        <v>4.1284403669724634E-2</v>
      </c>
      <c r="AL70" s="249">
        <f t="shared" ref="AL70:AL89" si="67">IF(AND(R70=0,Q70=0),"",IF(AND(NOT(R70=0),Q70=0),"Added",IF(AND(R70=0,NOT(Q70=0)),"Deleted",IFERROR(R70/Q70-1,""))))</f>
        <v>9.074889867841418E-2</v>
      </c>
      <c r="AM70" s="249">
        <f t="shared" ref="AM70:AM89" si="68">IF(AND(S70=0,R70=0),"",IF(AND(NOT(S70=0),R70=0),"Added",IF(AND(S70=0,NOT(R70=0)),"Deleted",IFERROR(S70/R70-1,""))))</f>
        <v>0.11389337641357011</v>
      </c>
    </row>
    <row r="71" spans="1:39" x14ac:dyDescent="0.2">
      <c r="A71" s="232" t="s">
        <v>46</v>
      </c>
      <c r="B71" s="233">
        <v>20.83</v>
      </c>
      <c r="C71" s="233">
        <v>18.350000000000001</v>
      </c>
      <c r="D71" s="233">
        <v>18.46</v>
      </c>
      <c r="E71" s="233">
        <v>18.41</v>
      </c>
      <c r="F71" s="233">
        <v>20.25</v>
      </c>
      <c r="G71" s="233">
        <v>20.715818883971913</v>
      </c>
      <c r="H71" s="233">
        <v>20.52</v>
      </c>
      <c r="I71" s="233">
        <v>20.3</v>
      </c>
      <c r="J71" s="233">
        <v>21.08</v>
      </c>
      <c r="K71" s="233">
        <v>21.78</v>
      </c>
      <c r="L71" s="233">
        <v>21.82</v>
      </c>
      <c r="M71" s="233">
        <v>21.41</v>
      </c>
      <c r="N71" s="233">
        <v>20.61</v>
      </c>
      <c r="O71" s="233">
        <v>21.25</v>
      </c>
      <c r="P71" s="233">
        <v>20.7</v>
      </c>
      <c r="Q71" s="233">
        <v>21.72</v>
      </c>
      <c r="R71" s="233">
        <v>21.87</v>
      </c>
      <c r="S71" s="233">
        <f>IF('Relative Weights'!F7=0,0,'Relative Weights'!F7)</f>
        <v>22.58</v>
      </c>
      <c r="U71" s="234"/>
      <c r="V71" s="232" t="s">
        <v>46</v>
      </c>
      <c r="W71" s="249">
        <f t="shared" si="52"/>
        <v>-0.11905904944791157</v>
      </c>
      <c r="X71" s="249">
        <f t="shared" si="53"/>
        <v>5.9945504087193235E-3</v>
      </c>
      <c r="Y71" s="249">
        <f t="shared" si="54"/>
        <v>-2.7085590465872889E-3</v>
      </c>
      <c r="Z71" s="249">
        <f t="shared" si="55"/>
        <v>9.9945681694731059E-2</v>
      </c>
      <c r="AA71" s="249">
        <f t="shared" si="56"/>
        <v>2.3003401677625268E-2</v>
      </c>
      <c r="AB71" s="249">
        <f t="shared" si="57"/>
        <v>-9.4526257961938809E-3</v>
      </c>
      <c r="AC71" s="249">
        <f t="shared" si="58"/>
        <v>-1.0721247563352798E-2</v>
      </c>
      <c r="AD71" s="249">
        <f t="shared" si="59"/>
        <v>3.8423645320196931E-2</v>
      </c>
      <c r="AE71" s="249">
        <f t="shared" si="60"/>
        <v>3.3206831119544811E-2</v>
      </c>
      <c r="AF71" s="249">
        <f t="shared" si="61"/>
        <v>1.8365472910926162E-3</v>
      </c>
      <c r="AG71" s="249">
        <f t="shared" si="62"/>
        <v>-1.8790100824931266E-2</v>
      </c>
      <c r="AH71" s="249">
        <f t="shared" si="63"/>
        <v>-3.736571695469415E-2</v>
      </c>
      <c r="AI71" s="249">
        <f t="shared" si="64"/>
        <v>3.1052886948083502E-2</v>
      </c>
      <c r="AJ71" s="249">
        <f t="shared" si="65"/>
        <v>-2.5882352941176467E-2</v>
      </c>
      <c r="AK71" s="249">
        <f t="shared" si="66"/>
        <v>4.9275362318840665E-2</v>
      </c>
      <c r="AL71" s="249">
        <f t="shared" si="67"/>
        <v>6.906077348066475E-3</v>
      </c>
      <c r="AM71" s="249">
        <f t="shared" si="68"/>
        <v>3.2464563328760798E-2</v>
      </c>
    </row>
    <row r="72" spans="1:39" x14ac:dyDescent="0.2">
      <c r="A72" s="232" t="s">
        <v>47</v>
      </c>
      <c r="B72" s="233">
        <v>7.69</v>
      </c>
      <c r="C72" s="233">
        <v>6.82</v>
      </c>
      <c r="D72" s="233">
        <v>6.78</v>
      </c>
      <c r="E72" s="233">
        <v>6.7</v>
      </c>
      <c r="F72" s="233">
        <v>7.23</v>
      </c>
      <c r="G72" s="233">
        <v>7.3237286827039325</v>
      </c>
      <c r="H72" s="233">
        <v>7.19</v>
      </c>
      <c r="I72" s="233">
        <v>7.07</v>
      </c>
      <c r="J72" s="233">
        <v>7.21</v>
      </c>
      <c r="K72" s="233">
        <v>7.44</v>
      </c>
      <c r="L72" s="233">
        <v>7.64</v>
      </c>
      <c r="M72" s="233">
        <v>7.89</v>
      </c>
      <c r="N72" s="233">
        <v>7.95</v>
      </c>
      <c r="O72" s="233">
        <v>7.78</v>
      </c>
      <c r="P72" s="233">
        <v>7.48</v>
      </c>
      <c r="Q72" s="233">
        <v>7.87</v>
      </c>
      <c r="R72" s="233">
        <v>8.4700000000000006</v>
      </c>
      <c r="S72" s="233">
        <f>IF('Relative Weights'!F8=0,0,'Relative Weights'!F8)</f>
        <v>9.3699999999999992</v>
      </c>
      <c r="U72" s="234"/>
      <c r="V72" s="232" t="s">
        <v>47</v>
      </c>
      <c r="W72" s="249">
        <f t="shared" si="52"/>
        <v>-0.11313394018205458</v>
      </c>
      <c r="X72" s="249">
        <f t="shared" si="53"/>
        <v>-5.8651026392961825E-3</v>
      </c>
      <c r="Y72" s="249">
        <f t="shared" si="54"/>
        <v>-1.179941002949858E-2</v>
      </c>
      <c r="Z72" s="249">
        <f t="shared" si="55"/>
        <v>7.9104477611940283E-2</v>
      </c>
      <c r="AA72" s="249">
        <f t="shared" si="56"/>
        <v>1.2963856528897866E-2</v>
      </c>
      <c r="AB72" s="249">
        <f t="shared" si="57"/>
        <v>-1.8259644574184164E-2</v>
      </c>
      <c r="AC72" s="249">
        <f t="shared" si="58"/>
        <v>-1.6689847009735748E-2</v>
      </c>
      <c r="AD72" s="249">
        <f t="shared" si="59"/>
        <v>1.980198019801982E-2</v>
      </c>
      <c r="AE72" s="249">
        <f t="shared" si="60"/>
        <v>3.1900138696255187E-2</v>
      </c>
      <c r="AF72" s="249">
        <f t="shared" si="61"/>
        <v>2.6881720430107503E-2</v>
      </c>
      <c r="AG72" s="249">
        <f t="shared" si="62"/>
        <v>3.2722513089005201E-2</v>
      </c>
      <c r="AH72" s="249">
        <f t="shared" si="63"/>
        <v>7.6045627376426506E-3</v>
      </c>
      <c r="AI72" s="249">
        <f t="shared" si="64"/>
        <v>-2.1383647798742134E-2</v>
      </c>
      <c r="AJ72" s="249">
        <f t="shared" si="65"/>
        <v>-3.8560411311053922E-2</v>
      </c>
      <c r="AK72" s="249">
        <f t="shared" si="66"/>
        <v>5.2139037433154956E-2</v>
      </c>
      <c r="AL72" s="249">
        <f t="shared" si="67"/>
        <v>7.6238881829733263E-2</v>
      </c>
      <c r="AM72" s="249">
        <f t="shared" si="68"/>
        <v>0.10625737898465148</v>
      </c>
    </row>
    <row r="73" spans="1:39" x14ac:dyDescent="0.2">
      <c r="A73" s="232" t="s">
        <v>48</v>
      </c>
      <c r="B73" s="233">
        <v>7.28</v>
      </c>
      <c r="C73" s="233">
        <v>6.51</v>
      </c>
      <c r="D73" s="233">
        <v>6.47</v>
      </c>
      <c r="E73" s="233">
        <v>6.38</v>
      </c>
      <c r="F73" s="233">
        <v>6.94</v>
      </c>
      <c r="G73" s="233">
        <v>7.5534507621473059</v>
      </c>
      <c r="H73" s="233">
        <v>7.64</v>
      </c>
      <c r="I73" s="233">
        <v>7.58</v>
      </c>
      <c r="J73" s="233">
        <v>7.37</v>
      </c>
      <c r="K73" s="233">
        <v>7.7</v>
      </c>
      <c r="L73" s="233">
        <v>7.95</v>
      </c>
      <c r="M73" s="233">
        <v>7.77</v>
      </c>
      <c r="N73" s="233">
        <v>7.42</v>
      </c>
      <c r="O73" s="233">
        <v>6.94</v>
      </c>
      <c r="P73" s="233">
        <v>6.91</v>
      </c>
      <c r="Q73" s="233">
        <v>7.35</v>
      </c>
      <c r="R73" s="233">
        <v>8.1199999999999992</v>
      </c>
      <c r="S73" s="233">
        <f>IF('Relative Weights'!F9=0,0,'Relative Weights'!F9)</f>
        <v>8.67</v>
      </c>
      <c r="U73" s="234"/>
      <c r="V73" s="232" t="s">
        <v>48</v>
      </c>
      <c r="W73" s="249">
        <f t="shared" si="52"/>
        <v>-0.10576923076923084</v>
      </c>
      <c r="X73" s="249">
        <f t="shared" si="53"/>
        <v>-6.1443932411674451E-3</v>
      </c>
      <c r="Y73" s="249">
        <f t="shared" si="54"/>
        <v>-1.3910355486862369E-2</v>
      </c>
      <c r="Z73" s="249">
        <f t="shared" si="55"/>
        <v>8.7774294670846409E-2</v>
      </c>
      <c r="AA73" s="249">
        <f t="shared" si="56"/>
        <v>8.839348157742144E-2</v>
      </c>
      <c r="AB73" s="249">
        <f t="shared" si="57"/>
        <v>1.1458238171938362E-2</v>
      </c>
      <c r="AC73" s="249">
        <f t="shared" si="58"/>
        <v>-7.8534031413611816E-3</v>
      </c>
      <c r="AD73" s="249">
        <f t="shared" si="59"/>
        <v>-2.7704485488126651E-2</v>
      </c>
      <c r="AE73" s="249">
        <f t="shared" si="60"/>
        <v>4.4776119402984982E-2</v>
      </c>
      <c r="AF73" s="249">
        <f t="shared" si="61"/>
        <v>3.2467532467532534E-2</v>
      </c>
      <c r="AG73" s="249">
        <f t="shared" si="62"/>
        <v>-2.264150943396237E-2</v>
      </c>
      <c r="AH73" s="249">
        <f t="shared" si="63"/>
        <v>-4.5045045045045029E-2</v>
      </c>
      <c r="AI73" s="249">
        <f t="shared" si="64"/>
        <v>-6.4690026954177804E-2</v>
      </c>
      <c r="AJ73" s="249">
        <f t="shared" si="65"/>
        <v>-4.3227665706052631E-3</v>
      </c>
      <c r="AK73" s="249">
        <f t="shared" si="66"/>
        <v>6.3675832127351617E-2</v>
      </c>
      <c r="AL73" s="249">
        <f t="shared" si="67"/>
        <v>0.10476190476190461</v>
      </c>
      <c r="AM73" s="249">
        <f t="shared" si="68"/>
        <v>6.7733990147783363E-2</v>
      </c>
    </row>
    <row r="74" spans="1:39" x14ac:dyDescent="0.2">
      <c r="A74" s="232" t="s">
        <v>49</v>
      </c>
      <c r="B74" s="233">
        <v>11.13</v>
      </c>
      <c r="C74" s="233">
        <v>9.66</v>
      </c>
      <c r="D74" s="233">
        <v>9.7100000000000009</v>
      </c>
      <c r="E74" s="233">
        <v>9.68</v>
      </c>
      <c r="F74" s="233">
        <v>10.44</v>
      </c>
      <c r="G74" s="233">
        <v>10.558060254244959</v>
      </c>
      <c r="H74" s="233">
        <v>9.91</v>
      </c>
      <c r="I74" s="233">
        <v>9.35</v>
      </c>
      <c r="J74" s="233">
        <v>9.6199999999999992</v>
      </c>
      <c r="K74" s="233">
        <v>10.119999999999999</v>
      </c>
      <c r="L74" s="233">
        <v>10.42</v>
      </c>
      <c r="M74" s="233">
        <v>11.21</v>
      </c>
      <c r="N74" s="233">
        <v>11.77</v>
      </c>
      <c r="O74" s="233">
        <v>12.36</v>
      </c>
      <c r="P74" s="233">
        <v>11.8</v>
      </c>
      <c r="Q74" s="233">
        <v>12.43</v>
      </c>
      <c r="R74" s="233">
        <v>13.58</v>
      </c>
      <c r="S74" s="233">
        <f>IF('Relative Weights'!F10=0,0,'Relative Weights'!F10)</f>
        <v>14.72</v>
      </c>
      <c r="U74" s="234"/>
      <c r="V74" s="232" t="s">
        <v>49</v>
      </c>
      <c r="W74" s="249">
        <f t="shared" si="52"/>
        <v>-0.13207547169811329</v>
      </c>
      <c r="X74" s="249">
        <f t="shared" si="53"/>
        <v>5.1759834368529933E-3</v>
      </c>
      <c r="Y74" s="249">
        <f t="shared" si="54"/>
        <v>-3.08959835221434E-3</v>
      </c>
      <c r="Z74" s="249">
        <f t="shared" si="55"/>
        <v>7.8512396694214948E-2</v>
      </c>
      <c r="AA74" s="249">
        <f t="shared" si="56"/>
        <v>1.1308453471739366E-2</v>
      </c>
      <c r="AB74" s="249">
        <f t="shared" si="57"/>
        <v>-6.1380617143608429E-2</v>
      </c>
      <c r="AC74" s="249">
        <f t="shared" si="58"/>
        <v>-5.6508577194752774E-2</v>
      </c>
      <c r="AD74" s="249">
        <f t="shared" si="59"/>
        <v>2.8877005347593521E-2</v>
      </c>
      <c r="AE74" s="249">
        <f t="shared" si="60"/>
        <v>5.1975051975051922E-2</v>
      </c>
      <c r="AF74" s="249">
        <f t="shared" si="61"/>
        <v>2.9644268774703608E-2</v>
      </c>
      <c r="AG74" s="249">
        <f t="shared" si="62"/>
        <v>7.5815738963531665E-2</v>
      </c>
      <c r="AH74" s="249">
        <f t="shared" si="63"/>
        <v>4.9955396966993693E-2</v>
      </c>
      <c r="AI74" s="249">
        <f t="shared" si="64"/>
        <v>5.0127442650807152E-2</v>
      </c>
      <c r="AJ74" s="249">
        <f t="shared" si="65"/>
        <v>-4.5307443365695699E-2</v>
      </c>
      <c r="AK74" s="249">
        <f t="shared" si="66"/>
        <v>5.3389830508474567E-2</v>
      </c>
      <c r="AL74" s="249">
        <f t="shared" si="67"/>
        <v>9.2518101367658812E-2</v>
      </c>
      <c r="AM74" s="249">
        <f t="shared" si="68"/>
        <v>8.3946980854197495E-2</v>
      </c>
    </row>
    <row r="75" spans="1:39" x14ac:dyDescent="0.2">
      <c r="A75" s="232" t="s">
        <v>50</v>
      </c>
      <c r="B75" s="233">
        <v>16.350000000000001</v>
      </c>
      <c r="C75" s="233">
        <v>14.14</v>
      </c>
      <c r="D75" s="233">
        <v>14.07</v>
      </c>
      <c r="E75" s="233">
        <v>14</v>
      </c>
      <c r="F75" s="233">
        <v>15.55</v>
      </c>
      <c r="G75" s="233">
        <v>16.164721339525684</v>
      </c>
      <c r="H75" s="233">
        <v>15.96</v>
      </c>
      <c r="I75" s="233">
        <v>15.81</v>
      </c>
      <c r="J75" s="233">
        <v>16.03</v>
      </c>
      <c r="K75" s="233">
        <v>16.75</v>
      </c>
      <c r="L75" s="233">
        <v>17.34</v>
      </c>
      <c r="M75" s="233">
        <v>17.920000000000002</v>
      </c>
      <c r="N75" s="233">
        <v>17.98</v>
      </c>
      <c r="O75" s="233">
        <v>17.7</v>
      </c>
      <c r="P75" s="233">
        <v>17.149999999999999</v>
      </c>
      <c r="Q75" s="233">
        <v>17.39</v>
      </c>
      <c r="R75" s="233">
        <v>18.47</v>
      </c>
      <c r="S75" s="233">
        <f>IF('Relative Weights'!F11=0,0,'Relative Weights'!F11)</f>
        <v>19.43</v>
      </c>
      <c r="U75" s="234"/>
      <c r="V75" s="232" t="s">
        <v>50</v>
      </c>
      <c r="W75" s="249">
        <f t="shared" si="52"/>
        <v>-0.13516819571865446</v>
      </c>
      <c r="X75" s="249">
        <f t="shared" si="53"/>
        <v>-4.9504950495049549E-3</v>
      </c>
      <c r="Y75" s="249">
        <f t="shared" si="54"/>
        <v>-4.9751243781094301E-3</v>
      </c>
      <c r="Z75" s="249">
        <f t="shared" si="55"/>
        <v>0.11071428571428577</v>
      </c>
      <c r="AA75" s="249">
        <f t="shared" si="56"/>
        <v>3.9531918940558519E-2</v>
      </c>
      <c r="AB75" s="249">
        <f t="shared" si="57"/>
        <v>-1.2664699577907501E-2</v>
      </c>
      <c r="AC75" s="249">
        <f t="shared" si="58"/>
        <v>-9.3984962406015171E-3</v>
      </c>
      <c r="AD75" s="249">
        <f t="shared" si="59"/>
        <v>1.3915243516761544E-2</v>
      </c>
      <c r="AE75" s="249">
        <f t="shared" si="60"/>
        <v>4.4915782907049229E-2</v>
      </c>
      <c r="AF75" s="249">
        <f t="shared" si="61"/>
        <v>3.5223880597014867E-2</v>
      </c>
      <c r="AG75" s="249">
        <f t="shared" si="62"/>
        <v>3.3448673587082034E-2</v>
      </c>
      <c r="AH75" s="249">
        <f t="shared" si="63"/>
        <v>3.3482142857141906E-3</v>
      </c>
      <c r="AI75" s="249">
        <f t="shared" si="64"/>
        <v>-1.5572858731924377E-2</v>
      </c>
      <c r="AJ75" s="249">
        <f t="shared" si="65"/>
        <v>-3.1073446327683607E-2</v>
      </c>
      <c r="AK75" s="249">
        <f t="shared" si="66"/>
        <v>1.3994169096209985E-2</v>
      </c>
      <c r="AL75" s="249">
        <f t="shared" si="67"/>
        <v>6.2104657849338496E-2</v>
      </c>
      <c r="AM75" s="249">
        <f t="shared" si="68"/>
        <v>5.1976177585273398E-2</v>
      </c>
    </row>
    <row r="76" spans="1:39" x14ac:dyDescent="0.2">
      <c r="A76" s="232" t="s">
        <v>51</v>
      </c>
      <c r="B76" s="233">
        <v>7.4</v>
      </c>
      <c r="C76" s="233">
        <v>6.13</v>
      </c>
      <c r="D76" s="233">
        <v>5.84</v>
      </c>
      <c r="E76" s="233">
        <v>5.48</v>
      </c>
      <c r="F76" s="233">
        <v>5.88</v>
      </c>
      <c r="G76" s="233">
        <v>6.4083032721484567</v>
      </c>
      <c r="H76" s="233">
        <v>6.62</v>
      </c>
      <c r="I76" s="233">
        <v>6.97</v>
      </c>
      <c r="J76" s="233">
        <v>7.24</v>
      </c>
      <c r="K76" s="233">
        <v>7.77</v>
      </c>
      <c r="L76" s="233">
        <v>8.3699999999999992</v>
      </c>
      <c r="M76" s="233">
        <v>8.5500000000000007</v>
      </c>
      <c r="N76" s="233">
        <v>8.67</v>
      </c>
      <c r="O76" s="233">
        <v>8.5</v>
      </c>
      <c r="P76" s="233">
        <v>9.09</v>
      </c>
      <c r="Q76" s="233">
        <v>9.5</v>
      </c>
      <c r="R76" s="233">
        <v>10.5</v>
      </c>
      <c r="S76" s="233">
        <f>IF('Relative Weights'!F12=0,0,'Relative Weights'!F12)</f>
        <v>11.93</v>
      </c>
      <c r="U76" s="234"/>
      <c r="V76" s="232" t="s">
        <v>51</v>
      </c>
      <c r="W76" s="249">
        <f t="shared" si="52"/>
        <v>-0.17162162162162165</v>
      </c>
      <c r="X76" s="249">
        <f t="shared" si="53"/>
        <v>-4.7308319738988636E-2</v>
      </c>
      <c r="Y76" s="249">
        <f t="shared" si="54"/>
        <v>-6.1643835616438269E-2</v>
      </c>
      <c r="Z76" s="249">
        <f t="shared" si="55"/>
        <v>7.2992700729926918E-2</v>
      </c>
      <c r="AA76" s="249">
        <f t="shared" si="56"/>
        <v>8.9847495263343014E-2</v>
      </c>
      <c r="AB76" s="249">
        <f t="shared" si="57"/>
        <v>3.3034754889271989E-2</v>
      </c>
      <c r="AC76" s="249">
        <f t="shared" si="58"/>
        <v>5.2870090634441036E-2</v>
      </c>
      <c r="AD76" s="249">
        <f t="shared" si="59"/>
        <v>3.8737446197991465E-2</v>
      </c>
      <c r="AE76" s="249">
        <f t="shared" si="60"/>
        <v>7.320441988950277E-2</v>
      </c>
      <c r="AF76" s="249">
        <f t="shared" si="61"/>
        <v>7.7220077220077288E-2</v>
      </c>
      <c r="AG76" s="249">
        <f t="shared" si="62"/>
        <v>2.1505376344086224E-2</v>
      </c>
      <c r="AH76" s="249">
        <f t="shared" si="63"/>
        <v>1.4035087719298067E-2</v>
      </c>
      <c r="AI76" s="249">
        <f t="shared" si="64"/>
        <v>-1.9607843137254943E-2</v>
      </c>
      <c r="AJ76" s="249">
        <f t="shared" si="65"/>
        <v>6.9411764705882284E-2</v>
      </c>
      <c r="AK76" s="249">
        <f t="shared" si="66"/>
        <v>4.5104510451045021E-2</v>
      </c>
      <c r="AL76" s="249">
        <f t="shared" si="67"/>
        <v>0.10526315789473695</v>
      </c>
      <c r="AM76" s="249">
        <f t="shared" si="68"/>
        <v>0.1361904761904762</v>
      </c>
    </row>
    <row r="77" spans="1:39" x14ac:dyDescent="0.2">
      <c r="A77" s="232" t="s">
        <v>52</v>
      </c>
      <c r="B77" s="233">
        <v>0</v>
      </c>
      <c r="C77" s="233">
        <v>0</v>
      </c>
      <c r="D77" s="233">
        <v>0</v>
      </c>
      <c r="E77" s="233">
        <v>0</v>
      </c>
      <c r="F77" s="233">
        <v>0</v>
      </c>
      <c r="G77" s="233">
        <v>0</v>
      </c>
      <c r="H77" s="233">
        <v>0</v>
      </c>
      <c r="I77" s="233">
        <v>0</v>
      </c>
      <c r="J77" s="233">
        <v>0</v>
      </c>
      <c r="K77" s="233">
        <v>0</v>
      </c>
      <c r="L77" s="233">
        <v>0</v>
      </c>
      <c r="M77" s="233">
        <v>0</v>
      </c>
      <c r="N77" s="233">
        <v>0</v>
      </c>
      <c r="O77" s="233">
        <v>0</v>
      </c>
      <c r="P77" s="233">
        <v>0</v>
      </c>
      <c r="Q77" s="233">
        <v>0</v>
      </c>
      <c r="R77" s="233">
        <v>0</v>
      </c>
      <c r="S77" s="233">
        <f>IF('Relative Weights'!F13=0,0,'Relative Weights'!F13)</f>
        <v>0</v>
      </c>
      <c r="U77" s="234"/>
      <c r="V77" s="232" t="s">
        <v>52</v>
      </c>
      <c r="W77" s="249" t="str">
        <f t="shared" si="52"/>
        <v/>
      </c>
      <c r="X77" s="249" t="str">
        <f t="shared" si="53"/>
        <v/>
      </c>
      <c r="Y77" s="249" t="str">
        <f t="shared" si="54"/>
        <v/>
      </c>
      <c r="Z77" s="249" t="str">
        <f t="shared" si="55"/>
        <v/>
      </c>
      <c r="AA77" s="249" t="str">
        <f t="shared" si="56"/>
        <v/>
      </c>
      <c r="AB77" s="249" t="str">
        <f t="shared" si="57"/>
        <v/>
      </c>
      <c r="AC77" s="249" t="str">
        <f t="shared" si="58"/>
        <v/>
      </c>
      <c r="AD77" s="249" t="str">
        <f t="shared" si="59"/>
        <v/>
      </c>
      <c r="AE77" s="249" t="str">
        <f t="shared" si="60"/>
        <v/>
      </c>
      <c r="AF77" s="249" t="str">
        <f t="shared" si="61"/>
        <v/>
      </c>
      <c r="AG77" s="249" t="str">
        <f t="shared" si="62"/>
        <v/>
      </c>
      <c r="AH77" s="249" t="str">
        <f t="shared" si="63"/>
        <v/>
      </c>
      <c r="AI77" s="249" t="str">
        <f t="shared" si="64"/>
        <v/>
      </c>
      <c r="AJ77" s="249" t="str">
        <f t="shared" si="65"/>
        <v/>
      </c>
      <c r="AK77" s="249" t="str">
        <f t="shared" si="66"/>
        <v/>
      </c>
      <c r="AL77" s="249" t="str">
        <f t="shared" si="67"/>
        <v/>
      </c>
      <c r="AM77" s="249" t="str">
        <f t="shared" si="68"/>
        <v/>
      </c>
    </row>
    <row r="78" spans="1:39" x14ac:dyDescent="0.2">
      <c r="A78" s="232" t="s">
        <v>53</v>
      </c>
      <c r="B78" s="233">
        <v>14.09</v>
      </c>
      <c r="C78" s="233">
        <v>12.28</v>
      </c>
      <c r="D78" s="233">
        <v>11.49</v>
      </c>
      <c r="E78" s="233">
        <v>11.32</v>
      </c>
      <c r="F78" s="233">
        <v>12.31</v>
      </c>
      <c r="G78" s="233">
        <v>13.796534682940798</v>
      </c>
      <c r="H78" s="233">
        <v>13.84</v>
      </c>
      <c r="I78" s="233">
        <v>14.4</v>
      </c>
      <c r="J78" s="233">
        <v>14.69</v>
      </c>
      <c r="K78" s="233">
        <v>15.32</v>
      </c>
      <c r="L78" s="233">
        <v>15.76</v>
      </c>
      <c r="M78" s="233">
        <v>17.010000000000002</v>
      </c>
      <c r="N78" s="233">
        <v>18.18</v>
      </c>
      <c r="O78" s="233">
        <v>19.440000000000001</v>
      </c>
      <c r="P78" s="233">
        <v>19.329999999999998</v>
      </c>
      <c r="Q78" s="233">
        <v>20.67</v>
      </c>
      <c r="R78" s="233">
        <v>23.84</v>
      </c>
      <c r="S78" s="233">
        <f>IF('Relative Weights'!F14=0,0,'Relative Weights'!F14)</f>
        <v>26.37</v>
      </c>
      <c r="U78" s="234"/>
      <c r="V78" s="232" t="s">
        <v>53</v>
      </c>
      <c r="W78" s="249">
        <f t="shared" si="52"/>
        <v>-0.1284599006387509</v>
      </c>
      <c r="X78" s="249">
        <f t="shared" si="53"/>
        <v>-6.4332247557003175E-2</v>
      </c>
      <c r="Y78" s="249">
        <f t="shared" si="54"/>
        <v>-1.4795474325500435E-2</v>
      </c>
      <c r="Z78" s="249">
        <f t="shared" si="55"/>
        <v>8.7455830388692535E-2</v>
      </c>
      <c r="AA78" s="249">
        <f t="shared" si="56"/>
        <v>0.12075830080753835</v>
      </c>
      <c r="AB78" s="249">
        <f t="shared" si="57"/>
        <v>3.1504517661919973E-3</v>
      </c>
      <c r="AC78" s="249">
        <f t="shared" si="58"/>
        <v>4.0462427745664886E-2</v>
      </c>
      <c r="AD78" s="249">
        <f t="shared" si="59"/>
        <v>2.0138888888888928E-2</v>
      </c>
      <c r="AE78" s="249">
        <f t="shared" si="60"/>
        <v>4.288631722260039E-2</v>
      </c>
      <c r="AF78" s="249">
        <f t="shared" si="61"/>
        <v>2.8720626631853818E-2</v>
      </c>
      <c r="AG78" s="249">
        <f t="shared" si="62"/>
        <v>7.9314720812182937E-2</v>
      </c>
      <c r="AH78" s="249">
        <f t="shared" si="63"/>
        <v>6.8783068783068613E-2</v>
      </c>
      <c r="AI78" s="249">
        <f t="shared" si="64"/>
        <v>6.9306930693069368E-2</v>
      </c>
      <c r="AJ78" s="249">
        <f t="shared" si="65"/>
        <v>-5.6584362139918687E-3</v>
      </c>
      <c r="AK78" s="249">
        <f t="shared" si="66"/>
        <v>6.9322296947749829E-2</v>
      </c>
      <c r="AL78" s="249">
        <f t="shared" si="67"/>
        <v>0.1533623609095307</v>
      </c>
      <c r="AM78" s="249">
        <f t="shared" si="68"/>
        <v>0.1061241610738255</v>
      </c>
    </row>
    <row r="79" spans="1:39" x14ac:dyDescent="0.2">
      <c r="A79" s="232" t="s">
        <v>54</v>
      </c>
      <c r="B79" s="233">
        <v>5.48</v>
      </c>
      <c r="C79" s="233">
        <v>5.0999999999999996</v>
      </c>
      <c r="D79" s="233">
        <v>5.2</v>
      </c>
      <c r="E79" s="233">
        <v>5.45</v>
      </c>
      <c r="F79" s="233">
        <v>6.17</v>
      </c>
      <c r="G79" s="233">
        <v>6.3238910411669629</v>
      </c>
      <c r="H79" s="233">
        <v>6.65</v>
      </c>
      <c r="I79" s="233">
        <v>7.5</v>
      </c>
      <c r="J79" s="233">
        <v>9.64</v>
      </c>
      <c r="K79" s="233">
        <v>11.95</v>
      </c>
      <c r="L79" s="233">
        <v>12.74</v>
      </c>
      <c r="M79" s="233">
        <v>12.41</v>
      </c>
      <c r="N79" s="233">
        <v>12.06</v>
      </c>
      <c r="O79" s="233">
        <v>13.02</v>
      </c>
      <c r="P79" s="233">
        <v>14.64</v>
      </c>
      <c r="Q79" s="233">
        <v>15.47</v>
      </c>
      <c r="R79" s="233">
        <v>15.16</v>
      </c>
      <c r="S79" s="233">
        <f>IF('Relative Weights'!F15=0,0,'Relative Weights'!F15)</f>
        <v>14.47</v>
      </c>
      <c r="U79" s="234"/>
      <c r="V79" s="232" t="s">
        <v>54</v>
      </c>
      <c r="W79" s="249">
        <f t="shared" si="52"/>
        <v>-6.9343065693430739E-2</v>
      </c>
      <c r="X79" s="249">
        <f t="shared" si="53"/>
        <v>1.9607843137255054E-2</v>
      </c>
      <c r="Y79" s="249">
        <f t="shared" si="54"/>
        <v>4.8076923076923128E-2</v>
      </c>
      <c r="Z79" s="249">
        <f t="shared" si="55"/>
        <v>0.13211009174311927</v>
      </c>
      <c r="AA79" s="249">
        <f t="shared" si="56"/>
        <v>2.494182190712535E-2</v>
      </c>
      <c r="AB79" s="249">
        <f t="shared" si="57"/>
        <v>5.1567770018513759E-2</v>
      </c>
      <c r="AC79" s="249">
        <f t="shared" si="58"/>
        <v>0.1278195488721805</v>
      </c>
      <c r="AD79" s="249">
        <f t="shared" si="59"/>
        <v>0.28533333333333344</v>
      </c>
      <c r="AE79" s="249">
        <f t="shared" si="60"/>
        <v>0.23962655601659733</v>
      </c>
      <c r="AF79" s="249">
        <f t="shared" si="61"/>
        <v>6.6108786610878711E-2</v>
      </c>
      <c r="AG79" s="249">
        <f t="shared" si="62"/>
        <v>-2.590266875981162E-2</v>
      </c>
      <c r="AH79" s="249">
        <f t="shared" si="63"/>
        <v>-2.8203062046736505E-2</v>
      </c>
      <c r="AI79" s="249">
        <f t="shared" si="64"/>
        <v>7.9601990049751103E-2</v>
      </c>
      <c r="AJ79" s="249">
        <f t="shared" si="65"/>
        <v>0.12442396313364057</v>
      </c>
      <c r="AK79" s="249">
        <f t="shared" si="66"/>
        <v>5.6693989071038287E-2</v>
      </c>
      <c r="AL79" s="249">
        <f t="shared" si="67"/>
        <v>-2.0038784744667137E-2</v>
      </c>
      <c r="AM79" s="249">
        <f t="shared" si="68"/>
        <v>-4.5514511873350871E-2</v>
      </c>
    </row>
    <row r="80" spans="1:39" x14ac:dyDescent="0.2">
      <c r="A80" s="232" t="s">
        <v>729</v>
      </c>
      <c r="B80" s="233">
        <v>0</v>
      </c>
      <c r="C80" s="233">
        <v>0</v>
      </c>
      <c r="D80" s="233">
        <v>0</v>
      </c>
      <c r="E80" s="233">
        <v>0</v>
      </c>
      <c r="F80" s="233">
        <v>0</v>
      </c>
      <c r="G80" s="233">
        <v>0</v>
      </c>
      <c r="H80" s="233">
        <v>0</v>
      </c>
      <c r="I80" s="233">
        <v>0</v>
      </c>
      <c r="J80" s="233">
        <v>0</v>
      </c>
      <c r="K80" s="233">
        <v>0</v>
      </c>
      <c r="L80" s="233">
        <v>0</v>
      </c>
      <c r="M80" s="233">
        <v>0</v>
      </c>
      <c r="N80" s="233">
        <v>0</v>
      </c>
      <c r="O80" s="233">
        <v>0</v>
      </c>
      <c r="P80" s="233">
        <v>0</v>
      </c>
      <c r="Q80" s="233">
        <v>0</v>
      </c>
      <c r="R80" s="233">
        <v>0</v>
      </c>
      <c r="S80" s="233">
        <f>IF('Relative Weights'!F16=0,0,'Relative Weights'!F16)</f>
        <v>0</v>
      </c>
      <c r="U80" s="234"/>
      <c r="V80" s="232" t="s">
        <v>729</v>
      </c>
      <c r="W80" s="249" t="str">
        <f t="shared" si="52"/>
        <v/>
      </c>
      <c r="X80" s="249" t="str">
        <f t="shared" si="53"/>
        <v/>
      </c>
      <c r="Y80" s="249" t="str">
        <f t="shared" si="54"/>
        <v/>
      </c>
      <c r="Z80" s="249" t="str">
        <f t="shared" si="55"/>
        <v/>
      </c>
      <c r="AA80" s="249" t="str">
        <f t="shared" si="56"/>
        <v/>
      </c>
      <c r="AB80" s="249" t="str">
        <f t="shared" si="57"/>
        <v/>
      </c>
      <c r="AC80" s="249" t="str">
        <f t="shared" si="58"/>
        <v/>
      </c>
      <c r="AD80" s="249" t="str">
        <f t="shared" si="59"/>
        <v/>
      </c>
      <c r="AE80" s="249" t="str">
        <f t="shared" si="60"/>
        <v/>
      </c>
      <c r="AF80" s="249" t="str">
        <f t="shared" si="61"/>
        <v/>
      </c>
      <c r="AG80" s="249" t="str">
        <f t="shared" si="62"/>
        <v/>
      </c>
      <c r="AH80" s="249" t="str">
        <f t="shared" si="63"/>
        <v/>
      </c>
      <c r="AI80" s="249" t="str">
        <f t="shared" si="64"/>
        <v/>
      </c>
      <c r="AJ80" s="249" t="str">
        <f t="shared" si="65"/>
        <v/>
      </c>
      <c r="AK80" s="249" t="str">
        <f t="shared" si="66"/>
        <v/>
      </c>
      <c r="AL80" s="249" t="str">
        <f t="shared" si="67"/>
        <v/>
      </c>
      <c r="AM80" s="249" t="str">
        <f t="shared" si="68"/>
        <v/>
      </c>
    </row>
    <row r="81" spans="1:39" x14ac:dyDescent="0.2">
      <c r="A81" s="232" t="s">
        <v>56</v>
      </c>
      <c r="B81" s="233">
        <v>0</v>
      </c>
      <c r="C81" s="233">
        <v>0</v>
      </c>
      <c r="D81" s="233">
        <v>0</v>
      </c>
      <c r="E81" s="233">
        <v>0</v>
      </c>
      <c r="F81" s="233">
        <v>0</v>
      </c>
      <c r="G81" s="233">
        <v>0</v>
      </c>
      <c r="H81" s="233">
        <v>0</v>
      </c>
      <c r="I81" s="233">
        <v>0</v>
      </c>
      <c r="J81" s="233">
        <v>0</v>
      </c>
      <c r="K81" s="233">
        <v>0</v>
      </c>
      <c r="L81" s="233">
        <v>0</v>
      </c>
      <c r="M81" s="233">
        <v>0</v>
      </c>
      <c r="N81" s="233">
        <v>0</v>
      </c>
      <c r="O81" s="233">
        <v>0</v>
      </c>
      <c r="P81" s="233">
        <v>0</v>
      </c>
      <c r="Q81" s="233">
        <v>0</v>
      </c>
      <c r="R81" s="233">
        <v>0</v>
      </c>
      <c r="S81" s="233">
        <f>IF('Relative Weights'!F17=0,0,'Relative Weights'!F17)</f>
        <v>0</v>
      </c>
      <c r="U81" s="234"/>
      <c r="V81" s="232" t="s">
        <v>56</v>
      </c>
      <c r="W81" s="249" t="str">
        <f t="shared" si="52"/>
        <v/>
      </c>
      <c r="X81" s="249" t="str">
        <f t="shared" si="53"/>
        <v/>
      </c>
      <c r="Y81" s="249" t="str">
        <f t="shared" si="54"/>
        <v/>
      </c>
      <c r="Z81" s="249" t="str">
        <f t="shared" si="55"/>
        <v/>
      </c>
      <c r="AA81" s="249" t="str">
        <f t="shared" si="56"/>
        <v/>
      </c>
      <c r="AB81" s="249" t="str">
        <f t="shared" si="57"/>
        <v/>
      </c>
      <c r="AC81" s="249" t="str">
        <f t="shared" si="58"/>
        <v/>
      </c>
      <c r="AD81" s="249" t="str">
        <f t="shared" si="59"/>
        <v/>
      </c>
      <c r="AE81" s="249" t="str">
        <f t="shared" si="60"/>
        <v/>
      </c>
      <c r="AF81" s="249" t="str">
        <f t="shared" si="61"/>
        <v/>
      </c>
      <c r="AG81" s="249" t="str">
        <f t="shared" si="62"/>
        <v/>
      </c>
      <c r="AH81" s="249" t="str">
        <f t="shared" si="63"/>
        <v/>
      </c>
      <c r="AI81" s="249" t="str">
        <f t="shared" si="64"/>
        <v/>
      </c>
      <c r="AJ81" s="249" t="str">
        <f t="shared" si="65"/>
        <v/>
      </c>
      <c r="AK81" s="249" t="str">
        <f t="shared" si="66"/>
        <v/>
      </c>
      <c r="AL81" s="249" t="str">
        <f t="shared" si="67"/>
        <v/>
      </c>
      <c r="AM81" s="249" t="str">
        <f t="shared" si="68"/>
        <v/>
      </c>
    </row>
    <row r="82" spans="1:39" x14ac:dyDescent="0.2">
      <c r="A82" s="232" t="s">
        <v>57</v>
      </c>
      <c r="B82" s="233">
        <v>0</v>
      </c>
      <c r="C82" s="233">
        <v>0</v>
      </c>
      <c r="D82" s="233">
        <v>0</v>
      </c>
      <c r="E82" s="233">
        <v>0</v>
      </c>
      <c r="F82" s="233">
        <v>0</v>
      </c>
      <c r="G82" s="233">
        <v>0</v>
      </c>
      <c r="H82" s="233">
        <v>0</v>
      </c>
      <c r="I82" s="233">
        <v>0</v>
      </c>
      <c r="J82" s="233">
        <v>0</v>
      </c>
      <c r="K82" s="233">
        <v>0</v>
      </c>
      <c r="L82" s="233">
        <v>0</v>
      </c>
      <c r="M82" s="233">
        <v>0</v>
      </c>
      <c r="N82" s="233">
        <v>0</v>
      </c>
      <c r="O82" s="233">
        <v>0</v>
      </c>
      <c r="P82" s="233">
        <v>0</v>
      </c>
      <c r="Q82" s="233">
        <v>0</v>
      </c>
      <c r="R82" s="233">
        <v>0</v>
      </c>
      <c r="S82" s="233">
        <f>IF('Relative Weights'!F18=0,0,'Relative Weights'!F18)</f>
        <v>0</v>
      </c>
      <c r="U82" s="234"/>
      <c r="V82" s="232" t="s">
        <v>57</v>
      </c>
      <c r="W82" s="249" t="str">
        <f t="shared" si="52"/>
        <v/>
      </c>
      <c r="X82" s="249" t="str">
        <f t="shared" si="53"/>
        <v/>
      </c>
      <c r="Y82" s="249" t="str">
        <f t="shared" si="54"/>
        <v/>
      </c>
      <c r="Z82" s="249" t="str">
        <f t="shared" si="55"/>
        <v/>
      </c>
      <c r="AA82" s="249" t="str">
        <f t="shared" si="56"/>
        <v/>
      </c>
      <c r="AB82" s="249" t="str">
        <f t="shared" si="57"/>
        <v/>
      </c>
      <c r="AC82" s="249" t="str">
        <f t="shared" si="58"/>
        <v/>
      </c>
      <c r="AD82" s="249" t="str">
        <f t="shared" si="59"/>
        <v/>
      </c>
      <c r="AE82" s="249" t="str">
        <f t="shared" si="60"/>
        <v/>
      </c>
      <c r="AF82" s="249" t="str">
        <f t="shared" si="61"/>
        <v/>
      </c>
      <c r="AG82" s="249" t="str">
        <f t="shared" si="62"/>
        <v/>
      </c>
      <c r="AH82" s="249" t="str">
        <f t="shared" si="63"/>
        <v/>
      </c>
      <c r="AI82" s="249" t="str">
        <f t="shared" si="64"/>
        <v/>
      </c>
      <c r="AJ82" s="249" t="str">
        <f t="shared" si="65"/>
        <v/>
      </c>
      <c r="AK82" s="249" t="str">
        <f t="shared" si="66"/>
        <v/>
      </c>
      <c r="AL82" s="249" t="str">
        <f t="shared" si="67"/>
        <v/>
      </c>
      <c r="AM82" s="249" t="str">
        <f t="shared" si="68"/>
        <v/>
      </c>
    </row>
    <row r="83" spans="1:39" x14ac:dyDescent="0.2">
      <c r="A83" s="232" t="s">
        <v>58</v>
      </c>
      <c r="B83" s="233">
        <v>9.3000000000000007</v>
      </c>
      <c r="C83" s="233">
        <v>9.0500000000000007</v>
      </c>
      <c r="D83" s="233">
        <v>7.95</v>
      </c>
      <c r="E83" s="233">
        <v>7.66</v>
      </c>
      <c r="F83" s="233">
        <v>7.49</v>
      </c>
      <c r="G83" s="233">
        <v>7.9692785412469753</v>
      </c>
      <c r="H83" s="233">
        <v>8.49</v>
      </c>
      <c r="I83" s="233">
        <v>9.14</v>
      </c>
      <c r="J83" s="233">
        <v>9.75</v>
      </c>
      <c r="K83" s="233">
        <v>9.93</v>
      </c>
      <c r="L83" s="233">
        <v>9.75</v>
      </c>
      <c r="M83" s="233">
        <v>9.77</v>
      </c>
      <c r="N83" s="233">
        <v>9.86</v>
      </c>
      <c r="O83" s="233">
        <v>10.11</v>
      </c>
      <c r="P83" s="233">
        <v>10.19</v>
      </c>
      <c r="Q83" s="233">
        <v>10.74</v>
      </c>
      <c r="R83" s="233">
        <v>11.28</v>
      </c>
      <c r="S83" s="233">
        <f>IF('Relative Weights'!F19=0,0,'Relative Weights'!F19)</f>
        <v>12.15</v>
      </c>
      <c r="U83" s="234"/>
      <c r="V83" s="232" t="s">
        <v>58</v>
      </c>
      <c r="W83" s="249">
        <f t="shared" si="52"/>
        <v>-2.6881720430107503E-2</v>
      </c>
      <c r="X83" s="249">
        <f t="shared" si="53"/>
        <v>-0.12154696132596687</v>
      </c>
      <c r="Y83" s="249">
        <f t="shared" si="54"/>
        <v>-3.647798742138364E-2</v>
      </c>
      <c r="Z83" s="249">
        <f t="shared" si="55"/>
        <v>-2.2193211488250597E-2</v>
      </c>
      <c r="AA83" s="249">
        <f t="shared" si="56"/>
        <v>6.3989124332039404E-2</v>
      </c>
      <c r="AB83" s="249">
        <f t="shared" si="57"/>
        <v>6.5341104098432856E-2</v>
      </c>
      <c r="AC83" s="249">
        <f t="shared" si="58"/>
        <v>7.6560659599528957E-2</v>
      </c>
      <c r="AD83" s="249">
        <f t="shared" si="59"/>
        <v>6.6739606126914541E-2</v>
      </c>
      <c r="AE83" s="249">
        <f t="shared" si="60"/>
        <v>1.8461538461538529E-2</v>
      </c>
      <c r="AF83" s="249">
        <f t="shared" si="61"/>
        <v>-1.8126888217522619E-2</v>
      </c>
      <c r="AG83" s="249">
        <f t="shared" si="62"/>
        <v>2.0512820512819108E-3</v>
      </c>
      <c r="AH83" s="249">
        <f t="shared" si="63"/>
        <v>9.2118730808596894E-3</v>
      </c>
      <c r="AI83" s="249">
        <f t="shared" si="64"/>
        <v>2.535496957403649E-2</v>
      </c>
      <c r="AJ83" s="249">
        <f t="shared" si="65"/>
        <v>7.9129574678535874E-3</v>
      </c>
      <c r="AK83" s="249">
        <f t="shared" si="66"/>
        <v>5.3974484789008903E-2</v>
      </c>
      <c r="AL83" s="249">
        <f t="shared" si="67"/>
        <v>5.027932960893855E-2</v>
      </c>
      <c r="AM83" s="249">
        <f t="shared" si="68"/>
        <v>7.7127659574468099E-2</v>
      </c>
    </row>
    <row r="84" spans="1:39" x14ac:dyDescent="0.2">
      <c r="A84" s="232" t="s">
        <v>59</v>
      </c>
      <c r="B84" s="233">
        <v>24.63</v>
      </c>
      <c r="C84" s="233">
        <v>23.58</v>
      </c>
      <c r="D84" s="233">
        <v>24.39</v>
      </c>
      <c r="E84" s="233">
        <v>25.19</v>
      </c>
      <c r="F84" s="233">
        <v>27.34</v>
      </c>
      <c r="G84" s="233">
        <v>29.367513754009995</v>
      </c>
      <c r="H84" s="233">
        <v>29.55</v>
      </c>
      <c r="I84" s="233">
        <v>30.57</v>
      </c>
      <c r="J84" s="233">
        <v>34.22</v>
      </c>
      <c r="K84" s="233">
        <v>36.07</v>
      </c>
      <c r="L84" s="233">
        <v>38.520000000000003</v>
      </c>
      <c r="M84" s="233">
        <v>37.340000000000003</v>
      </c>
      <c r="N84" s="233">
        <v>35.14</v>
      </c>
      <c r="O84" s="233">
        <v>32.24</v>
      </c>
      <c r="P84" s="233">
        <v>32.17</v>
      </c>
      <c r="Q84" s="233">
        <v>36.549999999999997</v>
      </c>
      <c r="R84" s="233">
        <v>39.21</v>
      </c>
      <c r="S84" s="233">
        <f>IF('Relative Weights'!F20=0,0,'Relative Weights'!F20)</f>
        <v>43.58</v>
      </c>
      <c r="U84" s="234"/>
      <c r="V84" s="232" t="s">
        <v>59</v>
      </c>
      <c r="W84" s="249">
        <f t="shared" si="52"/>
        <v>-4.2630937880633435E-2</v>
      </c>
      <c r="X84" s="249">
        <f t="shared" si="53"/>
        <v>3.4351145038167941E-2</v>
      </c>
      <c r="Y84" s="249">
        <f t="shared" si="54"/>
        <v>3.2800328003280033E-2</v>
      </c>
      <c r="Z84" s="249">
        <f t="shared" si="55"/>
        <v>8.5351329892814576E-2</v>
      </c>
      <c r="AA84" s="249">
        <f t="shared" si="56"/>
        <v>7.415924484308678E-2</v>
      </c>
      <c r="AB84" s="249">
        <f t="shared" si="57"/>
        <v>6.2138813492540468E-3</v>
      </c>
      <c r="AC84" s="249">
        <f t="shared" si="58"/>
        <v>3.4517766497461855E-2</v>
      </c>
      <c r="AD84" s="249">
        <f t="shared" si="59"/>
        <v>0.11939810271508011</v>
      </c>
      <c r="AE84" s="249">
        <f t="shared" si="60"/>
        <v>5.4061952074810016E-2</v>
      </c>
      <c r="AF84" s="249">
        <f t="shared" si="61"/>
        <v>6.792348211810384E-2</v>
      </c>
      <c r="AG84" s="249">
        <f t="shared" si="62"/>
        <v>-3.0633437175493272E-2</v>
      </c>
      <c r="AH84" s="249">
        <f t="shared" si="63"/>
        <v>-5.8918050348152229E-2</v>
      </c>
      <c r="AI84" s="249">
        <f t="shared" si="64"/>
        <v>-8.2527034718269721E-2</v>
      </c>
      <c r="AJ84" s="249">
        <f t="shared" si="65"/>
        <v>-2.1712158808933069E-3</v>
      </c>
      <c r="AK84" s="249">
        <f t="shared" si="66"/>
        <v>0.13615169412496098</v>
      </c>
      <c r="AL84" s="249">
        <f t="shared" si="67"/>
        <v>7.2777017783857811E-2</v>
      </c>
      <c r="AM84" s="249">
        <f t="shared" si="68"/>
        <v>0.11145116041826064</v>
      </c>
    </row>
    <row r="85" spans="1:39" x14ac:dyDescent="0.2">
      <c r="A85" s="241" t="s">
        <v>60</v>
      </c>
      <c r="B85" s="233">
        <v>18.37</v>
      </c>
      <c r="C85" s="233">
        <v>16.14</v>
      </c>
      <c r="D85" s="233">
        <v>16.82</v>
      </c>
      <c r="E85" s="233">
        <v>17.309999999999999</v>
      </c>
      <c r="F85" s="233">
        <v>20.27</v>
      </c>
      <c r="G85" s="233">
        <v>22.72780566345029</v>
      </c>
      <c r="H85" s="233">
        <v>24.27</v>
      </c>
      <c r="I85" s="233">
        <v>24.41</v>
      </c>
      <c r="J85" s="233">
        <v>23.34</v>
      </c>
      <c r="K85" s="233">
        <v>23.05</v>
      </c>
      <c r="L85" s="233">
        <v>23.21</v>
      </c>
      <c r="M85" s="233">
        <v>23.52</v>
      </c>
      <c r="N85" s="233">
        <v>23.92</v>
      </c>
      <c r="O85" s="233">
        <v>24.41</v>
      </c>
      <c r="P85" s="233">
        <v>24.7</v>
      </c>
      <c r="Q85" s="233">
        <v>25.73</v>
      </c>
      <c r="R85" s="233">
        <v>28.23</v>
      </c>
      <c r="S85" s="233">
        <f>IF('Relative Weights'!F21=0,0,'Relative Weights'!F21)</f>
        <v>32.950000000000003</v>
      </c>
      <c r="U85" s="234"/>
      <c r="V85" s="232" t="s">
        <v>60</v>
      </c>
      <c r="W85" s="249">
        <f t="shared" si="52"/>
        <v>-0.12139357648339688</v>
      </c>
      <c r="X85" s="249">
        <f t="shared" si="53"/>
        <v>4.2131350681536617E-2</v>
      </c>
      <c r="Y85" s="249">
        <f t="shared" si="54"/>
        <v>2.9131985731272181E-2</v>
      </c>
      <c r="Z85" s="249">
        <f t="shared" si="55"/>
        <v>0.17099942229924903</v>
      </c>
      <c r="AA85" s="249">
        <f t="shared" si="56"/>
        <v>0.12125336277505139</v>
      </c>
      <c r="AB85" s="249">
        <f t="shared" si="57"/>
        <v>6.7854959664222614E-2</v>
      </c>
      <c r="AC85" s="249">
        <f t="shared" si="58"/>
        <v>5.7684384013185763E-3</v>
      </c>
      <c r="AD85" s="249">
        <f t="shared" si="59"/>
        <v>-4.3834494059811546E-2</v>
      </c>
      <c r="AE85" s="249">
        <f t="shared" si="60"/>
        <v>-1.2425021422450722E-2</v>
      </c>
      <c r="AF85" s="249">
        <f t="shared" si="61"/>
        <v>6.94143167028205E-3</v>
      </c>
      <c r="AG85" s="249">
        <f t="shared" si="62"/>
        <v>1.3356311934511034E-2</v>
      </c>
      <c r="AH85" s="249">
        <f t="shared" si="63"/>
        <v>1.7006802721088565E-2</v>
      </c>
      <c r="AI85" s="249">
        <f t="shared" si="64"/>
        <v>2.0484949832775934E-2</v>
      </c>
      <c r="AJ85" s="249">
        <f t="shared" si="65"/>
        <v>1.1880376894715328E-2</v>
      </c>
      <c r="AK85" s="249">
        <f t="shared" si="66"/>
        <v>4.1700404858299622E-2</v>
      </c>
      <c r="AL85" s="249">
        <f t="shared" si="67"/>
        <v>9.7162844928099457E-2</v>
      </c>
      <c r="AM85" s="249">
        <f t="shared" si="68"/>
        <v>0.16719801629472197</v>
      </c>
    </row>
    <row r="86" spans="1:39" x14ac:dyDescent="0.2">
      <c r="A86" s="241" t="s">
        <v>61</v>
      </c>
      <c r="B86" s="233">
        <v>19.12</v>
      </c>
      <c r="C86" s="233">
        <v>19.12</v>
      </c>
      <c r="D86" s="233">
        <v>19.12</v>
      </c>
      <c r="E86" s="233">
        <v>19.12</v>
      </c>
      <c r="F86" s="233">
        <v>19.12</v>
      </c>
      <c r="G86" s="233">
        <v>19.12</v>
      </c>
      <c r="H86" s="233">
        <v>19.12</v>
      </c>
      <c r="I86" s="233">
        <v>19.12</v>
      </c>
      <c r="J86" s="233">
        <v>19.12</v>
      </c>
      <c r="K86" s="233">
        <v>51.63</v>
      </c>
      <c r="L86" s="233">
        <v>50.88</v>
      </c>
      <c r="M86" s="233">
        <v>52.61</v>
      </c>
      <c r="N86" s="233">
        <v>55.92</v>
      </c>
      <c r="O86" s="233">
        <v>0</v>
      </c>
      <c r="P86" s="233">
        <v>0</v>
      </c>
      <c r="Q86" s="233">
        <v>0</v>
      </c>
      <c r="R86" s="233">
        <v>0</v>
      </c>
      <c r="S86" s="233">
        <f>IF('Relative Weights'!F22=0,0,'Relative Weights'!F22)</f>
        <v>0</v>
      </c>
      <c r="U86" s="234"/>
      <c r="V86" s="232" t="s">
        <v>61</v>
      </c>
      <c r="W86" s="249">
        <f t="shared" si="52"/>
        <v>0</v>
      </c>
      <c r="X86" s="249">
        <f t="shared" si="53"/>
        <v>0</v>
      </c>
      <c r="Y86" s="249">
        <f t="shared" si="54"/>
        <v>0</v>
      </c>
      <c r="Z86" s="249">
        <f t="shared" si="55"/>
        <v>0</v>
      </c>
      <c r="AA86" s="249">
        <f t="shared" si="56"/>
        <v>0</v>
      </c>
      <c r="AB86" s="249">
        <f t="shared" si="57"/>
        <v>0</v>
      </c>
      <c r="AC86" s="249">
        <f t="shared" si="58"/>
        <v>0</v>
      </c>
      <c r="AD86" s="249">
        <f t="shared" si="59"/>
        <v>0</v>
      </c>
      <c r="AE86" s="249">
        <f t="shared" si="60"/>
        <v>1.7003138075313808</v>
      </c>
      <c r="AF86" s="249">
        <f t="shared" si="61"/>
        <v>-1.4526438117373641E-2</v>
      </c>
      <c r="AG86" s="249">
        <f t="shared" si="62"/>
        <v>3.4001572327043927E-2</v>
      </c>
      <c r="AH86" s="249">
        <f t="shared" si="63"/>
        <v>6.2915795476145231E-2</v>
      </c>
      <c r="AI86" s="249" t="str">
        <f t="shared" si="64"/>
        <v>Deleted</v>
      </c>
      <c r="AJ86" s="249" t="str">
        <f t="shared" si="65"/>
        <v/>
      </c>
      <c r="AK86" s="249" t="str">
        <f t="shared" si="66"/>
        <v/>
      </c>
      <c r="AL86" s="249" t="str">
        <f t="shared" si="67"/>
        <v/>
      </c>
      <c r="AM86" s="249" t="str">
        <f t="shared" si="68"/>
        <v/>
      </c>
    </row>
    <row r="87" spans="1:39" x14ac:dyDescent="0.2">
      <c r="A87" s="241" t="s">
        <v>62</v>
      </c>
      <c r="B87" s="233">
        <v>0</v>
      </c>
      <c r="C87" s="233">
        <v>0</v>
      </c>
      <c r="D87" s="233">
        <v>0</v>
      </c>
      <c r="E87" s="233">
        <v>0</v>
      </c>
      <c r="F87" s="233">
        <v>0</v>
      </c>
      <c r="G87" s="233">
        <v>0</v>
      </c>
      <c r="H87" s="233">
        <v>0</v>
      </c>
      <c r="I87" s="233">
        <v>0</v>
      </c>
      <c r="J87" s="233">
        <v>0</v>
      </c>
      <c r="K87" s="233">
        <v>0</v>
      </c>
      <c r="L87" s="233">
        <v>0</v>
      </c>
      <c r="M87" s="233">
        <v>0</v>
      </c>
      <c r="N87" s="233">
        <v>0</v>
      </c>
      <c r="O87" s="233">
        <v>0</v>
      </c>
      <c r="P87" s="233">
        <v>0</v>
      </c>
      <c r="Q87" s="233">
        <v>0</v>
      </c>
      <c r="R87" s="233">
        <v>0</v>
      </c>
      <c r="S87" s="233">
        <f>IF('Relative Weights'!F23=0,0,'Relative Weights'!F23)</f>
        <v>0</v>
      </c>
      <c r="U87" s="234"/>
      <c r="V87" s="232" t="s">
        <v>223</v>
      </c>
      <c r="W87" s="249" t="str">
        <f t="shared" si="52"/>
        <v/>
      </c>
      <c r="X87" s="249" t="str">
        <f t="shared" si="53"/>
        <v/>
      </c>
      <c r="Y87" s="249" t="str">
        <f t="shared" si="54"/>
        <v/>
      </c>
      <c r="Z87" s="249" t="str">
        <f t="shared" si="55"/>
        <v/>
      </c>
      <c r="AA87" s="249" t="str">
        <f t="shared" si="56"/>
        <v/>
      </c>
      <c r="AB87" s="249" t="str">
        <f t="shared" si="57"/>
        <v/>
      </c>
      <c r="AC87" s="249" t="str">
        <f t="shared" si="58"/>
        <v/>
      </c>
      <c r="AD87" s="249" t="str">
        <f t="shared" si="59"/>
        <v/>
      </c>
      <c r="AE87" s="249" t="str">
        <f t="shared" si="60"/>
        <v/>
      </c>
      <c r="AF87" s="249" t="str">
        <f t="shared" si="61"/>
        <v/>
      </c>
      <c r="AG87" s="249" t="str">
        <f t="shared" si="62"/>
        <v/>
      </c>
      <c r="AH87" s="249" t="str">
        <f t="shared" si="63"/>
        <v/>
      </c>
      <c r="AI87" s="249" t="str">
        <f t="shared" si="64"/>
        <v/>
      </c>
      <c r="AJ87" s="249" t="str">
        <f t="shared" si="65"/>
        <v/>
      </c>
      <c r="AK87" s="249" t="str">
        <f t="shared" si="66"/>
        <v/>
      </c>
      <c r="AL87" s="249" t="str">
        <f t="shared" si="67"/>
        <v/>
      </c>
      <c r="AM87" s="249" t="str">
        <f t="shared" si="68"/>
        <v/>
      </c>
    </row>
    <row r="88" spans="1:39" x14ac:dyDescent="0.2">
      <c r="A88" s="241" t="s">
        <v>63</v>
      </c>
      <c r="B88" s="242">
        <v>0</v>
      </c>
      <c r="C88" s="242">
        <v>0</v>
      </c>
      <c r="D88" s="242">
        <v>0</v>
      </c>
      <c r="E88" s="242">
        <v>0</v>
      </c>
      <c r="F88" s="242">
        <v>0</v>
      </c>
      <c r="G88" s="242">
        <v>0</v>
      </c>
      <c r="H88" s="242">
        <v>3.37</v>
      </c>
      <c r="I88" s="242">
        <v>2.95</v>
      </c>
      <c r="J88" s="242">
        <v>2.84</v>
      </c>
      <c r="K88" s="233">
        <v>4.1900000000000004</v>
      </c>
      <c r="L88" s="233">
        <v>3.85</v>
      </c>
      <c r="M88" s="233">
        <v>4.53</v>
      </c>
      <c r="N88" s="233">
        <v>5.2</v>
      </c>
      <c r="O88" s="233">
        <v>11.5</v>
      </c>
      <c r="P88" s="233">
        <v>14.79</v>
      </c>
      <c r="Q88" s="233">
        <v>14.25</v>
      </c>
      <c r="R88" s="233">
        <v>11.55</v>
      </c>
      <c r="S88" s="233">
        <f>IF('Relative Weights'!F24=0,0,'Relative Weights'!F24)</f>
        <v>12.45</v>
      </c>
      <c r="U88" s="234"/>
      <c r="V88" s="232" t="s">
        <v>63</v>
      </c>
      <c r="W88" s="249" t="str">
        <f t="shared" si="52"/>
        <v/>
      </c>
      <c r="X88" s="249" t="str">
        <f t="shared" si="53"/>
        <v/>
      </c>
      <c r="Y88" s="249" t="str">
        <f t="shared" si="54"/>
        <v/>
      </c>
      <c r="Z88" s="249" t="str">
        <f t="shared" si="55"/>
        <v/>
      </c>
      <c r="AA88" s="249" t="str">
        <f t="shared" si="56"/>
        <v/>
      </c>
      <c r="AB88" s="249" t="str">
        <f t="shared" si="57"/>
        <v>Added</v>
      </c>
      <c r="AC88" s="249">
        <f t="shared" si="58"/>
        <v>-0.12462908011869434</v>
      </c>
      <c r="AD88" s="249">
        <f t="shared" si="59"/>
        <v>-3.7288135593220417E-2</v>
      </c>
      <c r="AE88" s="249">
        <f t="shared" si="60"/>
        <v>0.47535211267605648</v>
      </c>
      <c r="AF88" s="249">
        <f t="shared" si="61"/>
        <v>-8.1145584725537012E-2</v>
      </c>
      <c r="AG88" s="249">
        <f t="shared" si="62"/>
        <v>0.17662337662337668</v>
      </c>
      <c r="AH88" s="249">
        <f t="shared" si="63"/>
        <v>0.14790286975717426</v>
      </c>
      <c r="AI88" s="249">
        <f t="shared" si="64"/>
        <v>1.2115384615384617</v>
      </c>
      <c r="AJ88" s="249">
        <f t="shared" si="65"/>
        <v>0.28608695652173899</v>
      </c>
      <c r="AK88" s="249">
        <f t="shared" si="66"/>
        <v>-3.6511156186612492E-2</v>
      </c>
      <c r="AL88" s="249">
        <f t="shared" si="67"/>
        <v>-0.18947368421052624</v>
      </c>
      <c r="AM88" s="249">
        <f t="shared" si="68"/>
        <v>7.7922077922077726E-2</v>
      </c>
    </row>
    <row r="89" spans="1:39" ht="15" thickBot="1" x14ac:dyDescent="0.25">
      <c r="A89" s="235" t="s">
        <v>0</v>
      </c>
      <c r="B89" s="236">
        <v>11.85</v>
      </c>
      <c r="C89" s="236">
        <v>10.07</v>
      </c>
      <c r="D89" s="236">
        <v>9.9600000000000009</v>
      </c>
      <c r="E89" s="236">
        <v>9.61</v>
      </c>
      <c r="F89" s="236">
        <v>10.29</v>
      </c>
      <c r="G89" s="236">
        <v>10.515097839220619</v>
      </c>
      <c r="H89" s="236">
        <v>10.64</v>
      </c>
      <c r="I89" s="236">
        <v>9.94</v>
      </c>
      <c r="J89" s="236">
        <v>9.25</v>
      </c>
      <c r="K89" s="236">
        <v>8.5500000000000007</v>
      </c>
      <c r="L89" s="236">
        <v>8.6</v>
      </c>
      <c r="M89" s="236">
        <v>8.85</v>
      </c>
      <c r="N89" s="236">
        <v>8.99</v>
      </c>
      <c r="O89" s="236">
        <v>9.3000000000000007</v>
      </c>
      <c r="P89" s="236">
        <v>9.57</v>
      </c>
      <c r="Q89" s="236">
        <v>10.01</v>
      </c>
      <c r="R89" s="236">
        <v>10.29</v>
      </c>
      <c r="S89" s="236">
        <f>IF('Relative Weights'!F25=0,0,'Relative Weights'!F25)</f>
        <v>10.72</v>
      </c>
      <c r="U89" s="271"/>
      <c r="V89" s="235" t="s">
        <v>0</v>
      </c>
      <c r="W89" s="252">
        <f t="shared" si="52"/>
        <v>-0.15021097046413501</v>
      </c>
      <c r="X89" s="252">
        <f t="shared" si="53"/>
        <v>-1.0923535253227312E-2</v>
      </c>
      <c r="Y89" s="252">
        <f t="shared" si="54"/>
        <v>-3.5140562248996088E-2</v>
      </c>
      <c r="Z89" s="252">
        <f t="shared" si="55"/>
        <v>7.0759625390218517E-2</v>
      </c>
      <c r="AA89" s="252">
        <f t="shared" si="56"/>
        <v>2.1875397397533636E-2</v>
      </c>
      <c r="AB89" s="252">
        <f t="shared" si="57"/>
        <v>1.1878364109319417E-2</v>
      </c>
      <c r="AC89" s="252">
        <f t="shared" si="58"/>
        <v>-6.578947368421062E-2</v>
      </c>
      <c r="AD89" s="252">
        <f t="shared" si="59"/>
        <v>-6.9416498993963738E-2</v>
      </c>
      <c r="AE89" s="252">
        <f t="shared" si="60"/>
        <v>-7.5675675675675569E-2</v>
      </c>
      <c r="AF89" s="252">
        <f t="shared" si="61"/>
        <v>5.8479532163742132E-3</v>
      </c>
      <c r="AG89" s="252">
        <f t="shared" si="62"/>
        <v>2.9069767441860517E-2</v>
      </c>
      <c r="AH89" s="249">
        <f t="shared" si="63"/>
        <v>1.5819209039548143E-2</v>
      </c>
      <c r="AI89" s="249">
        <f t="shared" si="64"/>
        <v>3.4482758620689724E-2</v>
      </c>
      <c r="AJ89" s="249">
        <f t="shared" si="65"/>
        <v>2.9032258064516148E-2</v>
      </c>
      <c r="AK89" s="249">
        <f t="shared" si="66"/>
        <v>4.5977011494252817E-2</v>
      </c>
      <c r="AL89" s="249">
        <f t="shared" si="67"/>
        <v>2.7972027972027913E-2</v>
      </c>
      <c r="AM89" s="249">
        <f t="shared" si="68"/>
        <v>4.1788143828960234E-2</v>
      </c>
    </row>
    <row r="90" spans="1:39" s="276" customFormat="1" ht="15" thickBot="1" x14ac:dyDescent="0.25">
      <c r="A90" s="243"/>
      <c r="B90" s="273"/>
      <c r="C90" s="273"/>
      <c r="D90" s="273"/>
      <c r="E90" s="273"/>
      <c r="F90" s="273"/>
      <c r="G90" s="273"/>
      <c r="H90" s="273"/>
      <c r="I90" s="273"/>
      <c r="J90" s="273"/>
      <c r="K90" s="273"/>
      <c r="L90" s="273"/>
      <c r="M90" s="273"/>
      <c r="N90" s="273"/>
      <c r="O90" s="273"/>
      <c r="P90" s="273"/>
      <c r="Q90" s="273"/>
      <c r="R90" s="273"/>
      <c r="S90" s="273"/>
      <c r="U90" s="275"/>
      <c r="V90" s="277"/>
      <c r="W90" s="274"/>
      <c r="X90" s="274"/>
      <c r="Y90" s="274"/>
      <c r="Z90" s="274"/>
      <c r="AA90" s="274"/>
      <c r="AB90" s="274"/>
      <c r="AC90" s="274"/>
      <c r="AD90" s="274"/>
      <c r="AE90" s="274"/>
      <c r="AF90" s="274"/>
      <c r="AG90" s="274"/>
      <c r="AH90" s="274"/>
      <c r="AI90" s="274"/>
      <c r="AJ90" s="274"/>
      <c r="AK90" s="274"/>
      <c r="AL90" s="274"/>
      <c r="AM90" s="274"/>
    </row>
    <row r="91" spans="1:39" x14ac:dyDescent="0.2">
      <c r="A91" s="237" t="s">
        <v>723</v>
      </c>
      <c r="B91" s="238"/>
      <c r="C91" s="238"/>
      <c r="D91" s="238"/>
      <c r="E91" s="238"/>
      <c r="F91" s="238"/>
      <c r="G91" s="238"/>
      <c r="H91" s="238"/>
      <c r="I91" s="238"/>
      <c r="J91" s="238"/>
      <c r="K91" s="238"/>
      <c r="L91" s="238"/>
      <c r="M91" s="238"/>
      <c r="N91" s="238"/>
      <c r="O91" s="238"/>
      <c r="P91" s="238"/>
      <c r="Q91" s="238"/>
      <c r="R91" s="238"/>
      <c r="S91" s="238"/>
      <c r="U91" s="227"/>
      <c r="V91" s="237" t="s">
        <v>723</v>
      </c>
      <c r="W91" s="238"/>
      <c r="X91" s="238"/>
      <c r="Y91" s="238"/>
      <c r="Z91" s="238"/>
      <c r="AA91" s="238"/>
      <c r="AB91" s="238"/>
      <c r="AC91" s="238"/>
      <c r="AD91" s="238"/>
      <c r="AE91" s="238"/>
      <c r="AF91" s="238"/>
      <c r="AG91" s="238"/>
      <c r="AH91" s="238"/>
      <c r="AI91" s="238"/>
      <c r="AJ91" s="238"/>
      <c r="AK91" s="238"/>
      <c r="AL91" s="238"/>
      <c r="AM91" s="238"/>
    </row>
    <row r="92" spans="1:39" x14ac:dyDescent="0.2">
      <c r="A92" s="232" t="s">
        <v>45</v>
      </c>
      <c r="B92" s="233">
        <v>0</v>
      </c>
      <c r="C92" s="233">
        <v>0</v>
      </c>
      <c r="D92" s="233">
        <v>0</v>
      </c>
      <c r="E92" s="233">
        <v>0</v>
      </c>
      <c r="F92" s="233">
        <v>0</v>
      </c>
      <c r="G92" s="233">
        <v>0</v>
      </c>
      <c r="H92" s="233">
        <v>0</v>
      </c>
      <c r="I92" s="233">
        <v>0</v>
      </c>
      <c r="J92" s="233">
        <v>0</v>
      </c>
      <c r="K92" s="233">
        <v>0</v>
      </c>
      <c r="L92" s="233">
        <v>0</v>
      </c>
      <c r="M92" s="233">
        <v>0</v>
      </c>
      <c r="N92" s="233">
        <v>0</v>
      </c>
      <c r="O92" s="233">
        <v>0</v>
      </c>
      <c r="P92" s="233">
        <v>0</v>
      </c>
      <c r="Q92" s="233">
        <v>0</v>
      </c>
      <c r="R92" s="233">
        <v>0</v>
      </c>
      <c r="S92" s="233">
        <f>IF('Relative Weights'!G6=0,0,'Relative Weights'!G6)</f>
        <v>0</v>
      </c>
      <c r="U92" s="234"/>
      <c r="V92" s="232" t="s">
        <v>45</v>
      </c>
      <c r="W92" s="249" t="str">
        <f t="shared" ref="W92:W111" si="69">IF(AND(C92=0,B92=0),"",IF(AND(NOT(C92=0),B92=0),"Added",IF(AND(C92=0,NOT(B92=0)),"Deleted",IFERROR(C92/B92-1,""))))</f>
        <v/>
      </c>
      <c r="X92" s="249" t="str">
        <f t="shared" ref="X92:X111" si="70">IF(AND(D92=0,C92=0),"",IF(AND(NOT(D92=0),C92=0),"Added",IF(AND(D92=0,NOT(C92=0)),"Deleted",IFERROR(D92/C92-1,""))))</f>
        <v/>
      </c>
      <c r="Y92" s="249" t="str">
        <f t="shared" ref="Y92:Y111" si="71">IF(AND(E92=0,D92=0),"",IF(AND(NOT(E92=0),D92=0),"Added",IF(AND(E92=0,NOT(D92=0)),"Deleted",IFERROR(E92/D92-1,""))))</f>
        <v/>
      </c>
      <c r="Z92" s="249" t="str">
        <f t="shared" ref="Z92:Z111" si="72">IF(AND(F92=0,E92=0),"",IF(AND(NOT(F92=0),E92=0),"Added",IF(AND(F92=0,NOT(E92=0)),"Deleted",IFERROR(F92/E92-1,""))))</f>
        <v/>
      </c>
      <c r="AA92" s="249" t="str">
        <f t="shared" ref="AA92:AA111" si="73">IF(AND(G92=0,F92=0),"",IF(AND(NOT(G92=0),F92=0),"Added",IF(AND(G92=0,NOT(F92=0)),"Deleted",IFERROR(G92/F92-1,""))))</f>
        <v/>
      </c>
      <c r="AB92" s="249" t="str">
        <f t="shared" ref="AB92:AB111" si="74">IF(AND(H92=0,G92=0),"",IF(AND(NOT(H92=0),G92=0),"Added",IF(AND(H92=0,NOT(G92=0)),"Deleted",IFERROR(H92/G92-1,""))))</f>
        <v/>
      </c>
      <c r="AC92" s="249" t="str">
        <f t="shared" ref="AC92:AC111" si="75">IF(AND(I92=0,H92=0),"",IF(AND(NOT(I92=0),H92=0),"Added",IF(AND(I92=0,NOT(H92=0)),"Deleted",IFERROR(I92/H92-1,""))))</f>
        <v/>
      </c>
      <c r="AD92" s="249" t="str">
        <f t="shared" ref="AD92:AD111" si="76">IF(AND(J92=0,I92=0),"",IF(AND(NOT(J92=0),I92=0),"Added",IF(AND(J92=0,NOT(I92=0)),"Deleted",IFERROR(J92/I92-1,""))))</f>
        <v/>
      </c>
      <c r="AE92" s="249" t="str">
        <f t="shared" ref="AE92:AE111" si="77">IF(AND(K92=0,J92=0),"",IF(AND(NOT(K92=0),J92=0),"Added",IF(AND(K92=0,NOT(J92=0)),"Deleted",IFERROR(K92/J92-1,""))))</f>
        <v/>
      </c>
      <c r="AF92" s="249" t="str">
        <f t="shared" ref="AF92:AF111" si="78">IF(AND(L92=0,K92=0),"",IF(AND(NOT(L92=0),K92=0),"Added",IF(AND(L92=0,NOT(K92=0)),"Deleted",IFERROR(L92/K92-1,""))))</f>
        <v/>
      </c>
      <c r="AG92" s="249" t="str">
        <f t="shared" ref="AG92:AG111" si="79">IF(AND(M92=0,L92=0),"",IF(AND(NOT(M92=0),L92=0),"Added",IF(AND(M92=0,NOT(L92=0)),"Deleted",IFERROR(M92/L92-1,""))))</f>
        <v/>
      </c>
      <c r="AH92" s="249" t="str">
        <f t="shared" ref="AH92:AH111" si="80">IF(AND(N92=0,M92=0),"",IF(AND(NOT(N92=0),M92=0),"Added",IF(AND(N92=0,NOT(M92=0)),"Deleted",IFERROR(N92/M92-1,""))))</f>
        <v/>
      </c>
      <c r="AI92" s="249" t="str">
        <f t="shared" ref="AI92:AI111" si="81">IF(AND(O92=0,N92=0),"",IF(AND(NOT(O92=0),N92=0),"Added",IF(AND(O92=0,NOT(N92=0)),"Deleted",IFERROR(O92/N92-1,""))))</f>
        <v/>
      </c>
      <c r="AJ92" s="249" t="s">
        <v>911</v>
      </c>
      <c r="AK92" s="249" t="str">
        <f t="shared" ref="AK92:AK98" si="82">IF(AND(Q92=0,N92=0),"",IF(AND(NOT(Q92=0),N92=0),"Added",IF(AND(Q92=0,NOT(N92=0)),"Deleted",IFERROR(Q92/N92-1,""))))</f>
        <v/>
      </c>
      <c r="AL92" s="249" t="str">
        <f t="shared" ref="AL92:AM98" si="83">IF(AND(R92=0,O92=0),"",IF(AND(NOT(R92=0),O92=0),"Added",IF(AND(R92=0,NOT(O92=0)),"Deleted",IFERROR(R92/O92-1,""))))</f>
        <v/>
      </c>
      <c r="AM92" s="249" t="str">
        <f t="shared" si="83"/>
        <v/>
      </c>
    </row>
    <row r="93" spans="1:39" x14ac:dyDescent="0.2">
      <c r="A93" s="232" t="s">
        <v>46</v>
      </c>
      <c r="B93" s="233">
        <v>0</v>
      </c>
      <c r="C93" s="233">
        <v>0</v>
      </c>
      <c r="D93" s="233">
        <v>0</v>
      </c>
      <c r="E93" s="233">
        <v>0</v>
      </c>
      <c r="F93" s="233">
        <v>0</v>
      </c>
      <c r="G93" s="233">
        <v>0</v>
      </c>
      <c r="H93" s="233">
        <v>0</v>
      </c>
      <c r="I93" s="233">
        <v>0</v>
      </c>
      <c r="J93" s="233">
        <v>0</v>
      </c>
      <c r="K93" s="233">
        <v>0</v>
      </c>
      <c r="L93" s="233">
        <v>0</v>
      </c>
      <c r="M93" s="233">
        <v>0</v>
      </c>
      <c r="N93" s="233">
        <v>0</v>
      </c>
      <c r="O93" s="233">
        <v>0</v>
      </c>
      <c r="P93" s="233">
        <v>0</v>
      </c>
      <c r="Q93" s="233">
        <v>0</v>
      </c>
      <c r="R93" s="233">
        <v>0</v>
      </c>
      <c r="S93" s="233">
        <f>IF('Relative Weights'!G7=0,0,'Relative Weights'!G7)</f>
        <v>0</v>
      </c>
      <c r="U93" s="234"/>
      <c r="V93" s="232" t="s">
        <v>46</v>
      </c>
      <c r="W93" s="249" t="str">
        <f t="shared" si="69"/>
        <v/>
      </c>
      <c r="X93" s="249" t="str">
        <f t="shared" si="70"/>
        <v/>
      </c>
      <c r="Y93" s="249" t="str">
        <f t="shared" si="71"/>
        <v/>
      </c>
      <c r="Z93" s="249" t="str">
        <f t="shared" si="72"/>
        <v/>
      </c>
      <c r="AA93" s="249" t="str">
        <f t="shared" si="73"/>
        <v/>
      </c>
      <c r="AB93" s="249" t="str">
        <f t="shared" si="74"/>
        <v/>
      </c>
      <c r="AC93" s="249" t="str">
        <f t="shared" si="75"/>
        <v/>
      </c>
      <c r="AD93" s="249" t="str">
        <f t="shared" si="76"/>
        <v/>
      </c>
      <c r="AE93" s="249" t="str">
        <f t="shared" si="77"/>
        <v/>
      </c>
      <c r="AF93" s="249" t="str">
        <f t="shared" si="78"/>
        <v/>
      </c>
      <c r="AG93" s="249" t="str">
        <f t="shared" si="79"/>
        <v/>
      </c>
      <c r="AH93" s="249" t="str">
        <f t="shared" si="80"/>
        <v/>
      </c>
      <c r="AI93" s="249" t="str">
        <f t="shared" si="81"/>
        <v/>
      </c>
      <c r="AJ93" s="249" t="s">
        <v>911</v>
      </c>
      <c r="AK93" s="249" t="str">
        <f t="shared" si="82"/>
        <v/>
      </c>
      <c r="AL93" s="249" t="str">
        <f t="shared" si="83"/>
        <v/>
      </c>
      <c r="AM93" s="249" t="str">
        <f t="shared" si="83"/>
        <v/>
      </c>
    </row>
    <row r="94" spans="1:39" x14ac:dyDescent="0.2">
      <c r="A94" s="232" t="s">
        <v>47</v>
      </c>
      <c r="B94" s="233">
        <v>0</v>
      </c>
      <c r="C94" s="233">
        <v>0</v>
      </c>
      <c r="D94" s="233">
        <v>0</v>
      </c>
      <c r="E94" s="233">
        <v>0</v>
      </c>
      <c r="F94" s="233">
        <v>0</v>
      </c>
      <c r="G94" s="233">
        <v>0</v>
      </c>
      <c r="H94" s="233">
        <v>0</v>
      </c>
      <c r="I94" s="233">
        <v>0</v>
      </c>
      <c r="J94" s="233">
        <v>0</v>
      </c>
      <c r="K94" s="233">
        <v>0</v>
      </c>
      <c r="L94" s="233">
        <v>0</v>
      </c>
      <c r="M94" s="233">
        <v>0</v>
      </c>
      <c r="N94" s="233">
        <v>0</v>
      </c>
      <c r="O94" s="233">
        <v>0</v>
      </c>
      <c r="P94" s="233">
        <v>0</v>
      </c>
      <c r="Q94" s="233">
        <v>0</v>
      </c>
      <c r="R94" s="233">
        <v>0</v>
      </c>
      <c r="S94" s="233">
        <f>IF('Relative Weights'!G8=0,0,'Relative Weights'!G8)</f>
        <v>0</v>
      </c>
      <c r="U94" s="234"/>
      <c r="V94" s="232" t="s">
        <v>47</v>
      </c>
      <c r="W94" s="249" t="str">
        <f t="shared" si="69"/>
        <v/>
      </c>
      <c r="X94" s="249" t="str">
        <f t="shared" si="70"/>
        <v/>
      </c>
      <c r="Y94" s="249" t="str">
        <f t="shared" si="71"/>
        <v/>
      </c>
      <c r="Z94" s="249" t="str">
        <f t="shared" si="72"/>
        <v/>
      </c>
      <c r="AA94" s="249" t="str">
        <f t="shared" si="73"/>
        <v/>
      </c>
      <c r="AB94" s="249" t="str">
        <f t="shared" si="74"/>
        <v/>
      </c>
      <c r="AC94" s="249" t="str">
        <f t="shared" si="75"/>
        <v/>
      </c>
      <c r="AD94" s="249" t="str">
        <f t="shared" si="76"/>
        <v/>
      </c>
      <c r="AE94" s="249" t="str">
        <f t="shared" si="77"/>
        <v/>
      </c>
      <c r="AF94" s="249" t="str">
        <f t="shared" si="78"/>
        <v/>
      </c>
      <c r="AG94" s="249" t="str">
        <f t="shared" si="79"/>
        <v/>
      </c>
      <c r="AH94" s="249" t="str">
        <f t="shared" si="80"/>
        <v/>
      </c>
      <c r="AI94" s="249" t="str">
        <f t="shared" si="81"/>
        <v/>
      </c>
      <c r="AJ94" s="249" t="s">
        <v>911</v>
      </c>
      <c r="AK94" s="249" t="str">
        <f t="shared" si="82"/>
        <v/>
      </c>
      <c r="AL94" s="249" t="str">
        <f t="shared" si="83"/>
        <v/>
      </c>
      <c r="AM94" s="249" t="str">
        <f t="shared" si="83"/>
        <v/>
      </c>
    </row>
    <row r="95" spans="1:39" x14ac:dyDescent="0.2">
      <c r="A95" s="232" t="s">
        <v>48</v>
      </c>
      <c r="B95" s="233">
        <v>0</v>
      </c>
      <c r="C95" s="233">
        <v>0</v>
      </c>
      <c r="D95" s="233">
        <v>0</v>
      </c>
      <c r="E95" s="233">
        <v>0</v>
      </c>
      <c r="F95" s="233">
        <v>0</v>
      </c>
      <c r="G95" s="233">
        <v>0</v>
      </c>
      <c r="H95" s="233">
        <v>0</v>
      </c>
      <c r="I95" s="233">
        <v>0</v>
      </c>
      <c r="J95" s="233">
        <v>0</v>
      </c>
      <c r="K95" s="233">
        <v>0</v>
      </c>
      <c r="L95" s="233">
        <v>0</v>
      </c>
      <c r="M95" s="233">
        <v>0</v>
      </c>
      <c r="N95" s="233">
        <v>0</v>
      </c>
      <c r="O95" s="233">
        <v>0</v>
      </c>
      <c r="P95" s="233">
        <v>0</v>
      </c>
      <c r="Q95" s="233">
        <v>0</v>
      </c>
      <c r="R95" s="233">
        <v>0</v>
      </c>
      <c r="S95" s="233">
        <f>IF('Relative Weights'!G9=0,0,'Relative Weights'!G9)</f>
        <v>0</v>
      </c>
      <c r="U95" s="234"/>
      <c r="V95" s="232" t="s">
        <v>48</v>
      </c>
      <c r="W95" s="249" t="str">
        <f t="shared" si="69"/>
        <v/>
      </c>
      <c r="X95" s="249" t="str">
        <f t="shared" si="70"/>
        <v/>
      </c>
      <c r="Y95" s="249" t="str">
        <f t="shared" si="71"/>
        <v/>
      </c>
      <c r="Z95" s="249" t="str">
        <f t="shared" si="72"/>
        <v/>
      </c>
      <c r="AA95" s="249" t="str">
        <f t="shared" si="73"/>
        <v/>
      </c>
      <c r="AB95" s="249" t="str">
        <f t="shared" si="74"/>
        <v/>
      </c>
      <c r="AC95" s="249" t="str">
        <f t="shared" si="75"/>
        <v/>
      </c>
      <c r="AD95" s="249" t="str">
        <f t="shared" si="76"/>
        <v/>
      </c>
      <c r="AE95" s="249" t="str">
        <f t="shared" si="77"/>
        <v/>
      </c>
      <c r="AF95" s="249" t="str">
        <f t="shared" si="78"/>
        <v/>
      </c>
      <c r="AG95" s="249" t="str">
        <f t="shared" si="79"/>
        <v/>
      </c>
      <c r="AH95" s="249" t="str">
        <f t="shared" si="80"/>
        <v/>
      </c>
      <c r="AI95" s="249" t="str">
        <f t="shared" si="81"/>
        <v/>
      </c>
      <c r="AJ95" s="249" t="s">
        <v>911</v>
      </c>
      <c r="AK95" s="249" t="str">
        <f t="shared" si="82"/>
        <v/>
      </c>
      <c r="AL95" s="249" t="str">
        <f t="shared" si="83"/>
        <v/>
      </c>
      <c r="AM95" s="249" t="str">
        <f t="shared" si="83"/>
        <v/>
      </c>
    </row>
    <row r="96" spans="1:39" x14ac:dyDescent="0.2">
      <c r="A96" s="232" t="s">
        <v>49</v>
      </c>
      <c r="B96" s="233">
        <v>0</v>
      </c>
      <c r="C96" s="233">
        <v>0</v>
      </c>
      <c r="D96" s="233">
        <v>0</v>
      </c>
      <c r="E96" s="233">
        <v>0</v>
      </c>
      <c r="F96" s="233">
        <v>0</v>
      </c>
      <c r="G96" s="233">
        <v>0</v>
      </c>
      <c r="H96" s="233">
        <v>0</v>
      </c>
      <c r="I96" s="233">
        <v>0</v>
      </c>
      <c r="J96" s="233">
        <v>0</v>
      </c>
      <c r="K96" s="233">
        <v>0</v>
      </c>
      <c r="L96" s="233">
        <v>0</v>
      </c>
      <c r="M96" s="233">
        <v>0</v>
      </c>
      <c r="N96" s="233">
        <v>0</v>
      </c>
      <c r="O96" s="233">
        <v>0</v>
      </c>
      <c r="P96" s="233">
        <v>0</v>
      </c>
      <c r="Q96" s="233">
        <v>0</v>
      </c>
      <c r="R96" s="233">
        <v>0</v>
      </c>
      <c r="S96" s="233">
        <f>IF('Relative Weights'!G10=0,0,'Relative Weights'!G10)</f>
        <v>0</v>
      </c>
      <c r="U96" s="234"/>
      <c r="V96" s="232" t="s">
        <v>49</v>
      </c>
      <c r="W96" s="249" t="str">
        <f t="shared" si="69"/>
        <v/>
      </c>
      <c r="X96" s="249" t="str">
        <f t="shared" si="70"/>
        <v/>
      </c>
      <c r="Y96" s="249" t="str">
        <f t="shared" si="71"/>
        <v/>
      </c>
      <c r="Z96" s="249" t="str">
        <f t="shared" si="72"/>
        <v/>
      </c>
      <c r="AA96" s="249" t="str">
        <f t="shared" si="73"/>
        <v/>
      </c>
      <c r="AB96" s="249" t="str">
        <f t="shared" si="74"/>
        <v/>
      </c>
      <c r="AC96" s="249" t="str">
        <f t="shared" si="75"/>
        <v/>
      </c>
      <c r="AD96" s="249" t="str">
        <f t="shared" si="76"/>
        <v/>
      </c>
      <c r="AE96" s="249" t="str">
        <f t="shared" si="77"/>
        <v/>
      </c>
      <c r="AF96" s="249" t="str">
        <f t="shared" si="78"/>
        <v/>
      </c>
      <c r="AG96" s="249" t="str">
        <f t="shared" si="79"/>
        <v/>
      </c>
      <c r="AH96" s="249" t="str">
        <f t="shared" si="80"/>
        <v/>
      </c>
      <c r="AI96" s="249" t="str">
        <f t="shared" si="81"/>
        <v/>
      </c>
      <c r="AJ96" s="249" t="s">
        <v>911</v>
      </c>
      <c r="AK96" s="249" t="str">
        <f t="shared" si="82"/>
        <v/>
      </c>
      <c r="AL96" s="249" t="str">
        <f t="shared" si="83"/>
        <v/>
      </c>
      <c r="AM96" s="249" t="str">
        <f t="shared" si="83"/>
        <v/>
      </c>
    </row>
    <row r="97" spans="1:39" x14ac:dyDescent="0.2">
      <c r="A97" s="232" t="s">
        <v>50</v>
      </c>
      <c r="B97" s="233">
        <v>0</v>
      </c>
      <c r="C97" s="233">
        <v>0</v>
      </c>
      <c r="D97" s="233">
        <v>0</v>
      </c>
      <c r="E97" s="233">
        <v>0</v>
      </c>
      <c r="F97" s="233">
        <v>0</v>
      </c>
      <c r="G97" s="233">
        <v>0</v>
      </c>
      <c r="H97" s="233">
        <v>0</v>
      </c>
      <c r="I97" s="233">
        <v>0</v>
      </c>
      <c r="J97" s="233">
        <v>0</v>
      </c>
      <c r="K97" s="233">
        <v>0</v>
      </c>
      <c r="L97" s="233">
        <v>0</v>
      </c>
      <c r="M97" s="233">
        <v>0</v>
      </c>
      <c r="N97" s="233">
        <v>0</v>
      </c>
      <c r="O97" s="233">
        <v>0</v>
      </c>
      <c r="P97" s="233">
        <v>0</v>
      </c>
      <c r="Q97" s="233">
        <v>0</v>
      </c>
      <c r="R97" s="233">
        <v>0</v>
      </c>
      <c r="S97" s="233">
        <f>IF('Relative Weights'!G11=0,0,'Relative Weights'!G11)</f>
        <v>0</v>
      </c>
      <c r="U97" s="234"/>
      <c r="V97" s="232" t="s">
        <v>50</v>
      </c>
      <c r="W97" s="249" t="str">
        <f t="shared" si="69"/>
        <v/>
      </c>
      <c r="X97" s="249" t="str">
        <f t="shared" si="70"/>
        <v/>
      </c>
      <c r="Y97" s="249" t="str">
        <f t="shared" si="71"/>
        <v/>
      </c>
      <c r="Z97" s="249" t="str">
        <f t="shared" si="72"/>
        <v/>
      </c>
      <c r="AA97" s="249" t="str">
        <f t="shared" si="73"/>
        <v/>
      </c>
      <c r="AB97" s="249" t="str">
        <f t="shared" si="74"/>
        <v/>
      </c>
      <c r="AC97" s="249" t="str">
        <f t="shared" si="75"/>
        <v/>
      </c>
      <c r="AD97" s="249" t="str">
        <f t="shared" si="76"/>
        <v/>
      </c>
      <c r="AE97" s="249" t="str">
        <f t="shared" si="77"/>
        <v/>
      </c>
      <c r="AF97" s="249" t="str">
        <f t="shared" si="78"/>
        <v/>
      </c>
      <c r="AG97" s="249" t="str">
        <f t="shared" si="79"/>
        <v/>
      </c>
      <c r="AH97" s="249" t="str">
        <f t="shared" si="80"/>
        <v/>
      </c>
      <c r="AI97" s="249" t="str">
        <f t="shared" si="81"/>
        <v/>
      </c>
      <c r="AJ97" s="249" t="s">
        <v>911</v>
      </c>
      <c r="AK97" s="249" t="str">
        <f t="shared" si="82"/>
        <v/>
      </c>
      <c r="AL97" s="249" t="str">
        <f t="shared" si="83"/>
        <v/>
      </c>
      <c r="AM97" s="249" t="str">
        <f t="shared" si="83"/>
        <v/>
      </c>
    </row>
    <row r="98" spans="1:39" x14ac:dyDescent="0.2">
      <c r="A98" s="232" t="s">
        <v>51</v>
      </c>
      <c r="B98" s="233">
        <v>0</v>
      </c>
      <c r="C98" s="233">
        <v>0</v>
      </c>
      <c r="D98" s="233">
        <v>0</v>
      </c>
      <c r="E98" s="233">
        <v>0</v>
      </c>
      <c r="F98" s="233">
        <v>0</v>
      </c>
      <c r="G98" s="233">
        <v>0</v>
      </c>
      <c r="H98" s="233">
        <v>0</v>
      </c>
      <c r="I98" s="233">
        <v>0</v>
      </c>
      <c r="J98" s="233">
        <v>0</v>
      </c>
      <c r="K98" s="233">
        <v>0</v>
      </c>
      <c r="L98" s="233">
        <v>0</v>
      </c>
      <c r="M98" s="233">
        <v>0</v>
      </c>
      <c r="N98" s="233">
        <v>0</v>
      </c>
      <c r="O98" s="233">
        <v>0</v>
      </c>
      <c r="P98" s="233">
        <v>0</v>
      </c>
      <c r="Q98" s="233">
        <v>0</v>
      </c>
      <c r="R98" s="233">
        <v>0</v>
      </c>
      <c r="S98" s="233">
        <f>IF('Relative Weights'!G12=0,0,'Relative Weights'!G12)</f>
        <v>0</v>
      </c>
      <c r="U98" s="234"/>
      <c r="V98" s="232" t="s">
        <v>51</v>
      </c>
      <c r="W98" s="249" t="str">
        <f t="shared" si="69"/>
        <v/>
      </c>
      <c r="X98" s="249" t="str">
        <f t="shared" si="70"/>
        <v/>
      </c>
      <c r="Y98" s="249" t="str">
        <f t="shared" si="71"/>
        <v/>
      </c>
      <c r="Z98" s="249" t="str">
        <f t="shared" si="72"/>
        <v/>
      </c>
      <c r="AA98" s="249" t="str">
        <f t="shared" si="73"/>
        <v/>
      </c>
      <c r="AB98" s="249" t="str">
        <f t="shared" si="74"/>
        <v/>
      </c>
      <c r="AC98" s="249" t="str">
        <f t="shared" si="75"/>
        <v/>
      </c>
      <c r="AD98" s="249" t="str">
        <f t="shared" si="76"/>
        <v/>
      </c>
      <c r="AE98" s="249" t="str">
        <f t="shared" si="77"/>
        <v/>
      </c>
      <c r="AF98" s="249" t="str">
        <f t="shared" si="78"/>
        <v/>
      </c>
      <c r="AG98" s="249" t="str">
        <f t="shared" si="79"/>
        <v/>
      </c>
      <c r="AH98" s="249" t="str">
        <f t="shared" si="80"/>
        <v/>
      </c>
      <c r="AI98" s="249" t="str">
        <f t="shared" si="81"/>
        <v/>
      </c>
      <c r="AJ98" s="249" t="s">
        <v>911</v>
      </c>
      <c r="AK98" s="249" t="str">
        <f t="shared" si="82"/>
        <v/>
      </c>
      <c r="AL98" s="249" t="str">
        <f t="shared" si="83"/>
        <v/>
      </c>
      <c r="AM98" s="249" t="str">
        <f t="shared" si="83"/>
        <v/>
      </c>
    </row>
    <row r="99" spans="1:39" x14ac:dyDescent="0.2">
      <c r="A99" s="232" t="s">
        <v>52</v>
      </c>
      <c r="B99" s="233">
        <v>3.52</v>
      </c>
      <c r="C99" s="233">
        <v>3.37</v>
      </c>
      <c r="D99" s="233">
        <v>3.41</v>
      </c>
      <c r="E99" s="233">
        <v>3.44</v>
      </c>
      <c r="F99" s="233">
        <v>3.66</v>
      </c>
      <c r="G99" s="233">
        <v>3.8080752226600403</v>
      </c>
      <c r="H99" s="233">
        <v>3.86</v>
      </c>
      <c r="I99" s="233">
        <v>3.92</v>
      </c>
      <c r="J99" s="233">
        <v>4.1500000000000004</v>
      </c>
      <c r="K99" s="233">
        <v>4.4800000000000004</v>
      </c>
      <c r="L99" s="233">
        <v>4.8099999999999996</v>
      </c>
      <c r="M99" s="233">
        <v>5.08</v>
      </c>
      <c r="N99" s="233">
        <v>5.13</v>
      </c>
      <c r="O99" s="233">
        <v>4.95</v>
      </c>
      <c r="P99" s="233">
        <v>4.7699999999999996</v>
      </c>
      <c r="Q99" s="233">
        <v>4.79</v>
      </c>
      <c r="R99" s="233">
        <v>4.99</v>
      </c>
      <c r="S99" s="233">
        <f>IF('Relative Weights'!G13=0,0,'Relative Weights'!G13)</f>
        <v>5.29</v>
      </c>
      <c r="U99" s="234"/>
      <c r="V99" s="232" t="s">
        <v>52</v>
      </c>
      <c r="W99" s="249">
        <f t="shared" si="69"/>
        <v>-4.2613636363636354E-2</v>
      </c>
      <c r="X99" s="249">
        <f t="shared" si="70"/>
        <v>1.1869436201780381E-2</v>
      </c>
      <c r="Y99" s="249">
        <f t="shared" si="71"/>
        <v>8.7976539589442737E-3</v>
      </c>
      <c r="Z99" s="249">
        <f t="shared" si="72"/>
        <v>6.3953488372093137E-2</v>
      </c>
      <c r="AA99" s="249">
        <f t="shared" si="73"/>
        <v>4.045771110930052E-2</v>
      </c>
      <c r="AB99" s="249">
        <f t="shared" si="74"/>
        <v>1.3635438982659842E-2</v>
      </c>
      <c r="AC99" s="249">
        <f t="shared" si="75"/>
        <v>1.5544041450777257E-2</v>
      </c>
      <c r="AD99" s="249">
        <f t="shared" si="76"/>
        <v>5.8673469387755306E-2</v>
      </c>
      <c r="AE99" s="249">
        <f t="shared" si="77"/>
        <v>7.9518072289156638E-2</v>
      </c>
      <c r="AF99" s="249">
        <f t="shared" si="78"/>
        <v>7.3660714285714191E-2</v>
      </c>
      <c r="AG99" s="249">
        <f t="shared" si="79"/>
        <v>5.6133056133056192E-2</v>
      </c>
      <c r="AH99" s="249">
        <f t="shared" si="80"/>
        <v>9.8425196850393526E-3</v>
      </c>
      <c r="AI99" s="249">
        <f t="shared" si="81"/>
        <v>-3.5087719298245612E-2</v>
      </c>
      <c r="AJ99" s="249">
        <f t="shared" ref="AJ99:AJ111" si="84">IF(AND(P99=0,O99=0),"",IF(AND(NOT(P99=0),O99=0),"Added",IF(AND(P99=0,NOT(O99=0)),"Deleted",IFERROR(P99/O99-1,""))))</f>
        <v>-3.6363636363636487E-2</v>
      </c>
      <c r="AK99" s="249">
        <f t="shared" ref="AK99:AK111" si="85">IF(AND(Q99=0,P99=0),"",IF(AND(NOT(Q99=0),P99=0),"Added",IF(AND(Q99=0,NOT(P99=0)),"Deleted",IFERROR(Q99/P99-1,""))))</f>
        <v>4.1928721174004924E-3</v>
      </c>
      <c r="AL99" s="249">
        <f t="shared" ref="AL99:AL111" si="86">IF(AND(R99=0,Q99=0),"",IF(AND(NOT(R99=0),Q99=0),"Added",IF(AND(R99=0,NOT(Q99=0)),"Deleted",IFERROR(R99/Q99-1,""))))</f>
        <v>4.175365344467652E-2</v>
      </c>
      <c r="AM99" s="249">
        <f t="shared" ref="AM99:AM111" si="87">IF(AND(S99=0,R99=0),"",IF(AND(NOT(S99=0),R99=0),"Added",IF(AND(S99=0,NOT(R99=0)),"Deleted",IFERROR(S99/R99-1,""))))</f>
        <v>6.0120240480961984E-2</v>
      </c>
    </row>
    <row r="100" spans="1:39" x14ac:dyDescent="0.2">
      <c r="A100" s="232" t="s">
        <v>53</v>
      </c>
      <c r="B100" s="233">
        <v>0</v>
      </c>
      <c r="C100" s="233">
        <v>0</v>
      </c>
      <c r="D100" s="233">
        <v>0</v>
      </c>
      <c r="E100" s="233">
        <v>0</v>
      </c>
      <c r="F100" s="233">
        <v>0</v>
      </c>
      <c r="G100" s="233">
        <v>0</v>
      </c>
      <c r="H100" s="233">
        <v>0</v>
      </c>
      <c r="I100" s="233">
        <v>0</v>
      </c>
      <c r="J100" s="233">
        <v>0</v>
      </c>
      <c r="K100" s="233">
        <v>0</v>
      </c>
      <c r="L100" s="233">
        <v>0</v>
      </c>
      <c r="M100" s="233">
        <v>0</v>
      </c>
      <c r="N100" s="233">
        <v>0</v>
      </c>
      <c r="O100" s="233">
        <v>0</v>
      </c>
      <c r="P100" s="233">
        <v>0</v>
      </c>
      <c r="Q100" s="233">
        <v>0</v>
      </c>
      <c r="R100" s="233">
        <v>0</v>
      </c>
      <c r="S100" s="233">
        <f>IF('Relative Weights'!G14=0,0,'Relative Weights'!G14)</f>
        <v>0</v>
      </c>
      <c r="U100" s="234"/>
      <c r="V100" s="232" t="s">
        <v>53</v>
      </c>
      <c r="W100" s="249" t="str">
        <f t="shared" si="69"/>
        <v/>
      </c>
      <c r="X100" s="249" t="str">
        <f t="shared" si="70"/>
        <v/>
      </c>
      <c r="Y100" s="249" t="str">
        <f t="shared" si="71"/>
        <v/>
      </c>
      <c r="Z100" s="249" t="str">
        <f t="shared" si="72"/>
        <v/>
      </c>
      <c r="AA100" s="249" t="str">
        <f t="shared" si="73"/>
        <v/>
      </c>
      <c r="AB100" s="249" t="str">
        <f t="shared" si="74"/>
        <v/>
      </c>
      <c r="AC100" s="249" t="str">
        <f t="shared" si="75"/>
        <v/>
      </c>
      <c r="AD100" s="249" t="str">
        <f t="shared" si="76"/>
        <v/>
      </c>
      <c r="AE100" s="249" t="str">
        <f t="shared" si="77"/>
        <v/>
      </c>
      <c r="AF100" s="249" t="str">
        <f t="shared" si="78"/>
        <v/>
      </c>
      <c r="AG100" s="249" t="str">
        <f t="shared" si="79"/>
        <v/>
      </c>
      <c r="AH100" s="249" t="str">
        <f t="shared" si="80"/>
        <v/>
      </c>
      <c r="AI100" s="249" t="str">
        <f t="shared" si="81"/>
        <v/>
      </c>
      <c r="AJ100" s="249" t="str">
        <f t="shared" si="84"/>
        <v/>
      </c>
      <c r="AK100" s="249" t="str">
        <f t="shared" si="85"/>
        <v/>
      </c>
      <c r="AL100" s="249" t="str">
        <f t="shared" si="86"/>
        <v/>
      </c>
      <c r="AM100" s="249" t="str">
        <f t="shared" si="87"/>
        <v/>
      </c>
    </row>
    <row r="101" spans="1:39" x14ac:dyDescent="0.2">
      <c r="A101" s="232" t="s">
        <v>54</v>
      </c>
      <c r="B101" s="233">
        <v>0</v>
      </c>
      <c r="C101" s="233">
        <v>0</v>
      </c>
      <c r="D101" s="233">
        <v>0</v>
      </c>
      <c r="E101" s="233">
        <v>0</v>
      </c>
      <c r="F101" s="233">
        <v>0</v>
      </c>
      <c r="G101" s="233">
        <v>0</v>
      </c>
      <c r="H101" s="233">
        <v>0</v>
      </c>
      <c r="I101" s="233">
        <v>0</v>
      </c>
      <c r="J101" s="233">
        <v>0</v>
      </c>
      <c r="K101" s="233">
        <v>0</v>
      </c>
      <c r="L101" s="233">
        <v>0</v>
      </c>
      <c r="M101" s="233">
        <v>0</v>
      </c>
      <c r="N101" s="233">
        <v>0</v>
      </c>
      <c r="O101" s="233">
        <v>0</v>
      </c>
      <c r="P101" s="233">
        <v>0</v>
      </c>
      <c r="Q101" s="233">
        <v>0</v>
      </c>
      <c r="R101" s="233">
        <v>0</v>
      </c>
      <c r="S101" s="233">
        <f>IF('Relative Weights'!G15=0,0,'Relative Weights'!G15)</f>
        <v>0</v>
      </c>
      <c r="U101" s="234"/>
      <c r="V101" s="232" t="s">
        <v>54</v>
      </c>
      <c r="W101" s="249" t="str">
        <f t="shared" si="69"/>
        <v/>
      </c>
      <c r="X101" s="249" t="str">
        <f t="shared" si="70"/>
        <v/>
      </c>
      <c r="Y101" s="249" t="str">
        <f t="shared" si="71"/>
        <v/>
      </c>
      <c r="Z101" s="249" t="str">
        <f t="shared" si="72"/>
        <v/>
      </c>
      <c r="AA101" s="249" t="str">
        <f t="shared" si="73"/>
        <v/>
      </c>
      <c r="AB101" s="249" t="str">
        <f t="shared" si="74"/>
        <v/>
      </c>
      <c r="AC101" s="249" t="str">
        <f t="shared" si="75"/>
        <v/>
      </c>
      <c r="AD101" s="249" t="str">
        <f t="shared" si="76"/>
        <v/>
      </c>
      <c r="AE101" s="249" t="str">
        <f t="shared" si="77"/>
        <v/>
      </c>
      <c r="AF101" s="249" t="str">
        <f t="shared" si="78"/>
        <v/>
      </c>
      <c r="AG101" s="249" t="str">
        <f t="shared" si="79"/>
        <v/>
      </c>
      <c r="AH101" s="249" t="str">
        <f t="shared" si="80"/>
        <v/>
      </c>
      <c r="AI101" s="249" t="str">
        <f t="shared" si="81"/>
        <v/>
      </c>
      <c r="AJ101" s="249" t="str">
        <f t="shared" si="84"/>
        <v/>
      </c>
      <c r="AK101" s="249" t="str">
        <f t="shared" si="85"/>
        <v/>
      </c>
      <c r="AL101" s="249" t="str">
        <f t="shared" si="86"/>
        <v/>
      </c>
      <c r="AM101" s="249" t="str">
        <f t="shared" si="87"/>
        <v/>
      </c>
    </row>
    <row r="102" spans="1:39" x14ac:dyDescent="0.2">
      <c r="A102" s="232" t="s">
        <v>729</v>
      </c>
      <c r="B102" s="233">
        <v>14.35</v>
      </c>
      <c r="C102" s="233">
        <v>12.85</v>
      </c>
      <c r="D102" s="233">
        <v>12.98</v>
      </c>
      <c r="E102" s="233">
        <v>12.62</v>
      </c>
      <c r="F102" s="233">
        <v>13.34</v>
      </c>
      <c r="G102" s="233">
        <v>16.20193744433417</v>
      </c>
      <c r="H102" s="233">
        <v>16.53</v>
      </c>
      <c r="I102" s="233">
        <v>15.05</v>
      </c>
      <c r="J102" s="233">
        <v>20.04</v>
      </c>
      <c r="K102" s="233">
        <v>20.27</v>
      </c>
      <c r="L102" s="233">
        <v>21.15</v>
      </c>
      <c r="M102" s="233">
        <v>21.91</v>
      </c>
      <c r="N102" s="233">
        <v>22.03</v>
      </c>
      <c r="O102" s="233">
        <v>22.84</v>
      </c>
      <c r="P102" s="233">
        <v>23.3</v>
      </c>
      <c r="Q102" s="233">
        <v>24.35</v>
      </c>
      <c r="R102" s="233">
        <v>24.58</v>
      </c>
      <c r="S102" s="233">
        <f>IF('Relative Weights'!G16=0,0,'Relative Weights'!G16)</f>
        <v>23.76</v>
      </c>
      <c r="U102" s="234"/>
      <c r="V102" s="232" t="s">
        <v>729</v>
      </c>
      <c r="W102" s="249">
        <f t="shared" si="69"/>
        <v>-0.10452961672473871</v>
      </c>
      <c r="X102" s="249">
        <f t="shared" si="70"/>
        <v>1.0116731517509692E-2</v>
      </c>
      <c r="Y102" s="249">
        <f t="shared" si="71"/>
        <v>-2.7734976887519358E-2</v>
      </c>
      <c r="Z102" s="249">
        <f t="shared" si="72"/>
        <v>5.7052297939778285E-2</v>
      </c>
      <c r="AA102" s="249">
        <f t="shared" si="73"/>
        <v>0.21453803930541016</v>
      </c>
      <c r="AB102" s="249">
        <f t="shared" si="74"/>
        <v>2.0248353432604782E-2</v>
      </c>
      <c r="AC102" s="249">
        <f t="shared" si="75"/>
        <v>-8.9534180278281972E-2</v>
      </c>
      <c r="AD102" s="249">
        <f t="shared" si="76"/>
        <v>0.33156146179401991</v>
      </c>
      <c r="AE102" s="249">
        <f t="shared" si="77"/>
        <v>1.1477045908183658E-2</v>
      </c>
      <c r="AF102" s="249">
        <f t="shared" si="78"/>
        <v>4.3413912185495729E-2</v>
      </c>
      <c r="AG102" s="249">
        <f t="shared" si="79"/>
        <v>3.5933806146572156E-2</v>
      </c>
      <c r="AH102" s="249">
        <f t="shared" si="80"/>
        <v>5.4769511638521617E-3</v>
      </c>
      <c r="AI102" s="249">
        <f t="shared" si="81"/>
        <v>3.6768043576940412E-2</v>
      </c>
      <c r="AJ102" s="249">
        <f t="shared" si="84"/>
        <v>2.0140105078809034E-2</v>
      </c>
      <c r="AK102" s="249">
        <f t="shared" si="85"/>
        <v>4.5064377682403567E-2</v>
      </c>
      <c r="AL102" s="249">
        <f t="shared" si="86"/>
        <v>9.4455852156056785E-3</v>
      </c>
      <c r="AM102" s="249">
        <f t="shared" si="87"/>
        <v>-3.3360455655003896E-2</v>
      </c>
    </row>
    <row r="103" spans="1:39" x14ac:dyDescent="0.2">
      <c r="A103" s="232" t="s">
        <v>56</v>
      </c>
      <c r="B103" s="233">
        <v>0</v>
      </c>
      <c r="C103" s="233">
        <v>0</v>
      </c>
      <c r="D103" s="233">
        <v>0</v>
      </c>
      <c r="E103" s="233">
        <v>0</v>
      </c>
      <c r="F103" s="233">
        <v>0</v>
      </c>
      <c r="G103" s="233">
        <v>0</v>
      </c>
      <c r="H103" s="233">
        <v>0</v>
      </c>
      <c r="I103" s="233">
        <v>0</v>
      </c>
      <c r="J103" s="233">
        <v>0</v>
      </c>
      <c r="K103" s="233">
        <v>0</v>
      </c>
      <c r="L103" s="233">
        <v>0</v>
      </c>
      <c r="M103" s="233">
        <v>0</v>
      </c>
      <c r="N103" s="233">
        <v>0</v>
      </c>
      <c r="O103" s="233">
        <v>0</v>
      </c>
      <c r="P103" s="233">
        <v>0</v>
      </c>
      <c r="Q103" s="233">
        <v>0</v>
      </c>
      <c r="R103" s="233">
        <v>0</v>
      </c>
      <c r="S103" s="233">
        <f>IF('Relative Weights'!G17=0,0,'Relative Weights'!G17)</f>
        <v>0</v>
      </c>
      <c r="U103" s="234"/>
      <c r="V103" s="232" t="s">
        <v>56</v>
      </c>
      <c r="W103" s="249" t="str">
        <f t="shared" si="69"/>
        <v/>
      </c>
      <c r="X103" s="249" t="str">
        <f t="shared" si="70"/>
        <v/>
      </c>
      <c r="Y103" s="249" t="str">
        <f t="shared" si="71"/>
        <v/>
      </c>
      <c r="Z103" s="249" t="str">
        <f t="shared" si="72"/>
        <v/>
      </c>
      <c r="AA103" s="249" t="str">
        <f t="shared" si="73"/>
        <v/>
      </c>
      <c r="AB103" s="249" t="str">
        <f t="shared" si="74"/>
        <v/>
      </c>
      <c r="AC103" s="249" t="str">
        <f t="shared" si="75"/>
        <v/>
      </c>
      <c r="AD103" s="249" t="str">
        <f t="shared" si="76"/>
        <v/>
      </c>
      <c r="AE103" s="249" t="str">
        <f t="shared" si="77"/>
        <v/>
      </c>
      <c r="AF103" s="249" t="str">
        <f t="shared" si="78"/>
        <v/>
      </c>
      <c r="AG103" s="249" t="str">
        <f t="shared" si="79"/>
        <v/>
      </c>
      <c r="AH103" s="249" t="str">
        <f t="shared" si="80"/>
        <v/>
      </c>
      <c r="AI103" s="249" t="str">
        <f t="shared" si="81"/>
        <v/>
      </c>
      <c r="AJ103" s="249" t="str">
        <f t="shared" si="84"/>
        <v/>
      </c>
      <c r="AK103" s="249" t="str">
        <f t="shared" si="85"/>
        <v/>
      </c>
      <c r="AL103" s="249" t="str">
        <f t="shared" si="86"/>
        <v/>
      </c>
      <c r="AM103" s="249" t="str">
        <f t="shared" si="87"/>
        <v/>
      </c>
    </row>
    <row r="104" spans="1:39" x14ac:dyDescent="0.2">
      <c r="A104" s="232" t="s">
        <v>57</v>
      </c>
      <c r="B104" s="233">
        <v>0</v>
      </c>
      <c r="C104" s="233">
        <v>0</v>
      </c>
      <c r="D104" s="233">
        <v>0</v>
      </c>
      <c r="E104" s="233">
        <v>0</v>
      </c>
      <c r="F104" s="233">
        <v>0</v>
      </c>
      <c r="G104" s="233">
        <v>0</v>
      </c>
      <c r="H104" s="233">
        <v>0</v>
      </c>
      <c r="I104" s="233">
        <v>0</v>
      </c>
      <c r="J104" s="233">
        <v>0</v>
      </c>
      <c r="K104" s="233">
        <v>0</v>
      </c>
      <c r="L104" s="233">
        <v>0</v>
      </c>
      <c r="M104" s="233">
        <v>0</v>
      </c>
      <c r="N104" s="233">
        <v>0</v>
      </c>
      <c r="O104" s="233">
        <v>0</v>
      </c>
      <c r="P104" s="233">
        <v>0</v>
      </c>
      <c r="Q104" s="233">
        <v>0</v>
      </c>
      <c r="R104" s="233">
        <v>0</v>
      </c>
      <c r="S104" s="233">
        <f>IF('Relative Weights'!G18=0,0,'Relative Weights'!G18)</f>
        <v>0</v>
      </c>
      <c r="U104" s="234"/>
      <c r="V104" s="232" t="s">
        <v>57</v>
      </c>
      <c r="W104" s="249" t="str">
        <f t="shared" si="69"/>
        <v/>
      </c>
      <c r="X104" s="249" t="str">
        <f t="shared" si="70"/>
        <v/>
      </c>
      <c r="Y104" s="249" t="str">
        <f t="shared" si="71"/>
        <v/>
      </c>
      <c r="Z104" s="249" t="str">
        <f t="shared" si="72"/>
        <v/>
      </c>
      <c r="AA104" s="249" t="str">
        <f t="shared" si="73"/>
        <v/>
      </c>
      <c r="AB104" s="249" t="str">
        <f t="shared" si="74"/>
        <v/>
      </c>
      <c r="AC104" s="249" t="str">
        <f t="shared" si="75"/>
        <v/>
      </c>
      <c r="AD104" s="249" t="str">
        <f t="shared" si="76"/>
        <v/>
      </c>
      <c r="AE104" s="249" t="str">
        <f t="shared" si="77"/>
        <v/>
      </c>
      <c r="AF104" s="249" t="str">
        <f t="shared" si="78"/>
        <v/>
      </c>
      <c r="AG104" s="249" t="str">
        <f t="shared" si="79"/>
        <v/>
      </c>
      <c r="AH104" s="249" t="str">
        <f t="shared" si="80"/>
        <v/>
      </c>
      <c r="AI104" s="249" t="str">
        <f t="shared" si="81"/>
        <v/>
      </c>
      <c r="AJ104" s="249" t="str">
        <f t="shared" si="84"/>
        <v/>
      </c>
      <c r="AK104" s="249" t="str">
        <f t="shared" si="85"/>
        <v/>
      </c>
      <c r="AL104" s="249" t="str">
        <f t="shared" si="86"/>
        <v/>
      </c>
      <c r="AM104" s="249" t="str">
        <f t="shared" si="87"/>
        <v/>
      </c>
    </row>
    <row r="105" spans="1:39" x14ac:dyDescent="0.2">
      <c r="A105" s="232" t="s">
        <v>58</v>
      </c>
      <c r="B105" s="233">
        <v>0</v>
      </c>
      <c r="C105" s="233">
        <v>0</v>
      </c>
      <c r="D105" s="233">
        <v>0</v>
      </c>
      <c r="E105" s="233">
        <v>0</v>
      </c>
      <c r="F105" s="233">
        <v>0</v>
      </c>
      <c r="G105" s="233">
        <v>0</v>
      </c>
      <c r="H105" s="233">
        <v>0</v>
      </c>
      <c r="I105" s="233">
        <v>2.42</v>
      </c>
      <c r="J105" s="233">
        <v>2.6</v>
      </c>
      <c r="K105" s="233">
        <v>2.67</v>
      </c>
      <c r="L105" s="233">
        <v>2.72</v>
      </c>
      <c r="M105" s="233">
        <v>2.74</v>
      </c>
      <c r="N105" s="233">
        <v>2.64</v>
      </c>
      <c r="O105" s="233">
        <v>2.61</v>
      </c>
      <c r="P105" s="233">
        <v>2.5</v>
      </c>
      <c r="Q105" s="233">
        <v>2.68</v>
      </c>
      <c r="R105" s="233">
        <v>2.8</v>
      </c>
      <c r="S105" s="233">
        <f>IF('Relative Weights'!G19=0,0,'Relative Weights'!G19)</f>
        <v>3.08</v>
      </c>
      <c r="U105" s="234"/>
      <c r="V105" s="232" t="s">
        <v>58</v>
      </c>
      <c r="W105" s="249" t="str">
        <f t="shared" si="69"/>
        <v/>
      </c>
      <c r="X105" s="249" t="str">
        <f t="shared" si="70"/>
        <v/>
      </c>
      <c r="Y105" s="249" t="str">
        <f t="shared" si="71"/>
        <v/>
      </c>
      <c r="Z105" s="249" t="str">
        <f t="shared" si="72"/>
        <v/>
      </c>
      <c r="AA105" s="249" t="str">
        <f t="shared" si="73"/>
        <v/>
      </c>
      <c r="AB105" s="249" t="str">
        <f t="shared" si="74"/>
        <v/>
      </c>
      <c r="AC105" s="249" t="str">
        <f t="shared" si="75"/>
        <v>Added</v>
      </c>
      <c r="AD105" s="249">
        <f t="shared" si="76"/>
        <v>7.4380165289256173E-2</v>
      </c>
      <c r="AE105" s="249">
        <f t="shared" si="77"/>
        <v>2.6923076923076827E-2</v>
      </c>
      <c r="AF105" s="249">
        <f t="shared" si="78"/>
        <v>1.8726591760299671E-2</v>
      </c>
      <c r="AG105" s="249">
        <f t="shared" si="79"/>
        <v>7.3529411764705621E-3</v>
      </c>
      <c r="AH105" s="249">
        <f t="shared" si="80"/>
        <v>-3.649635036496357E-2</v>
      </c>
      <c r="AI105" s="249">
        <f t="shared" si="81"/>
        <v>-1.1363636363636465E-2</v>
      </c>
      <c r="AJ105" s="249">
        <f t="shared" si="84"/>
        <v>-4.2145593869731712E-2</v>
      </c>
      <c r="AK105" s="249">
        <f t="shared" si="85"/>
        <v>7.2000000000000064E-2</v>
      </c>
      <c r="AL105" s="249">
        <f t="shared" si="86"/>
        <v>4.4776119402984982E-2</v>
      </c>
      <c r="AM105" s="249">
        <f t="shared" si="87"/>
        <v>0.10000000000000009</v>
      </c>
    </row>
    <row r="106" spans="1:39" x14ac:dyDescent="0.2">
      <c r="A106" s="232" t="s">
        <v>59</v>
      </c>
      <c r="B106" s="233">
        <v>3.64</v>
      </c>
      <c r="C106" s="233">
        <v>3.57</v>
      </c>
      <c r="D106" s="233">
        <v>3.58</v>
      </c>
      <c r="E106" s="233">
        <v>3.69</v>
      </c>
      <c r="F106" s="233">
        <v>3.85</v>
      </c>
      <c r="G106" s="233">
        <v>3.8406596756932068</v>
      </c>
      <c r="H106" s="233">
        <v>3.79</v>
      </c>
      <c r="I106" s="233">
        <v>3.77</v>
      </c>
      <c r="J106" s="233">
        <v>3.97</v>
      </c>
      <c r="K106" s="233">
        <v>4.03</v>
      </c>
      <c r="L106" s="233">
        <v>4.2</v>
      </c>
      <c r="M106" s="233">
        <v>4.25</v>
      </c>
      <c r="N106" s="233">
        <v>4.32</v>
      </c>
      <c r="O106" s="233">
        <v>4.26</v>
      </c>
      <c r="P106" s="233">
        <v>4.2300000000000004</v>
      </c>
      <c r="Q106" s="233">
        <v>4.32</v>
      </c>
      <c r="R106" s="233">
        <v>4.47</v>
      </c>
      <c r="S106" s="233">
        <f>IF('Relative Weights'!G20=0,0,'Relative Weights'!G20)</f>
        <v>4.63</v>
      </c>
      <c r="U106" s="234"/>
      <c r="V106" s="232" t="s">
        <v>59</v>
      </c>
      <c r="W106" s="249">
        <f t="shared" si="69"/>
        <v>-1.9230769230769273E-2</v>
      </c>
      <c r="X106" s="249">
        <f t="shared" si="70"/>
        <v>2.8011204481792618E-3</v>
      </c>
      <c r="Y106" s="249">
        <f t="shared" si="71"/>
        <v>3.0726256983240274E-2</v>
      </c>
      <c r="Z106" s="249">
        <f t="shared" si="72"/>
        <v>4.3360433604336057E-2</v>
      </c>
      <c r="AA106" s="249">
        <f t="shared" si="73"/>
        <v>-2.426058261504771E-3</v>
      </c>
      <c r="AB106" s="249">
        <f t="shared" si="74"/>
        <v>-1.3190357899665495E-2</v>
      </c>
      <c r="AC106" s="249">
        <f t="shared" si="75"/>
        <v>-5.2770448548812299E-3</v>
      </c>
      <c r="AD106" s="249">
        <f t="shared" si="76"/>
        <v>5.3050397877984157E-2</v>
      </c>
      <c r="AE106" s="249">
        <f t="shared" si="77"/>
        <v>1.5113350125944613E-2</v>
      </c>
      <c r="AF106" s="249">
        <f t="shared" si="78"/>
        <v>4.2183622828784184E-2</v>
      </c>
      <c r="AG106" s="249">
        <f t="shared" si="79"/>
        <v>1.1904761904761862E-2</v>
      </c>
      <c r="AH106" s="249">
        <f t="shared" si="80"/>
        <v>1.6470588235294237E-2</v>
      </c>
      <c r="AI106" s="249">
        <f t="shared" si="81"/>
        <v>-1.3888888888888951E-2</v>
      </c>
      <c r="AJ106" s="249">
        <f t="shared" si="84"/>
        <v>-7.0422535211266402E-3</v>
      </c>
      <c r="AK106" s="249">
        <f t="shared" si="85"/>
        <v>2.1276595744680771E-2</v>
      </c>
      <c r="AL106" s="249">
        <f t="shared" si="86"/>
        <v>3.4722222222222099E-2</v>
      </c>
      <c r="AM106" s="249">
        <f t="shared" si="87"/>
        <v>3.5794183445190253E-2</v>
      </c>
    </row>
    <row r="107" spans="1:39" x14ac:dyDescent="0.2">
      <c r="A107" s="241" t="s">
        <v>60</v>
      </c>
      <c r="B107" s="233">
        <v>0</v>
      </c>
      <c r="C107" s="233">
        <v>0</v>
      </c>
      <c r="D107" s="233">
        <v>0</v>
      </c>
      <c r="E107" s="233">
        <v>0</v>
      </c>
      <c r="F107" s="233">
        <v>0</v>
      </c>
      <c r="G107" s="233">
        <v>0</v>
      </c>
      <c r="H107" s="233">
        <v>0</v>
      </c>
      <c r="I107" s="233">
        <v>0</v>
      </c>
      <c r="J107" s="233">
        <v>0</v>
      </c>
      <c r="K107" s="233">
        <v>0</v>
      </c>
      <c r="L107" s="233">
        <v>0</v>
      </c>
      <c r="M107" s="233">
        <v>0</v>
      </c>
      <c r="N107" s="233">
        <v>0</v>
      </c>
      <c r="O107" s="233">
        <v>0</v>
      </c>
      <c r="P107" s="233">
        <v>0</v>
      </c>
      <c r="Q107" s="233">
        <v>0</v>
      </c>
      <c r="R107" s="233">
        <v>0</v>
      </c>
      <c r="S107" s="233">
        <f>IF('Relative Weights'!G21=0,0,'Relative Weights'!G21)</f>
        <v>0</v>
      </c>
      <c r="U107" s="234"/>
      <c r="V107" s="241" t="s">
        <v>60</v>
      </c>
      <c r="W107" s="249" t="str">
        <f t="shared" si="69"/>
        <v/>
      </c>
      <c r="X107" s="249" t="str">
        <f t="shared" si="70"/>
        <v/>
      </c>
      <c r="Y107" s="249" t="str">
        <f t="shared" si="71"/>
        <v/>
      </c>
      <c r="Z107" s="249" t="str">
        <f t="shared" si="72"/>
        <v/>
      </c>
      <c r="AA107" s="249" t="str">
        <f t="shared" si="73"/>
        <v/>
      </c>
      <c r="AB107" s="249" t="str">
        <f t="shared" si="74"/>
        <v/>
      </c>
      <c r="AC107" s="249" t="str">
        <f t="shared" si="75"/>
        <v/>
      </c>
      <c r="AD107" s="249" t="str">
        <f t="shared" si="76"/>
        <v/>
      </c>
      <c r="AE107" s="249" t="str">
        <f t="shared" si="77"/>
        <v/>
      </c>
      <c r="AF107" s="249" t="str">
        <f t="shared" si="78"/>
        <v/>
      </c>
      <c r="AG107" s="249" t="str">
        <f t="shared" si="79"/>
        <v/>
      </c>
      <c r="AH107" s="249" t="str">
        <f t="shared" si="80"/>
        <v/>
      </c>
      <c r="AI107" s="249" t="str">
        <f t="shared" si="81"/>
        <v/>
      </c>
      <c r="AJ107" s="249" t="str">
        <f t="shared" si="84"/>
        <v/>
      </c>
      <c r="AK107" s="249" t="str">
        <f t="shared" si="85"/>
        <v/>
      </c>
      <c r="AL107" s="249" t="str">
        <f t="shared" si="86"/>
        <v/>
      </c>
      <c r="AM107" s="249" t="str">
        <f t="shared" si="87"/>
        <v/>
      </c>
    </row>
    <row r="108" spans="1:39" x14ac:dyDescent="0.2">
      <c r="A108" s="241" t="s">
        <v>61</v>
      </c>
      <c r="B108" s="233">
        <v>7</v>
      </c>
      <c r="C108" s="233">
        <v>7</v>
      </c>
      <c r="D108" s="233">
        <v>7</v>
      </c>
      <c r="E108" s="233">
        <v>7</v>
      </c>
      <c r="F108" s="233">
        <v>7</v>
      </c>
      <c r="G108" s="233">
        <v>7</v>
      </c>
      <c r="H108" s="233">
        <v>7</v>
      </c>
      <c r="I108" s="233">
        <v>7</v>
      </c>
      <c r="J108" s="233">
        <v>7</v>
      </c>
      <c r="K108" s="233">
        <v>5.98</v>
      </c>
      <c r="L108" s="233">
        <v>5.98</v>
      </c>
      <c r="M108" s="233">
        <v>6.71</v>
      </c>
      <c r="N108" s="233">
        <v>7.58</v>
      </c>
      <c r="O108" s="233">
        <v>7.93</v>
      </c>
      <c r="P108" s="233">
        <v>7.65</v>
      </c>
      <c r="Q108" s="233">
        <v>7.54</v>
      </c>
      <c r="R108" s="233">
        <v>7.08</v>
      </c>
      <c r="S108" s="233">
        <f>IF('Relative Weights'!G22=0,0,'Relative Weights'!G22)</f>
        <v>6.65</v>
      </c>
      <c r="U108" s="234"/>
      <c r="V108" s="241" t="s">
        <v>61</v>
      </c>
      <c r="W108" s="249">
        <f t="shared" si="69"/>
        <v>0</v>
      </c>
      <c r="X108" s="249">
        <f t="shared" si="70"/>
        <v>0</v>
      </c>
      <c r="Y108" s="249">
        <f t="shared" si="71"/>
        <v>0</v>
      </c>
      <c r="Z108" s="249">
        <f t="shared" si="72"/>
        <v>0</v>
      </c>
      <c r="AA108" s="249">
        <f t="shared" si="73"/>
        <v>0</v>
      </c>
      <c r="AB108" s="249">
        <f t="shared" si="74"/>
        <v>0</v>
      </c>
      <c r="AC108" s="249">
        <f t="shared" si="75"/>
        <v>0</v>
      </c>
      <c r="AD108" s="249">
        <f t="shared" si="76"/>
        <v>0</v>
      </c>
      <c r="AE108" s="249">
        <f t="shared" si="77"/>
        <v>-0.14571428571428569</v>
      </c>
      <c r="AF108" s="249">
        <f t="shared" si="78"/>
        <v>0</v>
      </c>
      <c r="AG108" s="249">
        <f t="shared" si="79"/>
        <v>0.12207357859531753</v>
      </c>
      <c r="AH108" s="249">
        <f t="shared" si="80"/>
        <v>0.12965722801788382</v>
      </c>
      <c r="AI108" s="249">
        <f t="shared" si="81"/>
        <v>4.6174142480211122E-2</v>
      </c>
      <c r="AJ108" s="249">
        <f t="shared" si="84"/>
        <v>-3.5308953341740112E-2</v>
      </c>
      <c r="AK108" s="249">
        <f t="shared" si="85"/>
        <v>-1.4379084967320321E-2</v>
      </c>
      <c r="AL108" s="249">
        <f t="shared" si="86"/>
        <v>-6.1007957559681691E-2</v>
      </c>
      <c r="AM108" s="249">
        <f t="shared" si="87"/>
        <v>-6.073446327683607E-2</v>
      </c>
    </row>
    <row r="109" spans="1:39" x14ac:dyDescent="0.2">
      <c r="A109" s="241" t="s">
        <v>62</v>
      </c>
      <c r="B109" s="233">
        <v>0</v>
      </c>
      <c r="C109" s="233">
        <v>0</v>
      </c>
      <c r="D109" s="233">
        <v>0</v>
      </c>
      <c r="E109" s="233">
        <v>0</v>
      </c>
      <c r="F109" s="233">
        <v>0</v>
      </c>
      <c r="G109" s="233">
        <v>0</v>
      </c>
      <c r="H109" s="233">
        <v>0</v>
      </c>
      <c r="I109" s="233">
        <v>0</v>
      </c>
      <c r="J109" s="233">
        <v>0</v>
      </c>
      <c r="K109" s="233">
        <v>0</v>
      </c>
      <c r="L109" s="233">
        <v>0</v>
      </c>
      <c r="M109" s="233">
        <v>0</v>
      </c>
      <c r="N109" s="233">
        <v>0</v>
      </c>
      <c r="O109" s="233">
        <v>0</v>
      </c>
      <c r="P109" s="233">
        <v>0</v>
      </c>
      <c r="Q109" s="233">
        <v>0</v>
      </c>
      <c r="R109" s="233">
        <v>0</v>
      </c>
      <c r="S109" s="233">
        <f>IF('Relative Weights'!G23=0,0,'Relative Weights'!G23)</f>
        <v>0</v>
      </c>
      <c r="U109" s="234"/>
      <c r="V109" s="241" t="s">
        <v>62</v>
      </c>
      <c r="W109" s="249" t="str">
        <f t="shared" si="69"/>
        <v/>
      </c>
      <c r="X109" s="249" t="str">
        <f t="shared" si="70"/>
        <v/>
      </c>
      <c r="Y109" s="249" t="str">
        <f t="shared" si="71"/>
        <v/>
      </c>
      <c r="Z109" s="249" t="str">
        <f t="shared" si="72"/>
        <v/>
      </c>
      <c r="AA109" s="249" t="str">
        <f t="shared" si="73"/>
        <v/>
      </c>
      <c r="AB109" s="249" t="str">
        <f t="shared" si="74"/>
        <v/>
      </c>
      <c r="AC109" s="249" t="str">
        <f t="shared" si="75"/>
        <v/>
      </c>
      <c r="AD109" s="249" t="str">
        <f t="shared" si="76"/>
        <v/>
      </c>
      <c r="AE109" s="249" t="str">
        <f t="shared" si="77"/>
        <v/>
      </c>
      <c r="AF109" s="249" t="str">
        <f t="shared" si="78"/>
        <v/>
      </c>
      <c r="AG109" s="249" t="str">
        <f t="shared" si="79"/>
        <v/>
      </c>
      <c r="AH109" s="249" t="str">
        <f t="shared" si="80"/>
        <v/>
      </c>
      <c r="AI109" s="249" t="str">
        <f t="shared" si="81"/>
        <v/>
      </c>
      <c r="AJ109" s="249" t="str">
        <f t="shared" si="84"/>
        <v/>
      </c>
      <c r="AK109" s="249" t="str">
        <f t="shared" si="85"/>
        <v/>
      </c>
      <c r="AL109" s="249" t="str">
        <f t="shared" si="86"/>
        <v/>
      </c>
      <c r="AM109" s="249" t="str">
        <f t="shared" si="87"/>
        <v/>
      </c>
    </row>
    <row r="110" spans="1:39" x14ac:dyDescent="0.2">
      <c r="A110" s="241" t="s">
        <v>63</v>
      </c>
      <c r="B110" s="233">
        <v>0</v>
      </c>
      <c r="C110" s="233">
        <v>0</v>
      </c>
      <c r="D110" s="233">
        <v>0</v>
      </c>
      <c r="E110" s="233">
        <v>0</v>
      </c>
      <c r="F110" s="233">
        <v>0</v>
      </c>
      <c r="G110" s="233">
        <v>0</v>
      </c>
      <c r="H110" s="233">
        <v>0</v>
      </c>
      <c r="I110" s="233">
        <v>0</v>
      </c>
      <c r="J110" s="233">
        <v>0</v>
      </c>
      <c r="K110" s="233">
        <v>0</v>
      </c>
      <c r="L110" s="233">
        <v>0</v>
      </c>
      <c r="M110" s="233">
        <v>0</v>
      </c>
      <c r="N110" s="233">
        <v>0</v>
      </c>
      <c r="O110" s="233">
        <v>0</v>
      </c>
      <c r="P110" s="233">
        <v>0</v>
      </c>
      <c r="Q110" s="233">
        <v>0</v>
      </c>
      <c r="R110" s="233">
        <v>0</v>
      </c>
      <c r="S110" s="233">
        <f>IF('Relative Weights'!G24=0,0,'Relative Weights'!G24)</f>
        <v>0</v>
      </c>
      <c r="U110" s="234"/>
      <c r="V110" s="241" t="s">
        <v>63</v>
      </c>
      <c r="W110" s="249" t="str">
        <f t="shared" si="69"/>
        <v/>
      </c>
      <c r="X110" s="249" t="str">
        <f t="shared" si="70"/>
        <v/>
      </c>
      <c r="Y110" s="249" t="str">
        <f t="shared" si="71"/>
        <v/>
      </c>
      <c r="Z110" s="249" t="str">
        <f t="shared" si="72"/>
        <v/>
      </c>
      <c r="AA110" s="249" t="str">
        <f t="shared" si="73"/>
        <v/>
      </c>
      <c r="AB110" s="249" t="str">
        <f t="shared" si="74"/>
        <v/>
      </c>
      <c r="AC110" s="249" t="str">
        <f t="shared" si="75"/>
        <v/>
      </c>
      <c r="AD110" s="249" t="str">
        <f t="shared" si="76"/>
        <v/>
      </c>
      <c r="AE110" s="249" t="str">
        <f t="shared" si="77"/>
        <v/>
      </c>
      <c r="AF110" s="249" t="str">
        <f t="shared" si="78"/>
        <v/>
      </c>
      <c r="AG110" s="249" t="str">
        <f t="shared" si="79"/>
        <v/>
      </c>
      <c r="AH110" s="249" t="str">
        <f t="shared" si="80"/>
        <v/>
      </c>
      <c r="AI110" s="249" t="str">
        <f t="shared" si="81"/>
        <v/>
      </c>
      <c r="AJ110" s="249" t="str">
        <f t="shared" si="84"/>
        <v/>
      </c>
      <c r="AK110" s="249" t="str">
        <f t="shared" si="85"/>
        <v/>
      </c>
      <c r="AL110" s="249" t="str">
        <f t="shared" si="86"/>
        <v/>
      </c>
      <c r="AM110" s="249" t="str">
        <f t="shared" si="87"/>
        <v/>
      </c>
    </row>
    <row r="111" spans="1:39" ht="15" thickBot="1" x14ac:dyDescent="0.25">
      <c r="A111" s="235" t="s">
        <v>0</v>
      </c>
      <c r="B111" s="236">
        <v>0</v>
      </c>
      <c r="C111" s="236">
        <v>0</v>
      </c>
      <c r="D111" s="236">
        <v>0</v>
      </c>
      <c r="E111" s="236">
        <v>0</v>
      </c>
      <c r="F111" s="236">
        <v>0</v>
      </c>
      <c r="G111" s="236">
        <v>0</v>
      </c>
      <c r="H111" s="236">
        <v>0</v>
      </c>
      <c r="I111" s="236">
        <v>0</v>
      </c>
      <c r="J111" s="236">
        <v>0</v>
      </c>
      <c r="K111" s="236">
        <v>0</v>
      </c>
      <c r="L111" s="236">
        <v>0</v>
      </c>
      <c r="M111" s="236">
        <v>0</v>
      </c>
      <c r="N111" s="236">
        <v>0</v>
      </c>
      <c r="O111" s="236">
        <v>0</v>
      </c>
      <c r="P111" s="236">
        <v>0</v>
      </c>
      <c r="Q111" s="236">
        <v>0</v>
      </c>
      <c r="R111" s="236">
        <v>0</v>
      </c>
      <c r="S111" s="236">
        <f>IF('Relative Weights'!G25=0,0,'Relative Weights'!G25)</f>
        <v>0</v>
      </c>
      <c r="U111" s="271"/>
      <c r="V111" s="235" t="s">
        <v>0</v>
      </c>
      <c r="W111" s="252" t="str">
        <f t="shared" si="69"/>
        <v/>
      </c>
      <c r="X111" s="252" t="str">
        <f t="shared" si="70"/>
        <v/>
      </c>
      <c r="Y111" s="252" t="str">
        <f t="shared" si="71"/>
        <v/>
      </c>
      <c r="Z111" s="252" t="str">
        <f t="shared" si="72"/>
        <v/>
      </c>
      <c r="AA111" s="252" t="str">
        <f t="shared" si="73"/>
        <v/>
      </c>
      <c r="AB111" s="252" t="str">
        <f t="shared" si="74"/>
        <v/>
      </c>
      <c r="AC111" s="252" t="str">
        <f t="shared" si="75"/>
        <v/>
      </c>
      <c r="AD111" s="252" t="str">
        <f t="shared" si="76"/>
        <v/>
      </c>
      <c r="AE111" s="252" t="str">
        <f t="shared" si="77"/>
        <v/>
      </c>
      <c r="AF111" s="252" t="str">
        <f t="shared" si="78"/>
        <v/>
      </c>
      <c r="AG111" s="252" t="str">
        <f t="shared" si="79"/>
        <v/>
      </c>
      <c r="AH111" s="252" t="str">
        <f t="shared" si="80"/>
        <v/>
      </c>
      <c r="AI111" s="252" t="str">
        <f t="shared" si="81"/>
        <v/>
      </c>
      <c r="AJ111" s="252" t="str">
        <f t="shared" si="84"/>
        <v/>
      </c>
      <c r="AK111" s="252" t="str">
        <f t="shared" si="85"/>
        <v/>
      </c>
      <c r="AL111" s="252" t="str">
        <f t="shared" si="86"/>
        <v/>
      </c>
      <c r="AM111" s="252" t="str">
        <f t="shared" si="87"/>
        <v/>
      </c>
    </row>
    <row r="112" spans="1:39" s="276" customFormat="1" ht="15" thickBot="1" x14ac:dyDescent="0.25">
      <c r="A112" s="243"/>
      <c r="B112" s="273"/>
      <c r="C112" s="273"/>
      <c r="D112" s="273"/>
      <c r="E112" s="273"/>
      <c r="F112" s="273"/>
      <c r="G112" s="273"/>
      <c r="H112" s="273"/>
      <c r="I112" s="273"/>
      <c r="J112" s="273"/>
      <c r="K112" s="273"/>
      <c r="L112" s="273"/>
      <c r="M112" s="273"/>
      <c r="N112" s="273"/>
      <c r="O112" s="273"/>
      <c r="P112" s="273"/>
      <c r="Q112" s="273"/>
      <c r="R112" s="273"/>
      <c r="S112" s="273"/>
      <c r="U112" s="275"/>
      <c r="V112" s="277"/>
      <c r="W112" s="274"/>
      <c r="X112" s="274"/>
      <c r="Y112" s="274"/>
      <c r="Z112" s="274"/>
      <c r="AA112" s="274"/>
      <c r="AB112" s="274"/>
      <c r="AC112" s="274"/>
      <c r="AD112" s="274"/>
      <c r="AE112" s="274"/>
      <c r="AF112" s="274"/>
      <c r="AG112" s="274"/>
      <c r="AH112" s="274"/>
      <c r="AI112" s="274"/>
      <c r="AJ112" s="274"/>
      <c r="AK112" s="274"/>
      <c r="AL112" s="274"/>
      <c r="AM112" s="274"/>
    </row>
    <row r="113" spans="1:39" ht="15" thickBot="1" x14ac:dyDescent="0.25">
      <c r="A113" s="278"/>
      <c r="B113" s="279">
        <v>2002</v>
      </c>
      <c r="C113" s="256">
        <v>2003</v>
      </c>
      <c r="D113" s="256">
        <v>2004</v>
      </c>
      <c r="E113" s="256">
        <v>2005</v>
      </c>
      <c r="F113" s="256">
        <v>2006</v>
      </c>
      <c r="G113" s="256">
        <v>2007</v>
      </c>
      <c r="H113" s="256">
        <v>2008</v>
      </c>
      <c r="I113" s="256">
        <v>2009</v>
      </c>
      <c r="J113" s="256">
        <v>2010</v>
      </c>
      <c r="K113" s="256">
        <v>2011</v>
      </c>
      <c r="L113" s="256">
        <f>L2</f>
        <v>2012</v>
      </c>
      <c r="M113" s="256">
        <v>2013</v>
      </c>
      <c r="N113" s="256">
        <f>N2</f>
        <v>2014</v>
      </c>
      <c r="O113" s="256">
        <f>O2</f>
        <v>2015</v>
      </c>
      <c r="P113" s="256">
        <f>P2</f>
        <v>2016</v>
      </c>
      <c r="Q113" s="256">
        <v>2017</v>
      </c>
      <c r="R113" s="256">
        <v>2018</v>
      </c>
      <c r="S113" s="256">
        <f>S2</f>
        <v>2019</v>
      </c>
      <c r="U113" s="227"/>
      <c r="V113" s="278"/>
      <c r="W113" s="280">
        <f>W2</f>
        <v>2003</v>
      </c>
      <c r="X113" s="257">
        <v>2004</v>
      </c>
      <c r="Y113" s="257">
        <v>2005</v>
      </c>
      <c r="Z113" s="257">
        <f>Z2</f>
        <v>2006</v>
      </c>
      <c r="AA113" s="257">
        <f>AA2</f>
        <v>2007</v>
      </c>
      <c r="AB113" s="257">
        <f>AB2</f>
        <v>2008</v>
      </c>
      <c r="AC113" s="257">
        <f>AC2</f>
        <v>2009</v>
      </c>
      <c r="AD113" s="257">
        <v>2010</v>
      </c>
      <c r="AE113" s="257">
        <v>2011</v>
      </c>
      <c r="AF113" s="257">
        <f t="shared" ref="AF113:AL113" si="88">AF2</f>
        <v>2012</v>
      </c>
      <c r="AG113" s="257">
        <f t="shared" si="88"/>
        <v>2013</v>
      </c>
      <c r="AH113" s="257">
        <f t="shared" si="88"/>
        <v>2014</v>
      </c>
      <c r="AI113" s="257">
        <f t="shared" si="88"/>
        <v>2015</v>
      </c>
      <c r="AJ113" s="316">
        <f t="shared" si="88"/>
        <v>2016</v>
      </c>
      <c r="AK113" s="316">
        <f>AK2</f>
        <v>2017</v>
      </c>
      <c r="AL113" s="316">
        <f t="shared" si="88"/>
        <v>2018</v>
      </c>
      <c r="AM113" s="316">
        <f>AM2</f>
        <v>2019</v>
      </c>
    </row>
    <row r="114" spans="1:39" x14ac:dyDescent="0.2">
      <c r="A114" s="244" t="s">
        <v>1</v>
      </c>
      <c r="B114" s="245">
        <f t="shared" ref="B114:N114" si="89">SUM(B4:B111)</f>
        <v>364.78999999999996</v>
      </c>
      <c r="C114" s="245">
        <f t="shared" si="89"/>
        <v>337.34999999999997</v>
      </c>
      <c r="D114" s="245">
        <f t="shared" si="89"/>
        <v>335.97999999999996</v>
      </c>
      <c r="E114" s="245">
        <f t="shared" si="89"/>
        <v>331.8</v>
      </c>
      <c r="F114" s="245">
        <f t="shared" si="89"/>
        <v>350.09</v>
      </c>
      <c r="G114" s="245">
        <f t="shared" si="89"/>
        <v>363.66295808713988</v>
      </c>
      <c r="H114" s="245">
        <f t="shared" si="89"/>
        <v>371.57</v>
      </c>
      <c r="I114" s="245">
        <f t="shared" si="89"/>
        <v>376.57000000000005</v>
      </c>
      <c r="J114" s="245">
        <f t="shared" si="89"/>
        <v>388.56</v>
      </c>
      <c r="K114" s="245">
        <f t="shared" si="89"/>
        <v>465.31</v>
      </c>
      <c r="L114" s="245">
        <f t="shared" si="89"/>
        <v>466.91999999999996</v>
      </c>
      <c r="M114" s="245">
        <f t="shared" si="89"/>
        <v>481.57</v>
      </c>
      <c r="N114" s="245">
        <f t="shared" si="89"/>
        <v>487.98</v>
      </c>
      <c r="O114" s="245">
        <f>SUM(O4:O111)</f>
        <v>399.05</v>
      </c>
      <c r="P114" s="245">
        <f>SUM(P4:P111)</f>
        <v>398.28</v>
      </c>
      <c r="Q114" s="245">
        <f>SUM(Q4:Q111)</f>
        <v>413.68000000000012</v>
      </c>
      <c r="R114" s="245">
        <v>436.2000000000001</v>
      </c>
      <c r="S114" s="245">
        <f>SUM(S4:S111)</f>
        <v>467.65</v>
      </c>
      <c r="U114" s="227"/>
      <c r="V114" s="244" t="s">
        <v>1</v>
      </c>
      <c r="W114" s="260">
        <f>IF('RW History'!B114&gt;0,'RW History'!C114/'RW History'!B114-1,"N/A")</f>
        <v>-7.5221360234655532E-2</v>
      </c>
      <c r="X114" s="260">
        <f>IF('RW History'!C114&gt;0,'RW History'!D114/'RW History'!C114-1,"N/A")</f>
        <v>-4.0610641766711808E-3</v>
      </c>
      <c r="Y114" s="260">
        <f>IF('RW History'!D114&gt;0,'RW History'!E114/'RW History'!D114-1,"N/A")</f>
        <v>-1.2441216739091487E-2</v>
      </c>
      <c r="Z114" s="260">
        <f>IF('RW History'!E114&gt;0,'RW History'!F114/'RW History'!E114-1,"N/A")</f>
        <v>5.5123568414707558E-2</v>
      </c>
      <c r="AA114" s="260">
        <f>IF('RW History'!F114&gt;0,'RW History'!G114/'RW History'!F114-1,"N/A")</f>
        <v>3.8769910843325706E-2</v>
      </c>
      <c r="AB114" s="260">
        <f>IF('RW History'!G114&gt;0,'RW History'!H114/'RW History'!G114-1,"N/A")</f>
        <v>2.174277510816891E-2</v>
      </c>
      <c r="AC114" s="260">
        <f>IF('RW History'!H114&gt;0,'RW History'!I114/'RW History'!H114-1,"N/A")</f>
        <v>1.3456414672874617E-2</v>
      </c>
      <c r="AD114" s="259">
        <f>IF('RW History'!I114&gt;0,'RW History'!J114/'RW History'!I114-1,"N/A")</f>
        <v>3.184002974214617E-2</v>
      </c>
      <c r="AE114" s="259">
        <f>IF('RW History'!J114&gt;0,'RW History'!K114/'RW History'!J114-1,"N/A")</f>
        <v>0.19752419188799664</v>
      </c>
      <c r="AF114" s="259">
        <f>IF('RW History'!K114&gt;0,'RW History'!L114/'RW History'!K114-1,"N/A")</f>
        <v>3.460058885474071E-3</v>
      </c>
      <c r="AG114" s="259">
        <f>IF('RW History'!L114&gt;0,'RW History'!M114/'RW History'!L114-1,"N/A")</f>
        <v>3.1375824552385856E-2</v>
      </c>
      <c r="AH114" s="259">
        <f>IF('RW History'!M114&gt;0,'RW History'!N114/'RW History'!M114-1,"N/A")</f>
        <v>1.3310629814980324E-2</v>
      </c>
      <c r="AI114" s="312">
        <f>IF('RW History'!N114&gt;0,'RW History'!O114/'RW History'!N114-1,"N/A")</f>
        <v>-0.1822410754539121</v>
      </c>
      <c r="AJ114" s="315">
        <f>IF('RW History'!O114&gt;0,'RW History'!P114/'RW History'!O114-1,"N/A")</f>
        <v>-1.9295827590528614E-3</v>
      </c>
      <c r="AK114" s="315">
        <f>IF('RW History'!P114&gt;0,'RW History'!Q114/'RW History'!P114-1,"N/A")</f>
        <v>3.8666264939239081E-2</v>
      </c>
      <c r="AL114" s="315">
        <f>IF('RW History'!Q114&gt;0,'RW History'!R114/'RW History'!Q114-1,"N/A")</f>
        <v>5.44382131115837E-2</v>
      </c>
      <c r="AM114" s="315">
        <f>IF('RW History'!R114&gt;0,'RW History'!S114/'RW History'!R114-1,"N/A")</f>
        <v>7.2099954149472456E-2</v>
      </c>
    </row>
    <row r="115" spans="1:39" x14ac:dyDescent="0.2">
      <c r="A115" s="243" t="s">
        <v>724</v>
      </c>
      <c r="B115" s="246">
        <f t="array" ref="B115">AVERAGE(IF(B4:B111&lt;&gt;0,(B4:B111)))</f>
        <v>5.4446268656716414</v>
      </c>
      <c r="C115" s="246">
        <f t="array" ref="C115">AVERAGE(IF(C4:C111&lt;&gt;0,(C4:C111)))</f>
        <v>5.0350746268656712</v>
      </c>
      <c r="D115" s="246">
        <f t="array" ref="D115">AVERAGE(IF(D4:D111&lt;&gt;0,(D4:D111)))</f>
        <v>5.0146268656716408</v>
      </c>
      <c r="E115" s="246">
        <f t="array" ref="E115">AVERAGE(IF(E4:E111&lt;&gt;0,(E4:E111)))</f>
        <v>4.9522388059701496</v>
      </c>
      <c r="F115" s="246">
        <f t="array" ref="F115">AVERAGE(IF(F4:F111&lt;&gt;0,(F4:F111)))</f>
        <v>5.2252238805970146</v>
      </c>
      <c r="G115" s="246">
        <f t="array" ref="G115">AVERAGE(IF(G4:G111&lt;&gt;0,(G4:G111)))</f>
        <v>5.4278053445841774</v>
      </c>
      <c r="H115" s="246">
        <f t="array" ref="H115">AVERAGE(IF(H4:H111&lt;&gt;0,(H4:H111)))</f>
        <v>5.4642647058823526</v>
      </c>
      <c r="I115" s="246">
        <f t="array" ref="I115">AVERAGE(IF(I4:I111&lt;&gt;0,(I4:I111)))</f>
        <v>5.4575362318840588</v>
      </c>
      <c r="J115" s="246">
        <f t="array" ref="J115">AVERAGE(IF(J4:J111&lt;&gt;0,(J4:J111)))</f>
        <v>5.6313043478260871</v>
      </c>
      <c r="K115" s="246">
        <f t="array" ref="K115">AVERAGE(IF(K4:K111&lt;&gt;0,(K4:K111)))</f>
        <v>6.7436231884057971</v>
      </c>
      <c r="L115" s="246">
        <f t="array" ref="L115">AVERAGE(IF(L4:L111&lt;&gt;0,(L4:L111)))</f>
        <v>6.7669565217391296</v>
      </c>
      <c r="M115" s="246">
        <f t="array" ref="M115">AVERAGE(IF(M4:M111&lt;&gt;0,(M4:M111)))</f>
        <v>6.9792753623188402</v>
      </c>
      <c r="N115" s="246">
        <f t="array" ref="N115">AVERAGE(IF(N4:N111&lt;&gt;0,(N4:N111)))</f>
        <v>7.0721739130434784</v>
      </c>
      <c r="O115" s="246">
        <f t="array" ref="O115">AVERAGE(IF(O4:O111&lt;&gt;0,(O4:O111)))</f>
        <v>5.9559701492537318</v>
      </c>
      <c r="P115" s="246">
        <f t="array" ref="P115">AVERAGE(IF(P4:P111&lt;&gt;0,(P4:P111)))</f>
        <v>5.9444776119402984</v>
      </c>
      <c r="Q115" s="246">
        <f t="array" ref="Q115">AVERAGE(IF(Q4:Q111&lt;&gt;0,(Q4:Q111)))</f>
        <v>6.1743283582089568</v>
      </c>
      <c r="R115" s="246">
        <v>6.5104477611940315</v>
      </c>
      <c r="S115" s="246">
        <f t="array" ref="S115">AVERAGE(IF(S4:S111&lt;&gt;0,(S4:S111)))</f>
        <v>6.9798507462686565</v>
      </c>
      <c r="U115" s="227"/>
      <c r="V115" s="243" t="s">
        <v>724</v>
      </c>
      <c r="W115" s="249">
        <f>IF('RW History'!B115&gt;0,'RW History'!C115/'RW History'!B115-1,"N/A")</f>
        <v>-7.5221360234655532E-2</v>
      </c>
      <c r="X115" s="249">
        <f>IF('RW History'!C115&gt;0,'RW History'!D115/'RW History'!C115-1,"N/A")</f>
        <v>-4.0610641766711808E-3</v>
      </c>
      <c r="Y115" s="249">
        <f>IF('RW History'!D115&gt;0,'RW History'!E115/'RW History'!D115-1,"N/A")</f>
        <v>-1.2441216739091376E-2</v>
      </c>
      <c r="Z115" s="249">
        <f>IF('RW History'!E115&gt;0,'RW History'!F115/'RW History'!E115-1,"N/A")</f>
        <v>5.5123568414707558E-2</v>
      </c>
      <c r="AA115" s="249">
        <f>IF('RW History'!F115&gt;0,'RW History'!G115/'RW History'!F115-1,"N/A")</f>
        <v>3.8769910843325706E-2</v>
      </c>
      <c r="AB115" s="249">
        <f>IF('RW History'!G115&gt;0,'RW History'!H115/'RW History'!G115-1,"N/A")</f>
        <v>6.7171460624604329E-3</v>
      </c>
      <c r="AC115" s="249">
        <f>IF('RW History'!H115&gt;0,'RW History'!I115/'RW History'!H115-1,"N/A")</f>
        <v>-1.2313594528190475E-3</v>
      </c>
      <c r="AD115" s="253">
        <f>IF('RW History'!I115&gt;0,'RW History'!J115/'RW History'!I115-1,"N/A")</f>
        <v>3.184002974214617E-2</v>
      </c>
      <c r="AE115" s="253">
        <f>IF('RW History'!J115&gt;0,'RW History'!K115/'RW History'!J115-1,"N/A")</f>
        <v>0.19752419188799664</v>
      </c>
      <c r="AF115" s="253">
        <f>IF('RW History'!K115&gt;0,'RW History'!L115/'RW History'!K115-1,"N/A")</f>
        <v>3.460058885474071E-3</v>
      </c>
      <c r="AG115" s="253">
        <f>IF('RW History'!L115&gt;0,'RW History'!M115/'RW History'!L115-1,"N/A")</f>
        <v>3.1375824552385856E-2</v>
      </c>
      <c r="AH115" s="253">
        <f>IF('RW History'!M115&gt;0,'RW History'!N115/'RW History'!M115-1,"N/A")</f>
        <v>1.3310629814980324E-2</v>
      </c>
      <c r="AI115" s="313">
        <f>IF('RW History'!N115&gt;0,'RW History'!O115/'RW History'!N115-1,"N/A")</f>
        <v>-0.15783036128835715</v>
      </c>
      <c r="AJ115" s="253">
        <f>IF('RW History'!O115&gt;0,'RW History'!P115/'RW History'!O115-1,"N/A")</f>
        <v>-1.9295827590528614E-3</v>
      </c>
      <c r="AK115" s="253">
        <f>IF('RW History'!P115&gt;0,'RW History'!Q115/'RW History'!P115-1,"N/A")</f>
        <v>3.8666264939239081E-2</v>
      </c>
      <c r="AL115" s="253">
        <f>IF('RW History'!Q115&gt;0,'RW History'!R115/'RW History'!Q115-1,"N/A")</f>
        <v>5.4438213111583922E-2</v>
      </c>
      <c r="AM115" s="253">
        <f>IF('RW History'!R115&gt;0,'RW History'!S115/'RW History'!R115-1,"N/A")</f>
        <v>7.2099954149472456E-2</v>
      </c>
    </row>
    <row r="116" spans="1:39" ht="15" thickBot="1" x14ac:dyDescent="0.25">
      <c r="A116" s="247" t="s">
        <v>725</v>
      </c>
      <c r="B116" s="248">
        <f t="array" ref="B116">STDEV(IF(B4:B111&lt;&gt;0,(B4:B111)))</f>
        <v>5.4184466991369877</v>
      </c>
      <c r="C116" s="248">
        <f t="array" ref="C116">STDEV(IF(C4:C111&lt;&gt;0,(C4:C111)))</f>
        <v>4.9458588043461456</v>
      </c>
      <c r="D116" s="248">
        <f t="array" ref="D116">STDEV(IF(D4:D111&lt;&gt;0,(D4:D111)))</f>
        <v>5.0730277040376954</v>
      </c>
      <c r="E116" s="248">
        <f t="array" ref="E116">STDEV(IF(E4:E111&lt;&gt;0,(E4:E111)))</f>
        <v>5.0869592098535357</v>
      </c>
      <c r="F116" s="248">
        <f t="array" ref="F116">STDEV(IF(F4:F111&lt;&gt;0,(F4:F111)))</f>
        <v>5.5449893729463318</v>
      </c>
      <c r="G116" s="248">
        <f t="array" ref="G116">STDEV(IF(G4:G111&lt;&gt;0,(G4:G111)))</f>
        <v>5.9289448356339189</v>
      </c>
      <c r="H116" s="248">
        <f t="array" ref="H116">STDEV(IF(H4:H111&lt;&gt;0,(H4:H111)))</f>
        <v>6.0715812974276346</v>
      </c>
      <c r="I116" s="248">
        <f t="array" ref="I116">STDEV(IF(I4:I111&lt;&gt;0,(I4:I111)))</f>
        <v>6.2055142474958371</v>
      </c>
      <c r="J116" s="248">
        <f t="array" ref="J116">STDEV(IF(J4:J111&lt;&gt;0,(J4:J111)))</f>
        <v>6.5623023024660645</v>
      </c>
      <c r="K116" s="248">
        <f t="array" ref="K116">STDEV(IF(K4:K111&lt;&gt;0,(K4:K111)))</f>
        <v>9.5523073854088665</v>
      </c>
      <c r="L116" s="248">
        <f t="array" ref="L116">STDEV(IF(L4:L111&lt;&gt;0,(L4:L111)))</f>
        <v>9.3207395730842233</v>
      </c>
      <c r="M116" s="248">
        <f t="array" ref="M116">STDEV(IF(M4:M111&lt;&gt;0,(M4:M111)))</f>
        <v>9.6562764286850342</v>
      </c>
      <c r="N116" s="248">
        <f t="array" ref="N116">STDEV(IF(N4:N111&lt;&gt;0,(N4:N111)))</f>
        <v>9.8683053061996553</v>
      </c>
      <c r="O116" s="248">
        <f t="array" ref="O116">STDEV(IF(O4:O111&lt;&gt;0,(O4:O111)))</f>
        <v>6.9919126571458294</v>
      </c>
      <c r="P116" s="248">
        <f t="array" ref="P116">STDEV(IF(P4:P111&lt;&gt;0,(P4:P111)))</f>
        <v>7.0690600471525755</v>
      </c>
      <c r="Q116" s="248">
        <f t="array" ref="Q116">STDEV(IF(Q4:Q111&lt;&gt;0,(Q4:Q111)))</f>
        <v>7.6221229492959237</v>
      </c>
      <c r="R116" s="248">
        <v>8.1990608170278048</v>
      </c>
      <c r="S116" s="248">
        <f t="array" ref="S116">STDEV(IF(S4:S111&lt;&gt;0,(S4:S111)))</f>
        <v>9.2472910845083831</v>
      </c>
      <c r="U116" s="227"/>
      <c r="V116" s="247" t="s">
        <v>725</v>
      </c>
      <c r="W116" s="252">
        <f>IF('RW History'!B116&gt;0,'RW History'!C116/'RW History'!B116-1,"N/A")</f>
        <v>-8.7218334152131205E-2</v>
      </c>
      <c r="X116" s="252">
        <f>IF('RW History'!C116&gt;0,'RW History'!D116/'RW History'!C116-1,"N/A")</f>
        <v>2.5712197764279354E-2</v>
      </c>
      <c r="Y116" s="252">
        <f>IF('RW History'!D116&gt;0,'RW History'!E116/'RW History'!D116-1,"N/A")</f>
        <v>2.7461915504132239E-3</v>
      </c>
      <c r="Z116" s="252">
        <f>IF('RW History'!E116&gt;0,'RW History'!F116/'RW History'!E116-1,"N/A")</f>
        <v>9.0040069950940937E-2</v>
      </c>
      <c r="AA116" s="252">
        <f>IF('RW History'!F116&gt;0,'RW History'!G116/'RW History'!F116-1,"N/A")</f>
        <v>6.9243678727480162E-2</v>
      </c>
      <c r="AB116" s="252">
        <f>IF('RW History'!G116&gt;0,'RW History'!H116/'RW History'!G116-1,"N/A")</f>
        <v>2.4057646975638391E-2</v>
      </c>
      <c r="AC116" s="252">
        <f>IF('RW History'!H116&gt;0,'RW History'!I116/'RW History'!H116-1,"N/A")</f>
        <v>2.2058989826084785E-2</v>
      </c>
      <c r="AD116" s="261">
        <f>IF('RW History'!I116&gt;0,'RW History'!J116/'RW History'!I116-1,"N/A")</f>
        <v>5.7495324438938233E-2</v>
      </c>
      <c r="AE116" s="261">
        <f>IF('RW History'!J116&gt;0,'RW History'!K116/'RW History'!J116-1,"N/A")</f>
        <v>0.45563354827758862</v>
      </c>
      <c r="AF116" s="261">
        <f>IF('RW History'!K116&gt;0,'RW History'!L116/'RW History'!K116-1,"N/A")</f>
        <v>-2.424208130889538E-2</v>
      </c>
      <c r="AG116" s="261">
        <f>IF('RW History'!L116&gt;0,'RW History'!M116/'RW History'!L116-1,"N/A")</f>
        <v>3.5998951903961629E-2</v>
      </c>
      <c r="AH116" s="261">
        <f>IF('RW History'!M116&gt;0,'RW History'!N116/'RW History'!M116-1,"N/A")</f>
        <v>2.1957623011367611E-2</v>
      </c>
      <c r="AI116" s="314">
        <f>IF('RW History'!N116&gt;0,'RW History'!O116/'RW History'!N116-1,"N/A")</f>
        <v>-0.29147787383987434</v>
      </c>
      <c r="AJ116" s="261">
        <f>IF('RW History'!O116&gt;0,'RW History'!P116/'RW History'!O116-1,"N/A")</f>
        <v>1.1033803451177437E-2</v>
      </c>
      <c r="AK116" s="261">
        <f>IF('RW History'!P116&gt;0,'RW History'!Q116/'RW History'!P116-1,"N/A")</f>
        <v>7.8237120416896566E-2</v>
      </c>
      <c r="AL116" s="261">
        <f>IF('RW History'!Q116&gt;0,'RW History'!R116/'RW History'!Q116-1,"N/A")</f>
        <v>7.5692542821704789E-2</v>
      </c>
      <c r="AM116" s="261">
        <f>IF('RW History'!R116&gt;0,'RW History'!S116/'RW History'!R116-1,"N/A")</f>
        <v>0.12784760241119497</v>
      </c>
    </row>
    <row r="117" spans="1:39" x14ac:dyDescent="0.2">
      <c r="U117" s="258" t="s">
        <v>727</v>
      </c>
      <c r="V117" s="258">
        <v>0</v>
      </c>
      <c r="W117" s="258">
        <v>0</v>
      </c>
      <c r="X117" s="258">
        <v>0</v>
      </c>
      <c r="Y117" s="258">
        <v>0</v>
      </c>
      <c r="Z117" s="258">
        <v>0</v>
      </c>
      <c r="AA117" s="258">
        <v>0</v>
      </c>
      <c r="AB117" s="258"/>
      <c r="AC117" s="258">
        <v>0</v>
      </c>
      <c r="AD117" s="258">
        <v>0</v>
      </c>
      <c r="AE117" s="258">
        <v>0</v>
      </c>
      <c r="AF117" s="258">
        <v>0</v>
      </c>
      <c r="AG117" s="258">
        <v>0</v>
      </c>
      <c r="AH117" s="258">
        <v>0</v>
      </c>
      <c r="AI117" s="258">
        <v>0</v>
      </c>
    </row>
    <row r="141" spans="22:35" x14ac:dyDescent="0.2">
      <c r="V141" s="254"/>
      <c r="W141" s="254"/>
      <c r="X141" s="254"/>
      <c r="Y141" s="254"/>
      <c r="Z141" s="254"/>
      <c r="AA141" s="254"/>
      <c r="AB141" s="254"/>
      <c r="AC141" s="254"/>
      <c r="AD141" s="254"/>
      <c r="AE141" s="254"/>
      <c r="AF141" s="254"/>
      <c r="AG141" s="254"/>
      <c r="AH141" s="254"/>
      <c r="AI141" s="254"/>
    </row>
    <row r="142" spans="22:35" x14ac:dyDescent="0.2">
      <c r="V142" s="254"/>
      <c r="W142" s="254"/>
      <c r="X142" s="254"/>
      <c r="Y142" s="254"/>
      <c r="Z142" s="254"/>
      <c r="AA142" s="254"/>
      <c r="AB142" s="254"/>
      <c r="AC142" s="254"/>
      <c r="AD142" s="254"/>
      <c r="AE142" s="254"/>
      <c r="AF142" s="254"/>
      <c r="AG142" s="254"/>
      <c r="AH142" s="254"/>
      <c r="AI142" s="254"/>
    </row>
    <row r="145" spans="30:30" x14ac:dyDescent="0.2">
      <c r="AD145" s="255"/>
    </row>
  </sheetData>
  <mergeCells count="1">
    <mergeCell ref="A1:R1"/>
  </mergeCells>
  <pageMargins left="0.28000000000000003" right="0.27" top="0.17" bottom="0.17" header="0.3" footer="0.3"/>
  <pageSetup scale="4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topLeftCell="A28"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83</v>
      </c>
      <c r="C3" s="6"/>
      <c r="D3" s="6"/>
      <c r="E3" s="6"/>
      <c r="F3" s="6"/>
      <c r="G3" s="6"/>
      <c r="H3" s="6"/>
    </row>
    <row r="4" spans="2:8" x14ac:dyDescent="0.2">
      <c r="B4" s="90" t="s">
        <v>156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Data!G25</f>
        <v>18638735</v>
      </c>
      <c r="G13" s="33"/>
      <c r="H13" s="60">
        <f>F13</f>
        <v>18638735</v>
      </c>
    </row>
    <row r="14" spans="2:8" x14ac:dyDescent="0.2">
      <c r="B14" s="364" t="s">
        <v>14</v>
      </c>
      <c r="C14" s="364"/>
      <c r="D14" s="364"/>
      <c r="E14" s="364"/>
      <c r="F14" s="82">
        <f>Data!H25</f>
        <v>332813</v>
      </c>
      <c r="G14" s="33"/>
      <c r="H14" s="30">
        <f>F14</f>
        <v>332813</v>
      </c>
    </row>
    <row r="15" spans="2:8" x14ac:dyDescent="0.2">
      <c r="B15" s="364" t="s">
        <v>15</v>
      </c>
      <c r="C15" s="364"/>
      <c r="D15" s="364"/>
      <c r="E15" s="364"/>
      <c r="F15" s="82">
        <f>Data!I25</f>
        <v>11072841</v>
      </c>
      <c r="G15" s="33"/>
      <c r="H15" s="30">
        <f>F15</f>
        <v>11072841</v>
      </c>
    </row>
    <row r="16" spans="2:8" x14ac:dyDescent="0.2">
      <c r="B16" s="364" t="s">
        <v>19</v>
      </c>
      <c r="C16" s="364"/>
      <c r="D16" s="364"/>
      <c r="E16" s="364"/>
      <c r="F16" s="82">
        <f>Data!J25</f>
        <v>3666851</v>
      </c>
      <c r="G16" s="33"/>
      <c r="H16" s="30">
        <f>F16-G16</f>
        <v>3666851</v>
      </c>
    </row>
    <row r="17" spans="2:23" x14ac:dyDescent="0.2">
      <c r="B17" s="364" t="s">
        <v>16</v>
      </c>
      <c r="C17" s="364"/>
      <c r="D17" s="364"/>
      <c r="E17" s="364"/>
      <c r="F17" s="82">
        <f>Data!K25</f>
        <v>6282166</v>
      </c>
      <c r="G17" s="33"/>
      <c r="H17" s="30">
        <f>F17</f>
        <v>6282166</v>
      </c>
    </row>
    <row r="18" spans="2:23" x14ac:dyDescent="0.2">
      <c r="B18" s="364" t="s">
        <v>1</v>
      </c>
      <c r="C18" s="364"/>
      <c r="D18" s="364"/>
      <c r="E18" s="364"/>
      <c r="F18" s="83">
        <f>SUM(F13:F17)</f>
        <v>39993406</v>
      </c>
      <c r="G18" s="34"/>
      <c r="H18" s="29">
        <f>SUM(H13:H17)</f>
        <v>39993406</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Data!L25</f>
        <v>June Nelson</v>
      </c>
      <c r="E21" s="363"/>
      <c r="F21" s="363"/>
      <c r="G21" s="94" t="str">
        <f>Data!M25</f>
        <v>(361) 570-4873</v>
      </c>
      <c r="H21" s="84" t="str">
        <f>Data!N25</f>
        <v>nelsonj@uhv.edu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Data!O25</f>
        <v>954</v>
      </c>
      <c r="D25" s="86">
        <f>Data!P25</f>
        <v>2343</v>
      </c>
      <c r="E25" s="86">
        <f>Data!Q25</f>
        <v>1084</v>
      </c>
      <c r="F25" s="86">
        <f>Data!R25</f>
        <v>0</v>
      </c>
      <c r="G25" s="86">
        <f>Data!S25</f>
        <v>0</v>
      </c>
      <c r="H25" s="74">
        <f>SUM(C25:G25)</f>
        <v>4381</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Data!T25</f>
        <v>Wortham, Trudy</v>
      </c>
      <c r="E28" s="363"/>
      <c r="F28" s="363"/>
      <c r="G28" s="94" t="str">
        <f>Data!U25</f>
        <v>(361) 570-4121</v>
      </c>
      <c r="H28" s="84" t="str">
        <f>Data!V25</f>
        <v>worthamt@uhv.edu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Data!W25</f>
        <v>16209</v>
      </c>
      <c r="D32" s="87">
        <f>Data!AQ25</f>
        <v>16684</v>
      </c>
      <c r="E32" s="87">
        <f>Data!BK25</f>
        <v>3795</v>
      </c>
      <c r="F32" s="87">
        <f>Data!CE25</f>
        <v>0</v>
      </c>
      <c r="G32" s="87">
        <f>Data!CY25</f>
        <v>0</v>
      </c>
      <c r="H32" s="22">
        <f>SUM(C32:G32)</f>
        <v>36688</v>
      </c>
      <c r="I32" s="1"/>
      <c r="W32" s="18"/>
    </row>
    <row r="33" spans="2:23" x14ac:dyDescent="0.2">
      <c r="B33" s="7" t="s">
        <v>46</v>
      </c>
      <c r="C33" s="87">
        <f>Data!X25</f>
        <v>5188</v>
      </c>
      <c r="D33" s="87">
        <f>Data!AR25</f>
        <v>1650</v>
      </c>
      <c r="E33" s="87">
        <f>Data!BL25</f>
        <v>675</v>
      </c>
      <c r="F33" s="87">
        <f>Data!CF25</f>
        <v>0</v>
      </c>
      <c r="G33" s="87">
        <f>Data!CZ25</f>
        <v>0</v>
      </c>
      <c r="H33" s="22">
        <f t="shared" ref="H33:H52" si="0">SUM(C33:G33)</f>
        <v>7513</v>
      </c>
      <c r="I33" s="1"/>
      <c r="W33" s="18"/>
    </row>
    <row r="34" spans="2:23" x14ac:dyDescent="0.2">
      <c r="B34" s="7" t="s">
        <v>47</v>
      </c>
      <c r="C34" s="87">
        <f>Data!Y25</f>
        <v>513</v>
      </c>
      <c r="D34" s="87">
        <f>Data!AS25</f>
        <v>312</v>
      </c>
      <c r="E34" s="87">
        <f>Data!BM25</f>
        <v>0</v>
      </c>
      <c r="F34" s="87">
        <f>Data!CG25</f>
        <v>0</v>
      </c>
      <c r="G34" s="87">
        <f>Data!DA25</f>
        <v>0</v>
      </c>
      <c r="H34" s="22">
        <f t="shared" si="0"/>
        <v>825</v>
      </c>
      <c r="I34" s="1"/>
      <c r="W34" s="18"/>
    </row>
    <row r="35" spans="2:23" x14ac:dyDescent="0.2">
      <c r="B35" s="7" t="s">
        <v>48</v>
      </c>
      <c r="C35" s="87">
        <f>Data!Z25</f>
        <v>1089</v>
      </c>
      <c r="D35" s="87">
        <f>Data!AT25</f>
        <v>4657</v>
      </c>
      <c r="E35" s="87">
        <f>Data!BN25</f>
        <v>5136</v>
      </c>
      <c r="F35" s="87">
        <f>Data!CH25</f>
        <v>0</v>
      </c>
      <c r="G35" s="87">
        <f>Data!DB25</f>
        <v>0</v>
      </c>
      <c r="H35" s="22">
        <f t="shared" si="0"/>
        <v>10882</v>
      </c>
      <c r="I35" s="1"/>
      <c r="W35" s="18"/>
    </row>
    <row r="36" spans="2:23" x14ac:dyDescent="0.2">
      <c r="B36" s="7" t="s">
        <v>49</v>
      </c>
      <c r="C36" s="87">
        <f>Data!AA25</f>
        <v>0</v>
      </c>
      <c r="D36" s="87">
        <f>Data!AU25</f>
        <v>0</v>
      </c>
      <c r="E36" s="87">
        <f>Data!BO25</f>
        <v>0</v>
      </c>
      <c r="F36" s="87">
        <f>Data!CI25</f>
        <v>0</v>
      </c>
      <c r="G36" s="87">
        <f>Data!DC25</f>
        <v>0</v>
      </c>
      <c r="H36" s="22">
        <f t="shared" si="0"/>
        <v>0</v>
      </c>
      <c r="I36" s="1"/>
      <c r="W36" s="18"/>
    </row>
    <row r="37" spans="2:23" x14ac:dyDescent="0.2">
      <c r="B37" s="7" t="s">
        <v>50</v>
      </c>
      <c r="C37" s="87">
        <f>Data!AB25</f>
        <v>996</v>
      </c>
      <c r="D37" s="87">
        <f>Data!AV25</f>
        <v>3432</v>
      </c>
      <c r="E37" s="87">
        <f>Data!BP25</f>
        <v>531</v>
      </c>
      <c r="F37" s="87">
        <f>Data!CJ25</f>
        <v>0</v>
      </c>
      <c r="G37" s="87">
        <f>Data!DD25</f>
        <v>0</v>
      </c>
      <c r="H37" s="22">
        <f t="shared" si="0"/>
        <v>4959</v>
      </c>
      <c r="I37" s="1"/>
      <c r="W37" s="18"/>
    </row>
    <row r="38" spans="2:23" x14ac:dyDescent="0.2">
      <c r="B38" s="7" t="s">
        <v>51</v>
      </c>
      <c r="C38" s="87">
        <f>Data!AC25</f>
        <v>198</v>
      </c>
      <c r="D38" s="87">
        <f>Data!AW25</f>
        <v>1083</v>
      </c>
      <c r="E38" s="87">
        <f>Data!BQ25</f>
        <v>0</v>
      </c>
      <c r="F38" s="87">
        <f>Data!CK25</f>
        <v>0</v>
      </c>
      <c r="G38" s="87">
        <f>Data!DE25</f>
        <v>0</v>
      </c>
      <c r="H38" s="22">
        <f t="shared" si="0"/>
        <v>1281</v>
      </c>
      <c r="I38" s="1"/>
      <c r="W38" s="18"/>
    </row>
    <row r="39" spans="2:23" x14ac:dyDescent="0.2">
      <c r="B39" s="7" t="s">
        <v>52</v>
      </c>
      <c r="C39" s="87">
        <f>Data!AD25</f>
        <v>0</v>
      </c>
      <c r="D39" s="87">
        <f>Data!AX25</f>
        <v>0</v>
      </c>
      <c r="E39" s="87">
        <f>Data!BR25</f>
        <v>0</v>
      </c>
      <c r="F39" s="87">
        <f>Data!CL25</f>
        <v>0</v>
      </c>
      <c r="G39" s="87">
        <f>Data!DF25</f>
        <v>0</v>
      </c>
      <c r="H39" s="22">
        <f t="shared" si="0"/>
        <v>0</v>
      </c>
      <c r="I39" s="1"/>
      <c r="W39" s="18"/>
    </row>
    <row r="40" spans="2:23" x14ac:dyDescent="0.2">
      <c r="B40" s="7" t="s">
        <v>53</v>
      </c>
      <c r="C40" s="87">
        <f>Data!AE25</f>
        <v>0</v>
      </c>
      <c r="D40" s="87">
        <f>Data!AY25</f>
        <v>0</v>
      </c>
      <c r="E40" s="87">
        <f>Data!BS25</f>
        <v>0</v>
      </c>
      <c r="F40" s="87">
        <f>Data!CM25</f>
        <v>0</v>
      </c>
      <c r="G40" s="87">
        <f>Data!DG25</f>
        <v>0</v>
      </c>
      <c r="H40" s="22">
        <f t="shared" si="0"/>
        <v>0</v>
      </c>
      <c r="I40" s="1"/>
      <c r="W40" s="18"/>
    </row>
    <row r="41" spans="2:23" x14ac:dyDescent="0.2">
      <c r="B41" s="7" t="s">
        <v>54</v>
      </c>
      <c r="C41" s="87">
        <f>Data!AF25</f>
        <v>0</v>
      </c>
      <c r="D41" s="87">
        <f>Data!AZ25</f>
        <v>0</v>
      </c>
      <c r="E41" s="87">
        <f>Data!BT25</f>
        <v>0</v>
      </c>
      <c r="F41" s="87">
        <f>Data!CN25</f>
        <v>0</v>
      </c>
      <c r="G41" s="87">
        <f>Data!DH25</f>
        <v>0</v>
      </c>
      <c r="H41" s="22">
        <f t="shared" si="0"/>
        <v>0</v>
      </c>
      <c r="I41" s="1"/>
      <c r="W41" s="18"/>
    </row>
    <row r="42" spans="2:23" x14ac:dyDescent="0.2">
      <c r="B42" s="7" t="s">
        <v>55</v>
      </c>
      <c r="C42" s="87">
        <f>Data!AG25</f>
        <v>0</v>
      </c>
      <c r="D42" s="87">
        <f>Data!BA25</f>
        <v>0</v>
      </c>
      <c r="E42" s="87">
        <f>Data!BU25</f>
        <v>0</v>
      </c>
      <c r="F42" s="87">
        <f>Data!CO25</f>
        <v>0</v>
      </c>
      <c r="G42" s="87">
        <f>Data!DI25</f>
        <v>0</v>
      </c>
      <c r="H42" s="22">
        <f t="shared" si="0"/>
        <v>0</v>
      </c>
      <c r="I42" s="1"/>
      <c r="W42" s="18"/>
    </row>
    <row r="43" spans="2:23" x14ac:dyDescent="0.2">
      <c r="B43" s="7" t="s">
        <v>56</v>
      </c>
      <c r="C43" s="87">
        <f>Data!AH25</f>
        <v>0</v>
      </c>
      <c r="D43" s="87">
        <f>Data!BB25</f>
        <v>0</v>
      </c>
      <c r="E43" s="87">
        <f>Data!BV25</f>
        <v>0</v>
      </c>
      <c r="F43" s="87">
        <f>Data!CP25</f>
        <v>0</v>
      </c>
      <c r="G43" s="87">
        <f>Data!DJ25</f>
        <v>0</v>
      </c>
      <c r="H43" s="22">
        <f t="shared" si="0"/>
        <v>0</v>
      </c>
      <c r="I43" s="1"/>
      <c r="W43" s="18"/>
    </row>
    <row r="44" spans="2:23" x14ac:dyDescent="0.2">
      <c r="B44" s="7" t="s">
        <v>57</v>
      </c>
      <c r="C44" s="87">
        <f>Data!AI25</f>
        <v>0</v>
      </c>
      <c r="D44" s="87">
        <f>Data!BC25</f>
        <v>0</v>
      </c>
      <c r="E44" s="87">
        <f>Data!BW25</f>
        <v>0</v>
      </c>
      <c r="F44" s="87">
        <f>Data!CQ25</f>
        <v>0</v>
      </c>
      <c r="G44" s="87">
        <f>Data!DK25</f>
        <v>0</v>
      </c>
      <c r="H44" s="22">
        <f t="shared" si="0"/>
        <v>0</v>
      </c>
      <c r="I44" s="1"/>
      <c r="W44" s="18"/>
    </row>
    <row r="45" spans="2:23" x14ac:dyDescent="0.2">
      <c r="B45" s="7" t="s">
        <v>58</v>
      </c>
      <c r="C45" s="87">
        <f>Data!AJ25</f>
        <v>177</v>
      </c>
      <c r="D45" s="87">
        <f>Data!BD25</f>
        <v>785</v>
      </c>
      <c r="E45" s="87">
        <f>Data!BX25</f>
        <v>0</v>
      </c>
      <c r="F45" s="87">
        <f>Data!CR25</f>
        <v>0</v>
      </c>
      <c r="G45" s="87">
        <f>Data!DL25</f>
        <v>0</v>
      </c>
      <c r="H45" s="22">
        <f t="shared" si="0"/>
        <v>962</v>
      </c>
      <c r="I45" s="1"/>
      <c r="W45" s="18"/>
    </row>
    <row r="46" spans="2:23" x14ac:dyDescent="0.2">
      <c r="B46" s="7" t="s">
        <v>59</v>
      </c>
      <c r="C46" s="87">
        <f>Data!AK25</f>
        <v>0</v>
      </c>
      <c r="D46" s="87">
        <f>Data!BE25</f>
        <v>0</v>
      </c>
      <c r="E46" s="87">
        <f>Data!BY25</f>
        <v>0</v>
      </c>
      <c r="F46" s="87">
        <f>Data!CS25</f>
        <v>0</v>
      </c>
      <c r="G46" s="87">
        <f>Data!DM25</f>
        <v>0</v>
      </c>
      <c r="H46" s="22">
        <f t="shared" si="0"/>
        <v>0</v>
      </c>
      <c r="I46" s="1"/>
      <c r="W46" s="18"/>
    </row>
    <row r="47" spans="2:23" x14ac:dyDescent="0.2">
      <c r="B47" s="7" t="s">
        <v>60</v>
      </c>
      <c r="C47" s="87">
        <f>Data!AL25</f>
        <v>1449</v>
      </c>
      <c r="D47" s="87">
        <f>Data!BF25</f>
        <v>15459</v>
      </c>
      <c r="E47" s="87">
        <f>Data!BZ25</f>
        <v>8421</v>
      </c>
      <c r="F47" s="87">
        <f>Data!CT25</f>
        <v>0</v>
      </c>
      <c r="G47" s="87">
        <f>Data!DN25</f>
        <v>0</v>
      </c>
      <c r="H47" s="22">
        <f t="shared" si="0"/>
        <v>25329</v>
      </c>
      <c r="I47" s="1"/>
      <c r="W47" s="18"/>
    </row>
    <row r="48" spans="2:23" x14ac:dyDescent="0.2">
      <c r="B48" s="7" t="s">
        <v>61</v>
      </c>
      <c r="C48" s="87">
        <f>Data!AM25</f>
        <v>0</v>
      </c>
      <c r="D48" s="87">
        <f>Data!BG25</f>
        <v>0</v>
      </c>
      <c r="E48" s="87">
        <f>Data!CA25</f>
        <v>0</v>
      </c>
      <c r="F48" s="87">
        <f>Data!CU25</f>
        <v>0</v>
      </c>
      <c r="G48" s="87">
        <f>Data!DO25</f>
        <v>0</v>
      </c>
      <c r="H48" s="22">
        <f t="shared" si="0"/>
        <v>0</v>
      </c>
      <c r="I48" s="1"/>
      <c r="W48" s="18"/>
    </row>
    <row r="49" spans="2:23" x14ac:dyDescent="0.2">
      <c r="B49" s="7" t="s">
        <v>62</v>
      </c>
      <c r="C49" s="87">
        <f>Data!AN25</f>
        <v>0</v>
      </c>
      <c r="D49" s="87">
        <f>Data!BH25</f>
        <v>333</v>
      </c>
      <c r="E49" s="87">
        <f>Data!CB25</f>
        <v>0</v>
      </c>
      <c r="F49" s="87">
        <f>Data!CV25</f>
        <v>0</v>
      </c>
      <c r="G49" s="87">
        <f>Data!DP25</f>
        <v>0</v>
      </c>
      <c r="H49" s="22">
        <f t="shared" si="0"/>
        <v>333</v>
      </c>
      <c r="I49" s="1"/>
      <c r="W49" s="18"/>
    </row>
    <row r="50" spans="2:23" x14ac:dyDescent="0.2">
      <c r="B50" s="7" t="s">
        <v>63</v>
      </c>
      <c r="C50" s="87">
        <f>Data!AO25</f>
        <v>3</v>
      </c>
      <c r="D50" s="87">
        <f>Data!BI25</f>
        <v>279</v>
      </c>
      <c r="E50" s="87">
        <f>Data!CC25</f>
        <v>42</v>
      </c>
      <c r="F50" s="87">
        <f>Data!CW25</f>
        <v>0</v>
      </c>
      <c r="G50" s="87">
        <f>Data!DQ25</f>
        <v>0</v>
      </c>
      <c r="H50" s="22">
        <f t="shared" si="0"/>
        <v>324</v>
      </c>
      <c r="I50" s="1"/>
      <c r="W50" s="18"/>
    </row>
    <row r="51" spans="2:23" x14ac:dyDescent="0.2">
      <c r="B51" s="7" t="s">
        <v>0</v>
      </c>
      <c r="C51" s="87">
        <f>Data!AP25</f>
        <v>3</v>
      </c>
      <c r="D51" s="87">
        <f>Data!BJ25</f>
        <v>324</v>
      </c>
      <c r="E51" s="87">
        <f>Data!CD25</f>
        <v>0</v>
      </c>
      <c r="F51" s="87">
        <f>Data!CX25</f>
        <v>0</v>
      </c>
      <c r="G51" s="87">
        <f>Data!DR25</f>
        <v>0</v>
      </c>
      <c r="H51" s="22">
        <f t="shared" si="0"/>
        <v>327</v>
      </c>
      <c r="I51" s="1"/>
      <c r="W51" s="18"/>
    </row>
    <row r="52" spans="2:23" x14ac:dyDescent="0.2">
      <c r="B52" s="8" t="s">
        <v>34</v>
      </c>
      <c r="C52" s="22">
        <f>SUM(C32:C51)</f>
        <v>25825</v>
      </c>
      <c r="D52" s="22">
        <f>SUM(D32:D51)</f>
        <v>44998</v>
      </c>
      <c r="E52" s="22">
        <f>SUM(E32:E51)</f>
        <v>18600</v>
      </c>
      <c r="F52" s="22">
        <f>SUM(F32:F51)</f>
        <v>0</v>
      </c>
      <c r="G52" s="22">
        <f>SUM(G32:G51)</f>
        <v>0</v>
      </c>
      <c r="H52" s="22">
        <f t="shared" si="0"/>
        <v>89423</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Data!T25</f>
        <v>Wortham, Trudy</v>
      </c>
      <c r="E55" s="363"/>
      <c r="F55" s="363"/>
      <c r="G55" s="94" t="str">
        <f>Data!U25</f>
        <v>(361) 570-4121</v>
      </c>
      <c r="H55" s="84" t="str">
        <f>Data!V25</f>
        <v>worthamt@uhv.edu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Data!DS25</f>
        <v>1106363</v>
      </c>
      <c r="D61" s="88">
        <f>Data!EM25</f>
        <v>1379913</v>
      </c>
      <c r="E61" s="88">
        <f>Data!FG25</f>
        <v>899495</v>
      </c>
      <c r="F61" s="88">
        <f>Data!GA25</f>
        <v>0</v>
      </c>
      <c r="G61" s="88">
        <f>Data!GU25</f>
        <v>0</v>
      </c>
      <c r="H61" s="21">
        <f>SUM(C61:G61)</f>
        <v>3385771</v>
      </c>
      <c r="I61" s="1"/>
    </row>
    <row r="62" spans="2:23" x14ac:dyDescent="0.2">
      <c r="B62" s="9" t="str">
        <f>$B$33</f>
        <v>Science</v>
      </c>
      <c r="C62" s="88">
        <f>Data!DT25</f>
        <v>413547</v>
      </c>
      <c r="D62" s="88">
        <f>Data!EN25</f>
        <v>256838</v>
      </c>
      <c r="E62" s="88">
        <f>Data!FH25</f>
        <v>152690</v>
      </c>
      <c r="F62" s="88">
        <f>Data!GB25</f>
        <v>0</v>
      </c>
      <c r="G62" s="88">
        <f>Data!GV25</f>
        <v>0</v>
      </c>
      <c r="H62" s="22">
        <f t="shared" ref="H62:H81" si="1">SUM(C62:G62)</f>
        <v>823075</v>
      </c>
      <c r="I62" s="1"/>
    </row>
    <row r="63" spans="2:23" x14ac:dyDescent="0.2">
      <c r="B63" s="9" t="str">
        <f>$B$34</f>
        <v>Fine Arts</v>
      </c>
      <c r="C63" s="88">
        <f>Data!DU25</f>
        <v>88121</v>
      </c>
      <c r="D63" s="88">
        <f>Data!EO25</f>
        <v>89397</v>
      </c>
      <c r="E63" s="88">
        <f>Data!FI25</f>
        <v>0</v>
      </c>
      <c r="F63" s="88">
        <f>Data!GC25</f>
        <v>0</v>
      </c>
      <c r="G63" s="88">
        <f>Data!GW25</f>
        <v>0</v>
      </c>
      <c r="H63" s="22">
        <f t="shared" si="1"/>
        <v>177518</v>
      </c>
      <c r="I63" s="1"/>
    </row>
    <row r="64" spans="2:23" x14ac:dyDescent="0.2">
      <c r="B64" s="9" t="str">
        <f>$B$35</f>
        <v>Teacher Education</v>
      </c>
      <c r="C64" s="88">
        <f>Data!DV25</f>
        <v>92554</v>
      </c>
      <c r="D64" s="88">
        <f>Data!EP25</f>
        <v>697513</v>
      </c>
      <c r="E64" s="88">
        <f>Data!FJ25</f>
        <v>1138916</v>
      </c>
      <c r="F64" s="88">
        <f>Data!GD25</f>
        <v>0</v>
      </c>
      <c r="G64" s="88">
        <f>Data!GX25</f>
        <v>0</v>
      </c>
      <c r="H64" s="22">
        <f t="shared" si="1"/>
        <v>1928983</v>
      </c>
      <c r="I64" s="1"/>
    </row>
    <row r="65" spans="2:9" x14ac:dyDescent="0.2">
      <c r="B65" s="9" t="str">
        <f>$B$36</f>
        <v>Agriculture</v>
      </c>
      <c r="C65" s="88">
        <f>Data!DW25</f>
        <v>0</v>
      </c>
      <c r="D65" s="88">
        <f>Data!EQ25</f>
        <v>0</v>
      </c>
      <c r="E65" s="88">
        <f>Data!FK25</f>
        <v>0</v>
      </c>
      <c r="F65" s="88">
        <f>Data!GE25</f>
        <v>0</v>
      </c>
      <c r="G65" s="88">
        <f>Data!GY25</f>
        <v>0</v>
      </c>
      <c r="H65" s="22">
        <f t="shared" si="1"/>
        <v>0</v>
      </c>
      <c r="I65" s="1"/>
    </row>
    <row r="66" spans="2:9" x14ac:dyDescent="0.2">
      <c r="B66" s="9" t="str">
        <f>$B$37</f>
        <v>Engineering</v>
      </c>
      <c r="C66" s="88">
        <f>Data!DX25</f>
        <v>31911</v>
      </c>
      <c r="D66" s="88">
        <f>Data!ER25</f>
        <v>197540</v>
      </c>
      <c r="E66" s="88">
        <f>Data!FL25</f>
        <v>157600</v>
      </c>
      <c r="F66" s="88">
        <f>Data!GF25</f>
        <v>0</v>
      </c>
      <c r="G66" s="88">
        <f>Data!GZ25</f>
        <v>0</v>
      </c>
      <c r="H66" s="22">
        <f t="shared" si="1"/>
        <v>387051</v>
      </c>
      <c r="I66" s="1"/>
    </row>
    <row r="67" spans="2:9" x14ac:dyDescent="0.2">
      <c r="B67" s="9" t="str">
        <f>$B$38</f>
        <v>Home Economics</v>
      </c>
      <c r="C67" s="88">
        <f>Data!DY25</f>
        <v>9560</v>
      </c>
      <c r="D67" s="88">
        <f>Data!ES25</f>
        <v>85190</v>
      </c>
      <c r="E67" s="88">
        <f>Data!FM25</f>
        <v>0</v>
      </c>
      <c r="F67" s="88">
        <f>Data!GG25</f>
        <v>0</v>
      </c>
      <c r="G67" s="88">
        <f>Data!HA25</f>
        <v>0</v>
      </c>
      <c r="H67" s="22">
        <f t="shared" si="1"/>
        <v>94750</v>
      </c>
      <c r="I67" s="1"/>
    </row>
    <row r="68" spans="2:9" x14ac:dyDescent="0.2">
      <c r="B68" s="9" t="str">
        <f>$B$39</f>
        <v>Law</v>
      </c>
      <c r="C68" s="88">
        <f>Data!DZ25</f>
        <v>0</v>
      </c>
      <c r="D68" s="88">
        <f>Data!ET25</f>
        <v>0</v>
      </c>
      <c r="E68" s="88">
        <f>Data!FN25</f>
        <v>0</v>
      </c>
      <c r="F68" s="88">
        <f>Data!GH25</f>
        <v>0</v>
      </c>
      <c r="G68" s="88">
        <f>Data!HB25</f>
        <v>0</v>
      </c>
      <c r="H68" s="22">
        <f t="shared" si="1"/>
        <v>0</v>
      </c>
      <c r="I68" s="1"/>
    </row>
    <row r="69" spans="2:9" x14ac:dyDescent="0.2">
      <c r="B69" s="9" t="str">
        <f>$B$40</f>
        <v>Social Service</v>
      </c>
      <c r="C69" s="88">
        <f>Data!EA25</f>
        <v>0</v>
      </c>
      <c r="D69" s="88">
        <f>Data!EU25</f>
        <v>0</v>
      </c>
      <c r="E69" s="88">
        <f>Data!FO25</f>
        <v>0</v>
      </c>
      <c r="F69" s="88">
        <f>Data!GI25</f>
        <v>0</v>
      </c>
      <c r="G69" s="88">
        <f>Data!HC25</f>
        <v>0</v>
      </c>
      <c r="H69" s="22">
        <f t="shared" si="1"/>
        <v>0</v>
      </c>
      <c r="I69" s="1"/>
    </row>
    <row r="70" spans="2:9" x14ac:dyDescent="0.2">
      <c r="B70" s="9" t="str">
        <f>$B$41</f>
        <v>Library Science</v>
      </c>
      <c r="C70" s="88">
        <f>Data!EB25</f>
        <v>0</v>
      </c>
      <c r="D70" s="88">
        <f>Data!EV25</f>
        <v>0</v>
      </c>
      <c r="E70" s="88">
        <f>Data!FP25</f>
        <v>0</v>
      </c>
      <c r="F70" s="88">
        <f>Data!GJ25</f>
        <v>0</v>
      </c>
      <c r="G70" s="88">
        <f>Data!HD25</f>
        <v>0</v>
      </c>
      <c r="H70" s="22">
        <f t="shared" si="1"/>
        <v>0</v>
      </c>
      <c r="I70" s="1"/>
    </row>
    <row r="71" spans="2:9" x14ac:dyDescent="0.2">
      <c r="B71" s="9" t="str">
        <f>$B$42</f>
        <v>Veterinary Science</v>
      </c>
      <c r="C71" s="88">
        <f>Data!EC25</f>
        <v>0</v>
      </c>
      <c r="D71" s="88">
        <f>Data!EW25</f>
        <v>0</v>
      </c>
      <c r="E71" s="88">
        <f>Data!FQ25</f>
        <v>0</v>
      </c>
      <c r="F71" s="88">
        <f>Data!GK25</f>
        <v>0</v>
      </c>
      <c r="G71" s="88">
        <f>Data!HE25</f>
        <v>0</v>
      </c>
      <c r="H71" s="22">
        <f t="shared" si="1"/>
        <v>0</v>
      </c>
      <c r="I71" s="1"/>
    </row>
    <row r="72" spans="2:9" x14ac:dyDescent="0.2">
      <c r="B72" s="9" t="str">
        <f>$B$43</f>
        <v>Vocational Training</v>
      </c>
      <c r="C72" s="88">
        <f>Data!ED25</f>
        <v>0</v>
      </c>
      <c r="D72" s="88">
        <f>Data!EX25</f>
        <v>0</v>
      </c>
      <c r="E72" s="88">
        <f>Data!FR25</f>
        <v>0</v>
      </c>
      <c r="F72" s="88">
        <f>Data!GL25</f>
        <v>0</v>
      </c>
      <c r="G72" s="88">
        <f>Data!HF25</f>
        <v>0</v>
      </c>
      <c r="H72" s="22">
        <f t="shared" si="1"/>
        <v>0</v>
      </c>
      <c r="I72" s="1"/>
    </row>
    <row r="73" spans="2:9" x14ac:dyDescent="0.2">
      <c r="B73" s="9" t="str">
        <f>$B$44</f>
        <v>Physical Training</v>
      </c>
      <c r="C73" s="88">
        <f>Data!EE25</f>
        <v>0</v>
      </c>
      <c r="D73" s="88">
        <f>Data!EY25</f>
        <v>0</v>
      </c>
      <c r="E73" s="88">
        <f>Data!FS25</f>
        <v>0</v>
      </c>
      <c r="F73" s="88">
        <f>Data!GM25</f>
        <v>0</v>
      </c>
      <c r="G73" s="88">
        <f>Data!HG25</f>
        <v>0</v>
      </c>
      <c r="H73" s="22">
        <f t="shared" si="1"/>
        <v>0</v>
      </c>
      <c r="I73" s="1"/>
    </row>
    <row r="74" spans="2:9" x14ac:dyDescent="0.2">
      <c r="B74" s="9" t="str">
        <f>$B$45</f>
        <v>Health Services</v>
      </c>
      <c r="C74" s="88">
        <f>Data!EF25</f>
        <v>41544</v>
      </c>
      <c r="D74" s="88">
        <f>Data!EZ25</f>
        <v>140815</v>
      </c>
      <c r="E74" s="88">
        <f>Data!FT25</f>
        <v>0</v>
      </c>
      <c r="F74" s="88">
        <f>Data!GN25</f>
        <v>0</v>
      </c>
      <c r="G74" s="88">
        <f>Data!HH25</f>
        <v>0</v>
      </c>
      <c r="H74" s="22">
        <f t="shared" si="1"/>
        <v>182359</v>
      </c>
      <c r="I74" s="1"/>
    </row>
    <row r="75" spans="2:9" x14ac:dyDescent="0.2">
      <c r="B75" s="9" t="str">
        <f>$B$46</f>
        <v>Pharmacy</v>
      </c>
      <c r="C75" s="88">
        <f>Data!EG25</f>
        <v>0</v>
      </c>
      <c r="D75" s="88">
        <f>Data!FA25</f>
        <v>0</v>
      </c>
      <c r="E75" s="88">
        <f>Data!FU25</f>
        <v>0</v>
      </c>
      <c r="F75" s="88">
        <f>Data!GO25</f>
        <v>0</v>
      </c>
      <c r="G75" s="88">
        <f>Data!HI25</f>
        <v>0</v>
      </c>
      <c r="H75" s="22">
        <f t="shared" si="1"/>
        <v>0</v>
      </c>
      <c r="I75" s="1"/>
    </row>
    <row r="76" spans="2:9" x14ac:dyDescent="0.2">
      <c r="B76" s="9" t="str">
        <f>$B$47</f>
        <v>Business Administration</v>
      </c>
      <c r="C76" s="88">
        <f>Data!EH25</f>
        <v>213668</v>
      </c>
      <c r="D76" s="88">
        <f>Data!FB25</f>
        <v>2230143</v>
      </c>
      <c r="E76" s="88">
        <f>Data!FV25</f>
        <v>1918011</v>
      </c>
      <c r="F76" s="88">
        <f>Data!GP25</f>
        <v>0</v>
      </c>
      <c r="G76" s="88">
        <f>Data!HJ25</f>
        <v>0</v>
      </c>
      <c r="H76" s="22">
        <f t="shared" si="1"/>
        <v>4361822</v>
      </c>
      <c r="I76" s="1"/>
    </row>
    <row r="77" spans="2:9" x14ac:dyDescent="0.2">
      <c r="B77" s="9" t="str">
        <f>$B$48</f>
        <v>Optometry</v>
      </c>
      <c r="C77" s="88">
        <f>Data!EI25</f>
        <v>0</v>
      </c>
      <c r="D77" s="88">
        <f>Data!FC25</f>
        <v>0</v>
      </c>
      <c r="E77" s="88">
        <f>Data!FW25</f>
        <v>0</v>
      </c>
      <c r="F77" s="88">
        <f>Data!GQ25</f>
        <v>0</v>
      </c>
      <c r="G77" s="88">
        <f>Data!HK25</f>
        <v>0</v>
      </c>
      <c r="H77" s="22">
        <f t="shared" si="1"/>
        <v>0</v>
      </c>
      <c r="I77" s="1"/>
    </row>
    <row r="78" spans="2:9" x14ac:dyDescent="0.2">
      <c r="B78" s="9" t="str">
        <f>$B$49</f>
        <v>Teacher Ed-Practice Teaching</v>
      </c>
      <c r="C78" s="88">
        <f>Data!EJ25</f>
        <v>0</v>
      </c>
      <c r="D78" s="88">
        <f>Data!FD25</f>
        <v>85543</v>
      </c>
      <c r="E78" s="88">
        <f>Data!FX25</f>
        <v>0</v>
      </c>
      <c r="F78" s="88">
        <f>Data!GR25</f>
        <v>0</v>
      </c>
      <c r="G78" s="88">
        <f>Data!HL25</f>
        <v>0</v>
      </c>
      <c r="H78" s="22">
        <f t="shared" si="1"/>
        <v>85543</v>
      </c>
      <c r="I78" s="1"/>
    </row>
    <row r="79" spans="2:9" x14ac:dyDescent="0.2">
      <c r="B79" s="9" t="str">
        <f>$B$50</f>
        <v>Technology</v>
      </c>
      <c r="C79" s="88">
        <f>Data!EK25</f>
        <v>188</v>
      </c>
      <c r="D79" s="88">
        <f>Data!FE25</f>
        <v>34530</v>
      </c>
      <c r="E79" s="88">
        <f>Data!FY25</f>
        <v>35526</v>
      </c>
      <c r="F79" s="88">
        <f>Data!GS25</f>
        <v>0</v>
      </c>
      <c r="G79" s="88">
        <f>Data!HM25</f>
        <v>0</v>
      </c>
      <c r="H79" s="22">
        <f t="shared" si="1"/>
        <v>70244</v>
      </c>
      <c r="I79" s="1"/>
    </row>
    <row r="80" spans="2:9" x14ac:dyDescent="0.2">
      <c r="B80" s="9" t="str">
        <f>$B$51</f>
        <v>Nursing</v>
      </c>
      <c r="C80" s="88">
        <f>Data!EL25</f>
        <v>2065</v>
      </c>
      <c r="D80" s="88">
        <f>Data!FF25</f>
        <v>154866</v>
      </c>
      <c r="E80" s="88">
        <f>Data!FZ25</f>
        <v>0</v>
      </c>
      <c r="F80" s="88">
        <f>Data!GT25</f>
        <v>0</v>
      </c>
      <c r="G80" s="88">
        <f>Data!HN25</f>
        <v>0</v>
      </c>
      <c r="H80" s="22">
        <f t="shared" si="1"/>
        <v>156931</v>
      </c>
      <c r="I80" s="1"/>
    </row>
    <row r="81" spans="2:9" x14ac:dyDescent="0.2">
      <c r="B81" s="39" t="str">
        <f>$B$52</f>
        <v>Totals</v>
      </c>
      <c r="C81" s="21">
        <f>SUM(C61:C80)</f>
        <v>1999521</v>
      </c>
      <c r="D81" s="21">
        <f>SUM(D61:D80)</f>
        <v>5352288</v>
      </c>
      <c r="E81" s="21">
        <f>SUM(E61:E80)</f>
        <v>4302238</v>
      </c>
      <c r="F81" s="21">
        <f>SUM(F61:F80)</f>
        <v>0</v>
      </c>
      <c r="G81" s="21">
        <f>SUM(G61:G80)</f>
        <v>0</v>
      </c>
      <c r="H81" s="21">
        <f t="shared" si="1"/>
        <v>11654047</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Data!T25</f>
        <v>Wortham, Trudy</v>
      </c>
      <c r="E84" s="363"/>
      <c r="F84" s="363"/>
      <c r="G84" s="94" t="str">
        <f>Data!U25</f>
        <v>(361) 570-4121</v>
      </c>
      <c r="H84" s="84" t="str">
        <f>Data!V25</f>
        <v>worthamt@uhv.edu</v>
      </c>
    </row>
    <row r="85" spans="2:9" ht="13.5" customHeight="1" x14ac:dyDescent="0.2">
      <c r="B85" s="27"/>
      <c r="C85" s="27"/>
      <c r="D85" s="27"/>
      <c r="E85" s="27"/>
      <c r="F85" s="27"/>
      <c r="G85" s="27"/>
      <c r="H85" s="5"/>
    </row>
    <row r="86" spans="2:9" x14ac:dyDescent="0.2">
      <c r="B86" s="28" t="s">
        <v>33</v>
      </c>
      <c r="C86" s="13"/>
      <c r="D86" s="13"/>
      <c r="E86" s="13"/>
      <c r="F86" s="13"/>
      <c r="G86" s="13"/>
      <c r="H86" s="17">
        <f>H13+H14</f>
        <v>18971548</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Data!HR25</f>
        <v>0</v>
      </c>
      <c r="D91" s="171">
        <f>Data!IL25</f>
        <v>0</v>
      </c>
      <c r="E91" s="171">
        <f>Data!JF25</f>
        <v>0</v>
      </c>
      <c r="F91" s="171">
        <f>Data!JZ25</f>
        <v>0</v>
      </c>
      <c r="G91" s="171">
        <f>Data!KT25</f>
        <v>0</v>
      </c>
      <c r="H91" s="40">
        <f t="shared" ref="H91:H111" si="2">SUM(C91:G91)</f>
        <v>0</v>
      </c>
    </row>
    <row r="92" spans="2:9" x14ac:dyDescent="0.2">
      <c r="B92" s="9" t="str">
        <f>$B$33</f>
        <v>Science</v>
      </c>
      <c r="C92" s="171">
        <f>Data!HS25</f>
        <v>0</v>
      </c>
      <c r="D92" s="171">
        <f>Data!IM25</f>
        <v>0</v>
      </c>
      <c r="E92" s="171">
        <f>Data!JG25</f>
        <v>0</v>
      </c>
      <c r="F92" s="171">
        <f>Data!KA25</f>
        <v>0</v>
      </c>
      <c r="G92" s="171">
        <f>Data!KU25</f>
        <v>0</v>
      </c>
      <c r="H92" s="75">
        <f t="shared" si="2"/>
        <v>0</v>
      </c>
    </row>
    <row r="93" spans="2:9" x14ac:dyDescent="0.2">
      <c r="B93" s="9" t="str">
        <f>$B$34</f>
        <v>Fine Arts</v>
      </c>
      <c r="C93" s="171">
        <f>Data!HT25</f>
        <v>0</v>
      </c>
      <c r="D93" s="171">
        <f>Data!IN25</f>
        <v>0</v>
      </c>
      <c r="E93" s="171">
        <f>Data!JH25</f>
        <v>0</v>
      </c>
      <c r="F93" s="171">
        <f>Data!KB25</f>
        <v>0</v>
      </c>
      <c r="G93" s="171">
        <f>Data!KV25</f>
        <v>0</v>
      </c>
      <c r="H93" s="75">
        <f t="shared" si="2"/>
        <v>0</v>
      </c>
    </row>
    <row r="94" spans="2:9" x14ac:dyDescent="0.2">
      <c r="B94" s="9" t="str">
        <f>$B$35</f>
        <v>Teacher Education</v>
      </c>
      <c r="C94" s="171">
        <f>Data!HU25</f>
        <v>0</v>
      </c>
      <c r="D94" s="171">
        <f>Data!IO25</f>
        <v>0</v>
      </c>
      <c r="E94" s="171">
        <f>Data!JI25</f>
        <v>0</v>
      </c>
      <c r="F94" s="171">
        <f>Data!KC25</f>
        <v>0</v>
      </c>
      <c r="G94" s="171">
        <f>Data!KW25</f>
        <v>0</v>
      </c>
      <c r="H94" s="75">
        <f t="shared" si="2"/>
        <v>0</v>
      </c>
    </row>
    <row r="95" spans="2:9" x14ac:dyDescent="0.2">
      <c r="B95" s="9" t="str">
        <f>$B$36</f>
        <v>Agriculture</v>
      </c>
      <c r="C95" s="171">
        <f>Data!HV25</f>
        <v>0</v>
      </c>
      <c r="D95" s="171">
        <f>Data!IP25</f>
        <v>0</v>
      </c>
      <c r="E95" s="171">
        <f>Data!JJ25</f>
        <v>0</v>
      </c>
      <c r="F95" s="171">
        <f>Data!KD25</f>
        <v>0</v>
      </c>
      <c r="G95" s="171">
        <f>Data!KX25</f>
        <v>0</v>
      </c>
      <c r="H95" s="75">
        <f t="shared" si="2"/>
        <v>0</v>
      </c>
    </row>
    <row r="96" spans="2:9" x14ac:dyDescent="0.2">
      <c r="B96" s="9" t="str">
        <f>$B$37</f>
        <v>Engineering</v>
      </c>
      <c r="C96" s="171">
        <f>Data!HW25</f>
        <v>0</v>
      </c>
      <c r="D96" s="171">
        <f>Data!IQ25</f>
        <v>0</v>
      </c>
      <c r="E96" s="171">
        <f>Data!JK25</f>
        <v>0</v>
      </c>
      <c r="F96" s="171">
        <f>Data!KE25</f>
        <v>0</v>
      </c>
      <c r="G96" s="171">
        <f>Data!KY25</f>
        <v>0</v>
      </c>
      <c r="H96" s="75">
        <f t="shared" si="2"/>
        <v>0</v>
      </c>
    </row>
    <row r="97" spans="2:8" x14ac:dyDescent="0.2">
      <c r="B97" s="9" t="str">
        <f>$B$38</f>
        <v>Home Economics</v>
      </c>
      <c r="C97" s="171">
        <f>Data!HX25</f>
        <v>0</v>
      </c>
      <c r="D97" s="171">
        <f>Data!IR25</f>
        <v>0</v>
      </c>
      <c r="E97" s="171">
        <f>Data!JL25</f>
        <v>0</v>
      </c>
      <c r="F97" s="171">
        <f>Data!KF25</f>
        <v>0</v>
      </c>
      <c r="G97" s="171">
        <f>Data!KZ25</f>
        <v>0</v>
      </c>
      <c r="H97" s="75">
        <f t="shared" si="2"/>
        <v>0</v>
      </c>
    </row>
    <row r="98" spans="2:8" x14ac:dyDescent="0.2">
      <c r="B98" s="9" t="str">
        <f>$B$39</f>
        <v>Law</v>
      </c>
      <c r="C98" s="171">
        <f>Data!HY25</f>
        <v>0</v>
      </c>
      <c r="D98" s="171">
        <f>Data!IS25</f>
        <v>0</v>
      </c>
      <c r="E98" s="171">
        <f>Data!JM25</f>
        <v>0</v>
      </c>
      <c r="F98" s="171">
        <f>Data!KG25</f>
        <v>0</v>
      </c>
      <c r="G98" s="171">
        <f>Data!LA25</f>
        <v>0</v>
      </c>
      <c r="H98" s="75">
        <f t="shared" si="2"/>
        <v>0</v>
      </c>
    </row>
    <row r="99" spans="2:8" x14ac:dyDescent="0.2">
      <c r="B99" s="9" t="str">
        <f>$B$40</f>
        <v>Social Service</v>
      </c>
      <c r="C99" s="171">
        <f>Data!HZ25</f>
        <v>0</v>
      </c>
      <c r="D99" s="171">
        <f>Data!IT25</f>
        <v>0</v>
      </c>
      <c r="E99" s="171">
        <f>Data!JN25</f>
        <v>0</v>
      </c>
      <c r="F99" s="171">
        <f>Data!KH25</f>
        <v>0</v>
      </c>
      <c r="G99" s="171">
        <f>Data!LB25</f>
        <v>0</v>
      </c>
      <c r="H99" s="75">
        <f t="shared" si="2"/>
        <v>0</v>
      </c>
    </row>
    <row r="100" spans="2:8" x14ac:dyDescent="0.2">
      <c r="B100" s="9" t="str">
        <f>$B$41</f>
        <v>Library Science</v>
      </c>
      <c r="C100" s="171">
        <f>Data!IA25</f>
        <v>0</v>
      </c>
      <c r="D100" s="171">
        <f>Data!IU25</f>
        <v>0</v>
      </c>
      <c r="E100" s="171">
        <f>Data!JO25</f>
        <v>0</v>
      </c>
      <c r="F100" s="171">
        <f>Data!KI25</f>
        <v>0</v>
      </c>
      <c r="G100" s="171">
        <f>Data!LC25</f>
        <v>0</v>
      </c>
      <c r="H100" s="75">
        <f t="shared" si="2"/>
        <v>0</v>
      </c>
    </row>
    <row r="101" spans="2:8" x14ac:dyDescent="0.2">
      <c r="B101" s="9" t="str">
        <f>$B$42</f>
        <v>Veterinary Science</v>
      </c>
      <c r="C101" s="171">
        <f>Data!IB25</f>
        <v>0</v>
      </c>
      <c r="D101" s="171">
        <f>Data!IV25</f>
        <v>0</v>
      </c>
      <c r="E101" s="171">
        <f>Data!JP25</f>
        <v>0</v>
      </c>
      <c r="F101" s="171">
        <f>Data!KJ25</f>
        <v>0</v>
      </c>
      <c r="G101" s="171">
        <f>Data!LD25</f>
        <v>0</v>
      </c>
      <c r="H101" s="75">
        <f t="shared" si="2"/>
        <v>0</v>
      </c>
    </row>
    <row r="102" spans="2:8" x14ac:dyDescent="0.2">
      <c r="B102" s="9" t="str">
        <f>$B$43</f>
        <v>Vocational Training</v>
      </c>
      <c r="C102" s="171">
        <f>Data!IC25</f>
        <v>0</v>
      </c>
      <c r="D102" s="171">
        <f>Data!IW25</f>
        <v>0</v>
      </c>
      <c r="E102" s="171">
        <f>Data!JQ25</f>
        <v>0</v>
      </c>
      <c r="F102" s="171">
        <f>Data!KK25</f>
        <v>0</v>
      </c>
      <c r="G102" s="171">
        <f>Data!LE25</f>
        <v>0</v>
      </c>
      <c r="H102" s="75">
        <f t="shared" si="2"/>
        <v>0</v>
      </c>
    </row>
    <row r="103" spans="2:8" x14ac:dyDescent="0.2">
      <c r="B103" s="9" t="str">
        <f>$B$44</f>
        <v>Physical Training</v>
      </c>
      <c r="C103" s="171">
        <f>Data!ID25</f>
        <v>0</v>
      </c>
      <c r="D103" s="171">
        <f>Data!IX25</f>
        <v>0</v>
      </c>
      <c r="E103" s="171">
        <f>Data!JR25</f>
        <v>0</v>
      </c>
      <c r="F103" s="171">
        <f>Data!KL25</f>
        <v>0</v>
      </c>
      <c r="G103" s="171">
        <f>Data!LF25</f>
        <v>0</v>
      </c>
      <c r="H103" s="75">
        <f t="shared" si="2"/>
        <v>0</v>
      </c>
    </row>
    <row r="104" spans="2:8" x14ac:dyDescent="0.2">
      <c r="B104" s="9" t="str">
        <f>$B$45</f>
        <v>Health Services</v>
      </c>
      <c r="C104" s="171">
        <f>Data!IE25</f>
        <v>0</v>
      </c>
      <c r="D104" s="171">
        <f>Data!IY25</f>
        <v>0</v>
      </c>
      <c r="E104" s="171">
        <f>Data!JS25</f>
        <v>0</v>
      </c>
      <c r="F104" s="171">
        <f>Data!KM25</f>
        <v>0</v>
      </c>
      <c r="G104" s="171">
        <f>Data!LG25</f>
        <v>0</v>
      </c>
      <c r="H104" s="75">
        <f t="shared" si="2"/>
        <v>0</v>
      </c>
    </row>
    <row r="105" spans="2:8" x14ac:dyDescent="0.2">
      <c r="B105" s="9" t="str">
        <f>$B$46</f>
        <v>Pharmacy</v>
      </c>
      <c r="C105" s="171">
        <f>Data!IF25</f>
        <v>0</v>
      </c>
      <c r="D105" s="171">
        <f>Data!IZ25</f>
        <v>0</v>
      </c>
      <c r="E105" s="171">
        <f>Data!JT25</f>
        <v>0</v>
      </c>
      <c r="F105" s="171">
        <f>Data!KN25</f>
        <v>0</v>
      </c>
      <c r="G105" s="171">
        <f>Data!LH25</f>
        <v>0</v>
      </c>
      <c r="H105" s="75">
        <f t="shared" si="2"/>
        <v>0</v>
      </c>
    </row>
    <row r="106" spans="2:8" x14ac:dyDescent="0.2">
      <c r="B106" s="9" t="str">
        <f>$B$47</f>
        <v>Business Administration</v>
      </c>
      <c r="C106" s="171">
        <f>Data!IG25</f>
        <v>0</v>
      </c>
      <c r="D106" s="171">
        <f>Data!JA25</f>
        <v>0</v>
      </c>
      <c r="E106" s="171">
        <f>Data!JU25</f>
        <v>0</v>
      </c>
      <c r="F106" s="171">
        <f>Data!KO25</f>
        <v>0</v>
      </c>
      <c r="G106" s="171">
        <f>Data!LI25</f>
        <v>0</v>
      </c>
      <c r="H106" s="75">
        <f t="shared" si="2"/>
        <v>0</v>
      </c>
    </row>
    <row r="107" spans="2:8" x14ac:dyDescent="0.2">
      <c r="B107" s="9" t="str">
        <f>$B$48</f>
        <v>Optometry</v>
      </c>
      <c r="C107" s="171">
        <f>Data!IH25</f>
        <v>0</v>
      </c>
      <c r="D107" s="171">
        <f>Data!JB25</f>
        <v>0</v>
      </c>
      <c r="E107" s="171">
        <f>Data!JV25</f>
        <v>0</v>
      </c>
      <c r="F107" s="171">
        <f>Data!KP25</f>
        <v>0</v>
      </c>
      <c r="G107" s="171">
        <f>Data!LJ25</f>
        <v>0</v>
      </c>
      <c r="H107" s="75">
        <f t="shared" si="2"/>
        <v>0</v>
      </c>
    </row>
    <row r="108" spans="2:8" x14ac:dyDescent="0.2">
      <c r="B108" s="9" t="str">
        <f>$B$49</f>
        <v>Teacher Ed-Practice Teaching</v>
      </c>
      <c r="C108" s="171">
        <f>Data!II25</f>
        <v>0</v>
      </c>
      <c r="D108" s="171">
        <f>Data!JC25</f>
        <v>0</v>
      </c>
      <c r="E108" s="171">
        <f>Data!JW25</f>
        <v>0</v>
      </c>
      <c r="F108" s="171">
        <f>Data!KQ25</f>
        <v>0</v>
      </c>
      <c r="G108" s="171">
        <f>Data!LK25</f>
        <v>0</v>
      </c>
      <c r="H108" s="75">
        <f t="shared" si="2"/>
        <v>0</v>
      </c>
    </row>
    <row r="109" spans="2:8" x14ac:dyDescent="0.2">
      <c r="B109" s="9" t="str">
        <f>$B$50</f>
        <v>Technology</v>
      </c>
      <c r="C109" s="171">
        <f>Data!IJ25</f>
        <v>0</v>
      </c>
      <c r="D109" s="171">
        <f>Data!JD25</f>
        <v>0</v>
      </c>
      <c r="E109" s="171">
        <f>Data!JX25</f>
        <v>0</v>
      </c>
      <c r="F109" s="171">
        <f>Data!KR25</f>
        <v>0</v>
      </c>
      <c r="G109" s="171">
        <f>Data!LL25</f>
        <v>0</v>
      </c>
      <c r="H109" s="75">
        <f t="shared" si="2"/>
        <v>0</v>
      </c>
    </row>
    <row r="110" spans="2:8" x14ac:dyDescent="0.2">
      <c r="B110" s="9" t="str">
        <f>$B$51</f>
        <v>Nursing</v>
      </c>
      <c r="C110" s="171">
        <f>Data!IK25</f>
        <v>0</v>
      </c>
      <c r="D110" s="171">
        <f>Data!JE25</f>
        <v>0</v>
      </c>
      <c r="E110" s="171">
        <f>Data!JY25</f>
        <v>0</v>
      </c>
      <c r="F110" s="171">
        <f>Data!KS25</f>
        <v>0</v>
      </c>
      <c r="G110" s="171">
        <f>Data!HPM25</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1106363</v>
      </c>
      <c r="D116" s="21">
        <f t="shared" si="3"/>
        <v>1379913</v>
      </c>
      <c r="E116" s="21">
        <f t="shared" si="3"/>
        <v>899495</v>
      </c>
      <c r="F116" s="21">
        <f t="shared" si="3"/>
        <v>0</v>
      </c>
      <c r="G116" s="21">
        <f t="shared" si="3"/>
        <v>0</v>
      </c>
      <c r="H116" s="40">
        <f t="shared" ref="H116:H136" si="4">SUM(C116:G116)</f>
        <v>3385771</v>
      </c>
      <c r="I116" s="1"/>
    </row>
    <row r="117" spans="2:9" x14ac:dyDescent="0.2">
      <c r="B117" s="9" t="str">
        <f>$B$33</f>
        <v>Science</v>
      </c>
      <c r="C117" s="22">
        <f t="shared" si="3"/>
        <v>413547</v>
      </c>
      <c r="D117" s="22">
        <f t="shared" si="3"/>
        <v>256838</v>
      </c>
      <c r="E117" s="22">
        <f t="shared" si="3"/>
        <v>152690</v>
      </c>
      <c r="F117" s="22">
        <f t="shared" si="3"/>
        <v>0</v>
      </c>
      <c r="G117" s="22">
        <f t="shared" si="3"/>
        <v>0</v>
      </c>
      <c r="H117" s="75">
        <f t="shared" si="4"/>
        <v>823075</v>
      </c>
      <c r="I117" s="1"/>
    </row>
    <row r="118" spans="2:9" x14ac:dyDescent="0.2">
      <c r="B118" s="9" t="str">
        <f>$B$34</f>
        <v>Fine Arts</v>
      </c>
      <c r="C118" s="22">
        <f t="shared" si="3"/>
        <v>88121</v>
      </c>
      <c r="D118" s="22">
        <f t="shared" si="3"/>
        <v>89397</v>
      </c>
      <c r="E118" s="22">
        <f t="shared" si="3"/>
        <v>0</v>
      </c>
      <c r="F118" s="22">
        <f t="shared" si="3"/>
        <v>0</v>
      </c>
      <c r="G118" s="22">
        <f t="shared" si="3"/>
        <v>0</v>
      </c>
      <c r="H118" s="75">
        <f t="shared" si="4"/>
        <v>177518</v>
      </c>
      <c r="I118" s="1"/>
    </row>
    <row r="119" spans="2:9" x14ac:dyDescent="0.2">
      <c r="B119" s="9" t="str">
        <f>$B$35</f>
        <v>Teacher Education</v>
      </c>
      <c r="C119" s="22">
        <f t="shared" si="3"/>
        <v>92554</v>
      </c>
      <c r="D119" s="22">
        <f t="shared" si="3"/>
        <v>697513</v>
      </c>
      <c r="E119" s="22">
        <f t="shared" si="3"/>
        <v>1138916</v>
      </c>
      <c r="F119" s="22">
        <f t="shared" si="3"/>
        <v>0</v>
      </c>
      <c r="G119" s="22">
        <f t="shared" si="3"/>
        <v>0</v>
      </c>
      <c r="H119" s="75">
        <f t="shared" si="4"/>
        <v>1928983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31911</v>
      </c>
      <c r="D121" s="22">
        <f t="shared" si="3"/>
        <v>197540</v>
      </c>
      <c r="E121" s="22">
        <f t="shared" si="3"/>
        <v>157600</v>
      </c>
      <c r="F121" s="22">
        <f t="shared" si="3"/>
        <v>0</v>
      </c>
      <c r="G121" s="22">
        <f t="shared" si="3"/>
        <v>0</v>
      </c>
      <c r="H121" s="75">
        <f t="shared" si="4"/>
        <v>387051</v>
      </c>
      <c r="I121" s="1"/>
    </row>
    <row r="122" spans="2:9" x14ac:dyDescent="0.2">
      <c r="B122" s="9" t="str">
        <f>$B$38</f>
        <v>Home Economics</v>
      </c>
      <c r="C122" s="22">
        <f t="shared" si="3"/>
        <v>9560</v>
      </c>
      <c r="D122" s="22">
        <f t="shared" si="3"/>
        <v>85190</v>
      </c>
      <c r="E122" s="22">
        <f t="shared" si="3"/>
        <v>0</v>
      </c>
      <c r="F122" s="22">
        <f t="shared" si="3"/>
        <v>0</v>
      </c>
      <c r="G122" s="22">
        <f t="shared" si="3"/>
        <v>0</v>
      </c>
      <c r="H122" s="75">
        <f t="shared" si="4"/>
        <v>94750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41544</v>
      </c>
      <c r="D129" s="22">
        <f t="shared" si="3"/>
        <v>140815</v>
      </c>
      <c r="E129" s="22">
        <f t="shared" si="3"/>
        <v>0</v>
      </c>
      <c r="F129" s="22">
        <f t="shared" si="3"/>
        <v>0</v>
      </c>
      <c r="G129" s="22">
        <f t="shared" si="3"/>
        <v>0</v>
      </c>
      <c r="H129" s="75">
        <f t="shared" si="4"/>
        <v>182359</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213668</v>
      </c>
      <c r="D131" s="22">
        <f t="shared" si="3"/>
        <v>2230143</v>
      </c>
      <c r="E131" s="22">
        <f t="shared" si="3"/>
        <v>1918011</v>
      </c>
      <c r="F131" s="22">
        <f t="shared" si="3"/>
        <v>0</v>
      </c>
      <c r="G131" s="22">
        <f t="shared" si="3"/>
        <v>0</v>
      </c>
      <c r="H131" s="75">
        <f t="shared" si="4"/>
        <v>4361822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85543</v>
      </c>
      <c r="E133" s="22">
        <f t="shared" si="5"/>
        <v>0</v>
      </c>
      <c r="F133" s="22">
        <f t="shared" si="5"/>
        <v>0</v>
      </c>
      <c r="G133" s="22">
        <f t="shared" si="5"/>
        <v>0</v>
      </c>
      <c r="H133" s="75">
        <f t="shared" si="4"/>
        <v>85543</v>
      </c>
      <c r="I133" s="1"/>
    </row>
    <row r="134" spans="2:12" x14ac:dyDescent="0.2">
      <c r="B134" s="9" t="str">
        <f>$B$50</f>
        <v>Technology</v>
      </c>
      <c r="C134" s="22">
        <f t="shared" si="5"/>
        <v>188</v>
      </c>
      <c r="D134" s="22">
        <f t="shared" si="5"/>
        <v>34530</v>
      </c>
      <c r="E134" s="22">
        <f t="shared" si="5"/>
        <v>35526</v>
      </c>
      <c r="F134" s="22">
        <f t="shared" si="5"/>
        <v>0</v>
      </c>
      <c r="G134" s="22">
        <f t="shared" si="5"/>
        <v>0</v>
      </c>
      <c r="H134" s="75">
        <f t="shared" si="4"/>
        <v>70244</v>
      </c>
      <c r="I134" s="1"/>
    </row>
    <row r="135" spans="2:12" x14ac:dyDescent="0.2">
      <c r="B135" s="9" t="str">
        <f>$B$51</f>
        <v>Nursing</v>
      </c>
      <c r="C135" s="22">
        <f t="shared" si="5"/>
        <v>2065</v>
      </c>
      <c r="D135" s="22">
        <f t="shared" si="5"/>
        <v>154866</v>
      </c>
      <c r="E135" s="22">
        <f t="shared" si="5"/>
        <v>0</v>
      </c>
      <c r="F135" s="22">
        <f t="shared" si="5"/>
        <v>0</v>
      </c>
      <c r="G135" s="22">
        <f t="shared" si="5"/>
        <v>0</v>
      </c>
      <c r="H135" s="75">
        <f t="shared" si="4"/>
        <v>156931</v>
      </c>
      <c r="I135" s="1"/>
    </row>
    <row r="136" spans="2:12" x14ac:dyDescent="0.2">
      <c r="B136" s="39" t="str">
        <f>$B$52</f>
        <v>Totals</v>
      </c>
      <c r="C136" s="40">
        <f>SUM(C116:C135)</f>
        <v>1999521</v>
      </c>
      <c r="D136" s="40">
        <f>SUM(D116:D135)</f>
        <v>5352288</v>
      </c>
      <c r="E136" s="40">
        <f>SUM(E116:E135)</f>
        <v>4302238</v>
      </c>
      <c r="F136" s="40">
        <f>SUM(F116:F135)</f>
        <v>0</v>
      </c>
      <c r="G136" s="40">
        <f>SUM(G116:G135)</f>
        <v>0</v>
      </c>
      <c r="H136" s="40">
        <f t="shared" si="4"/>
        <v>11654047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7317501</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Data!QD25</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Data!LN25</f>
        <v>0</v>
      </c>
      <c r="D143" s="171">
        <f>Data!MH25</f>
        <v>0</v>
      </c>
      <c r="E143" s="171">
        <f>Data!NB25</f>
        <v>0</v>
      </c>
      <c r="F143" s="171">
        <f>Data!NV25</f>
        <v>0</v>
      </c>
      <c r="G143" s="171">
        <f>Data!OP25</f>
        <v>0</v>
      </c>
      <c r="H143" s="172">
        <f>Data!PJ25</f>
        <v>2125904</v>
      </c>
      <c r="I143" s="76">
        <f t="shared" ref="I143:I162" si="6">SUM(C143:H143)</f>
        <v>2125904</v>
      </c>
    </row>
    <row r="144" spans="2:12" x14ac:dyDescent="0.2">
      <c r="B144" s="9" t="str">
        <f>$B$33</f>
        <v>Science</v>
      </c>
      <c r="C144" s="171">
        <f>Data!LO25</f>
        <v>0</v>
      </c>
      <c r="D144" s="171">
        <f>Data!MI25</f>
        <v>0</v>
      </c>
      <c r="E144" s="171">
        <f>Data!NC25</f>
        <v>0</v>
      </c>
      <c r="F144" s="171">
        <f>Data!NW25</f>
        <v>0</v>
      </c>
      <c r="G144" s="171">
        <f>Data!OQ25</f>
        <v>0</v>
      </c>
      <c r="H144" s="172">
        <f>Data!PK25</f>
        <v>516803</v>
      </c>
      <c r="I144" s="76">
        <f t="shared" si="6"/>
        <v>516803</v>
      </c>
    </row>
    <row r="145" spans="2:9" x14ac:dyDescent="0.2">
      <c r="B145" s="9" t="str">
        <f>$B$34</f>
        <v>Fine Arts</v>
      </c>
      <c r="C145" s="171">
        <f>Data!LP25</f>
        <v>0</v>
      </c>
      <c r="D145" s="171">
        <f>Data!MJ25</f>
        <v>0</v>
      </c>
      <c r="E145" s="171">
        <f>Data!ND25</f>
        <v>0</v>
      </c>
      <c r="F145" s="171">
        <f>Data!NX25</f>
        <v>0</v>
      </c>
      <c r="G145" s="171">
        <f>Data!OR25</f>
        <v>0</v>
      </c>
      <c r="H145" s="172">
        <f>Data!PL25</f>
        <v>111462</v>
      </c>
      <c r="I145" s="76">
        <f t="shared" si="6"/>
        <v>111462</v>
      </c>
    </row>
    <row r="146" spans="2:9" x14ac:dyDescent="0.2">
      <c r="B146" s="9" t="str">
        <f>$B$35</f>
        <v>Teacher Education</v>
      </c>
      <c r="C146" s="171">
        <f>Data!LQ25</f>
        <v>0</v>
      </c>
      <c r="D146" s="171">
        <f>Data!MK25</f>
        <v>0</v>
      </c>
      <c r="E146" s="171">
        <f>Data!NE25</f>
        <v>0</v>
      </c>
      <c r="F146" s="171">
        <f>Data!NY25</f>
        <v>0</v>
      </c>
      <c r="G146" s="171">
        <f>Data!OS25</f>
        <v>0</v>
      </c>
      <c r="H146" s="172">
        <f>Data!PN25</f>
        <v>1211196</v>
      </c>
      <c r="I146" s="76">
        <f t="shared" si="6"/>
        <v>1211196</v>
      </c>
    </row>
    <row r="147" spans="2:9" x14ac:dyDescent="0.2">
      <c r="B147" s="9" t="str">
        <f>$B$36</f>
        <v>Agriculture</v>
      </c>
      <c r="C147" s="171">
        <f>Data!LR25</f>
        <v>0</v>
      </c>
      <c r="D147" s="171">
        <f>Data!ML25</f>
        <v>0</v>
      </c>
      <c r="E147" s="171">
        <f>Data!NF25</f>
        <v>0</v>
      </c>
      <c r="F147" s="171">
        <f>Data!NZ25</f>
        <v>0</v>
      </c>
      <c r="G147" s="171">
        <f>Data!OT25</f>
        <v>0</v>
      </c>
      <c r="H147" s="172">
        <f>Data!PM25</f>
        <v>0</v>
      </c>
      <c r="I147" s="76">
        <f t="shared" si="6"/>
        <v>0</v>
      </c>
    </row>
    <row r="148" spans="2:9" x14ac:dyDescent="0.2">
      <c r="B148" s="9" t="str">
        <f>$B$37</f>
        <v>Engineering</v>
      </c>
      <c r="C148" s="171">
        <f>Data!LS25</f>
        <v>0</v>
      </c>
      <c r="D148" s="171">
        <f>Data!MM25</f>
        <v>0</v>
      </c>
      <c r="E148" s="171">
        <f>Data!NG25</f>
        <v>0</v>
      </c>
      <c r="F148" s="171">
        <f>Data!OA25</f>
        <v>0</v>
      </c>
      <c r="G148" s="171">
        <f>Data!OU25</f>
        <v>0</v>
      </c>
      <c r="H148" s="172">
        <f>Data!PO25</f>
        <v>243027</v>
      </c>
      <c r="I148" s="76">
        <f t="shared" si="6"/>
        <v>243027</v>
      </c>
    </row>
    <row r="149" spans="2:9" x14ac:dyDescent="0.2">
      <c r="B149" s="9" t="str">
        <f>$B$38</f>
        <v>Home Economics</v>
      </c>
      <c r="C149" s="171">
        <f>Data!LT25</f>
        <v>0</v>
      </c>
      <c r="D149" s="171">
        <f>Data!MN25</f>
        <v>0</v>
      </c>
      <c r="E149" s="171">
        <f>Data!NH25</f>
        <v>0</v>
      </c>
      <c r="F149" s="171">
        <f>Data!OB25</f>
        <v>0</v>
      </c>
      <c r="G149" s="171">
        <f>Data!OV25</f>
        <v>0</v>
      </c>
      <c r="H149" s="172">
        <f>Data!PP25</f>
        <v>59493</v>
      </c>
      <c r="I149" s="76">
        <f t="shared" si="6"/>
        <v>59493</v>
      </c>
    </row>
    <row r="150" spans="2:9" x14ac:dyDescent="0.2">
      <c r="B150" s="9" t="str">
        <f>$B$39</f>
        <v>Law</v>
      </c>
      <c r="C150" s="171">
        <f>Data!LU25</f>
        <v>0</v>
      </c>
      <c r="D150" s="171">
        <f>Data!MO25</f>
        <v>0</v>
      </c>
      <c r="E150" s="171">
        <f>Data!NI25</f>
        <v>0</v>
      </c>
      <c r="F150" s="171">
        <f>Data!OC25</f>
        <v>0</v>
      </c>
      <c r="G150" s="171">
        <f>Data!OW25</f>
        <v>0</v>
      </c>
      <c r="H150" s="172">
        <f>Data!PQ25</f>
        <v>0</v>
      </c>
      <c r="I150" s="76">
        <f t="shared" si="6"/>
        <v>0</v>
      </c>
    </row>
    <row r="151" spans="2:9" x14ac:dyDescent="0.2">
      <c r="B151" s="9" t="str">
        <f>$B$40</f>
        <v>Social Service</v>
      </c>
      <c r="C151" s="171">
        <f>Data!LV25</f>
        <v>0</v>
      </c>
      <c r="D151" s="171">
        <f>Data!MP25</f>
        <v>0</v>
      </c>
      <c r="E151" s="171">
        <f>Data!NJ25</f>
        <v>0</v>
      </c>
      <c r="F151" s="171">
        <f>Data!OD25</f>
        <v>0</v>
      </c>
      <c r="G151" s="171">
        <f>Data!OX25</f>
        <v>0</v>
      </c>
      <c r="H151" s="172">
        <f>Data!PR25</f>
        <v>0</v>
      </c>
      <c r="I151" s="76">
        <f t="shared" si="6"/>
        <v>0</v>
      </c>
    </row>
    <row r="152" spans="2:9" x14ac:dyDescent="0.2">
      <c r="B152" s="9" t="str">
        <f>$B$41</f>
        <v>Library Science</v>
      </c>
      <c r="C152" s="171">
        <f>Data!LW25</f>
        <v>0</v>
      </c>
      <c r="D152" s="171">
        <f>Data!MQ25</f>
        <v>0</v>
      </c>
      <c r="E152" s="171">
        <f>Data!NK25</f>
        <v>0</v>
      </c>
      <c r="F152" s="171">
        <f>Data!OE25</f>
        <v>0</v>
      </c>
      <c r="G152" s="171">
        <f>Data!OY25</f>
        <v>0</v>
      </c>
      <c r="H152" s="172">
        <f>Data!PS25</f>
        <v>0</v>
      </c>
      <c r="I152" s="76">
        <f t="shared" si="6"/>
        <v>0</v>
      </c>
    </row>
    <row r="153" spans="2:9" x14ac:dyDescent="0.2">
      <c r="B153" s="9" t="str">
        <f>$B$42</f>
        <v>Veterinary Science</v>
      </c>
      <c r="C153" s="171">
        <f>Data!LX25</f>
        <v>0</v>
      </c>
      <c r="D153" s="171">
        <f>Data!MR25</f>
        <v>0</v>
      </c>
      <c r="E153" s="171">
        <f>Data!NL25</f>
        <v>0</v>
      </c>
      <c r="F153" s="171">
        <f>Data!OF25</f>
        <v>0</v>
      </c>
      <c r="G153" s="171">
        <f>Data!OZ25</f>
        <v>0</v>
      </c>
      <c r="H153" s="172">
        <f>Data!PT25</f>
        <v>0</v>
      </c>
      <c r="I153" s="76">
        <f t="shared" si="6"/>
        <v>0</v>
      </c>
    </row>
    <row r="154" spans="2:9" x14ac:dyDescent="0.2">
      <c r="B154" s="9" t="str">
        <f>$B$43</f>
        <v>Vocational Training</v>
      </c>
      <c r="C154" s="171">
        <f>Data!LY25</f>
        <v>0</v>
      </c>
      <c r="D154" s="171">
        <f>Data!MS25</f>
        <v>0</v>
      </c>
      <c r="E154" s="171">
        <f>Data!NM25</f>
        <v>0</v>
      </c>
      <c r="F154" s="171">
        <f>Data!OG25</f>
        <v>0</v>
      </c>
      <c r="G154" s="171">
        <f>Data!PA25</f>
        <v>0</v>
      </c>
      <c r="H154" s="172">
        <f>Data!PU25</f>
        <v>0</v>
      </c>
      <c r="I154" s="76">
        <f t="shared" si="6"/>
        <v>0</v>
      </c>
    </row>
    <row r="155" spans="2:9" x14ac:dyDescent="0.2">
      <c r="B155" s="9" t="str">
        <f>$B$44</f>
        <v>Physical Training</v>
      </c>
      <c r="C155" s="171">
        <f>Data!LZ25</f>
        <v>0</v>
      </c>
      <c r="D155" s="171">
        <f>Data!MT25</f>
        <v>0</v>
      </c>
      <c r="E155" s="171">
        <f>Data!NN25</f>
        <v>0</v>
      </c>
      <c r="F155" s="171">
        <f>Data!OH25</f>
        <v>0</v>
      </c>
      <c r="G155" s="171">
        <f>Data!PB25</f>
        <v>0</v>
      </c>
      <c r="H155" s="172">
        <f>Data!PV25</f>
        <v>0</v>
      </c>
      <c r="I155" s="76">
        <f t="shared" si="6"/>
        <v>0</v>
      </c>
    </row>
    <row r="156" spans="2:9" x14ac:dyDescent="0.2">
      <c r="B156" s="9" t="str">
        <f>$B$45</f>
        <v>Health Services</v>
      </c>
      <c r="C156" s="171">
        <f>Data!MA25</f>
        <v>0</v>
      </c>
      <c r="D156" s="171">
        <f>Data!MU25</f>
        <v>0</v>
      </c>
      <c r="E156" s="171">
        <f>Data!NO25</f>
        <v>0</v>
      </c>
      <c r="F156" s="171">
        <f>Data!OI25</f>
        <v>0</v>
      </c>
      <c r="G156" s="171">
        <f>Data!PC25</f>
        <v>0</v>
      </c>
      <c r="H156" s="172">
        <f>Data!PW25</f>
        <v>114502</v>
      </c>
      <c r="I156" s="76">
        <f t="shared" si="6"/>
        <v>114502</v>
      </c>
    </row>
    <row r="157" spans="2:9" x14ac:dyDescent="0.2">
      <c r="B157" s="9" t="str">
        <f>$B$46</f>
        <v>Pharmacy</v>
      </c>
      <c r="C157" s="171">
        <f>Data!MB25</f>
        <v>0</v>
      </c>
      <c r="D157" s="171">
        <f>Data!MV25</f>
        <v>0</v>
      </c>
      <c r="E157" s="171">
        <f>Data!NP25</f>
        <v>0</v>
      </c>
      <c r="F157" s="171">
        <f>Data!OJ25</f>
        <v>0</v>
      </c>
      <c r="G157" s="171">
        <f>Data!PD25</f>
        <v>0</v>
      </c>
      <c r="H157" s="172">
        <f>Data!PX25</f>
        <v>0</v>
      </c>
      <c r="I157" s="76">
        <f t="shared" si="6"/>
        <v>0</v>
      </c>
    </row>
    <row r="158" spans="2:9" x14ac:dyDescent="0.2">
      <c r="B158" s="9" t="str">
        <f>$B$47</f>
        <v>Business Administration</v>
      </c>
      <c r="C158" s="171">
        <f>Data!MC25</f>
        <v>0</v>
      </c>
      <c r="D158" s="171">
        <f>Data!MW25</f>
        <v>0</v>
      </c>
      <c r="E158" s="171">
        <f>Data!NQ25</f>
        <v>0</v>
      </c>
      <c r="F158" s="171">
        <f>Data!OK25</f>
        <v>0</v>
      </c>
      <c r="G158" s="171">
        <f>Data!PE25</f>
        <v>0</v>
      </c>
      <c r="H158" s="172">
        <f>Data!PY25</f>
        <v>2738760</v>
      </c>
      <c r="I158" s="76">
        <f t="shared" si="6"/>
        <v>2738760</v>
      </c>
    </row>
    <row r="159" spans="2:9" x14ac:dyDescent="0.2">
      <c r="B159" s="9" t="str">
        <f>$B$48</f>
        <v>Optometry</v>
      </c>
      <c r="C159" s="171">
        <f>Data!MD25</f>
        <v>0</v>
      </c>
      <c r="D159" s="171">
        <f>Data!MX25</f>
        <v>0</v>
      </c>
      <c r="E159" s="171">
        <f>Data!NR25</f>
        <v>0</v>
      </c>
      <c r="F159" s="171">
        <f>Data!OL25</f>
        <v>0</v>
      </c>
      <c r="G159" s="171">
        <f>Data!PF25</f>
        <v>0</v>
      </c>
      <c r="H159" s="172">
        <f>Data!PZ25</f>
        <v>0</v>
      </c>
      <c r="I159" s="76">
        <f t="shared" si="6"/>
        <v>0</v>
      </c>
    </row>
    <row r="160" spans="2:9" x14ac:dyDescent="0.2">
      <c r="B160" s="9" t="str">
        <f>$B$49</f>
        <v>Teacher Ed-Practice Teaching</v>
      </c>
      <c r="C160" s="171">
        <f>Data!ME25</f>
        <v>0</v>
      </c>
      <c r="D160" s="171">
        <f>Data!MY25</f>
        <v>0</v>
      </c>
      <c r="E160" s="171">
        <f>Data!NS25</f>
        <v>0</v>
      </c>
      <c r="F160" s="171">
        <f>Data!OM25</f>
        <v>0</v>
      </c>
      <c r="G160" s="171">
        <f>Data!PG25</f>
        <v>0</v>
      </c>
      <c r="H160" s="172">
        <f>Data!QA25</f>
        <v>53712</v>
      </c>
      <c r="I160" s="76">
        <f t="shared" si="6"/>
        <v>53712</v>
      </c>
    </row>
    <row r="161" spans="2:10" x14ac:dyDescent="0.2">
      <c r="B161" s="9" t="str">
        <f>$B$50</f>
        <v>Technology</v>
      </c>
      <c r="C161" s="171">
        <f>Data!MF25</f>
        <v>0</v>
      </c>
      <c r="D161" s="171">
        <f>Data!MZ25</f>
        <v>0</v>
      </c>
      <c r="E161" s="171">
        <f>Data!NT25</f>
        <v>0</v>
      </c>
      <c r="F161" s="171">
        <f>Data!ON25</f>
        <v>0</v>
      </c>
      <c r="G161" s="171">
        <f>Data!PH25</f>
        <v>0</v>
      </c>
      <c r="H161" s="172">
        <f>Data!QB25</f>
        <v>44106</v>
      </c>
      <c r="I161" s="76">
        <f t="shared" si="6"/>
        <v>44106</v>
      </c>
    </row>
    <row r="162" spans="2:10" x14ac:dyDescent="0.2">
      <c r="B162" s="9" t="str">
        <f>$B$51</f>
        <v>Nursing</v>
      </c>
      <c r="C162" s="171">
        <f>Data!MG25</f>
        <v>0</v>
      </c>
      <c r="D162" s="171">
        <f>Data!NA25</f>
        <v>0</v>
      </c>
      <c r="E162" s="171">
        <f>Data!NU25</f>
        <v>0</v>
      </c>
      <c r="F162" s="171">
        <f>Data!OO25</f>
        <v>0</v>
      </c>
      <c r="G162" s="171">
        <f>Data!PI25</f>
        <v>0</v>
      </c>
      <c r="H162" s="172">
        <f>Data!QC25</f>
        <v>98536</v>
      </c>
      <c r="I162" s="76">
        <f t="shared" si="6"/>
        <v>98536</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7317501</v>
      </c>
      <c r="I163" s="76">
        <f>SUM(I143:I162)</f>
        <v>7317501</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694678.26594060846</v>
      </c>
      <c r="D168" s="21">
        <f t="shared" si="8"/>
        <v>866438.56490944012</v>
      </c>
      <c r="E168" s="21">
        <f t="shared" si="8"/>
        <v>564787.16914995143</v>
      </c>
      <c r="F168" s="21">
        <f t="shared" si="8"/>
        <v>0</v>
      </c>
      <c r="G168" s="21">
        <f t="shared" si="8"/>
        <v>0</v>
      </c>
      <c r="H168" s="40">
        <f t="shared" ref="H168:H188" si="9">SUM(C168:G168)</f>
        <v>2125904</v>
      </c>
      <c r="I168" s="56"/>
      <c r="J168" s="57"/>
    </row>
    <row r="169" spans="2:10" x14ac:dyDescent="0.2">
      <c r="B169" s="9" t="str">
        <f>$B$33</f>
        <v>Science</v>
      </c>
      <c r="C169" s="22">
        <f t="shared" si="8"/>
        <v>259663.25090787595</v>
      </c>
      <c r="D169" s="22">
        <f t="shared" si="8"/>
        <v>161266.77266834734</v>
      </c>
      <c r="E169" s="22">
        <f t="shared" si="8"/>
        <v>95872.976423776694</v>
      </c>
      <c r="F169" s="22">
        <f t="shared" si="8"/>
        <v>0</v>
      </c>
      <c r="G169" s="22">
        <f t="shared" si="8"/>
        <v>0</v>
      </c>
      <c r="H169" s="75">
        <f t="shared" si="9"/>
        <v>516803</v>
      </c>
      <c r="I169" s="56"/>
      <c r="J169" s="57"/>
    </row>
    <row r="170" spans="2:10" x14ac:dyDescent="0.2">
      <c r="B170" s="9" t="str">
        <f>$B$34</f>
        <v>Fine Arts</v>
      </c>
      <c r="C170" s="22">
        <f t="shared" si="8"/>
        <v>55330.405378609496</v>
      </c>
      <c r="D170" s="22">
        <f t="shared" si="8"/>
        <v>56131.594621390504</v>
      </c>
      <c r="E170" s="22">
        <f t="shared" si="8"/>
        <v>0</v>
      </c>
      <c r="F170" s="22">
        <f t="shared" si="8"/>
        <v>0</v>
      </c>
      <c r="G170" s="22">
        <f t="shared" si="8"/>
        <v>0</v>
      </c>
      <c r="H170" s="75">
        <f t="shared" si="9"/>
        <v>111462</v>
      </c>
      <c r="I170" s="56"/>
      <c r="J170" s="57"/>
    </row>
    <row r="171" spans="2:10" x14ac:dyDescent="0.2">
      <c r="B171" s="9" t="str">
        <f>$B$35</f>
        <v>Teacher Education</v>
      </c>
      <c r="C171" s="22">
        <f t="shared" si="8"/>
        <v>58114.060405923745</v>
      </c>
      <c r="D171" s="22">
        <f t="shared" si="8"/>
        <v>437963.91961359949</v>
      </c>
      <c r="E171" s="22">
        <f t="shared" si="8"/>
        <v>715118.0199804767</v>
      </c>
      <c r="F171" s="22">
        <f t="shared" si="8"/>
        <v>0</v>
      </c>
      <c r="G171" s="22">
        <f t="shared" si="8"/>
        <v>0</v>
      </c>
      <c r="H171" s="75">
        <f t="shared" si="9"/>
        <v>1211196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20036.725385026781</v>
      </c>
      <c r="D173" s="22">
        <f t="shared" si="8"/>
        <v>124034.18045683902</v>
      </c>
      <c r="E173" s="22">
        <f t="shared" si="8"/>
        <v>98956.094158134205</v>
      </c>
      <c r="F173" s="22">
        <f t="shared" si="8"/>
        <v>0</v>
      </c>
      <c r="G173" s="22">
        <f t="shared" si="8"/>
        <v>0</v>
      </c>
      <c r="H173" s="75">
        <f t="shared" si="9"/>
        <v>243027</v>
      </c>
      <c r="I173" s="56"/>
      <c r="J173" s="57"/>
    </row>
    <row r="174" spans="2:10" x14ac:dyDescent="0.2">
      <c r="B174" s="9" t="str">
        <f>$B$38</f>
        <v>Home Economics</v>
      </c>
      <c r="C174" s="22">
        <f t="shared" si="8"/>
        <v>6002.671029023747</v>
      </c>
      <c r="D174" s="22">
        <f t="shared" si="8"/>
        <v>53490.328970976254</v>
      </c>
      <c r="E174" s="22">
        <f t="shared" si="8"/>
        <v>0</v>
      </c>
      <c r="F174" s="22">
        <f t="shared" si="8"/>
        <v>0</v>
      </c>
      <c r="G174" s="22">
        <f t="shared" si="8"/>
        <v>0</v>
      </c>
      <c r="H174" s="75">
        <f t="shared" si="9"/>
        <v>59493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26085.200554949304</v>
      </c>
      <c r="D181" s="22">
        <f t="shared" si="8"/>
        <v>88416.799445050696</v>
      </c>
      <c r="E181" s="22">
        <f t="shared" si="8"/>
        <v>0</v>
      </c>
      <c r="F181" s="22">
        <f t="shared" si="8"/>
        <v>0</v>
      </c>
      <c r="G181" s="22">
        <f t="shared" si="8"/>
        <v>0</v>
      </c>
      <c r="H181" s="75">
        <f t="shared" si="9"/>
        <v>114502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134160.7639376389</v>
      </c>
      <c r="D183" s="22">
        <f t="shared" si="8"/>
        <v>1400292.4563817598</v>
      </c>
      <c r="E183" s="22">
        <f t="shared" si="8"/>
        <v>1204306.7796806013</v>
      </c>
      <c r="F183" s="22">
        <f t="shared" si="8"/>
        <v>0</v>
      </c>
      <c r="G183" s="22">
        <f t="shared" si="8"/>
        <v>0</v>
      </c>
      <c r="H183" s="75">
        <f t="shared" si="9"/>
        <v>2738760</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53712</v>
      </c>
      <c r="E185" s="22">
        <f t="shared" si="10"/>
        <v>0</v>
      </c>
      <c r="F185" s="22">
        <f t="shared" si="10"/>
        <v>0</v>
      </c>
      <c r="G185" s="22">
        <f t="shared" si="10"/>
        <v>0</v>
      </c>
      <c r="H185" s="75">
        <f t="shared" si="9"/>
        <v>53712</v>
      </c>
      <c r="I185" s="56"/>
      <c r="J185" s="57"/>
    </row>
    <row r="186" spans="2:10" x14ac:dyDescent="0.2">
      <c r="B186" s="9" t="str">
        <f>$B$50</f>
        <v>Technology</v>
      </c>
      <c r="C186" s="22">
        <f t="shared" si="10"/>
        <v>118.04464438243836</v>
      </c>
      <c r="D186" s="22">
        <f t="shared" si="10"/>
        <v>21681.284949604236</v>
      </c>
      <c r="E186" s="22">
        <f t="shared" si="10"/>
        <v>22306.670406013323</v>
      </c>
      <c r="F186" s="22">
        <f t="shared" si="10"/>
        <v>0</v>
      </c>
      <c r="G186" s="22">
        <f t="shared" si="10"/>
        <v>0</v>
      </c>
      <c r="H186" s="75">
        <f t="shared" si="9"/>
        <v>44106</v>
      </c>
      <c r="I186" s="56"/>
      <c r="J186" s="57"/>
    </row>
    <row r="187" spans="2:10" x14ac:dyDescent="0.2">
      <c r="B187" s="9" t="str">
        <f>$B$51</f>
        <v>Nursing</v>
      </c>
      <c r="C187" s="22">
        <f t="shared" si="10"/>
        <v>1296.6006716327558</v>
      </c>
      <c r="D187" s="22">
        <f t="shared" si="10"/>
        <v>97239.399328367246</v>
      </c>
      <c r="E187" s="22">
        <f t="shared" si="10"/>
        <v>0</v>
      </c>
      <c r="F187" s="22">
        <f t="shared" si="10"/>
        <v>0</v>
      </c>
      <c r="G187" s="22">
        <f t="shared" si="10"/>
        <v>0</v>
      </c>
      <c r="H187" s="75">
        <f t="shared" si="9"/>
        <v>98536</v>
      </c>
      <c r="I187" s="56"/>
      <c r="J187" s="57"/>
    </row>
    <row r="188" spans="2:10" x14ac:dyDescent="0.2">
      <c r="B188" s="39" t="str">
        <f>$B$52</f>
        <v>Totals</v>
      </c>
      <c r="C188" s="40">
        <f>SUM(C168:C187)</f>
        <v>1255485.9888556716</v>
      </c>
      <c r="D188" s="40">
        <f>SUM(D168:D187)</f>
        <v>3360667.3013453749</v>
      </c>
      <c r="E188" s="40">
        <f>SUM(E168:E187)</f>
        <v>2701347.709798954</v>
      </c>
      <c r="F188" s="40">
        <f>SUM(F168:F187)</f>
        <v>0</v>
      </c>
      <c r="G188" s="40">
        <f>SUM(G168:G187)</f>
        <v>0</v>
      </c>
      <c r="H188" s="40">
        <f t="shared" si="9"/>
        <v>7317501</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11072841</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1051186.9041958556</v>
      </c>
      <c r="D193" s="42">
        <f t="shared" si="11"/>
        <v>1311094.527320252</v>
      </c>
      <c r="E193" s="42">
        <f t="shared" si="11"/>
        <v>854635.74287069554</v>
      </c>
      <c r="F193" s="42">
        <f t="shared" si="11"/>
        <v>0</v>
      </c>
      <c r="G193" s="42">
        <f t="shared" si="11"/>
        <v>0</v>
      </c>
      <c r="H193" s="42">
        <f>SUM(C193:G193)</f>
        <v>3216917.1743868031</v>
      </c>
      <c r="I193" s="1"/>
    </row>
    <row r="194" spans="2:9" x14ac:dyDescent="0.2">
      <c r="B194" s="9" t="str">
        <f>$B$33</f>
        <v>Science</v>
      </c>
      <c r="C194" s="43">
        <f t="shared" si="11"/>
        <v>392922.74838320113</v>
      </c>
      <c r="D194" s="43">
        <f t="shared" si="11"/>
        <v>244029.07734609273</v>
      </c>
      <c r="E194" s="43">
        <f t="shared" si="11"/>
        <v>145075.10500772821</v>
      </c>
      <c r="F194" s="43">
        <f t="shared" si="11"/>
        <v>0</v>
      </c>
      <c r="G194" s="43">
        <f t="shared" si="11"/>
        <v>0</v>
      </c>
      <c r="H194" s="43">
        <f t="shared" ref="H194:H213" si="12">SUM(C194:G194)</f>
        <v>782026.93073702208</v>
      </c>
      <c r="I194" s="1"/>
    </row>
    <row r="195" spans="2:9" x14ac:dyDescent="0.2">
      <c r="B195" s="9" t="str">
        <f>$B$34</f>
        <v>Fine Arts</v>
      </c>
      <c r="C195" s="43">
        <f t="shared" si="11"/>
        <v>83726.264512319191</v>
      </c>
      <c r="D195" s="43">
        <f t="shared" si="11"/>
        <v>84938.628347474485</v>
      </c>
      <c r="E195" s="43">
        <f t="shared" si="11"/>
        <v>0</v>
      </c>
      <c r="F195" s="43">
        <f t="shared" si="11"/>
        <v>0</v>
      </c>
      <c r="G195" s="43">
        <f t="shared" si="11"/>
        <v>0</v>
      </c>
      <c r="H195" s="43">
        <f t="shared" si="12"/>
        <v>168664.89285979368</v>
      </c>
      <c r="I195" s="1"/>
    </row>
    <row r="196" spans="2:9" x14ac:dyDescent="0.2">
      <c r="B196" s="9" t="str">
        <f>$B$35</f>
        <v>Teacher Education</v>
      </c>
      <c r="C196" s="43">
        <f t="shared" si="11"/>
        <v>87938.183698246619</v>
      </c>
      <c r="D196" s="43">
        <f t="shared" si="11"/>
        <v>662726.90889551071</v>
      </c>
      <c r="E196" s="43">
        <f t="shared" si="11"/>
        <v>1082116.4339182775</v>
      </c>
      <c r="F196" s="43">
        <f t="shared" si="11"/>
        <v>0</v>
      </c>
      <c r="G196" s="43">
        <f t="shared" si="11"/>
        <v>0</v>
      </c>
      <c r="H196" s="43">
        <f t="shared" si="12"/>
        <v>1832781.5265120347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30319.547291254272</v>
      </c>
      <c r="D198" s="43">
        <f t="shared" si="11"/>
        <v>187688.36363368019</v>
      </c>
      <c r="E198" s="43">
        <f t="shared" si="11"/>
        <v>149740.23543924271</v>
      </c>
      <c r="F198" s="43">
        <f t="shared" si="11"/>
        <v>0</v>
      </c>
      <c r="G198" s="43">
        <f t="shared" si="11"/>
        <v>0</v>
      </c>
      <c r="H198" s="43">
        <f t="shared" si="12"/>
        <v>367748.14636417717</v>
      </c>
      <c r="I198" s="1"/>
    </row>
    <row r="199" spans="2:9" x14ac:dyDescent="0.2">
      <c r="B199" s="9" t="str">
        <f>$B$38</f>
        <v>Home Economics</v>
      </c>
      <c r="C199" s="43">
        <f t="shared" si="11"/>
        <v>9083.227479690102</v>
      </c>
      <c r="D199" s="43">
        <f t="shared" si="11"/>
        <v>80941.438179372373</v>
      </c>
      <c r="E199" s="43">
        <f t="shared" si="11"/>
        <v>0</v>
      </c>
      <c r="F199" s="43">
        <f t="shared" si="11"/>
        <v>0</v>
      </c>
      <c r="G199" s="43">
        <f t="shared" si="11"/>
        <v>0</v>
      </c>
      <c r="H199" s="43">
        <f t="shared" si="12"/>
        <v>90024.665659062477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39472.134143958749</v>
      </c>
      <c r="D206" s="43">
        <f t="shared" si="11"/>
        <v>133792.33028792488</v>
      </c>
      <c r="E206" s="43">
        <f t="shared" si="11"/>
        <v>0</v>
      </c>
      <c r="F206" s="43">
        <f t="shared" si="11"/>
        <v>0</v>
      </c>
      <c r="G206" s="43">
        <f t="shared" si="11"/>
        <v>0</v>
      </c>
      <c r="H206" s="43">
        <f t="shared" si="12"/>
        <v>173264.46443188362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203012.0344278687</v>
      </c>
      <c r="D208" s="43">
        <f t="shared" si="11"/>
        <v>2118922.1946902224</v>
      </c>
      <c r="E208" s="43">
        <f t="shared" si="11"/>
        <v>1822356.7177351352</v>
      </c>
      <c r="F208" s="43">
        <f t="shared" si="11"/>
        <v>0</v>
      </c>
      <c r="G208" s="43">
        <f t="shared" si="11"/>
        <v>0</v>
      </c>
      <c r="H208" s="43">
        <f t="shared" si="12"/>
        <v>4144290.9468532261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81276.83350367473</v>
      </c>
      <c r="E210" s="43">
        <f t="shared" si="13"/>
        <v>0</v>
      </c>
      <c r="F210" s="43">
        <f t="shared" si="13"/>
        <v>0</v>
      </c>
      <c r="G210" s="43">
        <f t="shared" si="13"/>
        <v>0</v>
      </c>
      <c r="H210" s="43">
        <f t="shared" si="12"/>
        <v>81276.83350367473</v>
      </c>
      <c r="I210" s="1"/>
    </row>
    <row r="211" spans="2:9" x14ac:dyDescent="0.2">
      <c r="B211" s="9" t="str">
        <f>$B$50</f>
        <v>Technology</v>
      </c>
      <c r="C211" s="43">
        <f t="shared" si="13"/>
        <v>178.62413872193926</v>
      </c>
      <c r="D211" s="43">
        <f t="shared" si="13"/>
        <v>32807.933564194485</v>
      </c>
      <c r="E211" s="43">
        <f t="shared" si="13"/>
        <v>33754.261448061778</v>
      </c>
      <c r="F211" s="43">
        <f t="shared" si="13"/>
        <v>0</v>
      </c>
      <c r="G211" s="43">
        <f t="shared" si="13"/>
        <v>0</v>
      </c>
      <c r="H211" s="43">
        <f t="shared" si="12"/>
        <v>66740.819150978205</v>
      </c>
      <c r="I211" s="1"/>
    </row>
    <row r="212" spans="2:9" x14ac:dyDescent="0.2">
      <c r="B212" s="9" t="str">
        <f>$B$51</f>
        <v>Nursing</v>
      </c>
      <c r="C212" s="43">
        <f t="shared" si="13"/>
        <v>1962.0151407489604</v>
      </c>
      <c r="D212" s="43">
        <f t="shared" si="13"/>
        <v>147142.5844005949</v>
      </c>
      <c r="E212" s="43">
        <f t="shared" si="13"/>
        <v>0</v>
      </c>
      <c r="F212" s="43">
        <f t="shared" si="13"/>
        <v>0</v>
      </c>
      <c r="G212" s="43">
        <f t="shared" si="13"/>
        <v>0</v>
      </c>
      <c r="H212" s="43">
        <f t="shared" si="12"/>
        <v>149104.59954134386</v>
      </c>
      <c r="I212" s="1"/>
    </row>
    <row r="213" spans="2:9" x14ac:dyDescent="0.2">
      <c r="B213" s="39" t="str">
        <f>$B$52</f>
        <v>Totals</v>
      </c>
      <c r="C213" s="42">
        <f>SUM(C193:C212)</f>
        <v>1899801.6834118653</v>
      </c>
      <c r="D213" s="42">
        <f>SUM(D193:D212)</f>
        <v>5085360.8201689944</v>
      </c>
      <c r="E213" s="42">
        <f>SUM(E193:E212)</f>
        <v>4087678.4964191406</v>
      </c>
      <c r="F213" s="42">
        <f>SUM(F193:F212)</f>
        <v>0</v>
      </c>
      <c r="G213" s="42">
        <f>SUM(G193:G212)</f>
        <v>0</v>
      </c>
      <c r="H213" s="42">
        <f t="shared" si="12"/>
        <v>11072841</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6282166</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858618.85576987488</v>
      </c>
      <c r="D218" s="42">
        <f t="shared" si="14"/>
        <v>1245705.5897840154</v>
      </c>
      <c r="E218" s="42">
        <f t="shared" si="14"/>
        <v>317149.67672574392</v>
      </c>
      <c r="F218" s="42">
        <f t="shared" si="14"/>
        <v>0</v>
      </c>
      <c r="G218" s="42">
        <f t="shared" si="14"/>
        <v>0</v>
      </c>
      <c r="H218" s="42">
        <f>SUM(C218:G218)</f>
        <v>2421474.1222796342</v>
      </c>
      <c r="I218" s="1"/>
    </row>
    <row r="219" spans="2:9" x14ac:dyDescent="0.2">
      <c r="B219" s="9" t="str">
        <f>$B$33</f>
        <v>Science</v>
      </c>
      <c r="C219" s="43">
        <f t="shared" si="14"/>
        <v>274817.36218977795</v>
      </c>
      <c r="D219" s="43">
        <f t="shared" si="14"/>
        <v>123196.72879067522</v>
      </c>
      <c r="E219" s="43">
        <f t="shared" si="14"/>
        <v>56410.021552009785</v>
      </c>
      <c r="F219" s="43">
        <f t="shared" si="14"/>
        <v>0</v>
      </c>
      <c r="G219" s="43">
        <f t="shared" si="14"/>
        <v>0</v>
      </c>
      <c r="H219" s="43">
        <f t="shared" ref="H219:H238" si="15">SUM(C219:G219)</f>
        <v>454424.11253246298</v>
      </c>
      <c r="I219" s="1"/>
    </row>
    <row r="220" spans="2:9" x14ac:dyDescent="0.2">
      <c r="B220" s="9" t="str">
        <f>$B$34</f>
        <v>Fine Arts</v>
      </c>
      <c r="C220" s="43">
        <f t="shared" si="14"/>
        <v>27174.500154848902</v>
      </c>
      <c r="D220" s="43">
        <f t="shared" si="14"/>
        <v>23295.381444054954</v>
      </c>
      <c r="E220" s="43">
        <f t="shared" si="14"/>
        <v>0</v>
      </c>
      <c r="F220" s="43">
        <f t="shared" si="14"/>
        <v>0</v>
      </c>
      <c r="G220" s="43">
        <f t="shared" si="14"/>
        <v>0</v>
      </c>
      <c r="H220" s="43">
        <f t="shared" si="15"/>
        <v>50469.881598903856</v>
      </c>
      <c r="I220" s="1"/>
    </row>
    <row r="221" spans="2:9" x14ac:dyDescent="0.2">
      <c r="B221" s="9" t="str">
        <f>$B$35</f>
        <v>Teacher Education</v>
      </c>
      <c r="C221" s="43">
        <f t="shared" si="14"/>
        <v>57686.219626959944</v>
      </c>
      <c r="D221" s="43">
        <f t="shared" si="14"/>
        <v>347713.43392616638</v>
      </c>
      <c r="E221" s="43">
        <f t="shared" si="14"/>
        <v>429217.58620907</v>
      </c>
      <c r="F221" s="43">
        <f t="shared" si="14"/>
        <v>0</v>
      </c>
      <c r="G221" s="43">
        <f t="shared" si="14"/>
        <v>0</v>
      </c>
      <c r="H221" s="43">
        <f t="shared" si="15"/>
        <v>834617.23976219632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52759.848253858676</v>
      </c>
      <c r="D223" s="43">
        <f t="shared" si="14"/>
        <v>256249.19588460447</v>
      </c>
      <c r="E223" s="43">
        <f t="shared" si="14"/>
        <v>44375.883620914363</v>
      </c>
      <c r="F223" s="43">
        <f t="shared" si="14"/>
        <v>0</v>
      </c>
      <c r="G223" s="43">
        <f t="shared" si="14"/>
        <v>0</v>
      </c>
      <c r="H223" s="43">
        <f t="shared" si="15"/>
        <v>353384.92775937752</v>
      </c>
      <c r="I223" s="1"/>
    </row>
    <row r="224" spans="2:9" x14ac:dyDescent="0.2">
      <c r="B224" s="9" t="str">
        <f>$B$38</f>
        <v>Home Economics</v>
      </c>
      <c r="C224" s="43">
        <f t="shared" si="14"/>
        <v>10488.403568538171</v>
      </c>
      <c r="D224" s="43">
        <f t="shared" si="14"/>
        <v>80861.852897152276</v>
      </c>
      <c r="E224" s="43">
        <f t="shared" si="14"/>
        <v>0</v>
      </c>
      <c r="F224" s="43">
        <f t="shared" si="14"/>
        <v>0</v>
      </c>
      <c r="G224" s="43">
        <f t="shared" si="14"/>
        <v>0</v>
      </c>
      <c r="H224" s="43">
        <f t="shared" si="15"/>
        <v>91350.256465690443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9375.9971294507886</v>
      </c>
      <c r="D231" s="43">
        <f t="shared" si="14"/>
        <v>58611.77703071518</v>
      </c>
      <c r="E231" s="43">
        <f t="shared" si="14"/>
        <v>0</v>
      </c>
      <c r="F231" s="43">
        <f t="shared" si="14"/>
        <v>0</v>
      </c>
      <c r="G231" s="43">
        <f t="shared" si="14"/>
        <v>0</v>
      </c>
      <c r="H231" s="43">
        <f t="shared" si="15"/>
        <v>67987.774160165965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76756.044297029352</v>
      </c>
      <c r="D233" s="43">
        <f t="shared" si="14"/>
        <v>1154241.3517424536</v>
      </c>
      <c r="E233" s="43">
        <f t="shared" si="14"/>
        <v>703746.35776218434</v>
      </c>
      <c r="F233" s="43">
        <f t="shared" si="14"/>
        <v>0</v>
      </c>
      <c r="G233" s="43">
        <f t="shared" si="14"/>
        <v>0</v>
      </c>
      <c r="H233" s="43">
        <f t="shared" si="15"/>
        <v>1934743.7538016671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24863.339810481728</v>
      </c>
      <c r="E235" s="43">
        <f t="shared" si="16"/>
        <v>0</v>
      </c>
      <c r="F235" s="43">
        <f t="shared" si="16"/>
        <v>0</v>
      </c>
      <c r="G235" s="43">
        <f t="shared" si="16"/>
        <v>0</v>
      </c>
      <c r="H235" s="43">
        <f t="shared" si="15"/>
        <v>24863.339810481728</v>
      </c>
      <c r="I235" s="1"/>
    </row>
    <row r="236" spans="2:10" x14ac:dyDescent="0.2">
      <c r="B236" s="9" t="str">
        <f>$B$50</f>
        <v>Technology</v>
      </c>
      <c r="C236" s="43">
        <f t="shared" si="16"/>
        <v>158.9152055839117</v>
      </c>
      <c r="D236" s="43">
        <f t="shared" si="16"/>
        <v>20831.446868241448</v>
      </c>
      <c r="E236" s="43">
        <f t="shared" si="16"/>
        <v>3509.956896569498</v>
      </c>
      <c r="F236" s="43">
        <f t="shared" si="16"/>
        <v>0</v>
      </c>
      <c r="G236" s="43">
        <f t="shared" si="16"/>
        <v>0</v>
      </c>
      <c r="H236" s="43">
        <f t="shared" si="15"/>
        <v>24500.318970394859</v>
      </c>
      <c r="I236" s="1"/>
    </row>
    <row r="237" spans="2:10" x14ac:dyDescent="0.2">
      <c r="B237" s="9" t="str">
        <f>$B$51</f>
        <v>Nursing</v>
      </c>
      <c r="C237" s="43">
        <f t="shared" si="16"/>
        <v>158.9152055839117</v>
      </c>
      <c r="D237" s="43">
        <f t="shared" si="16"/>
        <v>24191.357653441679</v>
      </c>
      <c r="E237" s="43">
        <f t="shared" si="16"/>
        <v>0</v>
      </c>
      <c r="F237" s="43">
        <f t="shared" si="16"/>
        <v>0</v>
      </c>
      <c r="G237" s="43">
        <f t="shared" si="16"/>
        <v>0</v>
      </c>
      <c r="H237" s="43">
        <f t="shared" si="15"/>
        <v>24350.27285902559</v>
      </c>
      <c r="I237" s="1"/>
    </row>
    <row r="238" spans="2:10" x14ac:dyDescent="0.2">
      <c r="B238" s="39" t="str">
        <f>$B$52</f>
        <v>Totals</v>
      </c>
      <c r="C238" s="42">
        <f>SUM(C218:C237)</f>
        <v>1367995.0614015064</v>
      </c>
      <c r="D238" s="42">
        <f>SUM(D218:D237)</f>
        <v>3359761.4558320027</v>
      </c>
      <c r="E238" s="42">
        <f>SUM(E218:E237)</f>
        <v>1554409.4827664918</v>
      </c>
      <c r="F238" s="42">
        <f>SUM(F218:F237)</f>
        <v>0</v>
      </c>
      <c r="G238" s="42">
        <f>SUM(G218:G237)</f>
        <v>0</v>
      </c>
      <c r="H238" s="42">
        <f t="shared" si="15"/>
        <v>6282166.0000000019</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3666851</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501169.08879813453</v>
      </c>
      <c r="D243" s="42">
        <f t="shared" si="17"/>
        <v>727108.57809314597</v>
      </c>
      <c r="E243" s="42">
        <f t="shared" si="17"/>
        <v>185117.77773008079</v>
      </c>
      <c r="F243" s="42">
        <f t="shared" si="17"/>
        <v>0</v>
      </c>
      <c r="G243" s="42">
        <f t="shared" si="17"/>
        <v>0</v>
      </c>
      <c r="H243" s="42">
        <f>SUM(C243:G243)</f>
        <v>1413395.4446213613</v>
      </c>
      <c r="I243" s="1"/>
    </row>
    <row r="244" spans="2:9" x14ac:dyDescent="0.2">
      <c r="B244" s="9" t="str">
        <f>$B$33</f>
        <v>Science</v>
      </c>
      <c r="C244" s="43">
        <f t="shared" si="17"/>
        <v>160408.73790392507</v>
      </c>
      <c r="D244" s="43">
        <f t="shared" si="17"/>
        <v>71908.963908756341</v>
      </c>
      <c r="E244" s="43">
        <f t="shared" si="17"/>
        <v>32926.086948038086</v>
      </c>
      <c r="F244" s="43">
        <f t="shared" si="17"/>
        <v>0</v>
      </c>
      <c r="G244" s="43">
        <f t="shared" si="17"/>
        <v>0</v>
      </c>
      <c r="H244" s="43">
        <f t="shared" ref="H244:H263" si="18">SUM(C244:G244)</f>
        <v>265243.78876071947</v>
      </c>
      <c r="I244" s="1"/>
    </row>
    <row r="245" spans="2:9" x14ac:dyDescent="0.2">
      <c r="B245" s="9" t="str">
        <f>$B$34</f>
        <v>Fine Arts</v>
      </c>
      <c r="C245" s="43">
        <f t="shared" si="17"/>
        <v>15861.542510546178</v>
      </c>
      <c r="D245" s="43">
        <f t="shared" si="17"/>
        <v>13597.331357292111</v>
      </c>
      <c r="E245" s="43">
        <f t="shared" si="17"/>
        <v>0</v>
      </c>
      <c r="F245" s="43">
        <f t="shared" si="17"/>
        <v>0</v>
      </c>
      <c r="G245" s="43">
        <f t="shared" si="17"/>
        <v>0</v>
      </c>
      <c r="H245" s="43">
        <f t="shared" si="18"/>
        <v>29458.873867838287</v>
      </c>
      <c r="I245" s="1"/>
    </row>
    <row r="246" spans="2:9" x14ac:dyDescent="0.2">
      <c r="B246" s="9" t="str">
        <f>$B$35</f>
        <v>Teacher Education</v>
      </c>
      <c r="C246" s="43">
        <f t="shared" si="17"/>
        <v>33670.993750457674</v>
      </c>
      <c r="D246" s="43">
        <f t="shared" si="17"/>
        <v>202957.60298368381</v>
      </c>
      <c r="E246" s="43">
        <f t="shared" si="17"/>
        <v>250530.93713351645</v>
      </c>
      <c r="F246" s="43">
        <f t="shared" si="17"/>
        <v>0</v>
      </c>
      <c r="G246" s="43">
        <f t="shared" si="17"/>
        <v>0</v>
      </c>
      <c r="H246" s="43">
        <f t="shared" si="18"/>
        <v>487159.53386765794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30795.509435680295</v>
      </c>
      <c r="D248" s="43">
        <f t="shared" si="17"/>
        <v>149570.6449302132</v>
      </c>
      <c r="E248" s="43">
        <f t="shared" si="17"/>
        <v>25901.855065789961</v>
      </c>
      <c r="F248" s="43">
        <f t="shared" si="17"/>
        <v>0</v>
      </c>
      <c r="G248" s="43">
        <f t="shared" si="17"/>
        <v>0</v>
      </c>
      <c r="H248" s="43">
        <f t="shared" si="18"/>
        <v>206268.00943168346</v>
      </c>
      <c r="I248" s="1"/>
    </row>
    <row r="249" spans="2:9" x14ac:dyDescent="0.2">
      <c r="B249" s="9" t="str">
        <f>$B$38</f>
        <v>Home Economics</v>
      </c>
      <c r="C249" s="43">
        <f t="shared" si="17"/>
        <v>6121.9988637195775</v>
      </c>
      <c r="D249" s="43">
        <f t="shared" si="17"/>
        <v>47198.429038292801</v>
      </c>
      <c r="E249" s="43">
        <f t="shared" si="17"/>
        <v>0</v>
      </c>
      <c r="F249" s="43">
        <f t="shared" si="17"/>
        <v>0</v>
      </c>
      <c r="G249" s="43">
        <f t="shared" si="17"/>
        <v>0</v>
      </c>
      <c r="H249" s="43">
        <f t="shared" si="18"/>
        <v>53320.427902012379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5472.6959539311374</v>
      </c>
      <c r="D256" s="43">
        <f t="shared" si="17"/>
        <v>34211.234344468932</v>
      </c>
      <c r="E256" s="43">
        <f t="shared" si="17"/>
        <v>0</v>
      </c>
      <c r="F256" s="43">
        <f t="shared" si="17"/>
        <v>0</v>
      </c>
      <c r="G256" s="43">
        <f t="shared" si="17"/>
        <v>0</v>
      </c>
      <c r="H256" s="43">
        <f t="shared" si="18"/>
        <v>39683.930298400068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44801.900775402362</v>
      </c>
      <c r="D258" s="43">
        <f t="shared" si="17"/>
        <v>673721.62003967538</v>
      </c>
      <c r="E258" s="43">
        <f t="shared" si="17"/>
        <v>410771.22694730182</v>
      </c>
      <c r="F258" s="43">
        <f t="shared" si="17"/>
        <v>0</v>
      </c>
      <c r="G258" s="43">
        <f t="shared" si="17"/>
        <v>0</v>
      </c>
      <c r="H258" s="43">
        <f t="shared" si="18"/>
        <v>1129294.7477623795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14512.536352494462</v>
      </c>
      <c r="E260" s="43">
        <f t="shared" si="19"/>
        <v>0</v>
      </c>
      <c r="F260" s="43">
        <f t="shared" si="19"/>
        <v>0</v>
      </c>
      <c r="G260" s="43">
        <f t="shared" si="19"/>
        <v>0</v>
      </c>
      <c r="H260" s="43">
        <f t="shared" si="18"/>
        <v>14512.536352494462</v>
      </c>
      <c r="I260" s="1"/>
    </row>
    <row r="261" spans="2:10" x14ac:dyDescent="0.2">
      <c r="B261" s="9" t="str">
        <f>$B$50</f>
        <v>Technology</v>
      </c>
      <c r="C261" s="43">
        <f t="shared" si="19"/>
        <v>92.757558541205711</v>
      </c>
      <c r="D261" s="43">
        <f t="shared" si="19"/>
        <v>12159.152079116982</v>
      </c>
      <c r="E261" s="43">
        <f t="shared" si="19"/>
        <v>2048.7342989890367</v>
      </c>
      <c r="F261" s="43">
        <f t="shared" si="19"/>
        <v>0</v>
      </c>
      <c r="G261" s="43">
        <f t="shared" si="19"/>
        <v>0</v>
      </c>
      <c r="H261" s="43">
        <f t="shared" si="18"/>
        <v>14300.643936647224</v>
      </c>
      <c r="I261" s="1"/>
    </row>
    <row r="262" spans="2:10" x14ac:dyDescent="0.2">
      <c r="B262" s="9" t="str">
        <f>$B$51</f>
        <v>Nursing</v>
      </c>
      <c r="C262" s="43">
        <f t="shared" si="19"/>
        <v>92.757558541205711</v>
      </c>
      <c r="D262" s="43">
        <f t="shared" si="19"/>
        <v>14120.305640264884</v>
      </c>
      <c r="E262" s="43">
        <f t="shared" si="19"/>
        <v>0</v>
      </c>
      <c r="F262" s="43">
        <f t="shared" si="19"/>
        <v>0</v>
      </c>
      <c r="G262" s="43">
        <f t="shared" si="19"/>
        <v>0</v>
      </c>
      <c r="H262" s="43">
        <f t="shared" si="18"/>
        <v>14213.063198806089</v>
      </c>
      <c r="I262" s="1"/>
    </row>
    <row r="263" spans="2:10" x14ac:dyDescent="0.2">
      <c r="B263" s="39" t="str">
        <f>$B$52</f>
        <v>Totals</v>
      </c>
      <c r="C263" s="42">
        <f>SUM(C243:C262)</f>
        <v>798487.9831088793</v>
      </c>
      <c r="D263" s="42">
        <f>SUM(D243:D262)</f>
        <v>1961066.398767405</v>
      </c>
      <c r="E263" s="42">
        <f>SUM(E243:E262)</f>
        <v>907296.61812371609</v>
      </c>
      <c r="F263" s="42">
        <f>SUM(F243:F262)</f>
        <v>0</v>
      </c>
      <c r="G263" s="42">
        <f>SUM(G243:G262)</f>
        <v>0</v>
      </c>
      <c r="H263" s="42">
        <f t="shared" si="18"/>
        <v>3666851.0000000005</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4212016.1147044729</v>
      </c>
      <c r="D268" s="42">
        <f t="shared" si="20"/>
        <v>5530260.2601068541</v>
      </c>
      <c r="E268" s="42">
        <f t="shared" si="20"/>
        <v>2821185.3664764715</v>
      </c>
      <c r="F268" s="42">
        <f t="shared" si="20"/>
        <v>0</v>
      </c>
      <c r="G268" s="42">
        <f t="shared" si="20"/>
        <v>0</v>
      </c>
      <c r="H268" s="42">
        <f>SUM(C268:G268)</f>
        <v>12563461.741287798</v>
      </c>
      <c r="I268" s="1"/>
    </row>
    <row r="269" spans="2:10" x14ac:dyDescent="0.2">
      <c r="B269" s="9" t="str">
        <f>$B$33</f>
        <v>Science</v>
      </c>
      <c r="C269" s="43">
        <f t="shared" si="20"/>
        <v>1501359.09938478</v>
      </c>
      <c r="D269" s="43">
        <f t="shared" si="20"/>
        <v>857239.54271387169</v>
      </c>
      <c r="E269" s="43">
        <f t="shared" si="20"/>
        <v>482974.1899315528</v>
      </c>
      <c r="F269" s="43">
        <f t="shared" si="20"/>
        <v>0</v>
      </c>
      <c r="G269" s="43">
        <f t="shared" si="20"/>
        <v>0</v>
      </c>
      <c r="H269" s="43">
        <f t="shared" ref="H269:H288" si="21">SUM(C269:G269)</f>
        <v>2841572.8320302046</v>
      </c>
      <c r="I269" s="1"/>
    </row>
    <row r="270" spans="2:10" x14ac:dyDescent="0.2">
      <c r="B270" s="9" t="str">
        <f>$B$34</f>
        <v>Fine Arts</v>
      </c>
      <c r="C270" s="43">
        <f t="shared" si="20"/>
        <v>270213.71255632374</v>
      </c>
      <c r="D270" s="43">
        <f t="shared" si="20"/>
        <v>267359.93577021209</v>
      </c>
      <c r="E270" s="43">
        <f t="shared" si="20"/>
        <v>0</v>
      </c>
      <c r="F270" s="43">
        <f t="shared" si="20"/>
        <v>0</v>
      </c>
      <c r="G270" s="43">
        <f t="shared" si="20"/>
        <v>0</v>
      </c>
      <c r="H270" s="43">
        <f t="shared" si="21"/>
        <v>537573.64832653583</v>
      </c>
      <c r="I270" s="1"/>
    </row>
    <row r="271" spans="2:10" x14ac:dyDescent="0.2">
      <c r="B271" s="9" t="str">
        <f>$B$35</f>
        <v>Teacher Education</v>
      </c>
      <c r="C271" s="43">
        <f t="shared" si="20"/>
        <v>329963.457481588</v>
      </c>
      <c r="D271" s="43">
        <f t="shared" si="20"/>
        <v>2348874.8654189603</v>
      </c>
      <c r="E271" s="43">
        <f t="shared" si="20"/>
        <v>3615898.9772413406</v>
      </c>
      <c r="F271" s="43">
        <f t="shared" si="20"/>
        <v>0</v>
      </c>
      <c r="G271" s="43">
        <f t="shared" si="20"/>
        <v>0</v>
      </c>
      <c r="H271" s="43">
        <f t="shared" si="21"/>
        <v>6294737.3001418896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165822.63036582002</v>
      </c>
      <c r="D273" s="43">
        <f t="shared" si="20"/>
        <v>915082.38490533689</v>
      </c>
      <c r="E273" s="43">
        <f t="shared" si="20"/>
        <v>476574.06828408124</v>
      </c>
      <c r="F273" s="43">
        <f t="shared" si="20"/>
        <v>0</v>
      </c>
      <c r="G273" s="43">
        <f t="shared" si="20"/>
        <v>0</v>
      </c>
      <c r="H273" s="43">
        <f t="shared" si="21"/>
        <v>1557479.0835552383</v>
      </c>
      <c r="I273" s="1"/>
    </row>
    <row r="274" spans="2:10" x14ac:dyDescent="0.2">
      <c r="B274" s="9" t="str">
        <f>$B$38</f>
        <v>Home Economics</v>
      </c>
      <c r="C274" s="43">
        <f t="shared" si="20"/>
        <v>41256.300940971596</v>
      </c>
      <c r="D274" s="43">
        <f t="shared" si="20"/>
        <v>347682.04908579367</v>
      </c>
      <c r="E274" s="43">
        <f t="shared" si="20"/>
        <v>0</v>
      </c>
      <c r="F274" s="43">
        <f t="shared" si="20"/>
        <v>0</v>
      </c>
      <c r="G274" s="43">
        <f t="shared" si="20"/>
        <v>0</v>
      </c>
      <c r="H274" s="43">
        <f t="shared" si="21"/>
        <v>388938.35002676526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121950.02778228998</v>
      </c>
      <c r="D281" s="43">
        <f t="shared" si="20"/>
        <v>455847.14110815967</v>
      </c>
      <c r="E281" s="43">
        <f t="shared" si="20"/>
        <v>0</v>
      </c>
      <c r="F281" s="43">
        <f t="shared" si="20"/>
        <v>0</v>
      </c>
      <c r="G281" s="43">
        <f t="shared" si="20"/>
        <v>0</v>
      </c>
      <c r="H281" s="43">
        <f t="shared" si="21"/>
        <v>577797.16889044968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672398.74343793932</v>
      </c>
      <c r="D283" s="43">
        <f t="shared" si="20"/>
        <v>7577320.6228541108</v>
      </c>
      <c r="E283" s="43">
        <f t="shared" si="20"/>
        <v>6059192.0821252223</v>
      </c>
      <c r="F283" s="43">
        <f t="shared" si="20"/>
        <v>0</v>
      </c>
      <c r="G283" s="43">
        <f t="shared" si="20"/>
        <v>0</v>
      </c>
      <c r="H283" s="43">
        <f t="shared" si="21"/>
        <v>14308911.448417272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259907.70966665092</v>
      </c>
      <c r="E285" s="43">
        <f t="shared" si="22"/>
        <v>0</v>
      </c>
      <c r="F285" s="43">
        <f t="shared" si="22"/>
        <v>0</v>
      </c>
      <c r="G285" s="43">
        <f t="shared" si="22"/>
        <v>0</v>
      </c>
      <c r="H285" s="43">
        <f t="shared" si="21"/>
        <v>259907.70966665092</v>
      </c>
      <c r="I285" s="1"/>
    </row>
    <row r="286" spans="2:10" x14ac:dyDescent="0.2">
      <c r="B286" s="9" t="str">
        <f>$B$50</f>
        <v>Technology</v>
      </c>
      <c r="C286" s="43">
        <f t="shared" si="22"/>
        <v>736.34154722949506</v>
      </c>
      <c r="D286" s="43">
        <f t="shared" si="22"/>
        <v>122009.81746115714</v>
      </c>
      <c r="E286" s="43">
        <f t="shared" si="22"/>
        <v>97145.623049633636</v>
      </c>
      <c r="F286" s="43">
        <f t="shared" si="22"/>
        <v>0</v>
      </c>
      <c r="G286" s="43">
        <f t="shared" si="22"/>
        <v>0</v>
      </c>
      <c r="H286" s="43">
        <f t="shared" si="21"/>
        <v>219891.7820580203</v>
      </c>
      <c r="I286" s="1"/>
    </row>
    <row r="287" spans="2:10" x14ac:dyDescent="0.2">
      <c r="B287" s="9" t="str">
        <f>$B$51</f>
        <v>Nursing</v>
      </c>
      <c r="C287" s="43">
        <f t="shared" si="22"/>
        <v>5575.288576506834</v>
      </c>
      <c r="D287" s="43">
        <f t="shared" si="22"/>
        <v>437559.64702266874</v>
      </c>
      <c r="E287" s="43">
        <f t="shared" si="22"/>
        <v>0</v>
      </c>
      <c r="F287" s="43">
        <f t="shared" si="22"/>
        <v>0</v>
      </c>
      <c r="G287" s="43">
        <f t="shared" si="22"/>
        <v>0</v>
      </c>
      <c r="H287" s="43">
        <f t="shared" si="21"/>
        <v>443134.93559917557</v>
      </c>
      <c r="I287" s="1"/>
    </row>
    <row r="288" spans="2:10" x14ac:dyDescent="0.2">
      <c r="B288" s="39" t="str">
        <f>$B$52</f>
        <v>Totals</v>
      </c>
      <c r="C288" s="42">
        <f>SUM(C268:C287)</f>
        <v>7321291.7167779226</v>
      </c>
      <c r="D288" s="42">
        <f>SUM(D268:D287)</f>
        <v>19119143.97611377</v>
      </c>
      <c r="E288" s="42">
        <f>SUM(E268:E287)</f>
        <v>13552970.307108302</v>
      </c>
      <c r="F288" s="42">
        <f>SUM(F268:F287)</f>
        <v>0</v>
      </c>
      <c r="G288" s="42">
        <f>SUM(G268:G287)</f>
        <v>0</v>
      </c>
      <c r="H288" s="42">
        <f t="shared" si="21"/>
        <v>39993406</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259.85662994043264</v>
      </c>
      <c r="D293" s="40">
        <f t="shared" si="23"/>
        <v>331.47088588509075</v>
      </c>
      <c r="E293" s="40">
        <f t="shared" si="23"/>
        <v>743.39535348523623</v>
      </c>
      <c r="F293" s="40">
        <f t="shared" si="23"/>
        <v>0</v>
      </c>
      <c r="G293" s="41">
        <f t="shared" si="23"/>
        <v>0</v>
      </c>
      <c r="H293" s="42">
        <f t="shared" si="23"/>
        <v>342.44062748821949</v>
      </c>
      <c r="I293" s="1"/>
    </row>
    <row r="294" spans="2:10" x14ac:dyDescent="0.2">
      <c r="B294" s="9" t="str">
        <f>$B$33</f>
        <v>Science</v>
      </c>
      <c r="C294" s="75">
        <f t="shared" si="23"/>
        <v>289.39072848588665</v>
      </c>
      <c r="D294" s="75">
        <f t="shared" si="23"/>
        <v>519.53911679628584</v>
      </c>
      <c r="E294" s="75">
        <f t="shared" si="23"/>
        <v>715.51731841711523</v>
      </c>
      <c r="F294" s="75">
        <f t="shared" si="23"/>
        <v>0</v>
      </c>
      <c r="G294" s="95">
        <f t="shared" si="23"/>
        <v>0</v>
      </c>
      <c r="H294" s="43">
        <f t="shared" si="23"/>
        <v>378.22079489287961</v>
      </c>
      <c r="I294" s="1"/>
    </row>
    <row r="295" spans="2:10" x14ac:dyDescent="0.2">
      <c r="B295" s="9" t="str">
        <f>$B$34</f>
        <v>Fine Arts</v>
      </c>
      <c r="C295" s="75">
        <f t="shared" si="23"/>
        <v>526.73238315072854</v>
      </c>
      <c r="D295" s="75">
        <f t="shared" si="23"/>
        <v>856.92287105837204</v>
      </c>
      <c r="E295" s="75">
        <f t="shared" si="23"/>
        <v>0</v>
      </c>
      <c r="F295" s="75">
        <f t="shared" si="23"/>
        <v>0</v>
      </c>
      <c r="G295" s="95">
        <f t="shared" si="23"/>
        <v>0</v>
      </c>
      <c r="H295" s="43">
        <f t="shared" si="23"/>
        <v>651.60442221398284</v>
      </c>
      <c r="I295" s="1"/>
    </row>
    <row r="296" spans="2:10" x14ac:dyDescent="0.2">
      <c r="B296" s="9" t="str">
        <f>$B$35</f>
        <v>Teacher Education</v>
      </c>
      <c r="C296" s="75">
        <f t="shared" si="23"/>
        <v>302.99674699870343</v>
      </c>
      <c r="D296" s="75">
        <f t="shared" si="23"/>
        <v>504.37510530791502</v>
      </c>
      <c r="E296" s="75">
        <f t="shared" si="23"/>
        <v>704.03017469652275</v>
      </c>
      <c r="F296" s="75">
        <f t="shared" si="23"/>
        <v>0</v>
      </c>
      <c r="G296" s="95">
        <f t="shared" si="23"/>
        <v>0</v>
      </c>
      <c r="H296" s="43">
        <f t="shared" si="23"/>
        <v>578.45408014536758</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166.48858470463858</v>
      </c>
      <c r="D298" s="75">
        <f t="shared" si="23"/>
        <v>266.63239653418907</v>
      </c>
      <c r="E298" s="75">
        <f t="shared" si="23"/>
        <v>897.50295345401366</v>
      </c>
      <c r="F298" s="75">
        <f t="shared" si="23"/>
        <v>0</v>
      </c>
      <c r="G298" s="95">
        <f t="shared" si="23"/>
        <v>0</v>
      </c>
      <c r="H298" s="43">
        <f t="shared" si="23"/>
        <v>314.07120055560364</v>
      </c>
      <c r="I298" s="1"/>
    </row>
    <row r="299" spans="2:10" x14ac:dyDescent="0.2">
      <c r="B299" s="9" t="str">
        <f>$B$38</f>
        <v>Home Economics</v>
      </c>
      <c r="C299" s="75">
        <f t="shared" si="23"/>
        <v>208.36515626753331</v>
      </c>
      <c r="D299" s="75">
        <f t="shared" si="23"/>
        <v>321.03605640424161</v>
      </c>
      <c r="E299" s="75">
        <f t="shared" si="23"/>
        <v>0</v>
      </c>
      <c r="F299" s="75">
        <f t="shared" si="23"/>
        <v>0</v>
      </c>
      <c r="G299" s="95">
        <f t="shared" si="23"/>
        <v>0</v>
      </c>
      <c r="H299" s="43">
        <f t="shared" si="23"/>
        <v>303.62088214423517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688.98320780954793</v>
      </c>
      <c r="D306" s="75">
        <f t="shared" si="23"/>
        <v>580.69699504224161</v>
      </c>
      <c r="E306" s="75">
        <f t="shared" si="23"/>
        <v>0</v>
      </c>
      <c r="F306" s="75">
        <f t="shared" si="23"/>
        <v>0</v>
      </c>
      <c r="G306" s="95">
        <f t="shared" si="23"/>
        <v>0</v>
      </c>
      <c r="H306" s="43">
        <f t="shared" si="23"/>
        <v>600.62075768238014</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464.04330119940602</v>
      </c>
      <c r="D308" s="75">
        <f t="shared" si="23"/>
        <v>490.15593653238312</v>
      </c>
      <c r="E308" s="75">
        <f t="shared" si="23"/>
        <v>719.53355683710038</v>
      </c>
      <c r="F308" s="75">
        <f t="shared" si="23"/>
        <v>0</v>
      </c>
      <c r="G308" s="95">
        <f t="shared" si="23"/>
        <v>0</v>
      </c>
      <c r="H308" s="43">
        <f t="shared" si="23"/>
        <v>564.92208332019709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780.50363263258532</v>
      </c>
      <c r="E310" s="75">
        <f t="shared" si="24"/>
        <v>0</v>
      </c>
      <c r="F310" s="75">
        <f t="shared" si="24"/>
        <v>0</v>
      </c>
      <c r="G310" s="95">
        <f t="shared" si="24"/>
        <v>0</v>
      </c>
      <c r="H310" s="43">
        <f t="shared" si="24"/>
        <v>780.50363263258532</v>
      </c>
      <c r="I310" s="1"/>
    </row>
    <row r="311" spans="2:10" x14ac:dyDescent="0.2">
      <c r="B311" s="9" t="str">
        <f>$B$50</f>
        <v>Technology</v>
      </c>
      <c r="C311" s="75">
        <f t="shared" si="24"/>
        <v>245.4471824098317</v>
      </c>
      <c r="D311" s="75">
        <f t="shared" si="24"/>
        <v>437.31117369590373</v>
      </c>
      <c r="E311" s="75">
        <f t="shared" si="24"/>
        <v>2312.9910249912768</v>
      </c>
      <c r="F311" s="75">
        <f t="shared" si="24"/>
        <v>0</v>
      </c>
      <c r="G311" s="95">
        <f t="shared" si="24"/>
        <v>0</v>
      </c>
      <c r="H311" s="43">
        <f t="shared" si="24"/>
        <v>678.67833968524781</v>
      </c>
      <c r="I311" s="1"/>
    </row>
    <row r="312" spans="2:10" x14ac:dyDescent="0.2">
      <c r="B312" s="9" t="str">
        <f>$B$51</f>
        <v>Nursing</v>
      </c>
      <c r="C312" s="75">
        <f t="shared" si="24"/>
        <v>1858.429525502278</v>
      </c>
      <c r="D312" s="75">
        <f t="shared" si="24"/>
        <v>1350.4927377242861</v>
      </c>
      <c r="E312" s="75">
        <f t="shared" si="24"/>
        <v>0</v>
      </c>
      <c r="F312" s="75">
        <f t="shared" si="24"/>
        <v>0</v>
      </c>
      <c r="G312" s="95">
        <f t="shared" si="24"/>
        <v>0</v>
      </c>
      <c r="H312" s="43">
        <f t="shared" si="24"/>
        <v>1355.1527082543596</v>
      </c>
      <c r="I312" s="1"/>
    </row>
    <row r="313" spans="2:10" x14ac:dyDescent="0.2">
      <c r="B313" s="39" t="str">
        <f>$B$52</f>
        <v>Totals</v>
      </c>
      <c r="C313" s="42">
        <f t="shared" si="24"/>
        <v>283.49629106594085</v>
      </c>
      <c r="D313" s="42">
        <f t="shared" si="24"/>
        <v>424.88875008030959</v>
      </c>
      <c r="E313" s="42">
        <f t="shared" si="24"/>
        <v>728.65431758646787</v>
      </c>
      <c r="F313" s="42">
        <f t="shared" si="24"/>
        <v>0</v>
      </c>
      <c r="G313" s="42">
        <f t="shared" si="24"/>
        <v>0</v>
      </c>
      <c r="H313" s="42">
        <f t="shared" si="24"/>
        <v>447.23847332341791</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1.2755914134693209</v>
      </c>
      <c r="E318" s="59">
        <f t="shared" si="25"/>
        <v>2.8607904045228554</v>
      </c>
      <c r="F318" s="59">
        <f t="shared" si="25"/>
        <v>0</v>
      </c>
      <c r="G318" s="59">
        <f t="shared" si="25"/>
        <v>0</v>
      </c>
      <c r="H318" s="59">
        <f t="shared" si="25"/>
        <v>1.3178060054373741</v>
      </c>
      <c r="I318" s="1"/>
    </row>
    <row r="319" spans="2:10" x14ac:dyDescent="0.2">
      <c r="B319" s="9" t="str">
        <f>$B$33</f>
        <v>Science</v>
      </c>
      <c r="C319" s="59">
        <f t="shared" ref="C319:H334" si="26">IF($C$293=0,"",C294/$C$293)</f>
        <v>1.1136553589270521</v>
      </c>
      <c r="D319" s="59">
        <f t="shared" si="26"/>
        <v>1.999329849368787</v>
      </c>
      <c r="E319" s="59">
        <f t="shared" si="26"/>
        <v>2.7535080347233567</v>
      </c>
      <c r="F319" s="59">
        <f t="shared" si="26"/>
        <v>0</v>
      </c>
      <c r="G319" s="59">
        <f t="shared" si="26"/>
        <v>0</v>
      </c>
      <c r="H319" s="59">
        <f t="shared" si="26"/>
        <v>1.4554979604698937</v>
      </c>
      <c r="I319" s="1"/>
    </row>
    <row r="320" spans="2:10" x14ac:dyDescent="0.2">
      <c r="B320" s="9" t="str">
        <f>$B$34</f>
        <v>Fine Arts</v>
      </c>
      <c r="C320" s="59">
        <f t="shared" si="26"/>
        <v>2.0270115227441852</v>
      </c>
      <c r="D320" s="59">
        <f t="shared" si="26"/>
        <v>3.2976756115662926</v>
      </c>
      <c r="E320" s="59">
        <f t="shared" si="26"/>
        <v>0</v>
      </c>
      <c r="F320" s="59">
        <f t="shared" si="26"/>
        <v>0</v>
      </c>
      <c r="G320" s="59">
        <f t="shared" si="26"/>
        <v>0</v>
      </c>
      <c r="H320" s="59">
        <f t="shared" si="26"/>
        <v>2.507553578153273</v>
      </c>
      <c r="I320" s="1"/>
    </row>
    <row r="321" spans="2:9" x14ac:dyDescent="0.2">
      <c r="B321" s="9" t="str">
        <f>$B$35</f>
        <v>Teacher Education</v>
      </c>
      <c r="C321" s="59">
        <f t="shared" si="26"/>
        <v>1.1660150717268976</v>
      </c>
      <c r="D321" s="59">
        <f t="shared" si="26"/>
        <v>1.9409745497874491</v>
      </c>
      <c r="E321" s="59">
        <f t="shared" si="26"/>
        <v>2.7093023366689115</v>
      </c>
      <c r="F321" s="59">
        <f t="shared" si="26"/>
        <v>0</v>
      </c>
      <c r="G321" s="59">
        <f t="shared" si="26"/>
        <v>0</v>
      </c>
      <c r="H321" s="59">
        <f t="shared" si="26"/>
        <v>2.2260508815109605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0.6406940040082989</v>
      </c>
      <c r="D323" s="59">
        <f t="shared" si="26"/>
        <v>1.026075019118464</v>
      </c>
      <c r="E323" s="59">
        <f t="shared" si="26"/>
        <v>3.4538389636614224</v>
      </c>
      <c r="F323" s="59">
        <f t="shared" si="26"/>
        <v>0</v>
      </c>
      <c r="G323" s="59">
        <f t="shared" si="26"/>
        <v>0</v>
      </c>
      <c r="H323" s="59">
        <f t="shared" si="26"/>
        <v>1.2086326241804901</v>
      </c>
      <c r="I323" s="1"/>
    </row>
    <row r="324" spans="2:9" x14ac:dyDescent="0.2">
      <c r="B324" s="9" t="str">
        <f>$B$38</f>
        <v>Home Economics</v>
      </c>
      <c r="C324" s="59">
        <f t="shared" si="26"/>
        <v>0.80184660408817432</v>
      </c>
      <c r="D324" s="59">
        <f t="shared" si="26"/>
        <v>1.2354353109167668</v>
      </c>
      <c r="E324" s="59">
        <f t="shared" si="26"/>
        <v>0</v>
      </c>
      <c r="F324" s="59">
        <f t="shared" si="26"/>
        <v>0</v>
      </c>
      <c r="G324" s="59">
        <f t="shared" si="26"/>
        <v>0</v>
      </c>
      <c r="H324" s="59">
        <f t="shared" si="26"/>
        <v>1.1684169159502864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2.6513974570034433</v>
      </c>
      <c r="D331" s="59">
        <f t="shared" si="26"/>
        <v>2.2346822367986365</v>
      </c>
      <c r="E331" s="59">
        <f t="shared" si="26"/>
        <v>0</v>
      </c>
      <c r="F331" s="59">
        <f t="shared" si="26"/>
        <v>0</v>
      </c>
      <c r="G331" s="59">
        <f t="shared" si="26"/>
        <v>0</v>
      </c>
      <c r="H331" s="59">
        <f t="shared" si="26"/>
        <v>2.3113543719090845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1.7857666410350177</v>
      </c>
      <c r="D333" s="59">
        <f t="shared" si="26"/>
        <v>1.8862552656237495</v>
      </c>
      <c r="E333" s="59">
        <f t="shared" si="26"/>
        <v>2.7689636281438741</v>
      </c>
      <c r="F333" s="59">
        <f t="shared" si="26"/>
        <v>0</v>
      </c>
      <c r="G333" s="59">
        <f t="shared" si="26"/>
        <v>0</v>
      </c>
      <c r="H333" s="59">
        <f t="shared" si="26"/>
        <v>2.1739760245859232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3.0035932999342809</v>
      </c>
      <c r="E335" s="59">
        <f t="shared" si="27"/>
        <v>0</v>
      </c>
      <c r="F335" s="59">
        <f t="shared" si="27"/>
        <v>0</v>
      </c>
      <c r="G335" s="59">
        <f t="shared" si="27"/>
        <v>0</v>
      </c>
      <c r="H335" s="59">
        <f t="shared" si="27"/>
        <v>3.0035932999342809</v>
      </c>
      <c r="I335" s="1"/>
    </row>
    <row r="336" spans="2:9" x14ac:dyDescent="0.2">
      <c r="B336" s="9" t="str">
        <f>$B$50</f>
        <v>Technology</v>
      </c>
      <c r="C336" s="59">
        <f t="shared" si="27"/>
        <v>0.9445484706936127</v>
      </c>
      <c r="D336" s="59">
        <f t="shared" si="27"/>
        <v>1.6828940396716039</v>
      </c>
      <c r="E336" s="59">
        <f t="shared" si="27"/>
        <v>8.9010275609342262</v>
      </c>
      <c r="F336" s="59">
        <f t="shared" si="27"/>
        <v>0</v>
      </c>
      <c r="G336" s="59">
        <f t="shared" si="27"/>
        <v>0</v>
      </c>
      <c r="H336" s="59">
        <f t="shared" si="27"/>
        <v>2.6117414816039997</v>
      </c>
      <c r="I336" s="1"/>
    </row>
    <row r="337" spans="2:10" x14ac:dyDescent="0.2">
      <c r="B337" s="9" t="str">
        <f>$B$51</f>
        <v>Nursing</v>
      </c>
      <c r="C337" s="59">
        <f t="shared" si="27"/>
        <v>7.1517495086744134</v>
      </c>
      <c r="D337" s="59">
        <f t="shared" si="27"/>
        <v>5.197068622162389</v>
      </c>
      <c r="E337" s="59">
        <f t="shared" si="27"/>
        <v>0</v>
      </c>
      <c r="F337" s="59">
        <f t="shared" si="27"/>
        <v>0</v>
      </c>
      <c r="G337" s="59">
        <f t="shared" si="27"/>
        <v>0</v>
      </c>
      <c r="H337" s="59">
        <f t="shared" si="27"/>
        <v>5.2150014743322251</v>
      </c>
      <c r="I337" s="1"/>
    </row>
    <row r="338" spans="2:10" x14ac:dyDescent="0.2">
      <c r="B338" s="39" t="str">
        <f>$B$52</f>
        <v>Totals</v>
      </c>
      <c r="C338" s="59">
        <f t="shared" si="27"/>
        <v>1.0909719376062377</v>
      </c>
      <c r="D338" s="59">
        <f t="shared" si="27"/>
        <v>1.6350891265607022</v>
      </c>
      <c r="E338" s="59">
        <f t="shared" si="27"/>
        <v>2.8040628316987659</v>
      </c>
      <c r="F338" s="59">
        <f t="shared" si="27"/>
        <v>0</v>
      </c>
      <c r="G338" s="59">
        <f t="shared" si="27"/>
        <v>0</v>
      </c>
      <c r="H338" s="59">
        <f t="shared" si="27"/>
        <v>1.7210970273336459</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7795.6988982129787</v>
      </c>
      <c r="D343" s="42">
        <f t="shared" si="28"/>
        <v>9944.1265765527223</v>
      </c>
      <c r="E343" s="42">
        <f>E293*24</f>
        <v>17841.488483645669</v>
      </c>
      <c r="F343" s="42">
        <f>F293*18</f>
        <v>0</v>
      </c>
      <c r="G343" s="42">
        <f>G293*24</f>
        <v>0</v>
      </c>
      <c r="H343" s="42">
        <f>IF((C32/30+D32/30+E32/24+F32/18+G32/24)=0,0,H268/(C32/30+D32/30+E32/24+F32/18+G32/24))</f>
        <v>10014.25075859722</v>
      </c>
      <c r="I343" s="1"/>
    </row>
    <row r="344" spans="2:10" x14ac:dyDescent="0.2">
      <c r="B344" s="9" t="str">
        <f>$B$33</f>
        <v>Science</v>
      </c>
      <c r="C344" s="43">
        <f t="shared" si="28"/>
        <v>8681.7218545765991</v>
      </c>
      <c r="D344" s="43">
        <f t="shared" si="28"/>
        <v>15586.173503888574</v>
      </c>
      <c r="E344" s="43">
        <f>E294*24</f>
        <v>17172.415642010765</v>
      </c>
      <c r="F344" s="43">
        <f>F294*18</f>
        <v>0</v>
      </c>
      <c r="G344" s="43">
        <f>G294*24</f>
        <v>0</v>
      </c>
      <c r="H344" s="43">
        <f t="shared" ref="H344:H363" si="29">IF((C33/30+D33/30+E33/24+F33/18+G33/24)=0,0,H269/(C33/30+D33/30+E33/24+F33/18+G33/24))</f>
        <v>11097.365178625461</v>
      </c>
      <c r="I344" s="1"/>
    </row>
    <row r="345" spans="2:10" x14ac:dyDescent="0.2">
      <c r="B345" s="9" t="str">
        <f>$B$34</f>
        <v>Fine Arts</v>
      </c>
      <c r="C345" s="43">
        <f t="shared" si="28"/>
        <v>15801.971494521857</v>
      </c>
      <c r="D345" s="43">
        <f t="shared" si="28"/>
        <v>25707.686131751161</v>
      </c>
      <c r="E345" s="43">
        <f t="shared" ref="E345:E363" si="30">E295*24</f>
        <v>0</v>
      </c>
      <c r="F345" s="43">
        <f t="shared" ref="F345:F363" si="31">F295*18</f>
        <v>0</v>
      </c>
      <c r="G345" s="43">
        <f t="shared" ref="G345:G363" si="32">G295*24</f>
        <v>0</v>
      </c>
      <c r="H345" s="43">
        <f t="shared" si="29"/>
        <v>19548.132666419486</v>
      </c>
      <c r="I345" s="1"/>
    </row>
    <row r="346" spans="2:10" x14ac:dyDescent="0.2">
      <c r="B346" s="9" t="str">
        <f>$B$35</f>
        <v>Teacher Education</v>
      </c>
      <c r="C346" s="43">
        <f t="shared" si="28"/>
        <v>9089.9024099611033</v>
      </c>
      <c r="D346" s="43">
        <f t="shared" si="28"/>
        <v>15131.253159237451</v>
      </c>
      <c r="E346" s="43">
        <f t="shared" si="30"/>
        <v>16896.724192716545</v>
      </c>
      <c r="F346" s="43">
        <f t="shared" si="31"/>
        <v>0</v>
      </c>
      <c r="G346" s="43">
        <f t="shared" si="32"/>
        <v>0</v>
      </c>
      <c r="H346" s="43">
        <f t="shared" si="29"/>
        <v>15522.120582299582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4994.6575411391577</v>
      </c>
      <c r="D348" s="43">
        <f t="shared" si="28"/>
        <v>7998.9718960256723</v>
      </c>
      <c r="E348" s="43">
        <f t="shared" si="30"/>
        <v>21540.070882896329</v>
      </c>
      <c r="F348" s="43">
        <f t="shared" si="31"/>
        <v>0</v>
      </c>
      <c r="G348" s="43">
        <f t="shared" si="32"/>
        <v>0</v>
      </c>
      <c r="H348" s="43">
        <f t="shared" si="29"/>
        <v>9176.4859835335865</v>
      </c>
      <c r="I348" s="1"/>
    </row>
    <row r="349" spans="2:10" x14ac:dyDescent="0.2">
      <c r="B349" s="9" t="str">
        <f>$B$38</f>
        <v>Home Economics</v>
      </c>
      <c r="C349" s="43">
        <f t="shared" si="28"/>
        <v>6250.9546880259995</v>
      </c>
      <c r="D349" s="43">
        <f t="shared" si="28"/>
        <v>9631.081692127249</v>
      </c>
      <c r="E349" s="43">
        <f t="shared" si="30"/>
        <v>0</v>
      </c>
      <c r="F349" s="43">
        <f t="shared" si="31"/>
        <v>0</v>
      </c>
      <c r="G349" s="43">
        <f t="shared" si="32"/>
        <v>0</v>
      </c>
      <c r="H349" s="43">
        <f t="shared" si="29"/>
        <v>9108.6264643270551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20669.496234286438</v>
      </c>
      <c r="D356" s="43">
        <f t="shared" si="28"/>
        <v>17420.90985126725</v>
      </c>
      <c r="E356" s="43">
        <f t="shared" si="30"/>
        <v>0</v>
      </c>
      <c r="F356" s="43">
        <f t="shared" si="31"/>
        <v>0</v>
      </c>
      <c r="G356" s="43">
        <f t="shared" si="32"/>
        <v>0</v>
      </c>
      <c r="H356" s="43">
        <f t="shared" si="29"/>
        <v>18018.622730471401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13921.29903598218</v>
      </c>
      <c r="D358" s="43">
        <f t="shared" si="28"/>
        <v>14704.678095971494</v>
      </c>
      <c r="E358" s="43">
        <f t="shared" si="30"/>
        <v>17268.805364090411</v>
      </c>
      <c r="F358" s="43">
        <f t="shared" si="31"/>
        <v>0</v>
      </c>
      <c r="G358" s="43">
        <f t="shared" si="32"/>
        <v>0</v>
      </c>
      <c r="H358" s="43">
        <f t="shared" si="29"/>
        <v>15647.132451316082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23415.108978977558</v>
      </c>
      <c r="E360" s="43">
        <f t="shared" si="30"/>
        <v>0</v>
      </c>
      <c r="F360" s="43">
        <f t="shared" si="31"/>
        <v>0</v>
      </c>
      <c r="G360" s="43">
        <f t="shared" si="32"/>
        <v>0</v>
      </c>
      <c r="H360" s="43">
        <f t="shared" si="29"/>
        <v>23415.108978977561</v>
      </c>
      <c r="I360" s="1"/>
    </row>
    <row r="361" spans="2:9" x14ac:dyDescent="0.2">
      <c r="B361" s="9" t="str">
        <f>$B$50</f>
        <v>Technology</v>
      </c>
      <c r="C361" s="43">
        <f t="shared" si="33"/>
        <v>7363.4154722949506</v>
      </c>
      <c r="D361" s="43">
        <f t="shared" si="33"/>
        <v>13119.335210877112</v>
      </c>
      <c r="E361" s="43">
        <f t="shared" si="30"/>
        <v>55511.784599790641</v>
      </c>
      <c r="F361" s="43">
        <f t="shared" si="31"/>
        <v>0</v>
      </c>
      <c r="G361" s="43">
        <f t="shared" si="32"/>
        <v>0</v>
      </c>
      <c r="H361" s="43">
        <f t="shared" si="29"/>
        <v>19721.236059015271</v>
      </c>
      <c r="I361" s="1"/>
    </row>
    <row r="362" spans="2:9" x14ac:dyDescent="0.2">
      <c r="B362" s="9" t="str">
        <f>$B$51</f>
        <v>Nursing</v>
      </c>
      <c r="C362" s="43">
        <f t="shared" si="33"/>
        <v>55752.885765068342</v>
      </c>
      <c r="D362" s="43">
        <f t="shared" si="33"/>
        <v>40514.782131728585</v>
      </c>
      <c r="E362" s="43">
        <f t="shared" si="30"/>
        <v>0</v>
      </c>
      <c r="F362" s="43">
        <f t="shared" si="31"/>
        <v>0</v>
      </c>
      <c r="G362" s="43">
        <f t="shared" si="32"/>
        <v>0</v>
      </c>
      <c r="H362" s="43">
        <f t="shared" si="29"/>
        <v>40654.581247630784</v>
      </c>
      <c r="I362" s="1"/>
    </row>
    <row r="363" spans="2:9" x14ac:dyDescent="0.2">
      <c r="B363" s="39" t="str">
        <f>$B$52</f>
        <v>Totals</v>
      </c>
      <c r="C363" s="42">
        <f t="shared" si="33"/>
        <v>8504.8887319782261</v>
      </c>
      <c r="D363" s="42">
        <f t="shared" si="33"/>
        <v>12746.662502409288</v>
      </c>
      <c r="E363" s="42">
        <f t="shared" si="30"/>
        <v>17487.703622075227</v>
      </c>
      <c r="F363" s="42">
        <f t="shared" si="31"/>
        <v>0</v>
      </c>
      <c r="G363" s="42">
        <f t="shared" si="32"/>
        <v>0</v>
      </c>
      <c r="H363" s="42">
        <f t="shared" si="29"/>
        <v>12753.948316732749</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4" priority="6" stopIfTrue="1">
      <formula>C32=0</formula>
    </cfRule>
  </conditionalFormatting>
  <conditionalFormatting sqref="C91:G110">
    <cfRule type="expression" dxfId="133" priority="5" stopIfTrue="1">
      <formula>C32=0</formula>
    </cfRule>
  </conditionalFormatting>
  <conditionalFormatting sqref="C143:H162">
    <cfRule type="expression" dxfId="132" priority="3" stopIfTrue="1">
      <formula>C32=0</formula>
    </cfRule>
  </conditionalFormatting>
  <conditionalFormatting sqref="H143:H162">
    <cfRule type="expression" dxfId="131" priority="4" stopIfTrue="1">
      <formula>OR(AND(#REF!&gt;0,H143&gt;0,H61=0),AND(#REF!&gt;0,H143&gt;0,H32=0))</formula>
    </cfRule>
  </conditionalFormatting>
  <conditionalFormatting sqref="H143:H162">
    <cfRule type="expression" dxfId="130" priority="2" stopIfTrue="1">
      <formula>OR(AND(#REF!&gt;0,H143&gt;0,H61=0),AND(#REF!&gt;0,H143&gt;0,H32=0))</formula>
    </cfRule>
  </conditionalFormatting>
  <conditionalFormatting sqref="H143:H162">
    <cfRule type="expression" dxfId="129"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topLeftCell="A31"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95</v>
      </c>
      <c r="C3" s="6"/>
      <c r="D3" s="6"/>
      <c r="E3" s="6"/>
      <c r="F3" s="6"/>
      <c r="G3" s="6"/>
      <c r="H3" s="6"/>
    </row>
    <row r="4" spans="2:8" x14ac:dyDescent="0.2">
      <c r="B4" s="90" t="s">
        <v>157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Data!G26</f>
        <v>39359221</v>
      </c>
      <c r="G13" s="33"/>
      <c r="H13" s="60">
        <f>F13</f>
        <v>39359221</v>
      </c>
    </row>
    <row r="14" spans="2:8" x14ac:dyDescent="0.2">
      <c r="B14" s="364" t="s">
        <v>14</v>
      </c>
      <c r="C14" s="364"/>
      <c r="D14" s="364"/>
      <c r="E14" s="364"/>
      <c r="F14" s="82">
        <f>Data!H26</f>
        <v>1124955</v>
      </c>
      <c r="G14" s="33"/>
      <c r="H14" s="30">
        <f>F14</f>
        <v>1124955</v>
      </c>
    </row>
    <row r="15" spans="2:8" x14ac:dyDescent="0.2">
      <c r="B15" s="364" t="s">
        <v>15</v>
      </c>
      <c r="C15" s="364"/>
      <c r="D15" s="364"/>
      <c r="E15" s="364"/>
      <c r="F15" s="82">
        <f>Data!I26</f>
        <v>15935163</v>
      </c>
      <c r="G15" s="33"/>
      <c r="H15" s="30">
        <f>F15</f>
        <v>15935163</v>
      </c>
    </row>
    <row r="16" spans="2:8" x14ac:dyDescent="0.2">
      <c r="B16" s="364" t="s">
        <v>19</v>
      </c>
      <c r="C16" s="364"/>
      <c r="D16" s="364"/>
      <c r="E16" s="364"/>
      <c r="F16" s="82">
        <f>Data!J26</f>
        <v>14093940</v>
      </c>
      <c r="G16" s="33"/>
      <c r="H16" s="30">
        <f>F16-G16</f>
        <v>14093940</v>
      </c>
    </row>
    <row r="17" spans="2:23" x14ac:dyDescent="0.2">
      <c r="B17" s="364" t="s">
        <v>16</v>
      </c>
      <c r="C17" s="364"/>
      <c r="D17" s="364"/>
      <c r="E17" s="364"/>
      <c r="F17" s="82">
        <f>Data!K26</f>
        <v>9195010</v>
      </c>
      <c r="G17" s="33"/>
      <c r="H17" s="30">
        <f>F17</f>
        <v>9195010</v>
      </c>
    </row>
    <row r="18" spans="2:23" x14ac:dyDescent="0.2">
      <c r="B18" s="364" t="s">
        <v>1</v>
      </c>
      <c r="C18" s="364"/>
      <c r="D18" s="364"/>
      <c r="E18" s="364"/>
      <c r="F18" s="83">
        <f>SUM(F13:F17)</f>
        <v>79708289</v>
      </c>
      <c r="G18" s="34"/>
      <c r="H18" s="29">
        <f>SUM(H13:H17)</f>
        <v>79708289</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ht="28.5" x14ac:dyDescent="0.2">
      <c r="B21" s="366" t="s">
        <v>22</v>
      </c>
      <c r="C21" s="367"/>
      <c r="D21" s="363" t="str">
        <f>Data!T26</f>
        <v>Inglish, Darla</v>
      </c>
      <c r="E21" s="363"/>
      <c r="F21" s="363"/>
      <c r="G21" s="94" t="str">
        <f>Data!M26</f>
        <v>(940) 397-4273</v>
      </c>
      <c r="H21" s="84" t="str">
        <f>Data!N26</f>
        <v>chris.stovall@mwsu.edu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Data!O26</f>
        <v>2162</v>
      </c>
      <c r="D25" s="86">
        <f>Data!P26</f>
        <v>2940</v>
      </c>
      <c r="E25" s="86">
        <f>Data!Q26</f>
        <v>610</v>
      </c>
      <c r="F25" s="86">
        <f>Data!R26</f>
        <v>0</v>
      </c>
      <c r="G25" s="86">
        <f>Data!S26</f>
        <v>0</v>
      </c>
      <c r="H25" s="74">
        <f>SUM(C25:G25)</f>
        <v>5712</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Data!T26</f>
        <v>Inglish, Darla</v>
      </c>
      <c r="E28" s="363"/>
      <c r="F28" s="363"/>
      <c r="G28" s="94" t="str">
        <f>Data!U26</f>
        <v>(940) 397-4321</v>
      </c>
      <c r="H28" s="84" t="str">
        <f>Data!V26</f>
        <v>darla.inglish@mwsu.edu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Data!W26</f>
        <v>40511</v>
      </c>
      <c r="D32" s="87">
        <f>Data!AQ26</f>
        <v>10943</v>
      </c>
      <c r="E32" s="87">
        <f>Data!BK26</f>
        <v>1771</v>
      </c>
      <c r="F32" s="87">
        <f>Data!CE26</f>
        <v>0</v>
      </c>
      <c r="G32" s="87">
        <f>Data!CY26</f>
        <v>0</v>
      </c>
      <c r="H32" s="22">
        <f>SUM(C32:G32)</f>
        <v>53225</v>
      </c>
      <c r="I32" s="1"/>
      <c r="W32" s="18"/>
    </row>
    <row r="33" spans="2:23" x14ac:dyDescent="0.2">
      <c r="B33" s="7" t="s">
        <v>46</v>
      </c>
      <c r="C33" s="87">
        <f>Data!X26</f>
        <v>13612</v>
      </c>
      <c r="D33" s="87">
        <f>Data!AR26</f>
        <v>5371</v>
      </c>
      <c r="E33" s="87">
        <f>Data!BL26</f>
        <v>609</v>
      </c>
      <c r="F33" s="87">
        <f>Data!CF26</f>
        <v>0</v>
      </c>
      <c r="G33" s="87">
        <f>Data!CZ26</f>
        <v>0</v>
      </c>
      <c r="H33" s="22">
        <f t="shared" ref="H33:H52" si="0">SUM(C33:G33)</f>
        <v>19592</v>
      </c>
      <c r="I33" s="1"/>
      <c r="W33" s="18"/>
    </row>
    <row r="34" spans="2:23" x14ac:dyDescent="0.2">
      <c r="B34" s="7" t="s">
        <v>47</v>
      </c>
      <c r="C34" s="87">
        <f>Data!Y26</f>
        <v>5797</v>
      </c>
      <c r="D34" s="87">
        <f>Data!AS26</f>
        <v>2010</v>
      </c>
      <c r="E34" s="87">
        <f>Data!BM26</f>
        <v>3</v>
      </c>
      <c r="F34" s="87">
        <f>Data!CG26</f>
        <v>0</v>
      </c>
      <c r="G34" s="87">
        <f>Data!DA26</f>
        <v>0</v>
      </c>
      <c r="H34" s="22">
        <f t="shared" si="0"/>
        <v>7810</v>
      </c>
      <c r="I34" s="1"/>
      <c r="W34" s="18"/>
    </row>
    <row r="35" spans="2:23" x14ac:dyDescent="0.2">
      <c r="B35" s="7" t="s">
        <v>48</v>
      </c>
      <c r="C35" s="87">
        <f>Data!Z26</f>
        <v>2130</v>
      </c>
      <c r="D35" s="87">
        <f>Data!AT26</f>
        <v>2856</v>
      </c>
      <c r="E35" s="87">
        <f>Data!BN26</f>
        <v>3205</v>
      </c>
      <c r="F35" s="87">
        <f>Data!CH26</f>
        <v>0</v>
      </c>
      <c r="G35" s="87">
        <f>Data!DB26</f>
        <v>0</v>
      </c>
      <c r="H35" s="22">
        <f t="shared" si="0"/>
        <v>8191</v>
      </c>
      <c r="I35" s="1"/>
      <c r="W35" s="18"/>
    </row>
    <row r="36" spans="2:23" x14ac:dyDescent="0.2">
      <c r="B36" s="7" t="s">
        <v>49</v>
      </c>
      <c r="C36" s="87">
        <f>Data!AA26</f>
        <v>9</v>
      </c>
      <c r="D36" s="87">
        <f>Data!AU26</f>
        <v>234</v>
      </c>
      <c r="E36" s="87">
        <f>Data!BO26</f>
        <v>0</v>
      </c>
      <c r="F36" s="87">
        <f>Data!CI26</f>
        <v>0</v>
      </c>
      <c r="G36" s="87">
        <f>Data!DC26</f>
        <v>0</v>
      </c>
      <c r="H36" s="22">
        <f t="shared" si="0"/>
        <v>243</v>
      </c>
      <c r="I36" s="1"/>
      <c r="W36" s="18"/>
    </row>
    <row r="37" spans="2:23" x14ac:dyDescent="0.2">
      <c r="B37" s="7" t="s">
        <v>50</v>
      </c>
      <c r="C37" s="87">
        <f>Data!AB26</f>
        <v>2516</v>
      </c>
      <c r="D37" s="87">
        <f>Data!AV26</f>
        <v>2030</v>
      </c>
      <c r="E37" s="87">
        <f>Data!BP26</f>
        <v>387</v>
      </c>
      <c r="F37" s="87">
        <f>Data!CJ26</f>
        <v>0</v>
      </c>
      <c r="G37" s="87">
        <f>Data!DD26</f>
        <v>0</v>
      </c>
      <c r="H37" s="22">
        <f t="shared" si="0"/>
        <v>4933</v>
      </c>
      <c r="I37" s="1"/>
      <c r="W37" s="18"/>
    </row>
    <row r="38" spans="2:23" x14ac:dyDescent="0.2">
      <c r="B38" s="7" t="s">
        <v>51</v>
      </c>
      <c r="C38" s="87">
        <f>Data!AC26</f>
        <v>12</v>
      </c>
      <c r="D38" s="87">
        <f>Data!AW26</f>
        <v>324</v>
      </c>
      <c r="E38" s="87">
        <f>Data!BQ26</f>
        <v>63</v>
      </c>
      <c r="F38" s="87">
        <f>Data!CK26</f>
        <v>0</v>
      </c>
      <c r="G38" s="87">
        <f>Data!DE26</f>
        <v>0</v>
      </c>
      <c r="H38" s="22">
        <f t="shared" si="0"/>
        <v>399</v>
      </c>
      <c r="I38" s="1"/>
      <c r="W38" s="18"/>
    </row>
    <row r="39" spans="2:23" x14ac:dyDescent="0.2">
      <c r="B39" s="7" t="s">
        <v>52</v>
      </c>
      <c r="C39" s="87">
        <f>Data!AD26</f>
        <v>0</v>
      </c>
      <c r="D39" s="87">
        <f>Data!AX26</f>
        <v>0</v>
      </c>
      <c r="E39" s="87">
        <f>Data!BR26</f>
        <v>0</v>
      </c>
      <c r="F39" s="87">
        <f>Data!CL26</f>
        <v>0</v>
      </c>
      <c r="G39" s="87">
        <f>Data!DF26</f>
        <v>0</v>
      </c>
      <c r="H39" s="22">
        <f t="shared" si="0"/>
        <v>0</v>
      </c>
      <c r="I39" s="1"/>
      <c r="W39" s="18"/>
    </row>
    <row r="40" spans="2:23" x14ac:dyDescent="0.2">
      <c r="B40" s="7" t="s">
        <v>53</v>
      </c>
      <c r="C40" s="87">
        <f>Data!AE26</f>
        <v>202</v>
      </c>
      <c r="D40" s="87">
        <f>Data!AY26</f>
        <v>971</v>
      </c>
      <c r="E40" s="87">
        <f>Data!BS26</f>
        <v>0</v>
      </c>
      <c r="F40" s="87">
        <f>Data!CM26</f>
        <v>0</v>
      </c>
      <c r="G40" s="87">
        <f>Data!DG26</f>
        <v>0</v>
      </c>
      <c r="H40" s="22">
        <f t="shared" si="0"/>
        <v>1173</v>
      </c>
      <c r="I40" s="1"/>
      <c r="W40" s="18"/>
    </row>
    <row r="41" spans="2:23" x14ac:dyDescent="0.2">
      <c r="B41" s="7" t="s">
        <v>54</v>
      </c>
      <c r="C41" s="87">
        <f>Data!AF26</f>
        <v>0</v>
      </c>
      <c r="D41" s="87">
        <f>Data!AZ26</f>
        <v>0</v>
      </c>
      <c r="E41" s="87">
        <f>Data!BT26</f>
        <v>0</v>
      </c>
      <c r="F41" s="87">
        <f>Data!CN26</f>
        <v>0</v>
      </c>
      <c r="G41" s="87">
        <f>Data!DH26</f>
        <v>0</v>
      </c>
      <c r="H41" s="22">
        <f t="shared" si="0"/>
        <v>0</v>
      </c>
      <c r="I41" s="1"/>
      <c r="W41" s="18"/>
    </row>
    <row r="42" spans="2:23" x14ac:dyDescent="0.2">
      <c r="B42" s="7" t="s">
        <v>55</v>
      </c>
      <c r="C42" s="87">
        <f>Data!AG26</f>
        <v>0</v>
      </c>
      <c r="D42" s="87">
        <f>Data!BA26</f>
        <v>0</v>
      </c>
      <c r="E42" s="87">
        <f>Data!BU26</f>
        <v>0</v>
      </c>
      <c r="F42" s="87">
        <f>Data!CO26</f>
        <v>0</v>
      </c>
      <c r="G42" s="87">
        <f>Data!DI26</f>
        <v>0</v>
      </c>
      <c r="H42" s="22">
        <f t="shared" si="0"/>
        <v>0</v>
      </c>
      <c r="I42" s="1"/>
      <c r="W42" s="18"/>
    </row>
    <row r="43" spans="2:23" x14ac:dyDescent="0.2">
      <c r="B43" s="7" t="s">
        <v>56</v>
      </c>
      <c r="C43" s="87">
        <f>Data!AH26</f>
        <v>306</v>
      </c>
      <c r="D43" s="87">
        <f>Data!BB26</f>
        <v>0</v>
      </c>
      <c r="E43" s="87">
        <f>Data!BV26</f>
        <v>0</v>
      </c>
      <c r="F43" s="87">
        <f>Data!CP26</f>
        <v>0</v>
      </c>
      <c r="G43" s="87">
        <f>Data!DJ26</f>
        <v>0</v>
      </c>
      <c r="H43" s="22">
        <f t="shared" si="0"/>
        <v>306</v>
      </c>
      <c r="I43" s="1"/>
      <c r="W43" s="18"/>
    </row>
    <row r="44" spans="2:23" x14ac:dyDescent="0.2">
      <c r="B44" s="7" t="s">
        <v>57</v>
      </c>
      <c r="C44" s="87">
        <f>Data!AI26</f>
        <v>121</v>
      </c>
      <c r="D44" s="87">
        <f>Data!BC26</f>
        <v>0</v>
      </c>
      <c r="E44" s="87">
        <f>Data!BW26</f>
        <v>0</v>
      </c>
      <c r="F44" s="87">
        <f>Data!CQ26</f>
        <v>0</v>
      </c>
      <c r="G44" s="87">
        <f>Data!DK26</f>
        <v>0</v>
      </c>
      <c r="H44" s="22">
        <f t="shared" si="0"/>
        <v>121</v>
      </c>
      <c r="I44" s="1"/>
      <c r="W44" s="18"/>
    </row>
    <row r="45" spans="2:23" x14ac:dyDescent="0.2">
      <c r="B45" s="7" t="s">
        <v>58</v>
      </c>
      <c r="C45" s="87">
        <f>Data!AJ26</f>
        <v>3060</v>
      </c>
      <c r="D45" s="87">
        <f>Data!BD26</f>
        <v>9447</v>
      </c>
      <c r="E45" s="87">
        <f>Data!BX26</f>
        <v>959</v>
      </c>
      <c r="F45" s="87">
        <f>Data!CR26</f>
        <v>0</v>
      </c>
      <c r="G45" s="87">
        <f>Data!DL26</f>
        <v>0</v>
      </c>
      <c r="H45" s="22">
        <f t="shared" si="0"/>
        <v>13466</v>
      </c>
      <c r="I45" s="1"/>
      <c r="W45" s="18"/>
    </row>
    <row r="46" spans="2:23" x14ac:dyDescent="0.2">
      <c r="B46" s="7" t="s">
        <v>59</v>
      </c>
      <c r="C46" s="87">
        <f>Data!AK26</f>
        <v>0</v>
      </c>
      <c r="D46" s="87">
        <f>Data!BE26</f>
        <v>0</v>
      </c>
      <c r="E46" s="87">
        <f>Data!BY26</f>
        <v>0</v>
      </c>
      <c r="F46" s="87">
        <f>Data!CS26</f>
        <v>0</v>
      </c>
      <c r="G46" s="87">
        <f>Data!DM26</f>
        <v>0</v>
      </c>
      <c r="H46" s="22">
        <f t="shared" si="0"/>
        <v>0</v>
      </c>
      <c r="I46" s="1"/>
      <c r="W46" s="18"/>
    </row>
    <row r="47" spans="2:23" x14ac:dyDescent="0.2">
      <c r="B47" s="7" t="s">
        <v>60</v>
      </c>
      <c r="C47" s="87">
        <f>Data!AL26</f>
        <v>5737</v>
      </c>
      <c r="D47" s="87">
        <f>Data!BF26</f>
        <v>9064</v>
      </c>
      <c r="E47" s="87">
        <f>Data!BZ26</f>
        <v>1674</v>
      </c>
      <c r="F47" s="87">
        <f>Data!CT26</f>
        <v>0</v>
      </c>
      <c r="G47" s="87">
        <f>Data!DN26</f>
        <v>0</v>
      </c>
      <c r="H47" s="22">
        <f t="shared" si="0"/>
        <v>16475</v>
      </c>
      <c r="I47" s="1"/>
      <c r="W47" s="18"/>
    </row>
    <row r="48" spans="2:23" x14ac:dyDescent="0.2">
      <c r="B48" s="7" t="s">
        <v>61</v>
      </c>
      <c r="C48" s="87">
        <f>Data!AM26</f>
        <v>0</v>
      </c>
      <c r="D48" s="87">
        <f>Data!BG26</f>
        <v>0</v>
      </c>
      <c r="E48" s="87">
        <f>Data!CA26</f>
        <v>0</v>
      </c>
      <c r="F48" s="87">
        <f>Data!CU26</f>
        <v>0</v>
      </c>
      <c r="G48" s="87">
        <f>Data!DO26</f>
        <v>0</v>
      </c>
      <c r="H48" s="22">
        <f t="shared" si="0"/>
        <v>0</v>
      </c>
      <c r="I48" s="1"/>
      <c r="W48" s="18"/>
    </row>
    <row r="49" spans="2:23" x14ac:dyDescent="0.2">
      <c r="B49" s="7" t="s">
        <v>62</v>
      </c>
      <c r="C49" s="87">
        <f>Data!AN26</f>
        <v>0</v>
      </c>
      <c r="D49" s="87">
        <f>Data!BH26</f>
        <v>345</v>
      </c>
      <c r="E49" s="87">
        <f>Data!CB26</f>
        <v>0</v>
      </c>
      <c r="F49" s="87">
        <f>Data!CV26</f>
        <v>0</v>
      </c>
      <c r="G49" s="87">
        <f>Data!DP26</f>
        <v>0</v>
      </c>
      <c r="H49" s="22">
        <f t="shared" si="0"/>
        <v>345</v>
      </c>
      <c r="I49" s="1"/>
      <c r="W49" s="18"/>
    </row>
    <row r="50" spans="2:23" x14ac:dyDescent="0.2">
      <c r="B50" s="7" t="s">
        <v>63</v>
      </c>
      <c r="C50" s="87">
        <f>Data!AO26</f>
        <v>526</v>
      </c>
      <c r="D50" s="87">
        <f>Data!BI26</f>
        <v>891</v>
      </c>
      <c r="E50" s="87">
        <f>Data!CC26</f>
        <v>36</v>
      </c>
      <c r="F50" s="87">
        <f>Data!CW26</f>
        <v>0</v>
      </c>
      <c r="G50" s="87">
        <f>Data!DQ26</f>
        <v>0</v>
      </c>
      <c r="H50" s="22">
        <f t="shared" si="0"/>
        <v>1453</v>
      </c>
      <c r="I50" s="1"/>
      <c r="W50" s="18"/>
    </row>
    <row r="51" spans="2:23" x14ac:dyDescent="0.2">
      <c r="B51" s="7" t="s">
        <v>0</v>
      </c>
      <c r="C51" s="87">
        <f>Data!AP26</f>
        <v>423</v>
      </c>
      <c r="D51" s="87">
        <f>Data!BJ26</f>
        <v>9211</v>
      </c>
      <c r="E51" s="87">
        <f>Data!CD26</f>
        <v>1468</v>
      </c>
      <c r="F51" s="87">
        <f>Data!CX26</f>
        <v>0</v>
      </c>
      <c r="G51" s="87">
        <f>Data!DR26</f>
        <v>0</v>
      </c>
      <c r="H51" s="22">
        <f t="shared" si="0"/>
        <v>11102</v>
      </c>
      <c r="I51" s="1"/>
      <c r="W51" s="18"/>
    </row>
    <row r="52" spans="2:23" x14ac:dyDescent="0.2">
      <c r="B52" s="8" t="s">
        <v>34</v>
      </c>
      <c r="C52" s="22">
        <f>SUM(C32:C51)</f>
        <v>74962</v>
      </c>
      <c r="D52" s="22">
        <f>SUM(D32:D51)</f>
        <v>53697</v>
      </c>
      <c r="E52" s="22">
        <f>SUM(E32:E51)</f>
        <v>10175</v>
      </c>
      <c r="F52" s="22">
        <f>SUM(F32:F51)</f>
        <v>0</v>
      </c>
      <c r="G52" s="22">
        <f>SUM(G32:G51)</f>
        <v>0</v>
      </c>
      <c r="H52" s="22">
        <f t="shared" si="0"/>
        <v>138834</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Data!T26</f>
        <v>Inglish, Darla</v>
      </c>
      <c r="E55" s="363"/>
      <c r="F55" s="363"/>
      <c r="G55" s="94" t="str">
        <f>Data!U26</f>
        <v>(940) 397-4321</v>
      </c>
      <c r="H55" s="84" t="str">
        <f>Data!V26</f>
        <v>darla.inglish@mwsu.edu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Data!DS26</f>
        <v>3296549</v>
      </c>
      <c r="D61" s="88">
        <f>Data!EM26</f>
        <v>1493924</v>
      </c>
      <c r="E61" s="88">
        <f>Data!FG26</f>
        <v>759134</v>
      </c>
      <c r="F61" s="88">
        <f>Data!GA26</f>
        <v>0</v>
      </c>
      <c r="G61" s="88">
        <f>Data!GU26</f>
        <v>0</v>
      </c>
      <c r="H61" s="21">
        <f>SUM(C61:G61)</f>
        <v>5549607</v>
      </c>
      <c r="I61" s="1"/>
    </row>
    <row r="62" spans="2:23" x14ac:dyDescent="0.2">
      <c r="B62" s="9" t="str">
        <f>$B$33</f>
        <v>Science</v>
      </c>
      <c r="C62" s="88">
        <f>Data!DT26</f>
        <v>1146731</v>
      </c>
      <c r="D62" s="88">
        <f>Data!EN26</f>
        <v>1015180</v>
      </c>
      <c r="E62" s="88">
        <f>Data!FH26</f>
        <v>316845</v>
      </c>
      <c r="F62" s="88">
        <f>Data!GB26</f>
        <v>0</v>
      </c>
      <c r="G62" s="88">
        <f>Data!GV26</f>
        <v>0</v>
      </c>
      <c r="H62" s="22">
        <f t="shared" ref="H62:H81" si="1">SUM(C62:G62)</f>
        <v>2478756</v>
      </c>
      <c r="I62" s="1"/>
    </row>
    <row r="63" spans="2:23" x14ac:dyDescent="0.2">
      <c r="B63" s="9" t="str">
        <f>$B$34</f>
        <v>Fine Arts</v>
      </c>
      <c r="C63" s="88">
        <f>Data!DU26</f>
        <v>697318</v>
      </c>
      <c r="D63" s="88">
        <f>Data!EO26</f>
        <v>808300</v>
      </c>
      <c r="E63" s="88">
        <f>Data!FI26</f>
        <v>0</v>
      </c>
      <c r="F63" s="88">
        <f>Data!GC26</f>
        <v>0</v>
      </c>
      <c r="G63" s="88">
        <f>Data!GW26</f>
        <v>0</v>
      </c>
      <c r="H63" s="22">
        <f t="shared" si="1"/>
        <v>1505618</v>
      </c>
      <c r="I63" s="1"/>
    </row>
    <row r="64" spans="2:23" x14ac:dyDescent="0.2">
      <c r="B64" s="9" t="str">
        <f>$B$35</f>
        <v>Teacher Education</v>
      </c>
      <c r="C64" s="88">
        <f>Data!DV26</f>
        <v>191141</v>
      </c>
      <c r="D64" s="88">
        <f>Data!EP26</f>
        <v>300108</v>
      </c>
      <c r="E64" s="88">
        <f>Data!FJ26</f>
        <v>639970</v>
      </c>
      <c r="F64" s="88">
        <f>Data!GD26</f>
        <v>0</v>
      </c>
      <c r="G64" s="88">
        <f>Data!GX26</f>
        <v>0</v>
      </c>
      <c r="H64" s="22">
        <f t="shared" si="1"/>
        <v>1131219</v>
      </c>
      <c r="I64" s="1"/>
    </row>
    <row r="65" spans="2:9" x14ac:dyDescent="0.2">
      <c r="B65" s="9" t="str">
        <f>$B$36</f>
        <v>Agriculture</v>
      </c>
      <c r="C65" s="88">
        <f>Data!DW26</f>
        <v>566</v>
      </c>
      <c r="D65" s="88">
        <f>Data!EQ26</f>
        <v>34784</v>
      </c>
      <c r="E65" s="88">
        <f>Data!FK26</f>
        <v>0</v>
      </c>
      <c r="F65" s="88">
        <f>Data!GE26</f>
        <v>0</v>
      </c>
      <c r="G65" s="88">
        <f>Data!GY26</f>
        <v>0</v>
      </c>
      <c r="H65" s="22">
        <f t="shared" si="1"/>
        <v>35350</v>
      </c>
      <c r="I65" s="1"/>
    </row>
    <row r="66" spans="2:9" x14ac:dyDescent="0.2">
      <c r="B66" s="9" t="str">
        <f>$B$37</f>
        <v>Engineering</v>
      </c>
      <c r="C66" s="88">
        <f>Data!DX26</f>
        <v>509453</v>
      </c>
      <c r="D66" s="88">
        <f>Data!ER26</f>
        <v>554725</v>
      </c>
      <c r="E66" s="88">
        <f>Data!FL26</f>
        <v>177490</v>
      </c>
      <c r="F66" s="88">
        <f>Data!GF26</f>
        <v>0</v>
      </c>
      <c r="G66" s="88">
        <f>Data!GZ26</f>
        <v>0</v>
      </c>
      <c r="H66" s="22">
        <f t="shared" si="1"/>
        <v>1241668</v>
      </c>
      <c r="I66" s="1"/>
    </row>
    <row r="67" spans="2:9" x14ac:dyDescent="0.2">
      <c r="B67" s="9" t="str">
        <f>$B$38</f>
        <v>Home Economics</v>
      </c>
      <c r="C67" s="88">
        <f>Data!DY26</f>
        <v>1271</v>
      </c>
      <c r="D67" s="88">
        <f>Data!ES26</f>
        <v>33012</v>
      </c>
      <c r="E67" s="88">
        <f>Data!FM26</f>
        <v>15148</v>
      </c>
      <c r="F67" s="88">
        <f>Data!GG26</f>
        <v>0</v>
      </c>
      <c r="G67" s="88">
        <f>Data!HA26</f>
        <v>0</v>
      </c>
      <c r="H67" s="22">
        <f t="shared" si="1"/>
        <v>49431</v>
      </c>
      <c r="I67" s="1"/>
    </row>
    <row r="68" spans="2:9" x14ac:dyDescent="0.2">
      <c r="B68" s="9" t="str">
        <f>$B$39</f>
        <v>Law</v>
      </c>
      <c r="C68" s="88">
        <f>Data!DZ26</f>
        <v>0</v>
      </c>
      <c r="D68" s="88">
        <f>Data!ET26</f>
        <v>0</v>
      </c>
      <c r="E68" s="88">
        <f>Data!FN26</f>
        <v>0</v>
      </c>
      <c r="F68" s="88">
        <f>Data!GH26</f>
        <v>0</v>
      </c>
      <c r="G68" s="88">
        <f>Data!HB26</f>
        <v>0</v>
      </c>
      <c r="H68" s="22">
        <f t="shared" si="1"/>
        <v>0</v>
      </c>
      <c r="I68" s="1"/>
    </row>
    <row r="69" spans="2:9" x14ac:dyDescent="0.2">
      <c r="B69" s="9" t="str">
        <f>$B$40</f>
        <v>Social Service</v>
      </c>
      <c r="C69" s="88">
        <f>Data!EA26</f>
        <v>14994</v>
      </c>
      <c r="D69" s="88">
        <f>Data!EU26</f>
        <v>195832</v>
      </c>
      <c r="E69" s="88">
        <f>Data!FO26</f>
        <v>0</v>
      </c>
      <c r="F69" s="88">
        <f>Data!GI26</f>
        <v>0</v>
      </c>
      <c r="G69" s="88">
        <f>Data!HC26</f>
        <v>0</v>
      </c>
      <c r="H69" s="22">
        <f t="shared" si="1"/>
        <v>210826</v>
      </c>
      <c r="I69" s="1"/>
    </row>
    <row r="70" spans="2:9" x14ac:dyDescent="0.2">
      <c r="B70" s="9" t="str">
        <f>$B$41</f>
        <v>Library Science</v>
      </c>
      <c r="C70" s="88">
        <f>Data!EB26</f>
        <v>0</v>
      </c>
      <c r="D70" s="88">
        <f>Data!EV26</f>
        <v>0</v>
      </c>
      <c r="E70" s="88">
        <f>Data!FP26</f>
        <v>0</v>
      </c>
      <c r="F70" s="88">
        <f>Data!GJ26</f>
        <v>0</v>
      </c>
      <c r="G70" s="88">
        <f>Data!HD26</f>
        <v>0</v>
      </c>
      <c r="H70" s="22">
        <f t="shared" si="1"/>
        <v>0</v>
      </c>
      <c r="I70" s="1"/>
    </row>
    <row r="71" spans="2:9" x14ac:dyDescent="0.2">
      <c r="B71" s="9" t="str">
        <f>$B$42</f>
        <v>Veterinary Science</v>
      </c>
      <c r="C71" s="88">
        <f>Data!EC26</f>
        <v>0</v>
      </c>
      <c r="D71" s="88">
        <f>Data!EW26</f>
        <v>0</v>
      </c>
      <c r="E71" s="88">
        <f>Data!FQ26</f>
        <v>0</v>
      </c>
      <c r="F71" s="88">
        <f>Data!GK26</f>
        <v>0</v>
      </c>
      <c r="G71" s="88">
        <f>Data!HE26</f>
        <v>0</v>
      </c>
      <c r="H71" s="22">
        <f t="shared" si="1"/>
        <v>0</v>
      </c>
      <c r="I71" s="1"/>
    </row>
    <row r="72" spans="2:9" x14ac:dyDescent="0.2">
      <c r="B72" s="9" t="str">
        <f>$B$43</f>
        <v>Vocational Training</v>
      </c>
      <c r="C72" s="88">
        <f>Data!ED26</f>
        <v>69288</v>
      </c>
      <c r="D72" s="88">
        <f>Data!EX26</f>
        <v>0</v>
      </c>
      <c r="E72" s="88">
        <f>Data!FR26</f>
        <v>0</v>
      </c>
      <c r="F72" s="88">
        <f>Data!GL26</f>
        <v>0</v>
      </c>
      <c r="G72" s="88">
        <f>Data!HF26</f>
        <v>0</v>
      </c>
      <c r="H72" s="22">
        <f t="shared" si="1"/>
        <v>69288</v>
      </c>
      <c r="I72" s="1"/>
    </row>
    <row r="73" spans="2:9" x14ac:dyDescent="0.2">
      <c r="B73" s="9" t="str">
        <f>$B$44</f>
        <v>Physical Training</v>
      </c>
      <c r="C73" s="88">
        <f>Data!EE26</f>
        <v>4489</v>
      </c>
      <c r="D73" s="88">
        <f>Data!EY26</f>
        <v>0</v>
      </c>
      <c r="E73" s="88">
        <f>Data!FS26</f>
        <v>0</v>
      </c>
      <c r="F73" s="88">
        <f>Data!GM26</f>
        <v>0</v>
      </c>
      <c r="G73" s="88">
        <f>Data!HG26</f>
        <v>0</v>
      </c>
      <c r="H73" s="22">
        <f t="shared" si="1"/>
        <v>4489</v>
      </c>
      <c r="I73" s="1"/>
    </row>
    <row r="74" spans="2:9" x14ac:dyDescent="0.2">
      <c r="B74" s="9" t="str">
        <f>$B$45</f>
        <v>Health Services</v>
      </c>
      <c r="C74" s="88">
        <f>Data!EF26</f>
        <v>340930</v>
      </c>
      <c r="D74" s="88">
        <f>Data!EZ26</f>
        <v>1183231</v>
      </c>
      <c r="E74" s="88">
        <f>Data!FT26</f>
        <v>362592</v>
      </c>
      <c r="F74" s="88">
        <f>Data!GN26</f>
        <v>0</v>
      </c>
      <c r="G74" s="88">
        <f>Data!HH26</f>
        <v>0</v>
      </c>
      <c r="H74" s="22">
        <f t="shared" si="1"/>
        <v>1886753</v>
      </c>
      <c r="I74" s="1"/>
    </row>
    <row r="75" spans="2:9" x14ac:dyDescent="0.2">
      <c r="B75" s="9" t="str">
        <f>$B$46</f>
        <v>Pharmacy</v>
      </c>
      <c r="C75" s="88">
        <f>Data!EG26</f>
        <v>0</v>
      </c>
      <c r="D75" s="88">
        <f>Data!FA26</f>
        <v>0</v>
      </c>
      <c r="E75" s="88">
        <f>Data!FU26</f>
        <v>0</v>
      </c>
      <c r="F75" s="88">
        <f>Data!GO26</f>
        <v>0</v>
      </c>
      <c r="G75" s="88">
        <f>Data!HI26</f>
        <v>0</v>
      </c>
      <c r="H75" s="22">
        <f t="shared" si="1"/>
        <v>0</v>
      </c>
      <c r="I75" s="1"/>
    </row>
    <row r="76" spans="2:9" x14ac:dyDescent="0.2">
      <c r="B76" s="9" t="str">
        <f>$B$47</f>
        <v>Business Administration</v>
      </c>
      <c r="C76" s="88">
        <f>Data!EH26</f>
        <v>658230</v>
      </c>
      <c r="D76" s="88">
        <f>Data!FB26</f>
        <v>2066553</v>
      </c>
      <c r="E76" s="88">
        <f>Data!FV26</f>
        <v>494096</v>
      </c>
      <c r="F76" s="88">
        <f>Data!GP26</f>
        <v>0</v>
      </c>
      <c r="G76" s="88">
        <f>Data!HJ26</f>
        <v>0</v>
      </c>
      <c r="H76" s="22">
        <f t="shared" si="1"/>
        <v>3218879</v>
      </c>
      <c r="I76" s="1"/>
    </row>
    <row r="77" spans="2:9" x14ac:dyDescent="0.2">
      <c r="B77" s="9" t="str">
        <f>$B$48</f>
        <v>Optometry</v>
      </c>
      <c r="C77" s="88">
        <f>Data!EI26</f>
        <v>0</v>
      </c>
      <c r="D77" s="88">
        <f>Data!FC26</f>
        <v>0</v>
      </c>
      <c r="E77" s="88">
        <f>Data!FW26</f>
        <v>0</v>
      </c>
      <c r="F77" s="88">
        <f>Data!GQ26</f>
        <v>0</v>
      </c>
      <c r="G77" s="88">
        <f>Data!HK26</f>
        <v>0</v>
      </c>
      <c r="H77" s="22">
        <f t="shared" si="1"/>
        <v>0</v>
      </c>
      <c r="I77" s="1"/>
    </row>
    <row r="78" spans="2:9" x14ac:dyDescent="0.2">
      <c r="B78" s="9" t="str">
        <f>$B$49</f>
        <v>Teacher Ed-Practice Teaching</v>
      </c>
      <c r="C78" s="88">
        <f>Data!EJ26</f>
        <v>0</v>
      </c>
      <c r="D78" s="88">
        <f>Data!FD26</f>
        <v>143312</v>
      </c>
      <c r="E78" s="88">
        <f>Data!FX26</f>
        <v>0</v>
      </c>
      <c r="F78" s="88">
        <f>Data!GR26</f>
        <v>0</v>
      </c>
      <c r="G78" s="88">
        <f>Data!HL26</f>
        <v>0</v>
      </c>
      <c r="H78" s="22">
        <f t="shared" si="1"/>
        <v>143312</v>
      </c>
      <c r="I78" s="1"/>
    </row>
    <row r="79" spans="2:9" x14ac:dyDescent="0.2">
      <c r="B79" s="9" t="str">
        <f>$B$50</f>
        <v>Technology</v>
      </c>
      <c r="C79" s="88">
        <f>Data!EK26</f>
        <v>87160</v>
      </c>
      <c r="D79" s="88">
        <f>Data!FE26</f>
        <v>138832</v>
      </c>
      <c r="E79" s="88">
        <f>Data!FY26</f>
        <v>12257</v>
      </c>
      <c r="F79" s="88">
        <f>Data!GS26</f>
        <v>0</v>
      </c>
      <c r="G79" s="88">
        <f>Data!HM26</f>
        <v>0</v>
      </c>
      <c r="H79" s="22">
        <f t="shared" si="1"/>
        <v>238249</v>
      </c>
      <c r="I79" s="1"/>
    </row>
    <row r="80" spans="2:9" x14ac:dyDescent="0.2">
      <c r="B80" s="9" t="str">
        <f>$B$51</f>
        <v>Nursing</v>
      </c>
      <c r="C80" s="88">
        <f>Data!EL26</f>
        <v>37925</v>
      </c>
      <c r="D80" s="88">
        <f>Data!FF26</f>
        <v>958162</v>
      </c>
      <c r="E80" s="88">
        <f>Data!FZ26</f>
        <v>510260</v>
      </c>
      <c r="F80" s="88">
        <f>Data!GT26</f>
        <v>0</v>
      </c>
      <c r="G80" s="88">
        <f>Data!HN26</f>
        <v>0</v>
      </c>
      <c r="H80" s="22">
        <f t="shared" si="1"/>
        <v>1506347</v>
      </c>
      <c r="I80" s="1"/>
    </row>
    <row r="81" spans="2:9" x14ac:dyDescent="0.2">
      <c r="B81" s="39" t="str">
        <f>$B$52</f>
        <v>Totals</v>
      </c>
      <c r="C81" s="21">
        <f>SUM(C61:C80)</f>
        <v>7056045</v>
      </c>
      <c r="D81" s="21">
        <f>SUM(D61:D80)</f>
        <v>8925955</v>
      </c>
      <c r="E81" s="21">
        <f>SUM(E61:E80)</f>
        <v>3287792</v>
      </c>
      <c r="F81" s="21">
        <f>SUM(F61:F80)</f>
        <v>0</v>
      </c>
      <c r="G81" s="21">
        <f>SUM(G61:G80)</f>
        <v>0</v>
      </c>
      <c r="H81" s="21">
        <f t="shared" si="1"/>
        <v>19269792</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Data!T26</f>
        <v>Inglish, Darla</v>
      </c>
      <c r="E84" s="363"/>
      <c r="F84" s="363"/>
      <c r="G84" s="94" t="str">
        <f>Data!U26</f>
        <v>(940) 397-4321</v>
      </c>
      <c r="H84" s="84" t="str">
        <f>Data!V26</f>
        <v>darla.inglish@mwsu.edu</v>
      </c>
    </row>
    <row r="85" spans="2:9" ht="13.5" customHeight="1" x14ac:dyDescent="0.2">
      <c r="B85" s="27"/>
      <c r="C85" s="27"/>
      <c r="D85" s="27"/>
      <c r="E85" s="27"/>
      <c r="F85" s="27"/>
      <c r="G85" s="27"/>
      <c r="H85" s="5"/>
    </row>
    <row r="86" spans="2:9" x14ac:dyDescent="0.2">
      <c r="B86" s="28" t="s">
        <v>33</v>
      </c>
      <c r="C86" s="13"/>
      <c r="D86" s="13"/>
      <c r="E86" s="13"/>
      <c r="F86" s="13"/>
      <c r="G86" s="13"/>
      <c r="H86" s="17">
        <f>H13+H14</f>
        <v>40484176</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Data!HR26</f>
        <v>58480</v>
      </c>
      <c r="D91" s="171">
        <f>Data!IL26</f>
        <v>0</v>
      </c>
      <c r="E91" s="171">
        <f>Data!JF26</f>
        <v>0</v>
      </c>
      <c r="F91" s="171">
        <f>Data!JZ26</f>
        <v>0</v>
      </c>
      <c r="G91" s="171">
        <f>Data!KT26</f>
        <v>0</v>
      </c>
      <c r="H91" s="40">
        <f t="shared" ref="H91:H111" si="2">SUM(C91:G91)</f>
        <v>58480</v>
      </c>
    </row>
    <row r="92" spans="2:9" x14ac:dyDescent="0.2">
      <c r="B92" s="9" t="str">
        <f>$B$33</f>
        <v>Science</v>
      </c>
      <c r="C92" s="171">
        <f>Data!HS26</f>
        <v>0</v>
      </c>
      <c r="D92" s="171">
        <f>Data!IM26</f>
        <v>0</v>
      </c>
      <c r="E92" s="171">
        <f>Data!JG26</f>
        <v>0</v>
      </c>
      <c r="F92" s="171">
        <f>Data!KA26</f>
        <v>0</v>
      </c>
      <c r="G92" s="171">
        <f>Data!KU26</f>
        <v>0</v>
      </c>
      <c r="H92" s="75">
        <f t="shared" si="2"/>
        <v>0</v>
      </c>
    </row>
    <row r="93" spans="2:9" x14ac:dyDescent="0.2">
      <c r="B93" s="9" t="str">
        <f>$B$34</f>
        <v>Fine Arts</v>
      </c>
      <c r="C93" s="171">
        <f>Data!HT26</f>
        <v>0</v>
      </c>
      <c r="D93" s="171">
        <f>Data!IN26</f>
        <v>0</v>
      </c>
      <c r="E93" s="171">
        <f>Data!JH26</f>
        <v>0</v>
      </c>
      <c r="F93" s="171">
        <f>Data!KB26</f>
        <v>0</v>
      </c>
      <c r="G93" s="171">
        <f>Data!KV26</f>
        <v>0</v>
      </c>
      <c r="H93" s="75">
        <f t="shared" si="2"/>
        <v>0</v>
      </c>
    </row>
    <row r="94" spans="2:9" x14ac:dyDescent="0.2">
      <c r="B94" s="9" t="str">
        <f>$B$35</f>
        <v>Teacher Education</v>
      </c>
      <c r="C94" s="171">
        <f>Data!HU26</f>
        <v>0</v>
      </c>
      <c r="D94" s="171">
        <f>Data!IO26</f>
        <v>0</v>
      </c>
      <c r="E94" s="171">
        <f>Data!JI26</f>
        <v>0</v>
      </c>
      <c r="F94" s="171">
        <f>Data!KC26</f>
        <v>0</v>
      </c>
      <c r="G94" s="171">
        <f>Data!KW26</f>
        <v>0</v>
      </c>
      <c r="H94" s="75">
        <f t="shared" si="2"/>
        <v>0</v>
      </c>
    </row>
    <row r="95" spans="2:9" x14ac:dyDescent="0.2">
      <c r="B95" s="9" t="str">
        <f>$B$36</f>
        <v>Agriculture</v>
      </c>
      <c r="C95" s="171">
        <f>Data!HV26</f>
        <v>0</v>
      </c>
      <c r="D95" s="171">
        <f>Data!IP26</f>
        <v>0</v>
      </c>
      <c r="E95" s="171">
        <f>Data!JJ26</f>
        <v>0</v>
      </c>
      <c r="F95" s="171">
        <f>Data!KD26</f>
        <v>0</v>
      </c>
      <c r="G95" s="171">
        <f>Data!KX26</f>
        <v>0</v>
      </c>
      <c r="H95" s="75">
        <f t="shared" si="2"/>
        <v>0</v>
      </c>
    </row>
    <row r="96" spans="2:9" x14ac:dyDescent="0.2">
      <c r="B96" s="9" t="str">
        <f>$B$37</f>
        <v>Engineering</v>
      </c>
      <c r="C96" s="171">
        <f>Data!HW26</f>
        <v>0</v>
      </c>
      <c r="D96" s="171">
        <f>Data!IQ26</f>
        <v>0</v>
      </c>
      <c r="E96" s="171">
        <f>Data!JK26</f>
        <v>0</v>
      </c>
      <c r="F96" s="171">
        <f>Data!KE26</f>
        <v>0</v>
      </c>
      <c r="G96" s="171">
        <f>Data!KY26</f>
        <v>0</v>
      </c>
      <c r="H96" s="75">
        <f t="shared" si="2"/>
        <v>0</v>
      </c>
    </row>
    <row r="97" spans="2:8" x14ac:dyDescent="0.2">
      <c r="B97" s="9" t="str">
        <f>$B$38</f>
        <v>Home Economics</v>
      </c>
      <c r="C97" s="171">
        <f>Data!HX26</f>
        <v>0</v>
      </c>
      <c r="D97" s="171">
        <f>Data!IR26</f>
        <v>0</v>
      </c>
      <c r="E97" s="171">
        <f>Data!JL26</f>
        <v>0</v>
      </c>
      <c r="F97" s="171">
        <f>Data!KF26</f>
        <v>0</v>
      </c>
      <c r="G97" s="171">
        <f>Data!KZ26</f>
        <v>0</v>
      </c>
      <c r="H97" s="75">
        <f t="shared" si="2"/>
        <v>0</v>
      </c>
    </row>
    <row r="98" spans="2:8" x14ac:dyDescent="0.2">
      <c r="B98" s="9" t="str">
        <f>$B$39</f>
        <v>Law</v>
      </c>
      <c r="C98" s="171">
        <f>Data!HY26</f>
        <v>0</v>
      </c>
      <c r="D98" s="171">
        <f>Data!IS26</f>
        <v>0</v>
      </c>
      <c r="E98" s="171">
        <f>Data!JM26</f>
        <v>0</v>
      </c>
      <c r="F98" s="171">
        <f>Data!KG26</f>
        <v>0</v>
      </c>
      <c r="G98" s="171">
        <f>Data!LA26</f>
        <v>0</v>
      </c>
      <c r="H98" s="75">
        <f t="shared" si="2"/>
        <v>0</v>
      </c>
    </row>
    <row r="99" spans="2:8" x14ac:dyDescent="0.2">
      <c r="B99" s="9" t="str">
        <f>$B$40</f>
        <v>Social Service</v>
      </c>
      <c r="C99" s="171">
        <f>Data!HZ26</f>
        <v>0</v>
      </c>
      <c r="D99" s="171">
        <f>Data!IT26</f>
        <v>0</v>
      </c>
      <c r="E99" s="171">
        <f>Data!JN26</f>
        <v>0</v>
      </c>
      <c r="F99" s="171">
        <f>Data!KH26</f>
        <v>0</v>
      </c>
      <c r="G99" s="171">
        <f>Data!LB26</f>
        <v>0</v>
      </c>
      <c r="H99" s="75">
        <f t="shared" si="2"/>
        <v>0</v>
      </c>
    </row>
    <row r="100" spans="2:8" x14ac:dyDescent="0.2">
      <c r="B100" s="9" t="str">
        <f>$B$41</f>
        <v>Library Science</v>
      </c>
      <c r="C100" s="171">
        <f>Data!IA26</f>
        <v>0</v>
      </c>
      <c r="D100" s="171">
        <f>Data!IU26</f>
        <v>0</v>
      </c>
      <c r="E100" s="171">
        <f>Data!JO26</f>
        <v>0</v>
      </c>
      <c r="F100" s="171">
        <f>Data!KI26</f>
        <v>0</v>
      </c>
      <c r="G100" s="171">
        <f>Data!LC26</f>
        <v>0</v>
      </c>
      <c r="H100" s="75">
        <f t="shared" si="2"/>
        <v>0</v>
      </c>
    </row>
    <row r="101" spans="2:8" x14ac:dyDescent="0.2">
      <c r="B101" s="9" t="str">
        <f>$B$42</f>
        <v>Veterinary Science</v>
      </c>
      <c r="C101" s="171">
        <f>Data!IB26</f>
        <v>0</v>
      </c>
      <c r="D101" s="171">
        <f>Data!IV26</f>
        <v>0</v>
      </c>
      <c r="E101" s="171">
        <f>Data!JP26</f>
        <v>0</v>
      </c>
      <c r="F101" s="171">
        <f>Data!KJ26</f>
        <v>0</v>
      </c>
      <c r="G101" s="171">
        <f>Data!LD26</f>
        <v>0</v>
      </c>
      <c r="H101" s="75">
        <f t="shared" si="2"/>
        <v>0</v>
      </c>
    </row>
    <row r="102" spans="2:8" x14ac:dyDescent="0.2">
      <c r="B102" s="9" t="str">
        <f>$B$43</f>
        <v>Vocational Training</v>
      </c>
      <c r="C102" s="171">
        <f>Data!IC26</f>
        <v>0</v>
      </c>
      <c r="D102" s="171">
        <f>Data!IW26</f>
        <v>0</v>
      </c>
      <c r="E102" s="171">
        <f>Data!JQ26</f>
        <v>0</v>
      </c>
      <c r="F102" s="171">
        <f>Data!KK26</f>
        <v>0</v>
      </c>
      <c r="G102" s="171">
        <f>Data!LE26</f>
        <v>0</v>
      </c>
      <c r="H102" s="75">
        <f t="shared" si="2"/>
        <v>0</v>
      </c>
    </row>
    <row r="103" spans="2:8" x14ac:dyDescent="0.2">
      <c r="B103" s="9" t="str">
        <f>$B$44</f>
        <v>Physical Training</v>
      </c>
      <c r="C103" s="171">
        <f>Data!ID26</f>
        <v>0</v>
      </c>
      <c r="D103" s="171">
        <f>Data!IX26</f>
        <v>0</v>
      </c>
      <c r="E103" s="171">
        <f>Data!JR26</f>
        <v>0</v>
      </c>
      <c r="F103" s="171">
        <f>Data!KL26</f>
        <v>0</v>
      </c>
      <c r="G103" s="171">
        <f>Data!LF26</f>
        <v>0</v>
      </c>
      <c r="H103" s="75">
        <f t="shared" si="2"/>
        <v>0</v>
      </c>
    </row>
    <row r="104" spans="2:8" x14ac:dyDescent="0.2">
      <c r="B104" s="9" t="str">
        <f>$B$45</f>
        <v>Health Services</v>
      </c>
      <c r="C104" s="171">
        <f>Data!IE26</f>
        <v>0</v>
      </c>
      <c r="D104" s="171">
        <f>Data!IY26</f>
        <v>0</v>
      </c>
      <c r="E104" s="171">
        <f>Data!JS26</f>
        <v>0</v>
      </c>
      <c r="F104" s="171">
        <f>Data!KM26</f>
        <v>0</v>
      </c>
      <c r="G104" s="171">
        <f>Data!LG26</f>
        <v>0</v>
      </c>
      <c r="H104" s="75">
        <f t="shared" si="2"/>
        <v>0</v>
      </c>
    </row>
    <row r="105" spans="2:8" x14ac:dyDescent="0.2">
      <c r="B105" s="9" t="str">
        <f>$B$46</f>
        <v>Pharmacy</v>
      </c>
      <c r="C105" s="171">
        <f>Data!IF26</f>
        <v>0</v>
      </c>
      <c r="D105" s="171">
        <f>Data!IZ26</f>
        <v>0</v>
      </c>
      <c r="E105" s="171">
        <f>Data!JT26</f>
        <v>0</v>
      </c>
      <c r="F105" s="171">
        <f>Data!KN26</f>
        <v>0</v>
      </c>
      <c r="G105" s="171">
        <f>Data!LH26</f>
        <v>0</v>
      </c>
      <c r="H105" s="75">
        <f t="shared" si="2"/>
        <v>0</v>
      </c>
    </row>
    <row r="106" spans="2:8" x14ac:dyDescent="0.2">
      <c r="B106" s="9" t="str">
        <f>$B$47</f>
        <v>Business Administration</v>
      </c>
      <c r="C106" s="171">
        <f>Data!IG26</f>
        <v>0</v>
      </c>
      <c r="D106" s="171">
        <f>Data!JA26</f>
        <v>0</v>
      </c>
      <c r="E106" s="171">
        <f>Data!JU26</f>
        <v>0</v>
      </c>
      <c r="F106" s="171">
        <f>Data!KO26</f>
        <v>0</v>
      </c>
      <c r="G106" s="171">
        <f>Data!LI26</f>
        <v>0</v>
      </c>
      <c r="H106" s="75">
        <f t="shared" si="2"/>
        <v>0</v>
      </c>
    </row>
    <row r="107" spans="2:8" x14ac:dyDescent="0.2">
      <c r="B107" s="9" t="str">
        <f>$B$48</f>
        <v>Optometry</v>
      </c>
      <c r="C107" s="171">
        <f>Data!IH26</f>
        <v>0</v>
      </c>
      <c r="D107" s="171">
        <f>Data!JB26</f>
        <v>0</v>
      </c>
      <c r="E107" s="171">
        <f>Data!JV26</f>
        <v>0</v>
      </c>
      <c r="F107" s="171">
        <f>Data!KP26</f>
        <v>0</v>
      </c>
      <c r="G107" s="171">
        <f>Data!LJ26</f>
        <v>0</v>
      </c>
      <c r="H107" s="75">
        <f t="shared" si="2"/>
        <v>0</v>
      </c>
    </row>
    <row r="108" spans="2:8" x14ac:dyDescent="0.2">
      <c r="B108" s="9" t="str">
        <f>$B$49</f>
        <v>Teacher Ed-Practice Teaching</v>
      </c>
      <c r="C108" s="171">
        <f>Data!II26</f>
        <v>0</v>
      </c>
      <c r="D108" s="171">
        <f>Data!JC26</f>
        <v>0</v>
      </c>
      <c r="E108" s="171">
        <f>Data!JW26</f>
        <v>0</v>
      </c>
      <c r="F108" s="171">
        <f>Data!KQ26</f>
        <v>0</v>
      </c>
      <c r="G108" s="171">
        <f>Data!LK26</f>
        <v>0</v>
      </c>
      <c r="H108" s="75">
        <f t="shared" si="2"/>
        <v>0</v>
      </c>
    </row>
    <row r="109" spans="2:8" x14ac:dyDescent="0.2">
      <c r="B109" s="9" t="str">
        <f>$B$50</f>
        <v>Technology</v>
      </c>
      <c r="C109" s="171">
        <f>Data!IJ26</f>
        <v>0</v>
      </c>
      <c r="D109" s="171">
        <f>Data!JD26</f>
        <v>0</v>
      </c>
      <c r="E109" s="171">
        <f>Data!JX26</f>
        <v>0</v>
      </c>
      <c r="F109" s="171">
        <f>Data!KR26</f>
        <v>0</v>
      </c>
      <c r="G109" s="171">
        <f>Data!LL26</f>
        <v>0</v>
      </c>
      <c r="H109" s="75">
        <f t="shared" si="2"/>
        <v>0</v>
      </c>
    </row>
    <row r="110" spans="2:8" x14ac:dyDescent="0.2">
      <c r="B110" s="9" t="str">
        <f>$B$51</f>
        <v>Nursing</v>
      </c>
      <c r="C110" s="171">
        <f>Data!IK26</f>
        <v>0</v>
      </c>
      <c r="D110" s="171">
        <f>Data!JE26</f>
        <v>0</v>
      </c>
      <c r="E110" s="171">
        <f>Data!JY26</f>
        <v>0</v>
      </c>
      <c r="F110" s="171">
        <f>Data!KS26</f>
        <v>0</v>
      </c>
      <c r="G110" s="171">
        <f>Data!HPM26</f>
        <v>0</v>
      </c>
      <c r="H110" s="75">
        <f t="shared" si="2"/>
        <v>0</v>
      </c>
    </row>
    <row r="111" spans="2:8" x14ac:dyDescent="0.2">
      <c r="B111" s="39" t="str">
        <f>$B$52</f>
        <v>Totals</v>
      </c>
      <c r="C111" s="40">
        <f>SUM(C91:C110)</f>
        <v>58480</v>
      </c>
      <c r="D111" s="40">
        <f>SUM(D91:D110)</f>
        <v>0</v>
      </c>
      <c r="E111" s="40">
        <f>SUM(E91:E110)</f>
        <v>0</v>
      </c>
      <c r="F111" s="40">
        <f>SUM(F91:F110)</f>
        <v>0</v>
      </c>
      <c r="G111" s="40">
        <f>SUM(G91:G110)</f>
        <v>0</v>
      </c>
      <c r="H111" s="40">
        <f t="shared" si="2"/>
        <v>58480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3355029</v>
      </c>
      <c r="D116" s="21">
        <f t="shared" si="3"/>
        <v>1493924</v>
      </c>
      <c r="E116" s="21">
        <f t="shared" si="3"/>
        <v>759134</v>
      </c>
      <c r="F116" s="21">
        <f t="shared" si="3"/>
        <v>0</v>
      </c>
      <c r="G116" s="21">
        <f t="shared" si="3"/>
        <v>0</v>
      </c>
      <c r="H116" s="40">
        <f t="shared" ref="H116:H136" si="4">SUM(C116:G116)</f>
        <v>5608087</v>
      </c>
      <c r="I116" s="1"/>
    </row>
    <row r="117" spans="2:9" x14ac:dyDescent="0.2">
      <c r="B117" s="9" t="str">
        <f>$B$33</f>
        <v>Science</v>
      </c>
      <c r="C117" s="22">
        <f t="shared" si="3"/>
        <v>1146731</v>
      </c>
      <c r="D117" s="22">
        <f t="shared" si="3"/>
        <v>1015180</v>
      </c>
      <c r="E117" s="22">
        <f t="shared" si="3"/>
        <v>316845</v>
      </c>
      <c r="F117" s="22">
        <f t="shared" si="3"/>
        <v>0</v>
      </c>
      <c r="G117" s="22">
        <f t="shared" si="3"/>
        <v>0</v>
      </c>
      <c r="H117" s="75">
        <f t="shared" si="4"/>
        <v>2478756</v>
      </c>
      <c r="I117" s="1"/>
    </row>
    <row r="118" spans="2:9" x14ac:dyDescent="0.2">
      <c r="B118" s="9" t="str">
        <f>$B$34</f>
        <v>Fine Arts</v>
      </c>
      <c r="C118" s="22">
        <f t="shared" si="3"/>
        <v>697318</v>
      </c>
      <c r="D118" s="22">
        <f t="shared" si="3"/>
        <v>808300</v>
      </c>
      <c r="E118" s="22">
        <f t="shared" si="3"/>
        <v>0</v>
      </c>
      <c r="F118" s="22">
        <f t="shared" si="3"/>
        <v>0</v>
      </c>
      <c r="G118" s="22">
        <f t="shared" si="3"/>
        <v>0</v>
      </c>
      <c r="H118" s="75">
        <f t="shared" si="4"/>
        <v>1505618</v>
      </c>
      <c r="I118" s="1"/>
    </row>
    <row r="119" spans="2:9" x14ac:dyDescent="0.2">
      <c r="B119" s="9" t="str">
        <f>$B$35</f>
        <v>Teacher Education</v>
      </c>
      <c r="C119" s="22">
        <f t="shared" si="3"/>
        <v>191141</v>
      </c>
      <c r="D119" s="22">
        <f t="shared" si="3"/>
        <v>300108</v>
      </c>
      <c r="E119" s="22">
        <f t="shared" si="3"/>
        <v>639970</v>
      </c>
      <c r="F119" s="22">
        <f t="shared" si="3"/>
        <v>0</v>
      </c>
      <c r="G119" s="22">
        <f t="shared" si="3"/>
        <v>0</v>
      </c>
      <c r="H119" s="75">
        <f t="shared" si="4"/>
        <v>1131219</v>
      </c>
      <c r="I119" s="1"/>
    </row>
    <row r="120" spans="2:9" x14ac:dyDescent="0.2">
      <c r="B120" s="9" t="str">
        <f>$B$36</f>
        <v>Agriculture</v>
      </c>
      <c r="C120" s="22">
        <f t="shared" si="3"/>
        <v>566</v>
      </c>
      <c r="D120" s="22">
        <f t="shared" si="3"/>
        <v>34784</v>
      </c>
      <c r="E120" s="22">
        <f t="shared" si="3"/>
        <v>0</v>
      </c>
      <c r="F120" s="22">
        <f t="shared" si="3"/>
        <v>0</v>
      </c>
      <c r="G120" s="22">
        <f t="shared" si="3"/>
        <v>0</v>
      </c>
      <c r="H120" s="75">
        <f t="shared" si="4"/>
        <v>35350</v>
      </c>
      <c r="I120" s="1"/>
    </row>
    <row r="121" spans="2:9" x14ac:dyDescent="0.2">
      <c r="B121" s="9" t="str">
        <f>$B$37</f>
        <v>Engineering</v>
      </c>
      <c r="C121" s="22">
        <f t="shared" si="3"/>
        <v>509453</v>
      </c>
      <c r="D121" s="22">
        <f t="shared" si="3"/>
        <v>554725</v>
      </c>
      <c r="E121" s="22">
        <f t="shared" si="3"/>
        <v>177490</v>
      </c>
      <c r="F121" s="22">
        <f t="shared" si="3"/>
        <v>0</v>
      </c>
      <c r="G121" s="22">
        <f t="shared" si="3"/>
        <v>0</v>
      </c>
      <c r="H121" s="75">
        <f t="shared" si="4"/>
        <v>1241668</v>
      </c>
      <c r="I121" s="1"/>
    </row>
    <row r="122" spans="2:9" x14ac:dyDescent="0.2">
      <c r="B122" s="9" t="str">
        <f>$B$38</f>
        <v>Home Economics</v>
      </c>
      <c r="C122" s="22">
        <f t="shared" si="3"/>
        <v>1271</v>
      </c>
      <c r="D122" s="22">
        <f t="shared" si="3"/>
        <v>33012</v>
      </c>
      <c r="E122" s="22">
        <f t="shared" si="3"/>
        <v>15148</v>
      </c>
      <c r="F122" s="22">
        <f t="shared" si="3"/>
        <v>0</v>
      </c>
      <c r="G122" s="22">
        <f t="shared" si="3"/>
        <v>0</v>
      </c>
      <c r="H122" s="75">
        <f t="shared" si="4"/>
        <v>49431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14994</v>
      </c>
      <c r="D124" s="22">
        <f t="shared" si="3"/>
        <v>195832</v>
      </c>
      <c r="E124" s="22">
        <f t="shared" si="3"/>
        <v>0</v>
      </c>
      <c r="F124" s="22">
        <f t="shared" si="3"/>
        <v>0</v>
      </c>
      <c r="G124" s="22">
        <f t="shared" si="3"/>
        <v>0</v>
      </c>
      <c r="H124" s="75">
        <f t="shared" si="4"/>
        <v>210826</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69288</v>
      </c>
      <c r="D127" s="22">
        <f t="shared" si="3"/>
        <v>0</v>
      </c>
      <c r="E127" s="22">
        <f t="shared" si="3"/>
        <v>0</v>
      </c>
      <c r="F127" s="22">
        <f t="shared" si="3"/>
        <v>0</v>
      </c>
      <c r="G127" s="22">
        <f t="shared" si="3"/>
        <v>0</v>
      </c>
      <c r="H127" s="75">
        <f t="shared" si="4"/>
        <v>69288</v>
      </c>
      <c r="I127" s="1"/>
    </row>
    <row r="128" spans="2:9" x14ac:dyDescent="0.2">
      <c r="B128" s="9" t="str">
        <f>$B$44</f>
        <v>Physical Training</v>
      </c>
      <c r="C128" s="22">
        <f t="shared" si="3"/>
        <v>4489</v>
      </c>
      <c r="D128" s="22">
        <f t="shared" si="3"/>
        <v>0</v>
      </c>
      <c r="E128" s="22">
        <f t="shared" si="3"/>
        <v>0</v>
      </c>
      <c r="F128" s="22">
        <f t="shared" si="3"/>
        <v>0</v>
      </c>
      <c r="G128" s="22">
        <f t="shared" si="3"/>
        <v>0</v>
      </c>
      <c r="H128" s="75">
        <f t="shared" si="4"/>
        <v>4489</v>
      </c>
      <c r="I128" s="1"/>
    </row>
    <row r="129" spans="2:12" x14ac:dyDescent="0.2">
      <c r="B129" s="9" t="str">
        <f>$B$45</f>
        <v>Health Services</v>
      </c>
      <c r="C129" s="22">
        <f t="shared" si="3"/>
        <v>340930</v>
      </c>
      <c r="D129" s="22">
        <f t="shared" si="3"/>
        <v>1183231</v>
      </c>
      <c r="E129" s="22">
        <f t="shared" si="3"/>
        <v>362592</v>
      </c>
      <c r="F129" s="22">
        <f t="shared" si="3"/>
        <v>0</v>
      </c>
      <c r="G129" s="22">
        <f t="shared" si="3"/>
        <v>0</v>
      </c>
      <c r="H129" s="75">
        <f t="shared" si="4"/>
        <v>1886753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658230</v>
      </c>
      <c r="D131" s="22">
        <f t="shared" si="3"/>
        <v>2066553</v>
      </c>
      <c r="E131" s="22">
        <f t="shared" si="3"/>
        <v>494096</v>
      </c>
      <c r="F131" s="22">
        <f t="shared" si="3"/>
        <v>0</v>
      </c>
      <c r="G131" s="22">
        <f t="shared" si="3"/>
        <v>0</v>
      </c>
      <c r="H131" s="75">
        <f t="shared" si="4"/>
        <v>3218879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143312</v>
      </c>
      <c r="E133" s="22">
        <f t="shared" si="5"/>
        <v>0</v>
      </c>
      <c r="F133" s="22">
        <f t="shared" si="5"/>
        <v>0</v>
      </c>
      <c r="G133" s="22">
        <f t="shared" si="5"/>
        <v>0</v>
      </c>
      <c r="H133" s="75">
        <f t="shared" si="4"/>
        <v>143312</v>
      </c>
      <c r="I133" s="1"/>
    </row>
    <row r="134" spans="2:12" x14ac:dyDescent="0.2">
      <c r="B134" s="9" t="str">
        <f>$B$50</f>
        <v>Technology</v>
      </c>
      <c r="C134" s="22">
        <f t="shared" si="5"/>
        <v>87160</v>
      </c>
      <c r="D134" s="22">
        <f t="shared" si="5"/>
        <v>138832</v>
      </c>
      <c r="E134" s="22">
        <f t="shared" si="5"/>
        <v>12257</v>
      </c>
      <c r="F134" s="22">
        <f t="shared" si="5"/>
        <v>0</v>
      </c>
      <c r="G134" s="22">
        <f t="shared" si="5"/>
        <v>0</v>
      </c>
      <c r="H134" s="75">
        <f t="shared" si="4"/>
        <v>238249</v>
      </c>
      <c r="I134" s="1"/>
    </row>
    <row r="135" spans="2:12" x14ac:dyDescent="0.2">
      <c r="B135" s="9" t="str">
        <f>$B$51</f>
        <v>Nursing</v>
      </c>
      <c r="C135" s="22">
        <f t="shared" si="5"/>
        <v>37925</v>
      </c>
      <c r="D135" s="22">
        <f t="shared" si="5"/>
        <v>958162</v>
      </c>
      <c r="E135" s="22">
        <f t="shared" si="5"/>
        <v>510260</v>
      </c>
      <c r="F135" s="22">
        <f t="shared" si="5"/>
        <v>0</v>
      </c>
      <c r="G135" s="22">
        <f t="shared" si="5"/>
        <v>0</v>
      </c>
      <c r="H135" s="75">
        <f t="shared" si="4"/>
        <v>1506347</v>
      </c>
      <c r="I135" s="1"/>
    </row>
    <row r="136" spans="2:12" x14ac:dyDescent="0.2">
      <c r="B136" s="39" t="str">
        <f>$B$52</f>
        <v>Totals</v>
      </c>
      <c r="C136" s="40">
        <f>SUM(C116:C135)</f>
        <v>7114525</v>
      </c>
      <c r="D136" s="40">
        <f>SUM(D116:D135)</f>
        <v>8925955</v>
      </c>
      <c r="E136" s="40">
        <f>SUM(E116:E135)</f>
        <v>3287792</v>
      </c>
      <c r="F136" s="40">
        <f>SUM(F116:F135)</f>
        <v>0</v>
      </c>
      <c r="G136" s="40">
        <f>SUM(G116:G135)</f>
        <v>0</v>
      </c>
      <c r="H136" s="40">
        <f t="shared" si="4"/>
        <v>19328272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21155904</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Data!QD26</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Data!LN26</f>
        <v>0</v>
      </c>
      <c r="D143" s="171">
        <f>Data!MH26</f>
        <v>0</v>
      </c>
      <c r="E143" s="171">
        <f>Data!NB26</f>
        <v>0</v>
      </c>
      <c r="F143" s="171">
        <f>Data!NV26</f>
        <v>0</v>
      </c>
      <c r="G143" s="171">
        <f>Data!OP26</f>
        <v>0</v>
      </c>
      <c r="H143" s="172">
        <f>Data!PJ26</f>
        <v>6092798</v>
      </c>
      <c r="I143" s="76">
        <f t="shared" ref="I143:I162" si="6">SUM(C143:H143)</f>
        <v>6092798</v>
      </c>
    </row>
    <row r="144" spans="2:12" x14ac:dyDescent="0.2">
      <c r="B144" s="9" t="str">
        <f>$B$33</f>
        <v>Science</v>
      </c>
      <c r="C144" s="171">
        <f>Data!LO26</f>
        <v>0</v>
      </c>
      <c r="D144" s="171">
        <f>Data!MI26</f>
        <v>0</v>
      </c>
      <c r="E144" s="171">
        <f>Data!NC26</f>
        <v>0</v>
      </c>
      <c r="F144" s="171">
        <f>Data!NW26</f>
        <v>0</v>
      </c>
      <c r="G144" s="171">
        <f>Data!OQ26</f>
        <v>0</v>
      </c>
      <c r="H144" s="172">
        <f>Data!PK26</f>
        <v>2721375</v>
      </c>
      <c r="I144" s="76">
        <f t="shared" si="6"/>
        <v>2721375</v>
      </c>
    </row>
    <row r="145" spans="2:9" x14ac:dyDescent="0.2">
      <c r="B145" s="9" t="str">
        <f>$B$34</f>
        <v>Fine Arts</v>
      </c>
      <c r="C145" s="171">
        <f>Data!LP26</f>
        <v>0</v>
      </c>
      <c r="D145" s="171">
        <f>Data!MJ26</f>
        <v>0</v>
      </c>
      <c r="E145" s="171">
        <f>Data!ND26</f>
        <v>0</v>
      </c>
      <c r="F145" s="171">
        <f>Data!NX26</f>
        <v>0</v>
      </c>
      <c r="G145" s="171">
        <f>Data!OR26</f>
        <v>0</v>
      </c>
      <c r="H145" s="172">
        <f>Data!PL26</f>
        <v>1652987</v>
      </c>
      <c r="I145" s="76">
        <f t="shared" si="6"/>
        <v>1652987</v>
      </c>
    </row>
    <row r="146" spans="2:9" x14ac:dyDescent="0.2">
      <c r="B146" s="9" t="str">
        <f>$B$35</f>
        <v>Teacher Education</v>
      </c>
      <c r="C146" s="171">
        <f>Data!LQ26</f>
        <v>0</v>
      </c>
      <c r="D146" s="171">
        <f>Data!MK26</f>
        <v>0</v>
      </c>
      <c r="E146" s="171">
        <f>Data!NE26</f>
        <v>0</v>
      </c>
      <c r="F146" s="171">
        <f>Data!NY26</f>
        <v>0</v>
      </c>
      <c r="G146" s="171">
        <f>Data!OS26</f>
        <v>0</v>
      </c>
      <c r="H146" s="172">
        <f>Data!PN26</f>
        <v>1241942</v>
      </c>
      <c r="I146" s="76">
        <f t="shared" si="6"/>
        <v>1241942</v>
      </c>
    </row>
    <row r="147" spans="2:9" x14ac:dyDescent="0.2">
      <c r="B147" s="9" t="str">
        <f>$B$36</f>
        <v>Agriculture</v>
      </c>
      <c r="C147" s="171">
        <f>Data!LR26</f>
        <v>0</v>
      </c>
      <c r="D147" s="171">
        <f>Data!ML26</f>
        <v>0</v>
      </c>
      <c r="E147" s="171">
        <f>Data!NF26</f>
        <v>0</v>
      </c>
      <c r="F147" s="171">
        <f>Data!NZ26</f>
        <v>0</v>
      </c>
      <c r="G147" s="171">
        <f>Data!OT26</f>
        <v>0</v>
      </c>
      <c r="H147" s="172">
        <f>Data!PM26</f>
        <v>38810</v>
      </c>
      <c r="I147" s="76">
        <f t="shared" si="6"/>
        <v>38810</v>
      </c>
    </row>
    <row r="148" spans="2:9" x14ac:dyDescent="0.2">
      <c r="B148" s="9" t="str">
        <f>$B$37</f>
        <v>Engineering</v>
      </c>
      <c r="C148" s="171">
        <f>Data!LS26</f>
        <v>0</v>
      </c>
      <c r="D148" s="171">
        <f>Data!MM26</f>
        <v>0</v>
      </c>
      <c r="E148" s="171">
        <f>Data!NG26</f>
        <v>0</v>
      </c>
      <c r="F148" s="171">
        <f>Data!OA26</f>
        <v>0</v>
      </c>
      <c r="G148" s="171">
        <f>Data!OU26</f>
        <v>0</v>
      </c>
      <c r="H148" s="172">
        <f>Data!PO26</f>
        <v>1363202</v>
      </c>
      <c r="I148" s="76">
        <f t="shared" si="6"/>
        <v>1363202</v>
      </c>
    </row>
    <row r="149" spans="2:9" x14ac:dyDescent="0.2">
      <c r="B149" s="9" t="str">
        <f>$B$38</f>
        <v>Home Economics</v>
      </c>
      <c r="C149" s="171">
        <f>Data!LT26</f>
        <v>0</v>
      </c>
      <c r="D149" s="171">
        <f>Data!MN26</f>
        <v>0</v>
      </c>
      <c r="E149" s="171">
        <f>Data!NH26</f>
        <v>0</v>
      </c>
      <c r="F149" s="171">
        <f>Data!OB26</f>
        <v>0</v>
      </c>
      <c r="G149" s="171">
        <f>Data!OV26</f>
        <v>0</v>
      </c>
      <c r="H149" s="172">
        <f>Data!PP26</f>
        <v>54269</v>
      </c>
      <c r="I149" s="76">
        <f t="shared" si="6"/>
        <v>54269</v>
      </c>
    </row>
    <row r="150" spans="2:9" x14ac:dyDescent="0.2">
      <c r="B150" s="9" t="str">
        <f>$B$39</f>
        <v>Law</v>
      </c>
      <c r="C150" s="171">
        <f>Data!LU26</f>
        <v>0</v>
      </c>
      <c r="D150" s="171">
        <f>Data!MO26</f>
        <v>0</v>
      </c>
      <c r="E150" s="171">
        <f>Data!NI26</f>
        <v>0</v>
      </c>
      <c r="F150" s="171">
        <f>Data!OC26</f>
        <v>0</v>
      </c>
      <c r="G150" s="171">
        <f>Data!OW26</f>
        <v>0</v>
      </c>
      <c r="H150" s="172">
        <f>Data!PQ26</f>
        <v>0</v>
      </c>
      <c r="I150" s="76">
        <f t="shared" si="6"/>
        <v>0</v>
      </c>
    </row>
    <row r="151" spans="2:9" x14ac:dyDescent="0.2">
      <c r="B151" s="9" t="str">
        <f>$B$40</f>
        <v>Social Service</v>
      </c>
      <c r="C151" s="171">
        <f>Data!LV26</f>
        <v>0</v>
      </c>
      <c r="D151" s="171">
        <f>Data!MP26</f>
        <v>0</v>
      </c>
      <c r="E151" s="171">
        <f>Data!NJ26</f>
        <v>0</v>
      </c>
      <c r="F151" s="171">
        <f>Data!OD26</f>
        <v>0</v>
      </c>
      <c r="G151" s="171">
        <f>Data!OX26</f>
        <v>0</v>
      </c>
      <c r="H151" s="172">
        <f>Data!PR26</f>
        <v>231461</v>
      </c>
      <c r="I151" s="76">
        <f t="shared" si="6"/>
        <v>231461</v>
      </c>
    </row>
    <row r="152" spans="2:9" x14ac:dyDescent="0.2">
      <c r="B152" s="9" t="str">
        <f>$B$41</f>
        <v>Library Science</v>
      </c>
      <c r="C152" s="171">
        <f>Data!LW26</f>
        <v>0</v>
      </c>
      <c r="D152" s="171">
        <f>Data!MQ26</f>
        <v>0</v>
      </c>
      <c r="E152" s="171">
        <f>Data!NK26</f>
        <v>0</v>
      </c>
      <c r="F152" s="171">
        <f>Data!OE26</f>
        <v>0</v>
      </c>
      <c r="G152" s="171">
        <f>Data!OY26</f>
        <v>0</v>
      </c>
      <c r="H152" s="172">
        <f>Data!PS26</f>
        <v>0</v>
      </c>
      <c r="I152" s="76">
        <f t="shared" si="6"/>
        <v>0</v>
      </c>
    </row>
    <row r="153" spans="2:9" x14ac:dyDescent="0.2">
      <c r="B153" s="9" t="str">
        <f>$B$42</f>
        <v>Veterinary Science</v>
      </c>
      <c r="C153" s="171">
        <f>Data!LX26</f>
        <v>0</v>
      </c>
      <c r="D153" s="171">
        <f>Data!MR26</f>
        <v>0</v>
      </c>
      <c r="E153" s="171">
        <f>Data!NL26</f>
        <v>0</v>
      </c>
      <c r="F153" s="171">
        <f>Data!OF26</f>
        <v>0</v>
      </c>
      <c r="G153" s="171">
        <f>Data!OZ26</f>
        <v>0</v>
      </c>
      <c r="H153" s="172">
        <f>Data!PT26</f>
        <v>0</v>
      </c>
      <c r="I153" s="76">
        <f t="shared" si="6"/>
        <v>0</v>
      </c>
    </row>
    <row r="154" spans="2:9" x14ac:dyDescent="0.2">
      <c r="B154" s="9" t="str">
        <f>$B$43</f>
        <v>Vocational Training</v>
      </c>
      <c r="C154" s="171">
        <f>Data!LY26</f>
        <v>0</v>
      </c>
      <c r="D154" s="171">
        <f>Data!MS26</f>
        <v>0</v>
      </c>
      <c r="E154" s="171">
        <f>Data!NM26</f>
        <v>0</v>
      </c>
      <c r="F154" s="171">
        <f>Data!OG26</f>
        <v>0</v>
      </c>
      <c r="G154" s="171">
        <f>Data!PA26</f>
        <v>0</v>
      </c>
      <c r="H154" s="172">
        <f>Data!PU26</f>
        <v>76070</v>
      </c>
      <c r="I154" s="76">
        <f t="shared" si="6"/>
        <v>76070</v>
      </c>
    </row>
    <row r="155" spans="2:9" x14ac:dyDescent="0.2">
      <c r="B155" s="9" t="str">
        <f>$B$44</f>
        <v>Physical Training</v>
      </c>
      <c r="C155" s="171">
        <f>Data!LZ26</f>
        <v>0</v>
      </c>
      <c r="D155" s="171">
        <f>Data!MT26</f>
        <v>0</v>
      </c>
      <c r="E155" s="171">
        <f>Data!NN26</f>
        <v>0</v>
      </c>
      <c r="F155" s="171">
        <f>Data!OH26</f>
        <v>0</v>
      </c>
      <c r="G155" s="171">
        <f>Data!PB26</f>
        <v>0</v>
      </c>
      <c r="H155" s="172">
        <f>Data!PV26</f>
        <v>4928</v>
      </c>
      <c r="I155" s="76">
        <f t="shared" si="6"/>
        <v>4928</v>
      </c>
    </row>
    <row r="156" spans="2:9" x14ac:dyDescent="0.2">
      <c r="B156" s="9" t="str">
        <f>$B$45</f>
        <v>Health Services</v>
      </c>
      <c r="C156" s="171">
        <f>Data!MA26</f>
        <v>0</v>
      </c>
      <c r="D156" s="171">
        <f>Data!MU26</f>
        <v>0</v>
      </c>
      <c r="E156" s="171">
        <f>Data!NO26</f>
        <v>0</v>
      </c>
      <c r="F156" s="171">
        <f>Data!OI26</f>
        <v>0</v>
      </c>
      <c r="G156" s="171">
        <f>Data!PC26</f>
        <v>0</v>
      </c>
      <c r="H156" s="172">
        <f>Data!PW26</f>
        <v>2071427</v>
      </c>
      <c r="I156" s="76">
        <f t="shared" si="6"/>
        <v>2071427</v>
      </c>
    </row>
    <row r="157" spans="2:9" x14ac:dyDescent="0.2">
      <c r="B157" s="9" t="str">
        <f>$B$46</f>
        <v>Pharmacy</v>
      </c>
      <c r="C157" s="171">
        <f>Data!MB26</f>
        <v>0</v>
      </c>
      <c r="D157" s="171">
        <f>Data!MV26</f>
        <v>0</v>
      </c>
      <c r="E157" s="171">
        <f>Data!NP26</f>
        <v>0</v>
      </c>
      <c r="F157" s="171">
        <f>Data!OJ26</f>
        <v>0</v>
      </c>
      <c r="G157" s="171">
        <f>Data!PD26</f>
        <v>0</v>
      </c>
      <c r="H157" s="172">
        <f>Data!PX26</f>
        <v>0</v>
      </c>
      <c r="I157" s="76">
        <f t="shared" si="6"/>
        <v>0</v>
      </c>
    </row>
    <row r="158" spans="2:9" x14ac:dyDescent="0.2">
      <c r="B158" s="9" t="str">
        <f>$B$47</f>
        <v>Business Administration</v>
      </c>
      <c r="C158" s="171">
        <f>Data!MC26</f>
        <v>0</v>
      </c>
      <c r="D158" s="171">
        <f>Data!MW26</f>
        <v>0</v>
      </c>
      <c r="E158" s="171">
        <f>Data!NQ26</f>
        <v>0</v>
      </c>
      <c r="F158" s="171">
        <f>Data!OK26</f>
        <v>0</v>
      </c>
      <c r="G158" s="171">
        <f>Data!PE26</f>
        <v>0</v>
      </c>
      <c r="H158" s="172">
        <f>Data!PY26</f>
        <v>3533940</v>
      </c>
      <c r="I158" s="76">
        <f t="shared" si="6"/>
        <v>3533940</v>
      </c>
    </row>
    <row r="159" spans="2:9" x14ac:dyDescent="0.2">
      <c r="B159" s="9" t="str">
        <f>$B$48</f>
        <v>Optometry</v>
      </c>
      <c r="C159" s="171">
        <f>Data!MD26</f>
        <v>0</v>
      </c>
      <c r="D159" s="171">
        <f>Data!MX26</f>
        <v>0</v>
      </c>
      <c r="E159" s="171">
        <f>Data!NR26</f>
        <v>0</v>
      </c>
      <c r="F159" s="171">
        <f>Data!OL26</f>
        <v>0</v>
      </c>
      <c r="G159" s="171">
        <f>Data!PF26</f>
        <v>0</v>
      </c>
      <c r="H159" s="172">
        <f>Data!PZ26</f>
        <v>0</v>
      </c>
      <c r="I159" s="76">
        <f t="shared" si="6"/>
        <v>0</v>
      </c>
    </row>
    <row r="160" spans="2:9" x14ac:dyDescent="0.2">
      <c r="B160" s="9" t="str">
        <f>$B$49</f>
        <v>Teacher Ed-Practice Teaching</v>
      </c>
      <c r="C160" s="171">
        <f>Data!ME26</f>
        <v>0</v>
      </c>
      <c r="D160" s="171">
        <f>Data!MY26</f>
        <v>0</v>
      </c>
      <c r="E160" s="171">
        <f>Data!NS26</f>
        <v>0</v>
      </c>
      <c r="F160" s="171">
        <f>Data!OM26</f>
        <v>0</v>
      </c>
      <c r="G160" s="171">
        <f>Data!PG26</f>
        <v>0</v>
      </c>
      <c r="H160" s="172">
        <f>Data!QA26</f>
        <v>157339</v>
      </c>
      <c r="I160" s="76">
        <f t="shared" si="6"/>
        <v>157339</v>
      </c>
    </row>
    <row r="161" spans="2:10" x14ac:dyDescent="0.2">
      <c r="B161" s="9" t="str">
        <f>$B$50</f>
        <v>Technology</v>
      </c>
      <c r="C161" s="171">
        <f>Data!MF26</f>
        <v>0</v>
      </c>
      <c r="D161" s="171">
        <f>Data!MZ26</f>
        <v>0</v>
      </c>
      <c r="E161" s="171">
        <f>Data!NT26</f>
        <v>0</v>
      </c>
      <c r="F161" s="171">
        <f>Data!ON26</f>
        <v>0</v>
      </c>
      <c r="G161" s="171">
        <f>Data!PH26</f>
        <v>0</v>
      </c>
      <c r="H161" s="172">
        <f>Data!QB26</f>
        <v>261569</v>
      </c>
      <c r="I161" s="76">
        <f t="shared" si="6"/>
        <v>261569</v>
      </c>
    </row>
    <row r="162" spans="2:10" x14ac:dyDescent="0.2">
      <c r="B162" s="9" t="str">
        <f>$B$51</f>
        <v>Nursing</v>
      </c>
      <c r="C162" s="171">
        <f>Data!MG26</f>
        <v>0</v>
      </c>
      <c r="D162" s="171">
        <f>Data!NA26</f>
        <v>0</v>
      </c>
      <c r="E162" s="171">
        <f>Data!NU26</f>
        <v>0</v>
      </c>
      <c r="F162" s="171">
        <f>Data!OO26</f>
        <v>0</v>
      </c>
      <c r="G162" s="171">
        <f>Data!PI26</f>
        <v>0</v>
      </c>
      <c r="H162" s="172">
        <f>Data!QC26</f>
        <v>1653787</v>
      </c>
      <c r="I162" s="76">
        <f t="shared" si="6"/>
        <v>1653787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21155904</v>
      </c>
      <c r="I163" s="76">
        <f>SUM(I143:I162)</f>
        <v>21155904</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3645006.5737464488</v>
      </c>
      <c r="D168" s="21">
        <f t="shared" si="8"/>
        <v>1623044.9276824701</v>
      </c>
      <c r="E168" s="21">
        <f t="shared" si="8"/>
        <v>824746.49857108132</v>
      </c>
      <c r="F168" s="21">
        <f t="shared" si="8"/>
        <v>0</v>
      </c>
      <c r="G168" s="21">
        <f t="shared" si="8"/>
        <v>0</v>
      </c>
      <c r="H168" s="40">
        <f t="shared" ref="H168:H188" si="9">SUM(C168:G168)</f>
        <v>6092798</v>
      </c>
      <c r="I168" s="56"/>
      <c r="J168" s="57"/>
    </row>
    <row r="169" spans="2:10" x14ac:dyDescent="0.2">
      <c r="B169" s="9" t="str">
        <f>$B$33</f>
        <v>Science</v>
      </c>
      <c r="C169" s="22">
        <f t="shared" si="8"/>
        <v>1258972.2728356482</v>
      </c>
      <c r="D169" s="22">
        <f t="shared" si="8"/>
        <v>1114545.1478483563</v>
      </c>
      <c r="E169" s="22">
        <f t="shared" si="8"/>
        <v>347857.57931599562</v>
      </c>
      <c r="F169" s="22">
        <f t="shared" si="8"/>
        <v>0</v>
      </c>
      <c r="G169" s="22">
        <f t="shared" si="8"/>
        <v>0</v>
      </c>
      <c r="H169" s="75">
        <f t="shared" si="9"/>
        <v>2721375</v>
      </c>
      <c r="I169" s="56"/>
      <c r="J169" s="57"/>
    </row>
    <row r="170" spans="2:10" x14ac:dyDescent="0.2">
      <c r="B170" s="9" t="str">
        <f>$B$34</f>
        <v>Fine Arts</v>
      </c>
      <c r="C170" s="22">
        <f t="shared" si="8"/>
        <v>765571.07371590938</v>
      </c>
      <c r="D170" s="22">
        <f t="shared" si="8"/>
        <v>887415.92628409062</v>
      </c>
      <c r="E170" s="22">
        <f t="shared" si="8"/>
        <v>0</v>
      </c>
      <c r="F170" s="22">
        <f t="shared" si="8"/>
        <v>0</v>
      </c>
      <c r="G170" s="22">
        <f t="shared" si="8"/>
        <v>0</v>
      </c>
      <c r="H170" s="75">
        <f t="shared" si="9"/>
        <v>1652987</v>
      </c>
      <c r="I170" s="56"/>
      <c r="J170" s="57"/>
    </row>
    <row r="171" spans="2:10" x14ac:dyDescent="0.2">
      <c r="B171" s="9" t="str">
        <f>$B$35</f>
        <v>Teacher Education</v>
      </c>
      <c r="C171" s="22">
        <f t="shared" si="8"/>
        <v>209849.7601454714</v>
      </c>
      <c r="D171" s="22">
        <f t="shared" si="8"/>
        <v>329482.38116226834</v>
      </c>
      <c r="E171" s="22">
        <f t="shared" si="8"/>
        <v>702609.85869226034</v>
      </c>
      <c r="F171" s="22">
        <f t="shared" si="8"/>
        <v>0</v>
      </c>
      <c r="G171" s="22">
        <f t="shared" si="8"/>
        <v>0</v>
      </c>
      <c r="H171" s="75">
        <f t="shared" si="9"/>
        <v>1241942</v>
      </c>
      <c r="I171" s="56"/>
      <c r="J171" s="57"/>
    </row>
    <row r="172" spans="2:10" x14ac:dyDescent="0.2">
      <c r="B172" s="9" t="str">
        <f>$B$36</f>
        <v>Agriculture</v>
      </c>
      <c r="C172" s="22">
        <f t="shared" si="8"/>
        <v>621.39915134370585</v>
      </c>
      <c r="D172" s="22">
        <f t="shared" si="8"/>
        <v>38188.600848656293</v>
      </c>
      <c r="E172" s="22">
        <f t="shared" si="8"/>
        <v>0</v>
      </c>
      <c r="F172" s="22">
        <f t="shared" si="8"/>
        <v>0</v>
      </c>
      <c r="G172" s="22">
        <f t="shared" si="8"/>
        <v>0</v>
      </c>
      <c r="H172" s="75">
        <f t="shared" si="9"/>
        <v>38810</v>
      </c>
      <c r="I172" s="56"/>
      <c r="J172" s="57"/>
    </row>
    <row r="173" spans="2:10" x14ac:dyDescent="0.2">
      <c r="B173" s="9" t="str">
        <f>$B$37</f>
        <v>Engineering</v>
      </c>
      <c r="C173" s="22">
        <f t="shared" si="8"/>
        <v>559318.06932771078</v>
      </c>
      <c r="D173" s="22">
        <f t="shared" si="8"/>
        <v>609021.27577581129</v>
      </c>
      <c r="E173" s="22">
        <f t="shared" si="8"/>
        <v>194862.65489647796</v>
      </c>
      <c r="F173" s="22">
        <f t="shared" si="8"/>
        <v>0</v>
      </c>
      <c r="G173" s="22">
        <f t="shared" si="8"/>
        <v>0</v>
      </c>
      <c r="H173" s="75">
        <f t="shared" si="9"/>
        <v>1363202</v>
      </c>
      <c r="I173" s="56"/>
      <c r="J173" s="57"/>
    </row>
    <row r="174" spans="2:10" x14ac:dyDescent="0.2">
      <c r="B174" s="9" t="str">
        <f>$B$38</f>
        <v>Home Economics</v>
      </c>
      <c r="C174" s="22">
        <f t="shared" si="8"/>
        <v>1395.3976047419635</v>
      </c>
      <c r="D174" s="22">
        <f t="shared" si="8"/>
        <v>36243.010013958854</v>
      </c>
      <c r="E174" s="22">
        <f t="shared" si="8"/>
        <v>16630.592381299186</v>
      </c>
      <c r="F174" s="22">
        <f t="shared" si="8"/>
        <v>0</v>
      </c>
      <c r="G174" s="22">
        <f t="shared" si="8"/>
        <v>0</v>
      </c>
      <c r="H174" s="75">
        <f t="shared" si="9"/>
        <v>54269</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16461.566571485491</v>
      </c>
      <c r="D176" s="22">
        <f t="shared" si="8"/>
        <v>214999.43342851452</v>
      </c>
      <c r="E176" s="22">
        <f t="shared" si="8"/>
        <v>0</v>
      </c>
      <c r="F176" s="22">
        <f t="shared" si="8"/>
        <v>0</v>
      </c>
      <c r="G176" s="22">
        <f t="shared" si="8"/>
        <v>0</v>
      </c>
      <c r="H176" s="75">
        <f t="shared" si="9"/>
        <v>231461</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76070</v>
      </c>
      <c r="D179" s="22">
        <f t="shared" si="8"/>
        <v>0</v>
      </c>
      <c r="E179" s="22">
        <f t="shared" si="8"/>
        <v>0</v>
      </c>
      <c r="F179" s="22">
        <f t="shared" si="8"/>
        <v>0</v>
      </c>
      <c r="G179" s="22">
        <f t="shared" si="8"/>
        <v>0</v>
      </c>
      <c r="H179" s="75">
        <f t="shared" si="9"/>
        <v>76070</v>
      </c>
      <c r="I179" s="56"/>
      <c r="J179" s="57"/>
    </row>
    <row r="180" spans="2:10" x14ac:dyDescent="0.2">
      <c r="B180" s="9" t="str">
        <f>$B$44</f>
        <v>Physical Training</v>
      </c>
      <c r="C180" s="22">
        <f t="shared" si="8"/>
        <v>4928</v>
      </c>
      <c r="D180" s="22">
        <f t="shared" si="8"/>
        <v>0</v>
      </c>
      <c r="E180" s="22">
        <f t="shared" si="8"/>
        <v>0</v>
      </c>
      <c r="F180" s="22">
        <f t="shared" si="8"/>
        <v>0</v>
      </c>
      <c r="G180" s="22">
        <f t="shared" si="8"/>
        <v>0</v>
      </c>
      <c r="H180" s="75">
        <f t="shared" si="9"/>
        <v>4928</v>
      </c>
      <c r="I180" s="56"/>
      <c r="J180" s="57"/>
    </row>
    <row r="181" spans="2:10" x14ac:dyDescent="0.2">
      <c r="B181" s="9" t="str">
        <f>$B$45</f>
        <v>Health Services</v>
      </c>
      <c r="C181" s="22">
        <f t="shared" si="8"/>
        <v>374299.97838084796</v>
      </c>
      <c r="D181" s="22">
        <f t="shared" si="8"/>
        <v>1299044.7825640135</v>
      </c>
      <c r="E181" s="22">
        <f t="shared" si="8"/>
        <v>398082.23905513866</v>
      </c>
      <c r="F181" s="22">
        <f t="shared" si="8"/>
        <v>0</v>
      </c>
      <c r="G181" s="22">
        <f t="shared" si="8"/>
        <v>0</v>
      </c>
      <c r="H181" s="75">
        <f t="shared" si="9"/>
        <v>2071427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722656.96417914436</v>
      </c>
      <c r="D183" s="22">
        <f t="shared" si="8"/>
        <v>2268825.3608849542</v>
      </c>
      <c r="E183" s="22">
        <f t="shared" si="8"/>
        <v>542457.67493590165</v>
      </c>
      <c r="F183" s="22">
        <f t="shared" si="8"/>
        <v>0</v>
      </c>
      <c r="G183" s="22">
        <f t="shared" si="8"/>
        <v>0</v>
      </c>
      <c r="H183" s="75">
        <f t="shared" si="9"/>
        <v>3533940</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157339</v>
      </c>
      <c r="E185" s="22">
        <f t="shared" si="10"/>
        <v>0</v>
      </c>
      <c r="F185" s="22">
        <f t="shared" si="10"/>
        <v>0</v>
      </c>
      <c r="G185" s="22">
        <f t="shared" si="10"/>
        <v>0</v>
      </c>
      <c r="H185" s="75">
        <f t="shared" si="9"/>
        <v>157339</v>
      </c>
      <c r="I185" s="56"/>
      <c r="J185" s="57"/>
    </row>
    <row r="186" spans="2:10" x14ac:dyDescent="0.2">
      <c r="B186" s="9" t="str">
        <f>$B$50</f>
        <v>Technology</v>
      </c>
      <c r="C186" s="22">
        <f t="shared" si="10"/>
        <v>95691.289533219446</v>
      </c>
      <c r="D186" s="22">
        <f t="shared" si="10"/>
        <v>152420.985641073</v>
      </c>
      <c r="E186" s="22">
        <f t="shared" si="10"/>
        <v>13456.724825707559</v>
      </c>
      <c r="F186" s="22">
        <f t="shared" si="10"/>
        <v>0</v>
      </c>
      <c r="G186" s="22">
        <f t="shared" si="10"/>
        <v>0</v>
      </c>
      <c r="H186" s="75">
        <f t="shared" si="9"/>
        <v>261569</v>
      </c>
      <c r="I186" s="56"/>
      <c r="J186" s="57"/>
    </row>
    <row r="187" spans="2:10" x14ac:dyDescent="0.2">
      <c r="B187" s="9" t="str">
        <f>$B$51</f>
        <v>Nursing</v>
      </c>
      <c r="C187" s="22">
        <f t="shared" si="10"/>
        <v>41637.067670994795</v>
      </c>
      <c r="D187" s="22">
        <f t="shared" si="10"/>
        <v>1051946.1050435258</v>
      </c>
      <c r="E187" s="22">
        <f t="shared" si="10"/>
        <v>560203.8272854794</v>
      </c>
      <c r="F187" s="22">
        <f t="shared" si="10"/>
        <v>0</v>
      </c>
      <c r="G187" s="22">
        <f t="shared" si="10"/>
        <v>0</v>
      </c>
      <c r="H187" s="75">
        <f t="shared" si="9"/>
        <v>1653787</v>
      </c>
      <c r="I187" s="56"/>
      <c r="J187" s="57"/>
    </row>
    <row r="188" spans="2:10" x14ac:dyDescent="0.2">
      <c r="B188" s="39" t="str">
        <f>$B$52</f>
        <v>Totals</v>
      </c>
      <c r="C188" s="40">
        <f>SUM(C168:C187)</f>
        <v>7772479.4128629658</v>
      </c>
      <c r="D188" s="40">
        <f>SUM(D168:D187)</f>
        <v>9782516.9371776916</v>
      </c>
      <c r="E188" s="40">
        <f>SUM(E168:E187)</f>
        <v>3600907.6499593416</v>
      </c>
      <c r="F188" s="40">
        <f>SUM(F168:F187)</f>
        <v>0</v>
      </c>
      <c r="G188" s="40">
        <f>SUM(G168:G187)</f>
        <v>0</v>
      </c>
      <c r="H188" s="40">
        <f t="shared" si="9"/>
        <v>21155904</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15935163</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2766048.3039936009</v>
      </c>
      <c r="D193" s="42">
        <f t="shared" si="11"/>
        <v>1231663.2573057746</v>
      </c>
      <c r="E193" s="42">
        <f t="shared" si="11"/>
        <v>625866.8146248149</v>
      </c>
      <c r="F193" s="42">
        <f t="shared" si="11"/>
        <v>0</v>
      </c>
      <c r="G193" s="42">
        <f t="shared" si="11"/>
        <v>0</v>
      </c>
      <c r="H193" s="42">
        <f>SUM(C193:G193)</f>
        <v>4623578.3759241905</v>
      </c>
      <c r="I193" s="1"/>
    </row>
    <row r="194" spans="2:9" x14ac:dyDescent="0.2">
      <c r="B194" s="9" t="str">
        <f>$B$33</f>
        <v>Science</v>
      </c>
      <c r="C194" s="43">
        <f t="shared" si="11"/>
        <v>945420.54262031289</v>
      </c>
      <c r="D194" s="43">
        <f t="shared" si="11"/>
        <v>836963.53064257372</v>
      </c>
      <c r="E194" s="43">
        <f t="shared" si="11"/>
        <v>261222.35452476039</v>
      </c>
      <c r="F194" s="43">
        <f t="shared" si="11"/>
        <v>0</v>
      </c>
      <c r="G194" s="43">
        <f t="shared" si="11"/>
        <v>0</v>
      </c>
      <c r="H194" s="43">
        <f t="shared" ref="H194:H213" si="12">SUM(C194:G194)</f>
        <v>2043606.4277876471</v>
      </c>
      <c r="I194" s="1"/>
    </row>
    <row r="195" spans="2:9" x14ac:dyDescent="0.2">
      <c r="B195" s="9" t="str">
        <f>$B$34</f>
        <v>Fine Arts</v>
      </c>
      <c r="C195" s="43">
        <f t="shared" si="11"/>
        <v>574902.71209107572</v>
      </c>
      <c r="D195" s="43">
        <f t="shared" si="11"/>
        <v>666401.64484957582</v>
      </c>
      <c r="E195" s="43">
        <f t="shared" si="11"/>
        <v>0</v>
      </c>
      <c r="F195" s="43">
        <f t="shared" si="11"/>
        <v>0</v>
      </c>
      <c r="G195" s="43">
        <f t="shared" si="11"/>
        <v>0</v>
      </c>
      <c r="H195" s="43">
        <f t="shared" si="12"/>
        <v>1241304.3569406515</v>
      </c>
      <c r="I195" s="1"/>
    </row>
    <row r="196" spans="2:9" x14ac:dyDescent="0.2">
      <c r="B196" s="9" t="str">
        <f>$B$35</f>
        <v>Teacher Education</v>
      </c>
      <c r="C196" s="43">
        <f t="shared" si="11"/>
        <v>157585.89236445969</v>
      </c>
      <c r="D196" s="43">
        <f t="shared" si="11"/>
        <v>247423.56158915811</v>
      </c>
      <c r="E196" s="43">
        <f t="shared" si="11"/>
        <v>527622.2450258357</v>
      </c>
      <c r="F196" s="43">
        <f t="shared" si="11"/>
        <v>0</v>
      </c>
      <c r="G196" s="43">
        <f t="shared" si="11"/>
        <v>0</v>
      </c>
      <c r="H196" s="43">
        <f t="shared" si="12"/>
        <v>932631.69897945353</v>
      </c>
      <c r="I196" s="1"/>
    </row>
    <row r="197" spans="2:9" x14ac:dyDescent="0.2">
      <c r="B197" s="9" t="str">
        <f>$B$36</f>
        <v>Agriculture</v>
      </c>
      <c r="C197" s="43">
        <f t="shared" si="11"/>
        <v>466.6377965914387</v>
      </c>
      <c r="D197" s="43">
        <f t="shared" si="11"/>
        <v>28677.613280276688</v>
      </c>
      <c r="E197" s="43">
        <f t="shared" si="11"/>
        <v>0</v>
      </c>
      <c r="F197" s="43">
        <f t="shared" si="11"/>
        <v>0</v>
      </c>
      <c r="G197" s="43">
        <f t="shared" si="11"/>
        <v>0</v>
      </c>
      <c r="H197" s="43">
        <f t="shared" si="12"/>
        <v>29144.251076868128</v>
      </c>
      <c r="I197" s="1"/>
    </row>
    <row r="198" spans="2:9" x14ac:dyDescent="0.2">
      <c r="B198" s="9" t="str">
        <f>$B$37</f>
        <v>Engineering</v>
      </c>
      <c r="C198" s="43">
        <f t="shared" si="11"/>
        <v>420017.71269770002</v>
      </c>
      <c r="D198" s="43">
        <f t="shared" si="11"/>
        <v>457342.14083778416</v>
      </c>
      <c r="E198" s="43">
        <f t="shared" si="11"/>
        <v>146331.34720320575</v>
      </c>
      <c r="F198" s="43">
        <f t="shared" si="11"/>
        <v>0</v>
      </c>
      <c r="G198" s="43">
        <f t="shared" si="11"/>
        <v>0</v>
      </c>
      <c r="H198" s="43">
        <f t="shared" si="12"/>
        <v>1023691.2007386899</v>
      </c>
      <c r="I198" s="1"/>
    </row>
    <row r="199" spans="2:9" x14ac:dyDescent="0.2">
      <c r="B199" s="9" t="str">
        <f>$B$38</f>
        <v>Home Economics</v>
      </c>
      <c r="C199" s="43">
        <f t="shared" si="11"/>
        <v>1047.8739213210577</v>
      </c>
      <c r="D199" s="43">
        <f t="shared" si="11"/>
        <v>27216.690708615857</v>
      </c>
      <c r="E199" s="43">
        <f t="shared" si="11"/>
        <v>12488.744421850024</v>
      </c>
      <c r="F199" s="43">
        <f t="shared" si="11"/>
        <v>0</v>
      </c>
      <c r="G199" s="43">
        <f t="shared" si="11"/>
        <v>0</v>
      </c>
      <c r="H199" s="43">
        <f t="shared" si="12"/>
        <v>40753.309051786942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12361.779367653766</v>
      </c>
      <c r="D201" s="43">
        <f t="shared" si="11"/>
        <v>161453.37982702229</v>
      </c>
      <c r="E201" s="43">
        <f t="shared" si="11"/>
        <v>0</v>
      </c>
      <c r="F201" s="43">
        <f t="shared" si="11"/>
        <v>0</v>
      </c>
      <c r="G201" s="43">
        <f t="shared" si="11"/>
        <v>0</v>
      </c>
      <c r="H201" s="43">
        <f t="shared" si="12"/>
        <v>173815.15919467606</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57124.381007469266</v>
      </c>
      <c r="D204" s="43">
        <f t="shared" si="11"/>
        <v>0</v>
      </c>
      <c r="E204" s="43">
        <f t="shared" si="11"/>
        <v>0</v>
      </c>
      <c r="F204" s="43">
        <f t="shared" si="11"/>
        <v>0</v>
      </c>
      <c r="G204" s="43">
        <f t="shared" si="11"/>
        <v>0</v>
      </c>
      <c r="H204" s="43">
        <f t="shared" si="12"/>
        <v>57124.381007469266</v>
      </c>
      <c r="I204" s="1"/>
    </row>
    <row r="205" spans="2:9" x14ac:dyDescent="0.2">
      <c r="B205" s="9" t="str">
        <f>$B$44</f>
        <v>Physical Training</v>
      </c>
      <c r="C205" s="43">
        <f t="shared" si="11"/>
        <v>3700.9488849805093</v>
      </c>
      <c r="D205" s="43">
        <f t="shared" si="11"/>
        <v>0</v>
      </c>
      <c r="E205" s="43">
        <f t="shared" si="11"/>
        <v>0</v>
      </c>
      <c r="F205" s="43">
        <f t="shared" si="11"/>
        <v>0</v>
      </c>
      <c r="G205" s="43">
        <f t="shared" si="11"/>
        <v>0</v>
      </c>
      <c r="H205" s="43">
        <f t="shared" si="12"/>
        <v>3700.9488849805093</v>
      </c>
      <c r="I205" s="1"/>
    </row>
    <row r="206" spans="2:9" x14ac:dyDescent="0.2">
      <c r="B206" s="9" t="str">
        <f>$B$45</f>
        <v>Health Services</v>
      </c>
      <c r="C206" s="43">
        <f t="shared" si="11"/>
        <v>281079.19433201267</v>
      </c>
      <c r="D206" s="43">
        <f t="shared" si="11"/>
        <v>975512.90936163359</v>
      </c>
      <c r="E206" s="43">
        <f t="shared" si="11"/>
        <v>298938.39565668366</v>
      </c>
      <c r="F206" s="43">
        <f t="shared" si="11"/>
        <v>0</v>
      </c>
      <c r="G206" s="43">
        <f t="shared" si="11"/>
        <v>0</v>
      </c>
      <c r="H206" s="43">
        <f t="shared" si="12"/>
        <v>1555530.4993503301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542676.6728805349</v>
      </c>
      <c r="D208" s="43">
        <f t="shared" si="11"/>
        <v>1703766.3223664796</v>
      </c>
      <c r="E208" s="43">
        <f t="shared" si="11"/>
        <v>407356.65855944081</v>
      </c>
      <c r="F208" s="43">
        <f t="shared" si="11"/>
        <v>0</v>
      </c>
      <c r="G208" s="43">
        <f t="shared" si="11"/>
        <v>0</v>
      </c>
      <c r="H208" s="43">
        <f t="shared" si="12"/>
        <v>2653799.653806455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118153.34965567537</v>
      </c>
      <c r="E210" s="43">
        <f t="shared" si="13"/>
        <v>0</v>
      </c>
      <c r="F210" s="43">
        <f t="shared" si="13"/>
        <v>0</v>
      </c>
      <c r="G210" s="43">
        <f t="shared" si="13"/>
        <v>0</v>
      </c>
      <c r="H210" s="43">
        <f t="shared" si="12"/>
        <v>118153.34965567537</v>
      </c>
      <c r="I210" s="1"/>
    </row>
    <row r="211" spans="2:9" x14ac:dyDescent="0.2">
      <c r="B211" s="9" t="str">
        <f>$B$50</f>
        <v>Technology</v>
      </c>
      <c r="C211" s="43">
        <f t="shared" si="13"/>
        <v>71858.922881466075</v>
      </c>
      <c r="D211" s="43">
        <f t="shared" si="13"/>
        <v>114459.82080632972</v>
      </c>
      <c r="E211" s="43">
        <f t="shared" si="13"/>
        <v>10105.264086256651</v>
      </c>
      <c r="F211" s="43">
        <f t="shared" si="13"/>
        <v>0</v>
      </c>
      <c r="G211" s="43">
        <f t="shared" si="13"/>
        <v>0</v>
      </c>
      <c r="H211" s="43">
        <f t="shared" si="12"/>
        <v>196424.00777405244</v>
      </c>
      <c r="I211" s="1"/>
    </row>
    <row r="212" spans="2:9" x14ac:dyDescent="0.2">
      <c r="B212" s="9" t="str">
        <f>$B$51</f>
        <v>Nursing</v>
      </c>
      <c r="C212" s="43">
        <f t="shared" si="13"/>
        <v>31267.205716838012</v>
      </c>
      <c r="D212" s="43">
        <f t="shared" si="13"/>
        <v>789955.13155061146</v>
      </c>
      <c r="E212" s="43">
        <f t="shared" si="13"/>
        <v>420683.04255962459</v>
      </c>
      <c r="F212" s="43">
        <f t="shared" si="13"/>
        <v>0</v>
      </c>
      <c r="G212" s="43">
        <f t="shared" si="13"/>
        <v>0</v>
      </c>
      <c r="H212" s="43">
        <f t="shared" si="12"/>
        <v>1241905.379827074</v>
      </c>
      <c r="I212" s="1"/>
    </row>
    <row r="213" spans="2:9" x14ac:dyDescent="0.2">
      <c r="B213" s="39" t="str">
        <f>$B$52</f>
        <v>Totals</v>
      </c>
      <c r="C213" s="42">
        <f>SUM(C193:C212)</f>
        <v>5865558.7805560166</v>
      </c>
      <c r="D213" s="42">
        <f>SUM(D193:D212)</f>
        <v>7358989.3527815118</v>
      </c>
      <c r="E213" s="42">
        <f>SUM(E193:E212)</f>
        <v>2710614.8666624725</v>
      </c>
      <c r="F213" s="42">
        <f>SUM(F193:F212)</f>
        <v>0</v>
      </c>
      <c r="G213" s="42">
        <f>SUM(G193:G212)</f>
        <v>0</v>
      </c>
      <c r="H213" s="42">
        <f t="shared" si="12"/>
        <v>15935163</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9195010</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1880838.4538031016</v>
      </c>
      <c r="D218" s="42">
        <f t="shared" si="14"/>
        <v>964489.96631699207</v>
      </c>
      <c r="E218" s="42">
        <f t="shared" si="14"/>
        <v>170914.13659247482</v>
      </c>
      <c r="F218" s="42">
        <f t="shared" si="14"/>
        <v>0</v>
      </c>
      <c r="G218" s="42">
        <f t="shared" si="14"/>
        <v>0</v>
      </c>
      <c r="H218" s="42">
        <f>SUM(C218:G218)</f>
        <v>3016242.5567125683</v>
      </c>
      <c r="I218" s="1"/>
    </row>
    <row r="219" spans="2:9" x14ac:dyDescent="0.2">
      <c r="B219" s="9" t="str">
        <f>$B$33</f>
        <v>Science</v>
      </c>
      <c r="C219" s="43">
        <f t="shared" si="14"/>
        <v>631975.83454290975</v>
      </c>
      <c r="D219" s="43">
        <f t="shared" si="14"/>
        <v>473387.1524343018</v>
      </c>
      <c r="E219" s="43">
        <f t="shared" si="14"/>
        <v>58772.845389507151</v>
      </c>
      <c r="F219" s="43">
        <f t="shared" si="14"/>
        <v>0</v>
      </c>
      <c r="G219" s="43">
        <f t="shared" si="14"/>
        <v>0</v>
      </c>
      <c r="H219" s="43">
        <f t="shared" ref="H219:H238" si="15">SUM(C219:G219)</f>
        <v>1164135.8323667189</v>
      </c>
      <c r="I219" s="1"/>
    </row>
    <row r="220" spans="2:9" x14ac:dyDescent="0.2">
      <c r="B220" s="9" t="str">
        <f>$B$34</f>
        <v>Fine Arts</v>
      </c>
      <c r="C220" s="43">
        <f t="shared" si="14"/>
        <v>269142.22104358271</v>
      </c>
      <c r="D220" s="43">
        <f t="shared" si="14"/>
        <v>177156.61448388506</v>
      </c>
      <c r="E220" s="43">
        <f t="shared" si="14"/>
        <v>289.52140585964116</v>
      </c>
      <c r="F220" s="43">
        <f t="shared" si="14"/>
        <v>0</v>
      </c>
      <c r="G220" s="43">
        <f t="shared" si="14"/>
        <v>0</v>
      </c>
      <c r="H220" s="43">
        <f t="shared" si="15"/>
        <v>446588.35693332739</v>
      </c>
      <c r="I220" s="1"/>
    </row>
    <row r="221" spans="2:9" x14ac:dyDescent="0.2">
      <c r="B221" s="9" t="str">
        <f>$B$35</f>
        <v>Teacher Education</v>
      </c>
      <c r="C221" s="43">
        <f t="shared" si="14"/>
        <v>98891.311164883766</v>
      </c>
      <c r="D221" s="43">
        <f t="shared" si="14"/>
        <v>251721.04028157998</v>
      </c>
      <c r="E221" s="43">
        <f t="shared" si="14"/>
        <v>309305.36859338329</v>
      </c>
      <c r="F221" s="43">
        <f t="shared" si="14"/>
        <v>0</v>
      </c>
      <c r="G221" s="43">
        <f t="shared" si="14"/>
        <v>0</v>
      </c>
      <c r="H221" s="43">
        <f t="shared" si="15"/>
        <v>659917.72003984707</v>
      </c>
      <c r="I221" s="1"/>
    </row>
    <row r="222" spans="2:9" x14ac:dyDescent="0.2">
      <c r="B222" s="9" t="str">
        <f>$B$36</f>
        <v>Agriculture</v>
      </c>
      <c r="C222" s="43">
        <f t="shared" si="14"/>
        <v>417.85061055584691</v>
      </c>
      <c r="D222" s="43">
        <f t="shared" si="14"/>
        <v>20624.202880213485</v>
      </c>
      <c r="E222" s="43">
        <f t="shared" si="14"/>
        <v>0</v>
      </c>
      <c r="F222" s="43">
        <f t="shared" si="14"/>
        <v>0</v>
      </c>
      <c r="G222" s="43">
        <f t="shared" si="14"/>
        <v>0</v>
      </c>
      <c r="H222" s="43">
        <f t="shared" si="15"/>
        <v>21042.053490769333</v>
      </c>
      <c r="I222" s="1"/>
    </row>
    <row r="223" spans="2:9" x14ac:dyDescent="0.2">
      <c r="B223" s="9" t="str">
        <f>$B$37</f>
        <v>Engineering</v>
      </c>
      <c r="C223" s="43">
        <f t="shared" si="14"/>
        <v>116812.45957316786</v>
      </c>
      <c r="D223" s="43">
        <f t="shared" si="14"/>
        <v>178919.36686680929</v>
      </c>
      <c r="E223" s="43">
        <f t="shared" si="14"/>
        <v>37348.261355893708</v>
      </c>
      <c r="F223" s="43">
        <f t="shared" si="14"/>
        <v>0</v>
      </c>
      <c r="G223" s="43">
        <f t="shared" si="14"/>
        <v>0</v>
      </c>
      <c r="H223" s="43">
        <f t="shared" si="15"/>
        <v>333080.08779587084</v>
      </c>
      <c r="I223" s="1"/>
    </row>
    <row r="224" spans="2:9" x14ac:dyDescent="0.2">
      <c r="B224" s="9" t="str">
        <f>$B$38</f>
        <v>Home Economics</v>
      </c>
      <c r="C224" s="43">
        <f t="shared" si="14"/>
        <v>557.13414740779592</v>
      </c>
      <c r="D224" s="43">
        <f t="shared" si="14"/>
        <v>28556.588603372518</v>
      </c>
      <c r="E224" s="43">
        <f t="shared" si="14"/>
        <v>6079.9495230524644</v>
      </c>
      <c r="F224" s="43">
        <f t="shared" si="14"/>
        <v>0</v>
      </c>
      <c r="G224" s="43">
        <f t="shared" si="14"/>
        <v>0</v>
      </c>
      <c r="H224" s="43">
        <f t="shared" si="15"/>
        <v>35193.672273832781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9378.4248146978971</v>
      </c>
      <c r="D226" s="43">
        <f t="shared" si="14"/>
        <v>85581.628190971343</v>
      </c>
      <c r="E226" s="43">
        <f t="shared" si="14"/>
        <v>0</v>
      </c>
      <c r="F226" s="43">
        <f t="shared" si="14"/>
        <v>0</v>
      </c>
      <c r="G226" s="43">
        <f t="shared" si="14"/>
        <v>0</v>
      </c>
      <c r="H226" s="43">
        <f t="shared" si="15"/>
        <v>94960.053005669237</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14206.920758898794</v>
      </c>
      <c r="D229" s="43">
        <f t="shared" si="14"/>
        <v>0</v>
      </c>
      <c r="E229" s="43">
        <f t="shared" si="14"/>
        <v>0</v>
      </c>
      <c r="F229" s="43">
        <f t="shared" si="14"/>
        <v>0</v>
      </c>
      <c r="G229" s="43">
        <f t="shared" si="14"/>
        <v>0</v>
      </c>
      <c r="H229" s="43">
        <f t="shared" si="15"/>
        <v>14206.920758898794</v>
      </c>
      <c r="I229" s="1"/>
    </row>
    <row r="230" spans="2:10" x14ac:dyDescent="0.2">
      <c r="B230" s="9" t="str">
        <f>$B$44</f>
        <v>Physical Training</v>
      </c>
      <c r="C230" s="43">
        <f t="shared" si="14"/>
        <v>5617.769319695275</v>
      </c>
      <c r="D230" s="43">
        <f t="shared" si="14"/>
        <v>0</v>
      </c>
      <c r="E230" s="43">
        <f t="shared" si="14"/>
        <v>0</v>
      </c>
      <c r="F230" s="43">
        <f t="shared" si="14"/>
        <v>0</v>
      </c>
      <c r="G230" s="43">
        <f t="shared" si="14"/>
        <v>0</v>
      </c>
      <c r="H230" s="43">
        <f t="shared" si="15"/>
        <v>5617.769319695275</v>
      </c>
      <c r="I230" s="1"/>
    </row>
    <row r="231" spans="2:10" x14ac:dyDescent="0.2">
      <c r="B231" s="9" t="str">
        <f>$B$45</f>
        <v>Health Services</v>
      </c>
      <c r="C231" s="43">
        <f t="shared" si="14"/>
        <v>142069.20758898795</v>
      </c>
      <c r="D231" s="43">
        <f t="shared" si="14"/>
        <v>832636.08807425981</v>
      </c>
      <c r="E231" s="43">
        <f t="shared" si="14"/>
        <v>92550.342739798623</v>
      </c>
      <c r="F231" s="43">
        <f t="shared" si="14"/>
        <v>0</v>
      </c>
      <c r="G231" s="43">
        <f t="shared" si="14"/>
        <v>0</v>
      </c>
      <c r="H231" s="43">
        <f t="shared" si="15"/>
        <v>1067255.6384030464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266356.55030654371</v>
      </c>
      <c r="D233" s="43">
        <f t="shared" si="14"/>
        <v>798879.37994126091</v>
      </c>
      <c r="E233" s="43">
        <f t="shared" si="14"/>
        <v>161552.94446967976</v>
      </c>
      <c r="F233" s="43">
        <f t="shared" si="14"/>
        <v>0</v>
      </c>
      <c r="G233" s="43">
        <f t="shared" si="14"/>
        <v>0</v>
      </c>
      <c r="H233" s="43">
        <f t="shared" si="15"/>
        <v>1226788.8747174845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30407.478605442957</v>
      </c>
      <c r="E235" s="43">
        <f t="shared" si="16"/>
        <v>0</v>
      </c>
      <c r="F235" s="43">
        <f t="shared" si="16"/>
        <v>0</v>
      </c>
      <c r="G235" s="43">
        <f t="shared" si="16"/>
        <v>0</v>
      </c>
      <c r="H235" s="43">
        <f t="shared" si="15"/>
        <v>30407.478605442957</v>
      </c>
      <c r="I235" s="1"/>
    </row>
    <row r="236" spans="2:10" x14ac:dyDescent="0.2">
      <c r="B236" s="9" t="str">
        <f>$B$50</f>
        <v>Technology</v>
      </c>
      <c r="C236" s="43">
        <f t="shared" si="16"/>
        <v>24421.046794708385</v>
      </c>
      <c r="D236" s="43">
        <f t="shared" si="16"/>
        <v>78530.61865927442</v>
      </c>
      <c r="E236" s="43">
        <f t="shared" si="16"/>
        <v>3474.256870315694</v>
      </c>
      <c r="F236" s="43">
        <f t="shared" si="16"/>
        <v>0</v>
      </c>
      <c r="G236" s="43">
        <f t="shared" si="16"/>
        <v>0</v>
      </c>
      <c r="H236" s="43">
        <f t="shared" si="15"/>
        <v>106425.9223242985</v>
      </c>
      <c r="I236" s="1"/>
    </row>
    <row r="237" spans="2:10" x14ac:dyDescent="0.2">
      <c r="B237" s="9" t="str">
        <f>$B$51</f>
        <v>Nursing</v>
      </c>
      <c r="C237" s="43">
        <f t="shared" si="16"/>
        <v>19638.978696124806</v>
      </c>
      <c r="D237" s="43">
        <f t="shared" si="16"/>
        <v>811835.6099557539</v>
      </c>
      <c r="E237" s="43">
        <f t="shared" si="16"/>
        <v>141672.47460065107</v>
      </c>
      <c r="F237" s="43">
        <f t="shared" si="16"/>
        <v>0</v>
      </c>
      <c r="G237" s="43">
        <f t="shared" si="16"/>
        <v>0</v>
      </c>
      <c r="H237" s="43">
        <f t="shared" si="15"/>
        <v>973147.06325252983</v>
      </c>
      <c r="I237" s="1"/>
    </row>
    <row r="238" spans="2:10" x14ac:dyDescent="0.2">
      <c r="B238" s="39" t="str">
        <f>$B$52</f>
        <v>Totals</v>
      </c>
      <c r="C238" s="42">
        <f>SUM(C218:C237)</f>
        <v>3480324.1631652657</v>
      </c>
      <c r="D238" s="42">
        <f>SUM(D218:D237)</f>
        <v>4732725.7352941185</v>
      </c>
      <c r="E238" s="42">
        <f>SUM(E218:E237)</f>
        <v>981960.10154061613</v>
      </c>
      <c r="F238" s="42">
        <f>SUM(F218:F237)</f>
        <v>0</v>
      </c>
      <c r="G238" s="42">
        <f>SUM(G218:G237)</f>
        <v>0</v>
      </c>
      <c r="H238" s="42">
        <f t="shared" si="15"/>
        <v>9195010</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14093940</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2882914.1368626775</v>
      </c>
      <c r="D243" s="42">
        <f t="shared" si="17"/>
        <v>1478352.2493041016</v>
      </c>
      <c r="E243" s="42">
        <f t="shared" si="17"/>
        <v>261974.00397456277</v>
      </c>
      <c r="F243" s="42">
        <f t="shared" si="17"/>
        <v>0</v>
      </c>
      <c r="G243" s="42">
        <f t="shared" si="17"/>
        <v>0</v>
      </c>
      <c r="H243" s="42">
        <f>SUM(C243:G243)</f>
        <v>4623240.3901413418</v>
      </c>
      <c r="I243" s="1"/>
    </row>
    <row r="244" spans="2:9" x14ac:dyDescent="0.2">
      <c r="B244" s="9" t="str">
        <f>$B$33</f>
        <v>Science</v>
      </c>
      <c r="C244" s="43">
        <f t="shared" si="17"/>
        <v>968680.78376181179</v>
      </c>
      <c r="D244" s="43">
        <f t="shared" si="17"/>
        <v>725599.00676344056</v>
      </c>
      <c r="E244" s="43">
        <f t="shared" si="17"/>
        <v>90085.922315363481</v>
      </c>
      <c r="F244" s="43">
        <f t="shared" si="17"/>
        <v>0</v>
      </c>
      <c r="G244" s="43">
        <f t="shared" si="17"/>
        <v>0</v>
      </c>
      <c r="H244" s="43">
        <f t="shared" ref="H244:H263" si="18">SUM(C244:G244)</f>
        <v>1784365.712840616</v>
      </c>
      <c r="I244" s="1"/>
    </row>
    <row r="245" spans="2:9" x14ac:dyDescent="0.2">
      <c r="B245" s="9" t="str">
        <f>$B$34</f>
        <v>Fine Arts</v>
      </c>
      <c r="C245" s="43">
        <f t="shared" si="17"/>
        <v>412536.18156532646</v>
      </c>
      <c r="D245" s="43">
        <f t="shared" si="17"/>
        <v>271542.35777220543</v>
      </c>
      <c r="E245" s="43">
        <f t="shared" si="17"/>
        <v>443.77301633183981</v>
      </c>
      <c r="F245" s="43">
        <f t="shared" si="17"/>
        <v>0</v>
      </c>
      <c r="G245" s="43">
        <f t="shared" si="17"/>
        <v>0</v>
      </c>
      <c r="H245" s="43">
        <f t="shared" si="18"/>
        <v>684522.31235386373</v>
      </c>
      <c r="I245" s="1"/>
    </row>
    <row r="246" spans="2:9" x14ac:dyDescent="0.2">
      <c r="B246" s="9" t="str">
        <f>$B$35</f>
        <v>Teacher Education</v>
      </c>
      <c r="C246" s="43">
        <f t="shared" si="17"/>
        <v>151578.75913992501</v>
      </c>
      <c r="D246" s="43">
        <f t="shared" si="17"/>
        <v>385833.32029722328</v>
      </c>
      <c r="E246" s="43">
        <f t="shared" si="17"/>
        <v>474097.5057811822</v>
      </c>
      <c r="F246" s="43">
        <f t="shared" si="17"/>
        <v>0</v>
      </c>
      <c r="G246" s="43">
        <f t="shared" si="17"/>
        <v>0</v>
      </c>
      <c r="H246" s="43">
        <f t="shared" si="18"/>
        <v>1011509.5852183305</v>
      </c>
      <c r="I246" s="1"/>
    </row>
    <row r="247" spans="2:9" x14ac:dyDescent="0.2">
      <c r="B247" s="9" t="str">
        <f>$B$36</f>
        <v>Agriculture</v>
      </c>
      <c r="C247" s="43">
        <f t="shared" si="17"/>
        <v>640.47363016869724</v>
      </c>
      <c r="D247" s="43">
        <f t="shared" si="17"/>
        <v>31612.393889898543</v>
      </c>
      <c r="E247" s="43">
        <f t="shared" si="17"/>
        <v>0</v>
      </c>
      <c r="F247" s="43">
        <f t="shared" si="17"/>
        <v>0</v>
      </c>
      <c r="G247" s="43">
        <f t="shared" si="17"/>
        <v>0</v>
      </c>
      <c r="H247" s="43">
        <f t="shared" si="18"/>
        <v>32252.867520067241</v>
      </c>
      <c r="I247" s="1"/>
    </row>
    <row r="248" spans="2:9" x14ac:dyDescent="0.2">
      <c r="B248" s="9" t="str">
        <f>$B$37</f>
        <v>Engineering</v>
      </c>
      <c r="C248" s="43">
        <f t="shared" si="17"/>
        <v>179047.96150049358</v>
      </c>
      <c r="D248" s="43">
        <f t="shared" si="17"/>
        <v>274244.27177988912</v>
      </c>
      <c r="E248" s="43">
        <f t="shared" si="17"/>
        <v>57246.719106807337</v>
      </c>
      <c r="F248" s="43">
        <f t="shared" si="17"/>
        <v>0</v>
      </c>
      <c r="G248" s="43">
        <f t="shared" si="17"/>
        <v>0</v>
      </c>
      <c r="H248" s="43">
        <f t="shared" si="18"/>
        <v>510538.95238719002</v>
      </c>
      <c r="I248" s="1"/>
    </row>
    <row r="249" spans="2:9" x14ac:dyDescent="0.2">
      <c r="B249" s="9" t="str">
        <f>$B$38</f>
        <v>Home Economics</v>
      </c>
      <c r="C249" s="43">
        <f t="shared" si="17"/>
        <v>853.96484022492973</v>
      </c>
      <c r="D249" s="43">
        <f t="shared" si="17"/>
        <v>43771.00692447491</v>
      </c>
      <c r="E249" s="43">
        <f t="shared" si="17"/>
        <v>9319.233342968635</v>
      </c>
      <c r="F249" s="43">
        <f t="shared" si="17"/>
        <v>0</v>
      </c>
      <c r="G249" s="43">
        <f t="shared" si="17"/>
        <v>0</v>
      </c>
      <c r="H249" s="43">
        <f t="shared" si="18"/>
        <v>53944.205107668473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14375.074810452983</v>
      </c>
      <c r="D251" s="43">
        <f t="shared" si="17"/>
        <v>131177.92507304056</v>
      </c>
      <c r="E251" s="43">
        <f t="shared" si="17"/>
        <v>0</v>
      </c>
      <c r="F251" s="43">
        <f t="shared" si="17"/>
        <v>0</v>
      </c>
      <c r="G251" s="43">
        <f t="shared" si="17"/>
        <v>0</v>
      </c>
      <c r="H251" s="43">
        <f t="shared" si="18"/>
        <v>145552.99988349355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21776.103425735706</v>
      </c>
      <c r="D254" s="43">
        <f t="shared" si="17"/>
        <v>0</v>
      </c>
      <c r="E254" s="43">
        <f t="shared" si="17"/>
        <v>0</v>
      </c>
      <c r="F254" s="43">
        <f t="shared" si="17"/>
        <v>0</v>
      </c>
      <c r="G254" s="43">
        <f t="shared" si="17"/>
        <v>0</v>
      </c>
      <c r="H254" s="43">
        <f t="shared" si="18"/>
        <v>21776.103425735706</v>
      </c>
      <c r="I254" s="1"/>
    </row>
    <row r="255" spans="2:9" x14ac:dyDescent="0.2">
      <c r="B255" s="9" t="str">
        <f>$B$44</f>
        <v>Physical Training</v>
      </c>
      <c r="C255" s="43">
        <f t="shared" si="17"/>
        <v>8610.812138934707</v>
      </c>
      <c r="D255" s="43">
        <f t="shared" si="17"/>
        <v>0</v>
      </c>
      <c r="E255" s="43">
        <f t="shared" si="17"/>
        <v>0</v>
      </c>
      <c r="F255" s="43">
        <f t="shared" si="17"/>
        <v>0</v>
      </c>
      <c r="G255" s="43">
        <f t="shared" si="17"/>
        <v>0</v>
      </c>
      <c r="H255" s="43">
        <f t="shared" si="18"/>
        <v>8610.812138934707</v>
      </c>
      <c r="I255" s="1"/>
    </row>
    <row r="256" spans="2:9" x14ac:dyDescent="0.2">
      <c r="B256" s="9" t="str">
        <f>$B$45</f>
        <v>Health Services</v>
      </c>
      <c r="C256" s="43">
        <f t="shared" si="17"/>
        <v>217761.03425735704</v>
      </c>
      <c r="D256" s="43">
        <f t="shared" si="17"/>
        <v>1276249.0815293656</v>
      </c>
      <c r="E256" s="43">
        <f t="shared" si="17"/>
        <v>141859.44088741145</v>
      </c>
      <c r="F256" s="43">
        <f t="shared" si="17"/>
        <v>0</v>
      </c>
      <c r="G256" s="43">
        <f t="shared" si="17"/>
        <v>0</v>
      </c>
      <c r="H256" s="43">
        <f t="shared" si="18"/>
        <v>1635869.556674134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408266.3573642018</v>
      </c>
      <c r="D258" s="43">
        <f t="shared" si="17"/>
        <v>1224507.4282822241</v>
      </c>
      <c r="E258" s="43">
        <f t="shared" si="17"/>
        <v>247625.3431131666</v>
      </c>
      <c r="F258" s="43">
        <f t="shared" si="17"/>
        <v>0</v>
      </c>
      <c r="G258" s="43">
        <f t="shared" si="17"/>
        <v>0</v>
      </c>
      <c r="H258" s="43">
        <f t="shared" si="18"/>
        <v>1880399.1287595925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46608.016632542727</v>
      </c>
      <c r="E260" s="43">
        <f t="shared" si="19"/>
        <v>0</v>
      </c>
      <c r="F260" s="43">
        <f t="shared" si="19"/>
        <v>0</v>
      </c>
      <c r="G260" s="43">
        <f t="shared" si="19"/>
        <v>0</v>
      </c>
      <c r="H260" s="43">
        <f t="shared" si="18"/>
        <v>46608.016632542727</v>
      </c>
      <c r="I260" s="1"/>
    </row>
    <row r="261" spans="2:10" x14ac:dyDescent="0.2">
      <c r="B261" s="9" t="str">
        <f>$B$50</f>
        <v>Technology</v>
      </c>
      <c r="C261" s="43">
        <f t="shared" si="19"/>
        <v>37432.125496526089</v>
      </c>
      <c r="D261" s="43">
        <f t="shared" si="19"/>
        <v>120370.269042306</v>
      </c>
      <c r="E261" s="43">
        <f t="shared" si="19"/>
        <v>5325.2761959820782</v>
      </c>
      <c r="F261" s="43">
        <f t="shared" si="19"/>
        <v>0</v>
      </c>
      <c r="G261" s="43">
        <f t="shared" si="19"/>
        <v>0</v>
      </c>
      <c r="H261" s="43">
        <f t="shared" si="18"/>
        <v>163127.67073481414</v>
      </c>
      <c r="I261" s="1"/>
    </row>
    <row r="262" spans="2:10" x14ac:dyDescent="0.2">
      <c r="B262" s="9" t="str">
        <f>$B$51</f>
        <v>Nursing</v>
      </c>
      <c r="C262" s="43">
        <f t="shared" si="19"/>
        <v>30102.260617928772</v>
      </c>
      <c r="D262" s="43">
        <f t="shared" si="19"/>
        <v>1244366.4962386987</v>
      </c>
      <c r="E262" s="43">
        <f t="shared" si="19"/>
        <v>217152.92932504695</v>
      </c>
      <c r="F262" s="43">
        <f t="shared" si="19"/>
        <v>0</v>
      </c>
      <c r="G262" s="43">
        <f t="shared" si="19"/>
        <v>0</v>
      </c>
      <c r="H262" s="43">
        <f t="shared" si="18"/>
        <v>1491621.6861816745</v>
      </c>
      <c r="I262" s="1"/>
    </row>
    <row r="263" spans="2:10" x14ac:dyDescent="0.2">
      <c r="B263" s="39" t="str">
        <f>$B$52</f>
        <v>Totals</v>
      </c>
      <c r="C263" s="42">
        <f>SUM(C243:C262)</f>
        <v>5334576.0294117648</v>
      </c>
      <c r="D263" s="42">
        <f>SUM(D243:D262)</f>
        <v>7254233.8235294111</v>
      </c>
      <c r="E263" s="42">
        <f>SUM(E243:E262)</f>
        <v>1505130.1470588234</v>
      </c>
      <c r="F263" s="42">
        <f>SUM(F243:F262)</f>
        <v>0</v>
      </c>
      <c r="G263" s="42">
        <f>SUM(G243:G262)</f>
        <v>0</v>
      </c>
      <c r="H263" s="42">
        <f t="shared" si="18"/>
        <v>14093940</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14529836.468405828</v>
      </c>
      <c r="D268" s="42">
        <f t="shared" si="20"/>
        <v>6791474.4006093387</v>
      </c>
      <c r="E268" s="42">
        <f t="shared" si="20"/>
        <v>2642635.4537629336</v>
      </c>
      <c r="F268" s="42">
        <f t="shared" si="20"/>
        <v>0</v>
      </c>
      <c r="G268" s="42">
        <f t="shared" si="20"/>
        <v>0</v>
      </c>
      <c r="H268" s="42">
        <f>SUM(C268:G268)</f>
        <v>23963946.322778098</v>
      </c>
      <c r="I268" s="1"/>
    </row>
    <row r="269" spans="2:10" x14ac:dyDescent="0.2">
      <c r="B269" s="9" t="str">
        <f>$B$33</f>
        <v>Science</v>
      </c>
      <c r="C269" s="43">
        <f t="shared" si="20"/>
        <v>4951780.4337606821</v>
      </c>
      <c r="D269" s="43">
        <f t="shared" si="20"/>
        <v>4165674.8376886724</v>
      </c>
      <c r="E269" s="43">
        <f t="shared" si="20"/>
        <v>1074783.7015456266</v>
      </c>
      <c r="F269" s="43">
        <f t="shared" si="20"/>
        <v>0</v>
      </c>
      <c r="G269" s="43">
        <f t="shared" si="20"/>
        <v>0</v>
      </c>
      <c r="H269" s="43">
        <f t="shared" ref="H269:H288" si="21">SUM(C269:G269)</f>
        <v>10192238.972994979</v>
      </c>
      <c r="I269" s="1"/>
    </row>
    <row r="270" spans="2:10" x14ac:dyDescent="0.2">
      <c r="B270" s="9" t="str">
        <f>$B$34</f>
        <v>Fine Arts</v>
      </c>
      <c r="C270" s="43">
        <f t="shared" si="20"/>
        <v>2719470.1884158943</v>
      </c>
      <c r="D270" s="43">
        <f t="shared" si="20"/>
        <v>2810816.5433897572</v>
      </c>
      <c r="E270" s="43">
        <f t="shared" si="20"/>
        <v>733.29442219148098</v>
      </c>
      <c r="F270" s="43">
        <f t="shared" si="20"/>
        <v>0</v>
      </c>
      <c r="G270" s="43">
        <f t="shared" si="20"/>
        <v>0</v>
      </c>
      <c r="H270" s="43">
        <f t="shared" si="21"/>
        <v>5531020.026227843</v>
      </c>
      <c r="I270" s="1"/>
    </row>
    <row r="271" spans="2:10" x14ac:dyDescent="0.2">
      <c r="B271" s="9" t="str">
        <f>$B$35</f>
        <v>Teacher Education</v>
      </c>
      <c r="C271" s="43">
        <f t="shared" si="20"/>
        <v>809046.72281473991</v>
      </c>
      <c r="D271" s="43">
        <f t="shared" si="20"/>
        <v>1514568.3033302296</v>
      </c>
      <c r="E271" s="43">
        <f t="shared" si="20"/>
        <v>2653604.9780926616</v>
      </c>
      <c r="F271" s="43">
        <f t="shared" si="20"/>
        <v>0</v>
      </c>
      <c r="G271" s="43">
        <f t="shared" si="20"/>
        <v>0</v>
      </c>
      <c r="H271" s="43">
        <f t="shared" si="21"/>
        <v>4977220.0042376313</v>
      </c>
      <c r="I271" s="1"/>
    </row>
    <row r="272" spans="2:10" x14ac:dyDescent="0.2">
      <c r="B272" s="9" t="str">
        <f>$B$36</f>
        <v>Agriculture</v>
      </c>
      <c r="C272" s="43">
        <f t="shared" si="20"/>
        <v>2712.3611886596887</v>
      </c>
      <c r="D272" s="43">
        <f t="shared" si="20"/>
        <v>153886.810899045</v>
      </c>
      <c r="E272" s="43">
        <f t="shared" si="20"/>
        <v>0</v>
      </c>
      <c r="F272" s="43">
        <f t="shared" si="20"/>
        <v>0</v>
      </c>
      <c r="G272" s="43">
        <f t="shared" si="20"/>
        <v>0</v>
      </c>
      <c r="H272" s="43">
        <f t="shared" si="21"/>
        <v>156599.17208770468</v>
      </c>
      <c r="I272" s="1"/>
    </row>
    <row r="273" spans="2:10" x14ac:dyDescent="0.2">
      <c r="B273" s="9" t="str">
        <f>$B$37</f>
        <v>Engineering</v>
      </c>
      <c r="C273" s="43">
        <f t="shared" si="20"/>
        <v>1784649.2030990722</v>
      </c>
      <c r="D273" s="43">
        <f t="shared" si="20"/>
        <v>2074252.0552602939</v>
      </c>
      <c r="E273" s="43">
        <f t="shared" si="20"/>
        <v>613278.9825623848</v>
      </c>
      <c r="F273" s="43">
        <f t="shared" si="20"/>
        <v>0</v>
      </c>
      <c r="G273" s="43">
        <f t="shared" si="20"/>
        <v>0</v>
      </c>
      <c r="H273" s="43">
        <f t="shared" si="21"/>
        <v>4472180.2409217507</v>
      </c>
      <c r="I273" s="1"/>
    </row>
    <row r="274" spans="2:10" x14ac:dyDescent="0.2">
      <c r="B274" s="9" t="str">
        <f>$B$38</f>
        <v>Home Economics</v>
      </c>
      <c r="C274" s="43">
        <f t="shared" si="20"/>
        <v>5125.3705136957469</v>
      </c>
      <c r="D274" s="43">
        <f t="shared" si="20"/>
        <v>168799.29625042214</v>
      </c>
      <c r="E274" s="43">
        <f t="shared" si="20"/>
        <v>59666.519669170309</v>
      </c>
      <c r="F274" s="43">
        <f t="shared" si="20"/>
        <v>0</v>
      </c>
      <c r="G274" s="43">
        <f t="shared" si="20"/>
        <v>0</v>
      </c>
      <c r="H274" s="43">
        <f t="shared" si="21"/>
        <v>233591.18643328821</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67570.845564290124</v>
      </c>
      <c r="D276" s="43">
        <f t="shared" si="20"/>
        <v>789044.3665195487</v>
      </c>
      <c r="E276" s="43">
        <f t="shared" si="20"/>
        <v>0</v>
      </c>
      <c r="F276" s="43">
        <f t="shared" si="20"/>
        <v>0</v>
      </c>
      <c r="G276" s="43">
        <f t="shared" si="20"/>
        <v>0</v>
      </c>
      <c r="H276" s="43">
        <f t="shared" si="21"/>
        <v>856615.21208383888</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238465.40519210376</v>
      </c>
      <c r="D279" s="43">
        <f t="shared" si="20"/>
        <v>0</v>
      </c>
      <c r="E279" s="43">
        <f t="shared" si="20"/>
        <v>0</v>
      </c>
      <c r="F279" s="43">
        <f t="shared" si="20"/>
        <v>0</v>
      </c>
      <c r="G279" s="43">
        <f t="shared" si="20"/>
        <v>0</v>
      </c>
      <c r="H279" s="43">
        <f t="shared" si="21"/>
        <v>238465.40519210376</v>
      </c>
      <c r="I279" s="1"/>
    </row>
    <row r="280" spans="2:10" x14ac:dyDescent="0.2">
      <c r="B280" s="9" t="str">
        <f>$B$44</f>
        <v>Physical Training</v>
      </c>
      <c r="C280" s="43">
        <f t="shared" si="20"/>
        <v>27346.530343610491</v>
      </c>
      <c r="D280" s="43">
        <f t="shared" si="20"/>
        <v>0</v>
      </c>
      <c r="E280" s="43">
        <f t="shared" si="20"/>
        <v>0</v>
      </c>
      <c r="F280" s="43">
        <f t="shared" si="20"/>
        <v>0</v>
      </c>
      <c r="G280" s="43">
        <f t="shared" si="20"/>
        <v>0</v>
      </c>
      <c r="H280" s="43">
        <f t="shared" si="21"/>
        <v>27346.530343610491</v>
      </c>
      <c r="I280" s="1"/>
    </row>
    <row r="281" spans="2:10" x14ac:dyDescent="0.2">
      <c r="B281" s="9" t="str">
        <f>$B$45</f>
        <v>Health Services</v>
      </c>
      <c r="C281" s="43">
        <f t="shared" si="20"/>
        <v>1356139.4145592055</v>
      </c>
      <c r="D281" s="43">
        <f t="shared" si="20"/>
        <v>5566673.861529272</v>
      </c>
      <c r="E281" s="43">
        <f t="shared" si="20"/>
        <v>1294022.4183390322</v>
      </c>
      <c r="F281" s="43">
        <f t="shared" si="20"/>
        <v>0</v>
      </c>
      <c r="G281" s="43">
        <f t="shared" si="20"/>
        <v>0</v>
      </c>
      <c r="H281" s="43">
        <f t="shared" si="21"/>
        <v>8216835.6944275107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2598186.5447304249</v>
      </c>
      <c r="D283" s="43">
        <f t="shared" si="20"/>
        <v>8062531.491474919</v>
      </c>
      <c r="E283" s="43">
        <f t="shared" si="20"/>
        <v>1853088.621078189</v>
      </c>
      <c r="F283" s="43">
        <f t="shared" si="20"/>
        <v>0</v>
      </c>
      <c r="G283" s="43">
        <f t="shared" si="20"/>
        <v>0</v>
      </c>
      <c r="H283" s="43">
        <f t="shared" si="21"/>
        <v>12513806.657283533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495819.84489366104</v>
      </c>
      <c r="E285" s="43">
        <f t="shared" si="22"/>
        <v>0</v>
      </c>
      <c r="F285" s="43">
        <f t="shared" si="22"/>
        <v>0</v>
      </c>
      <c r="G285" s="43">
        <f t="shared" si="22"/>
        <v>0</v>
      </c>
      <c r="H285" s="43">
        <f t="shared" si="21"/>
        <v>495819.84489366104</v>
      </c>
      <c r="I285" s="1"/>
    </row>
    <row r="286" spans="2:10" x14ac:dyDescent="0.2">
      <c r="B286" s="9" t="str">
        <f>$B$50</f>
        <v>Technology</v>
      </c>
      <c r="C286" s="43">
        <f t="shared" si="22"/>
        <v>316563.38470592001</v>
      </c>
      <c r="D286" s="43">
        <f t="shared" si="22"/>
        <v>604613.69414898311</v>
      </c>
      <c r="E286" s="43">
        <f t="shared" si="22"/>
        <v>44618.521978261982</v>
      </c>
      <c r="F286" s="43">
        <f t="shared" si="22"/>
        <v>0</v>
      </c>
      <c r="G286" s="43">
        <f t="shared" si="22"/>
        <v>0</v>
      </c>
      <c r="H286" s="43">
        <f t="shared" si="21"/>
        <v>965795.60083316511</v>
      </c>
      <c r="I286" s="1"/>
    </row>
    <row r="287" spans="2:10" x14ac:dyDescent="0.2">
      <c r="B287" s="9" t="str">
        <f>$B$51</f>
        <v>Nursing</v>
      </c>
      <c r="C287" s="43">
        <f t="shared" si="22"/>
        <v>160570.51270188639</v>
      </c>
      <c r="D287" s="43">
        <f t="shared" si="22"/>
        <v>4856265.3427885901</v>
      </c>
      <c r="E287" s="43">
        <f t="shared" si="22"/>
        <v>1849972.2737708022</v>
      </c>
      <c r="F287" s="43">
        <f t="shared" si="22"/>
        <v>0</v>
      </c>
      <c r="G287" s="43">
        <f t="shared" si="22"/>
        <v>0</v>
      </c>
      <c r="H287" s="43">
        <f t="shared" si="21"/>
        <v>6866808.1292612795</v>
      </c>
      <c r="I287" s="1"/>
    </row>
    <row r="288" spans="2:10" x14ac:dyDescent="0.2">
      <c r="B288" s="39" t="str">
        <f>$B$52</f>
        <v>Totals</v>
      </c>
      <c r="C288" s="42">
        <f>SUM(C268:C287)</f>
        <v>29567463.38599601</v>
      </c>
      <c r="D288" s="42">
        <f>SUM(D268:D287)</f>
        <v>38054420.848782733</v>
      </c>
      <c r="E288" s="42">
        <f>SUM(E268:E287)</f>
        <v>12086404.765221255</v>
      </c>
      <c r="F288" s="42">
        <f>SUM(F268:F287)</f>
        <v>0</v>
      </c>
      <c r="G288" s="42">
        <f>SUM(G268:G287)</f>
        <v>0</v>
      </c>
      <c r="H288" s="42">
        <f t="shared" si="21"/>
        <v>79708289</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358.66397937364735</v>
      </c>
      <c r="D293" s="40">
        <f t="shared" si="23"/>
        <v>620.62271777477281</v>
      </c>
      <c r="E293" s="40">
        <f t="shared" si="23"/>
        <v>1492.1713459982686</v>
      </c>
      <c r="F293" s="40">
        <f t="shared" si="23"/>
        <v>0</v>
      </c>
      <c r="G293" s="41">
        <f t="shared" si="23"/>
        <v>0</v>
      </c>
      <c r="H293" s="42">
        <f t="shared" si="23"/>
        <v>450.23854058765801</v>
      </c>
      <c r="I293" s="1"/>
    </row>
    <row r="294" spans="2:10" x14ac:dyDescent="0.2">
      <c r="B294" s="9" t="str">
        <f>$B$33</f>
        <v>Science</v>
      </c>
      <c r="C294" s="75">
        <f t="shared" si="23"/>
        <v>363.78051967092875</v>
      </c>
      <c r="D294" s="75">
        <f t="shared" si="23"/>
        <v>775.58645274412072</v>
      </c>
      <c r="E294" s="75">
        <f t="shared" si="23"/>
        <v>1764.833664278533</v>
      </c>
      <c r="F294" s="75">
        <f t="shared" si="23"/>
        <v>0</v>
      </c>
      <c r="G294" s="95">
        <f t="shared" si="23"/>
        <v>0</v>
      </c>
      <c r="H294" s="43">
        <f t="shared" si="23"/>
        <v>520.22452904221007</v>
      </c>
      <c r="I294" s="1"/>
    </row>
    <row r="295" spans="2:10" x14ac:dyDescent="0.2">
      <c r="B295" s="9" t="str">
        <f>$B$34</f>
        <v>Fine Arts</v>
      </c>
      <c r="C295" s="75">
        <f t="shared" si="23"/>
        <v>469.11681704604007</v>
      </c>
      <c r="D295" s="75">
        <f t="shared" si="23"/>
        <v>1398.4161907411726</v>
      </c>
      <c r="E295" s="75">
        <f t="shared" si="23"/>
        <v>244.43147406382698</v>
      </c>
      <c r="F295" s="75">
        <f t="shared" si="23"/>
        <v>0</v>
      </c>
      <c r="G295" s="95">
        <f t="shared" si="23"/>
        <v>0</v>
      </c>
      <c r="H295" s="43">
        <f t="shared" si="23"/>
        <v>708.19718645683008</v>
      </c>
      <c r="I295" s="1"/>
    </row>
    <row r="296" spans="2:10" x14ac:dyDescent="0.2">
      <c r="B296" s="9" t="str">
        <f>$B$35</f>
        <v>Teacher Education</v>
      </c>
      <c r="C296" s="75">
        <f t="shared" si="23"/>
        <v>379.83414216654455</v>
      </c>
      <c r="D296" s="75">
        <f t="shared" si="23"/>
        <v>530.31103057781149</v>
      </c>
      <c r="E296" s="75">
        <f t="shared" si="23"/>
        <v>827.95787147976955</v>
      </c>
      <c r="F296" s="75">
        <f t="shared" si="23"/>
        <v>0</v>
      </c>
      <c r="G296" s="95">
        <f t="shared" si="23"/>
        <v>0</v>
      </c>
      <c r="H296" s="43">
        <f t="shared" si="23"/>
        <v>607.64497671073514</v>
      </c>
      <c r="I296" s="1"/>
    </row>
    <row r="297" spans="2:10" x14ac:dyDescent="0.2">
      <c r="B297" s="9" t="str">
        <f>$B$36</f>
        <v>Agriculture</v>
      </c>
      <c r="C297" s="75">
        <f t="shared" si="23"/>
        <v>301.37346540663208</v>
      </c>
      <c r="D297" s="75">
        <f t="shared" si="23"/>
        <v>657.63594401301282</v>
      </c>
      <c r="E297" s="75">
        <f t="shared" si="23"/>
        <v>0</v>
      </c>
      <c r="F297" s="75">
        <f t="shared" si="23"/>
        <v>0</v>
      </c>
      <c r="G297" s="95">
        <f t="shared" si="23"/>
        <v>0</v>
      </c>
      <c r="H297" s="43">
        <f t="shared" si="23"/>
        <v>644.44103739796162</v>
      </c>
      <c r="I297" s="1"/>
    </row>
    <row r="298" spans="2:10" x14ac:dyDescent="0.2">
      <c r="B298" s="9" t="str">
        <f>$B$37</f>
        <v>Engineering</v>
      </c>
      <c r="C298" s="75">
        <f t="shared" si="23"/>
        <v>709.32003302824808</v>
      </c>
      <c r="D298" s="75">
        <f t="shared" si="23"/>
        <v>1021.7990420001448</v>
      </c>
      <c r="E298" s="75">
        <f t="shared" si="23"/>
        <v>1584.7002133394956</v>
      </c>
      <c r="F298" s="75">
        <f t="shared" si="23"/>
        <v>0</v>
      </c>
      <c r="G298" s="95">
        <f t="shared" si="23"/>
        <v>0</v>
      </c>
      <c r="H298" s="43">
        <f t="shared" si="23"/>
        <v>906.58427750288888</v>
      </c>
      <c r="I298" s="1"/>
    </row>
    <row r="299" spans="2:10" x14ac:dyDescent="0.2">
      <c r="B299" s="9" t="str">
        <f>$B$38</f>
        <v>Home Economics</v>
      </c>
      <c r="C299" s="75">
        <f t="shared" si="23"/>
        <v>427.11420947464558</v>
      </c>
      <c r="D299" s="75">
        <f t="shared" si="23"/>
        <v>520.98548225438935</v>
      </c>
      <c r="E299" s="75">
        <f t="shared" si="23"/>
        <v>947.08761379635416</v>
      </c>
      <c r="F299" s="75">
        <f t="shared" si="23"/>
        <v>0</v>
      </c>
      <c r="G299" s="95">
        <f t="shared" si="23"/>
        <v>0</v>
      </c>
      <c r="H299" s="43">
        <f t="shared" si="23"/>
        <v>585.44157000824111</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334.50913645688178</v>
      </c>
      <c r="D301" s="75">
        <f t="shared" si="23"/>
        <v>812.61005820756816</v>
      </c>
      <c r="E301" s="75">
        <f t="shared" si="23"/>
        <v>0</v>
      </c>
      <c r="F301" s="75">
        <f t="shared" si="23"/>
        <v>0</v>
      </c>
      <c r="G301" s="95">
        <f t="shared" si="23"/>
        <v>0</v>
      </c>
      <c r="H301" s="43">
        <f t="shared" si="23"/>
        <v>730.27724815331533</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779.29870977811686</v>
      </c>
      <c r="D304" s="75">
        <f t="shared" si="23"/>
        <v>0</v>
      </c>
      <c r="E304" s="75">
        <f t="shared" si="23"/>
        <v>0</v>
      </c>
      <c r="F304" s="75">
        <f t="shared" si="23"/>
        <v>0</v>
      </c>
      <c r="G304" s="95">
        <f t="shared" si="23"/>
        <v>0</v>
      </c>
      <c r="H304" s="43">
        <f t="shared" si="23"/>
        <v>779.29870977811686</v>
      </c>
      <c r="I304" s="1"/>
    </row>
    <row r="305" spans="2:10" x14ac:dyDescent="0.2">
      <c r="B305" s="9" t="str">
        <f>$B$44</f>
        <v>Physical Training</v>
      </c>
      <c r="C305" s="75">
        <f t="shared" si="23"/>
        <v>226.00438300504538</v>
      </c>
      <c r="D305" s="75">
        <f t="shared" si="23"/>
        <v>0</v>
      </c>
      <c r="E305" s="75">
        <f t="shared" si="23"/>
        <v>0</v>
      </c>
      <c r="F305" s="75">
        <f t="shared" si="23"/>
        <v>0</v>
      </c>
      <c r="G305" s="95">
        <f t="shared" si="23"/>
        <v>0</v>
      </c>
      <c r="H305" s="43">
        <f t="shared" si="23"/>
        <v>226.00438300504538</v>
      </c>
      <c r="I305" s="1"/>
    </row>
    <row r="306" spans="2:10" x14ac:dyDescent="0.2">
      <c r="B306" s="9" t="str">
        <f>$B$45</f>
        <v>Health Services</v>
      </c>
      <c r="C306" s="75">
        <f t="shared" si="23"/>
        <v>443.18281521542661</v>
      </c>
      <c r="D306" s="75">
        <f t="shared" si="23"/>
        <v>589.25308156338224</v>
      </c>
      <c r="E306" s="75">
        <f t="shared" si="23"/>
        <v>1349.3455874233912</v>
      </c>
      <c r="F306" s="75">
        <f t="shared" si="23"/>
        <v>0</v>
      </c>
      <c r="G306" s="95">
        <f t="shared" si="23"/>
        <v>0</v>
      </c>
      <c r="H306" s="43">
        <f t="shared" si="23"/>
        <v>610.19127390669178</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452.88243763821248</v>
      </c>
      <c r="D308" s="75">
        <f t="shared" si="23"/>
        <v>889.51141785910409</v>
      </c>
      <c r="E308" s="75">
        <f t="shared" si="23"/>
        <v>1106.9824498674964</v>
      </c>
      <c r="F308" s="75">
        <f t="shared" si="23"/>
        <v>0</v>
      </c>
      <c r="G308" s="95">
        <f t="shared" si="23"/>
        <v>0</v>
      </c>
      <c r="H308" s="43">
        <f t="shared" si="23"/>
        <v>759.56337828731614</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1437.158970706264</v>
      </c>
      <c r="E310" s="75">
        <f t="shared" si="24"/>
        <v>0</v>
      </c>
      <c r="F310" s="75">
        <f t="shared" si="24"/>
        <v>0</v>
      </c>
      <c r="G310" s="95">
        <f t="shared" si="24"/>
        <v>0</v>
      </c>
      <c r="H310" s="43">
        <f t="shared" si="24"/>
        <v>1437.158970706264</v>
      </c>
      <c r="I310" s="1"/>
    </row>
    <row r="311" spans="2:10" x14ac:dyDescent="0.2">
      <c r="B311" s="9" t="str">
        <f>$B$50</f>
        <v>Technology</v>
      </c>
      <c r="C311" s="75">
        <f t="shared" si="24"/>
        <v>601.83152985916354</v>
      </c>
      <c r="D311" s="75">
        <f t="shared" si="24"/>
        <v>678.57878131199004</v>
      </c>
      <c r="E311" s="75">
        <f t="shared" si="24"/>
        <v>1239.4033882850551</v>
      </c>
      <c r="F311" s="75">
        <f t="shared" si="24"/>
        <v>0</v>
      </c>
      <c r="G311" s="95">
        <f t="shared" si="24"/>
        <v>0</v>
      </c>
      <c r="H311" s="43">
        <f t="shared" si="24"/>
        <v>664.69070945159331</v>
      </c>
      <c r="I311" s="1"/>
    </row>
    <row r="312" spans="2:10" x14ac:dyDescent="0.2">
      <c r="B312" s="9" t="str">
        <f>$B$51</f>
        <v>Nursing</v>
      </c>
      <c r="C312" s="75">
        <f t="shared" si="24"/>
        <v>379.59932080824206</v>
      </c>
      <c r="D312" s="75">
        <f t="shared" si="24"/>
        <v>527.22455138297585</v>
      </c>
      <c r="E312" s="75">
        <f t="shared" si="24"/>
        <v>1260.1990965741159</v>
      </c>
      <c r="F312" s="75">
        <f t="shared" si="24"/>
        <v>0</v>
      </c>
      <c r="G312" s="95">
        <f t="shared" si="24"/>
        <v>0</v>
      </c>
      <c r="H312" s="43">
        <f t="shared" si="24"/>
        <v>618.51991796624748</v>
      </c>
      <c r="I312" s="1"/>
    </row>
    <row r="313" spans="2:10" x14ac:dyDescent="0.2">
      <c r="B313" s="39" t="str">
        <f>$B$52</f>
        <v>Totals</v>
      </c>
      <c r="C313" s="42">
        <f t="shared" si="24"/>
        <v>394.43269104340879</v>
      </c>
      <c r="D313" s="42">
        <f t="shared" si="24"/>
        <v>708.68802444797166</v>
      </c>
      <c r="E313" s="42">
        <f t="shared" si="24"/>
        <v>1187.853048178993</v>
      </c>
      <c r="F313" s="42">
        <f t="shared" si="24"/>
        <v>0</v>
      </c>
      <c r="G313" s="42">
        <f t="shared" si="24"/>
        <v>0</v>
      </c>
      <c r="H313" s="42">
        <f t="shared" si="24"/>
        <v>574.12657562268612</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1.7303737020332985</v>
      </c>
      <c r="E318" s="59">
        <f t="shared" si="25"/>
        <v>4.1603602028955384</v>
      </c>
      <c r="F318" s="59">
        <f t="shared" si="25"/>
        <v>0</v>
      </c>
      <c r="G318" s="59">
        <f t="shared" si="25"/>
        <v>0</v>
      </c>
      <c r="H318" s="59">
        <f t="shared" si="25"/>
        <v>1.255321321572163</v>
      </c>
      <c r="I318" s="1"/>
    </row>
    <row r="319" spans="2:10" x14ac:dyDescent="0.2">
      <c r="B319" s="9" t="str">
        <f>$B$33</f>
        <v>Science</v>
      </c>
      <c r="C319" s="59">
        <f t="shared" ref="C319:H334" si="26">IF($C$293=0,"",C294/$C$293)</f>
        <v>1.0142655538094922</v>
      </c>
      <c r="D319" s="59">
        <f t="shared" si="26"/>
        <v>2.1624319623580983</v>
      </c>
      <c r="E319" s="59">
        <f t="shared" si="26"/>
        <v>4.9205768233558027</v>
      </c>
      <c r="F319" s="59">
        <f t="shared" si="26"/>
        <v>0</v>
      </c>
      <c r="G319" s="59">
        <f t="shared" si="26"/>
        <v>0</v>
      </c>
      <c r="H319" s="59">
        <f t="shared" si="26"/>
        <v>1.4504510041702652</v>
      </c>
      <c r="I319" s="1"/>
    </row>
    <row r="320" spans="2:10" x14ac:dyDescent="0.2">
      <c r="B320" s="9" t="str">
        <f>$B$34</f>
        <v>Fine Arts</v>
      </c>
      <c r="C320" s="59">
        <f t="shared" si="26"/>
        <v>1.3079563157283929</v>
      </c>
      <c r="D320" s="59">
        <f t="shared" si="26"/>
        <v>3.8989591126025425</v>
      </c>
      <c r="E320" s="59">
        <f t="shared" si="26"/>
        <v>0.68150549851894737</v>
      </c>
      <c r="F320" s="59">
        <f t="shared" si="26"/>
        <v>0</v>
      </c>
      <c r="G320" s="59">
        <f t="shared" si="26"/>
        <v>0</v>
      </c>
      <c r="H320" s="59">
        <f t="shared" si="26"/>
        <v>1.974542265698356</v>
      </c>
      <c r="I320" s="1"/>
    </row>
    <row r="321" spans="2:9" x14ac:dyDescent="0.2">
      <c r="B321" s="9" t="str">
        <f>$B$35</f>
        <v>Teacher Education</v>
      </c>
      <c r="C321" s="59">
        <f t="shared" si="26"/>
        <v>1.059025059694781</v>
      </c>
      <c r="D321" s="59">
        <f t="shared" si="26"/>
        <v>1.4785734310535446</v>
      </c>
      <c r="E321" s="59">
        <f t="shared" si="26"/>
        <v>2.3084500231265861</v>
      </c>
      <c r="F321" s="59">
        <f t="shared" si="26"/>
        <v>0</v>
      </c>
      <c r="G321" s="59">
        <f t="shared" si="26"/>
        <v>0</v>
      </c>
      <c r="H321" s="59">
        <f t="shared" si="26"/>
        <v>1.6941901380001851</v>
      </c>
      <c r="I321" s="1"/>
    </row>
    <row r="322" spans="2:9" x14ac:dyDescent="0.2">
      <c r="B322" s="9" t="str">
        <f>$B$36</f>
        <v>Agriculture</v>
      </c>
      <c r="C322" s="59">
        <f t="shared" si="26"/>
        <v>0.84026688694230034</v>
      </c>
      <c r="D322" s="59">
        <f t="shared" si="26"/>
        <v>1.8335712026657236</v>
      </c>
      <c r="E322" s="59">
        <f t="shared" si="26"/>
        <v>0</v>
      </c>
      <c r="F322" s="59">
        <f t="shared" si="26"/>
        <v>0</v>
      </c>
      <c r="G322" s="59">
        <f t="shared" si="26"/>
        <v>0</v>
      </c>
      <c r="H322" s="59">
        <f t="shared" si="26"/>
        <v>1.7967821539352262</v>
      </c>
      <c r="I322" s="1"/>
    </row>
    <row r="323" spans="2:9" x14ac:dyDescent="0.2">
      <c r="B323" s="9" t="str">
        <f>$B$37</f>
        <v>Engineering</v>
      </c>
      <c r="C323" s="59">
        <f t="shared" si="26"/>
        <v>1.9776729022718387</v>
      </c>
      <c r="D323" s="59">
        <f t="shared" si="26"/>
        <v>2.8489034326350895</v>
      </c>
      <c r="E323" s="59">
        <f t="shared" si="26"/>
        <v>4.4183422492187141</v>
      </c>
      <c r="F323" s="59">
        <f t="shared" si="26"/>
        <v>0</v>
      </c>
      <c r="G323" s="59">
        <f t="shared" si="26"/>
        <v>0</v>
      </c>
      <c r="H323" s="59">
        <f t="shared" si="26"/>
        <v>2.5276702697775835</v>
      </c>
      <c r="I323" s="1"/>
    </row>
    <row r="324" spans="2:9" x14ac:dyDescent="0.2">
      <c r="B324" s="9" t="str">
        <f>$B$38</f>
        <v>Home Economics</v>
      </c>
      <c r="C324" s="59">
        <f t="shared" si="26"/>
        <v>1.1908477963706761</v>
      </c>
      <c r="D324" s="59">
        <f t="shared" si="26"/>
        <v>1.452572636829079</v>
      </c>
      <c r="E324" s="59">
        <f t="shared" si="26"/>
        <v>2.6405986334348381</v>
      </c>
      <c r="F324" s="59">
        <f t="shared" si="26"/>
        <v>0</v>
      </c>
      <c r="G324" s="59">
        <f t="shared" si="26"/>
        <v>0</v>
      </c>
      <c r="H324" s="59">
        <f t="shared" si="26"/>
        <v>1.6322842651515401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0.93265327909719742</v>
      </c>
      <c r="D326" s="59">
        <f t="shared" si="26"/>
        <v>2.2656584015675878</v>
      </c>
      <c r="E326" s="59">
        <f t="shared" si="26"/>
        <v>0</v>
      </c>
      <c r="F326" s="59">
        <f t="shared" si="26"/>
        <v>0</v>
      </c>
      <c r="G326" s="59">
        <f t="shared" si="26"/>
        <v>0</v>
      </c>
      <c r="H326" s="59">
        <f t="shared" si="26"/>
        <v>2.0361042372546989</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2.1727821989234735</v>
      </c>
      <c r="D329" s="59">
        <f t="shared" si="26"/>
        <v>0</v>
      </c>
      <c r="E329" s="59">
        <f t="shared" si="26"/>
        <v>0</v>
      </c>
      <c r="F329" s="59">
        <f t="shared" si="26"/>
        <v>0</v>
      </c>
      <c r="G329" s="59">
        <f t="shared" si="26"/>
        <v>0</v>
      </c>
      <c r="H329" s="59">
        <f t="shared" si="26"/>
        <v>2.1727821989234735</v>
      </c>
      <c r="I329" s="1"/>
    </row>
    <row r="330" spans="2:9" x14ac:dyDescent="0.2">
      <c r="B330" s="9" t="str">
        <f>$B$44</f>
        <v>Physical Training</v>
      </c>
      <c r="C330" s="59">
        <f t="shared" si="26"/>
        <v>0.63012846564555502</v>
      </c>
      <c r="D330" s="59">
        <f t="shared" si="26"/>
        <v>0</v>
      </c>
      <c r="E330" s="59">
        <f t="shared" si="26"/>
        <v>0</v>
      </c>
      <c r="F330" s="59">
        <f t="shared" si="26"/>
        <v>0</v>
      </c>
      <c r="G330" s="59">
        <f t="shared" si="26"/>
        <v>0</v>
      </c>
      <c r="H330" s="59">
        <f t="shared" si="26"/>
        <v>0.63012846564555502</v>
      </c>
      <c r="I330" s="1"/>
    </row>
    <row r="331" spans="2:9" x14ac:dyDescent="0.2">
      <c r="B331" s="9" t="str">
        <f>$B$45</f>
        <v>Health Services</v>
      </c>
      <c r="C331" s="59">
        <f t="shared" si="26"/>
        <v>1.2356490774160782</v>
      </c>
      <c r="D331" s="59">
        <f t="shared" si="26"/>
        <v>1.6429112357266098</v>
      </c>
      <c r="E331" s="59">
        <f t="shared" si="26"/>
        <v>3.7621441377520544</v>
      </c>
      <c r="F331" s="59">
        <f t="shared" si="26"/>
        <v>0</v>
      </c>
      <c r="G331" s="59">
        <f t="shared" si="26"/>
        <v>0</v>
      </c>
      <c r="H331" s="59">
        <f t="shared" si="26"/>
        <v>1.701289532816479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1.2626928369810191</v>
      </c>
      <c r="D333" s="59">
        <f t="shared" si="26"/>
        <v>2.4800690033398443</v>
      </c>
      <c r="E333" s="59">
        <f t="shared" si="26"/>
        <v>3.086405419916086</v>
      </c>
      <c r="F333" s="59">
        <f t="shared" si="26"/>
        <v>0</v>
      </c>
      <c r="G333" s="59">
        <f t="shared" si="26"/>
        <v>0</v>
      </c>
      <c r="H333" s="59">
        <f t="shared" si="26"/>
        <v>2.1177576282228823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4.0069788251835208</v>
      </c>
      <c r="E335" s="59">
        <f t="shared" si="27"/>
        <v>0</v>
      </c>
      <c r="F335" s="59">
        <f t="shared" si="27"/>
        <v>0</v>
      </c>
      <c r="G335" s="59">
        <f t="shared" si="27"/>
        <v>0</v>
      </c>
      <c r="H335" s="59">
        <f t="shared" si="27"/>
        <v>4.0069788251835208</v>
      </c>
      <c r="I335" s="1"/>
    </row>
    <row r="336" spans="2:9" x14ac:dyDescent="0.2">
      <c r="B336" s="9" t="str">
        <f>$B$50</f>
        <v>Technology</v>
      </c>
      <c r="C336" s="59">
        <f t="shared" si="27"/>
        <v>1.6779815216185683</v>
      </c>
      <c r="D336" s="59">
        <f t="shared" si="27"/>
        <v>1.8919624504725168</v>
      </c>
      <c r="E336" s="59">
        <f t="shared" si="27"/>
        <v>3.455611546075763</v>
      </c>
      <c r="F336" s="59">
        <f t="shared" si="27"/>
        <v>0</v>
      </c>
      <c r="G336" s="59">
        <f t="shared" si="27"/>
        <v>0</v>
      </c>
      <c r="H336" s="59">
        <f t="shared" si="27"/>
        <v>1.8532407704068181</v>
      </c>
      <c r="I336" s="1"/>
    </row>
    <row r="337" spans="2:10" x14ac:dyDescent="0.2">
      <c r="B337" s="9" t="str">
        <f>$B$51</f>
        <v>Nursing</v>
      </c>
      <c r="C337" s="59">
        <f t="shared" si="27"/>
        <v>1.0583703484000684</v>
      </c>
      <c r="D337" s="59">
        <f t="shared" si="27"/>
        <v>1.4699679413129085</v>
      </c>
      <c r="E337" s="59">
        <f t="shared" si="27"/>
        <v>3.5135925798148557</v>
      </c>
      <c r="F337" s="59">
        <f t="shared" si="27"/>
        <v>0</v>
      </c>
      <c r="G337" s="59">
        <f t="shared" si="27"/>
        <v>0</v>
      </c>
      <c r="H337" s="59">
        <f t="shared" si="27"/>
        <v>1.7245108333610735</v>
      </c>
      <c r="I337" s="1"/>
    </row>
    <row r="338" spans="2:10" x14ac:dyDescent="0.2">
      <c r="B338" s="39" t="str">
        <f>$B$52</f>
        <v>Totals</v>
      </c>
      <c r="C338" s="59">
        <f t="shared" si="27"/>
        <v>1.0997276384771788</v>
      </c>
      <c r="D338" s="59">
        <f t="shared" si="27"/>
        <v>1.9759107833621559</v>
      </c>
      <c r="E338" s="59">
        <f t="shared" si="27"/>
        <v>3.3118827551442429</v>
      </c>
      <c r="F338" s="59">
        <f t="shared" si="27"/>
        <v>0</v>
      </c>
      <c r="G338" s="59">
        <f t="shared" si="27"/>
        <v>0</v>
      </c>
      <c r="H338" s="59">
        <f t="shared" si="27"/>
        <v>1.6007366466666426</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10759.91938120942</v>
      </c>
      <c r="D343" s="42">
        <f t="shared" si="28"/>
        <v>18618.681533243183</v>
      </c>
      <c r="E343" s="42">
        <f>E293*24</f>
        <v>35812.112303958449</v>
      </c>
      <c r="F343" s="42">
        <f>F293*18</f>
        <v>0</v>
      </c>
      <c r="G343" s="42">
        <f>G293*24</f>
        <v>0</v>
      </c>
      <c r="H343" s="42">
        <f>IF((C32/30+D32/30+E32/24+F32/18+G32/24)=0,0,H268/(C32/30+D32/30+E32/24+F32/18+G32/24))</f>
        <v>13395.724428233771</v>
      </c>
      <c r="I343" s="1"/>
    </row>
    <row r="344" spans="2:10" x14ac:dyDescent="0.2">
      <c r="B344" s="9" t="str">
        <f>$B$33</f>
        <v>Science</v>
      </c>
      <c r="C344" s="43">
        <f t="shared" si="28"/>
        <v>10913.415590127863</v>
      </c>
      <c r="D344" s="43">
        <f t="shared" si="28"/>
        <v>23267.593582323621</v>
      </c>
      <c r="E344" s="43">
        <f>E294*24</f>
        <v>42356.007942684795</v>
      </c>
      <c r="F344" s="43">
        <f>F294*18</f>
        <v>0</v>
      </c>
      <c r="G344" s="43">
        <f>G294*24</f>
        <v>0</v>
      </c>
      <c r="H344" s="43">
        <f t="shared" ref="H344:H363" si="29">IF((C33/30+D33/30+E33/24+F33/18+G33/24)=0,0,H269/(C33/30+D33/30+E33/24+F33/18+G33/24))</f>
        <v>15486.390680317023</v>
      </c>
      <c r="I344" s="1"/>
    </row>
    <row r="345" spans="2:10" x14ac:dyDescent="0.2">
      <c r="B345" s="9" t="str">
        <f>$B$34</f>
        <v>Fine Arts</v>
      </c>
      <c r="C345" s="43">
        <f t="shared" si="28"/>
        <v>14073.504511381201</v>
      </c>
      <c r="D345" s="43">
        <f t="shared" si="28"/>
        <v>41952.485722235178</v>
      </c>
      <c r="E345" s="43">
        <f t="shared" ref="E345:E363" si="30">E295*24</f>
        <v>5866.3553775318478</v>
      </c>
      <c r="F345" s="43">
        <f t="shared" ref="F345:F363" si="31">F295*18</f>
        <v>0</v>
      </c>
      <c r="G345" s="43">
        <f t="shared" ref="G345:G363" si="32">G295*24</f>
        <v>0</v>
      </c>
      <c r="H345" s="43">
        <f t="shared" si="29"/>
        <v>21243.875528833374</v>
      </c>
      <c r="I345" s="1"/>
    </row>
    <row r="346" spans="2:10" x14ac:dyDescent="0.2">
      <c r="B346" s="9" t="str">
        <f>$B$35</f>
        <v>Teacher Education</v>
      </c>
      <c r="C346" s="43">
        <f t="shared" si="28"/>
        <v>11395.024264996337</v>
      </c>
      <c r="D346" s="43">
        <f t="shared" si="28"/>
        <v>15909.330917334344</v>
      </c>
      <c r="E346" s="43">
        <f t="shared" si="30"/>
        <v>19870.98891551447</v>
      </c>
      <c r="F346" s="43">
        <f t="shared" si="31"/>
        <v>0</v>
      </c>
      <c r="G346" s="43">
        <f t="shared" si="32"/>
        <v>0</v>
      </c>
      <c r="H346" s="43">
        <f t="shared" si="29"/>
        <v>16605.03212512207</v>
      </c>
      <c r="I346" s="1"/>
    </row>
    <row r="347" spans="2:10" x14ac:dyDescent="0.2">
      <c r="B347" s="9" t="str">
        <f>$B$36</f>
        <v>Agriculture</v>
      </c>
      <c r="C347" s="43">
        <f t="shared" si="28"/>
        <v>9041.2039621989625</v>
      </c>
      <c r="D347" s="43">
        <f t="shared" si="28"/>
        <v>19729.078320390385</v>
      </c>
      <c r="E347" s="43">
        <f t="shared" si="30"/>
        <v>0</v>
      </c>
      <c r="F347" s="43">
        <f t="shared" si="31"/>
        <v>0</v>
      </c>
      <c r="G347" s="43">
        <f t="shared" si="32"/>
        <v>0</v>
      </c>
      <c r="H347" s="43">
        <f t="shared" si="29"/>
        <v>19333.23112193885</v>
      </c>
      <c r="I347" s="1"/>
    </row>
    <row r="348" spans="2:10" x14ac:dyDescent="0.2">
      <c r="B348" s="9" t="str">
        <f>$B$37</f>
        <v>Engineering</v>
      </c>
      <c r="C348" s="43">
        <f t="shared" si="28"/>
        <v>21279.600990847441</v>
      </c>
      <c r="D348" s="43">
        <f t="shared" si="28"/>
        <v>30653.971260004346</v>
      </c>
      <c r="E348" s="43">
        <f t="shared" si="30"/>
        <v>38032.805120147896</v>
      </c>
      <c r="F348" s="43">
        <f t="shared" si="31"/>
        <v>0</v>
      </c>
      <c r="G348" s="43">
        <f t="shared" si="32"/>
        <v>0</v>
      </c>
      <c r="H348" s="43">
        <f t="shared" si="29"/>
        <v>26674.368950276359</v>
      </c>
      <c r="I348" s="1"/>
    </row>
    <row r="349" spans="2:10" x14ac:dyDescent="0.2">
      <c r="B349" s="9" t="str">
        <f>$B$38</f>
        <v>Home Economics</v>
      </c>
      <c r="C349" s="43">
        <f t="shared" si="28"/>
        <v>12813.426284239367</v>
      </c>
      <c r="D349" s="43">
        <f t="shared" si="28"/>
        <v>15629.564467631681</v>
      </c>
      <c r="E349" s="43">
        <f t="shared" si="30"/>
        <v>22730.1027311125</v>
      </c>
      <c r="F349" s="43">
        <f t="shared" si="31"/>
        <v>0</v>
      </c>
      <c r="G349" s="43">
        <f t="shared" si="32"/>
        <v>0</v>
      </c>
      <c r="H349" s="43">
        <f t="shared" si="29"/>
        <v>16896.288349604933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10035.274093706454</v>
      </c>
      <c r="D351" s="43">
        <f t="shared" si="28"/>
        <v>24378.301746227044</v>
      </c>
      <c r="E351" s="43">
        <f t="shared" si="30"/>
        <v>0</v>
      </c>
      <c r="F351" s="43">
        <f t="shared" si="31"/>
        <v>0</v>
      </c>
      <c r="G351" s="43">
        <f t="shared" si="32"/>
        <v>0</v>
      </c>
      <c r="H351" s="43">
        <f t="shared" si="29"/>
        <v>21908.317444599459</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23378.961293343506</v>
      </c>
      <c r="D354" s="43">
        <f t="shared" si="28"/>
        <v>0</v>
      </c>
      <c r="E354" s="43">
        <f t="shared" si="30"/>
        <v>0</v>
      </c>
      <c r="F354" s="43">
        <f t="shared" si="31"/>
        <v>0</v>
      </c>
      <c r="G354" s="43">
        <f t="shared" si="32"/>
        <v>0</v>
      </c>
      <c r="H354" s="43">
        <f t="shared" si="29"/>
        <v>23378.961293343509</v>
      </c>
      <c r="I354" s="1"/>
    </row>
    <row r="355" spans="2:9" x14ac:dyDescent="0.2">
      <c r="B355" s="9" t="str">
        <f>$B$44</f>
        <v>Physical Training</v>
      </c>
      <c r="C355" s="43">
        <f t="shared" si="28"/>
        <v>6780.1314901513615</v>
      </c>
      <c r="D355" s="43">
        <f t="shared" si="28"/>
        <v>0</v>
      </c>
      <c r="E355" s="43">
        <f t="shared" si="30"/>
        <v>0</v>
      </c>
      <c r="F355" s="43">
        <f t="shared" si="31"/>
        <v>0</v>
      </c>
      <c r="G355" s="43">
        <f t="shared" si="32"/>
        <v>0</v>
      </c>
      <c r="H355" s="43">
        <f t="shared" si="29"/>
        <v>6780.1314901513615</v>
      </c>
      <c r="I355" s="1"/>
    </row>
    <row r="356" spans="2:9" x14ac:dyDescent="0.2">
      <c r="B356" s="9" t="str">
        <f>$B$45</f>
        <v>Health Services</v>
      </c>
      <c r="C356" s="43">
        <f t="shared" si="28"/>
        <v>13295.484456462798</v>
      </c>
      <c r="D356" s="43">
        <f t="shared" si="28"/>
        <v>17677.592446901468</v>
      </c>
      <c r="E356" s="43">
        <f t="shared" si="30"/>
        <v>32384.294098161387</v>
      </c>
      <c r="F356" s="43">
        <f t="shared" si="31"/>
        <v>0</v>
      </c>
      <c r="G356" s="43">
        <f t="shared" si="32"/>
        <v>0</v>
      </c>
      <c r="H356" s="43">
        <f t="shared" si="29"/>
        <v>17985.522195635069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13586.473129146374</v>
      </c>
      <c r="D358" s="43">
        <f t="shared" si="28"/>
        <v>26685.342535773121</v>
      </c>
      <c r="E358" s="43">
        <f t="shared" si="30"/>
        <v>26567.578796819915</v>
      </c>
      <c r="F358" s="43">
        <f t="shared" si="31"/>
        <v>0</v>
      </c>
      <c r="G358" s="43">
        <f t="shared" si="32"/>
        <v>0</v>
      </c>
      <c r="H358" s="43">
        <f t="shared" si="29"/>
        <v>22222.40505037476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43114.769121187921</v>
      </c>
      <c r="E360" s="43">
        <f t="shared" si="30"/>
        <v>0</v>
      </c>
      <c r="F360" s="43">
        <f t="shared" si="31"/>
        <v>0</v>
      </c>
      <c r="G360" s="43">
        <f t="shared" si="32"/>
        <v>0</v>
      </c>
      <c r="H360" s="43">
        <f t="shared" si="29"/>
        <v>43114.769121187914</v>
      </c>
      <c r="I360" s="1"/>
    </row>
    <row r="361" spans="2:9" x14ac:dyDescent="0.2">
      <c r="B361" s="9" t="str">
        <f>$B$50</f>
        <v>Technology</v>
      </c>
      <c r="C361" s="43">
        <f t="shared" si="33"/>
        <v>18054.945895774905</v>
      </c>
      <c r="D361" s="43">
        <f t="shared" si="33"/>
        <v>20357.363439359702</v>
      </c>
      <c r="E361" s="43">
        <f t="shared" si="30"/>
        <v>29745.681318841322</v>
      </c>
      <c r="F361" s="43">
        <f t="shared" si="31"/>
        <v>0</v>
      </c>
      <c r="G361" s="43">
        <f t="shared" si="32"/>
        <v>0</v>
      </c>
      <c r="H361" s="43">
        <f t="shared" si="29"/>
        <v>19817.967185359066</v>
      </c>
      <c r="I361" s="1"/>
    </row>
    <row r="362" spans="2:9" x14ac:dyDescent="0.2">
      <c r="B362" s="9" t="str">
        <f>$B$51</f>
        <v>Nursing</v>
      </c>
      <c r="C362" s="43">
        <f t="shared" si="33"/>
        <v>11387.979624247262</v>
      </c>
      <c r="D362" s="43">
        <f t="shared" si="33"/>
        <v>15816.736541489276</v>
      </c>
      <c r="E362" s="43">
        <f t="shared" si="30"/>
        <v>30244.778317778779</v>
      </c>
      <c r="F362" s="43">
        <f t="shared" si="31"/>
        <v>0</v>
      </c>
      <c r="G362" s="43">
        <f t="shared" si="32"/>
        <v>0</v>
      </c>
      <c r="H362" s="43">
        <f t="shared" si="29"/>
        <v>17961.831360871773</v>
      </c>
      <c r="I362" s="1"/>
    </row>
    <row r="363" spans="2:9" x14ac:dyDescent="0.2">
      <c r="B363" s="39" t="str">
        <f>$B$52</f>
        <v>Totals</v>
      </c>
      <c r="C363" s="42">
        <f t="shared" si="33"/>
        <v>11832.980731302265</v>
      </c>
      <c r="D363" s="42">
        <f t="shared" si="33"/>
        <v>21260.640733439148</v>
      </c>
      <c r="E363" s="42">
        <f t="shared" si="30"/>
        <v>28508.473156295833</v>
      </c>
      <c r="F363" s="42">
        <f t="shared" si="31"/>
        <v>0</v>
      </c>
      <c r="G363" s="42">
        <f t="shared" si="32"/>
        <v>0</v>
      </c>
      <c r="H363" s="42">
        <f t="shared" si="29"/>
        <v>16913.896776543694</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8" priority="6" stopIfTrue="1">
      <formula>C32=0</formula>
    </cfRule>
  </conditionalFormatting>
  <conditionalFormatting sqref="C91:G110">
    <cfRule type="expression" dxfId="127" priority="5" stopIfTrue="1">
      <formula>C32=0</formula>
    </cfRule>
  </conditionalFormatting>
  <conditionalFormatting sqref="C143:H162">
    <cfRule type="expression" dxfId="126" priority="3" stopIfTrue="1">
      <formula>C32=0</formula>
    </cfRule>
  </conditionalFormatting>
  <conditionalFormatting sqref="H143:H162">
    <cfRule type="expression" dxfId="125" priority="4" stopIfTrue="1">
      <formula>OR(AND(#REF!&gt;0,H143&gt;0,H61=0),AND(#REF!&gt;0,H143&gt;0,H32=0))</formula>
    </cfRule>
  </conditionalFormatting>
  <conditionalFormatting sqref="H143:H162">
    <cfRule type="expression" dxfId="124" priority="2" stopIfTrue="1">
      <formula>OR(AND(#REF!&gt;0,H143&gt;0,H61=0),AND(#REF!&gt;0,H143&gt;0,H32=0))</formula>
    </cfRule>
  </conditionalFormatting>
  <conditionalFormatting sqref="H143:H162">
    <cfRule type="expression" dxfId="123"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election activeCell="R9" sqref="R9"/>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97</v>
      </c>
      <c r="C3" s="6"/>
      <c r="D3" s="6"/>
      <c r="E3" s="6"/>
      <c r="F3" s="6"/>
      <c r="G3" s="6"/>
      <c r="H3" s="6"/>
    </row>
    <row r="4" spans="2:8" x14ac:dyDescent="0.2">
      <c r="B4" s="90" t="s">
        <v>158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18" customHeight="1" thickBot="1" x14ac:dyDescent="0.25">
      <c r="B11" s="361" t="s">
        <v>945</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Data!G27</f>
        <v>177087765</v>
      </c>
      <c r="G13" s="33"/>
      <c r="H13" s="60">
        <f>F13</f>
        <v>177087765</v>
      </c>
    </row>
    <row r="14" spans="2:8" x14ac:dyDescent="0.2">
      <c r="B14" s="364" t="s">
        <v>14</v>
      </c>
      <c r="C14" s="364"/>
      <c r="D14" s="364"/>
      <c r="E14" s="364"/>
      <c r="F14" s="82">
        <f>Data!H27</f>
        <v>73562087</v>
      </c>
      <c r="G14" s="33"/>
      <c r="H14" s="30">
        <f>F14</f>
        <v>73562087</v>
      </c>
    </row>
    <row r="15" spans="2:8" x14ac:dyDescent="0.2">
      <c r="B15" s="364" t="s">
        <v>15</v>
      </c>
      <c r="C15" s="364"/>
      <c r="D15" s="364"/>
      <c r="E15" s="364"/>
      <c r="F15" s="82">
        <f>Data!I27</f>
        <v>69085627</v>
      </c>
      <c r="G15" s="33"/>
      <c r="H15" s="30">
        <f>F15</f>
        <v>69085627</v>
      </c>
    </row>
    <row r="16" spans="2:8" x14ac:dyDescent="0.2">
      <c r="B16" s="364" t="s">
        <v>19</v>
      </c>
      <c r="C16" s="364"/>
      <c r="D16" s="364"/>
      <c r="E16" s="364"/>
      <c r="F16" s="82">
        <f>Data!J27</f>
        <v>58625885</v>
      </c>
      <c r="G16" s="33"/>
      <c r="H16" s="30">
        <f>F16-G16</f>
        <v>58625885</v>
      </c>
    </row>
    <row r="17" spans="2:23" x14ac:dyDescent="0.2">
      <c r="B17" s="364" t="s">
        <v>16</v>
      </c>
      <c r="C17" s="364"/>
      <c r="D17" s="364"/>
      <c r="E17" s="364"/>
      <c r="F17" s="82">
        <v>43807714</v>
      </c>
      <c r="G17" s="33"/>
      <c r="H17" s="30">
        <f>F17</f>
        <v>43807714</v>
      </c>
    </row>
    <row r="18" spans="2:23" x14ac:dyDescent="0.2">
      <c r="B18" s="364" t="s">
        <v>1</v>
      </c>
      <c r="C18" s="364"/>
      <c r="D18" s="364"/>
      <c r="E18" s="364"/>
      <c r="F18" s="83">
        <f>SUM(F13:F17)</f>
        <v>422169078</v>
      </c>
      <c r="G18" s="34"/>
      <c r="H18" s="29">
        <f>SUM(H13:H17)</f>
        <v>422169078</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ht="28.5" x14ac:dyDescent="0.2">
      <c r="B21" s="366" t="s">
        <v>22</v>
      </c>
      <c r="C21" s="367"/>
      <c r="D21" s="363" t="s">
        <v>927</v>
      </c>
      <c r="E21" s="363"/>
      <c r="F21" s="363"/>
      <c r="G21" s="94" t="str">
        <f>Data!M27</f>
        <v>940-369-5095</v>
      </c>
      <c r="H21" s="84" t="str">
        <f>Data!N27</f>
        <v>leydi.carter@untsystem.edu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Data!O27</f>
        <v>11973</v>
      </c>
      <c r="D25" s="86">
        <f>Data!P27</f>
        <v>20199</v>
      </c>
      <c r="E25" s="86">
        <f>Data!Q27</f>
        <v>3971</v>
      </c>
      <c r="F25" s="86">
        <f>Data!R27</f>
        <v>1900</v>
      </c>
      <c r="G25" s="86">
        <f>Data!S27</f>
        <v>44</v>
      </c>
      <c r="H25" s="74">
        <f>SUM(C25:G25)</f>
        <v>38087</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Data!T27</f>
        <v>McCreary, Lynn</v>
      </c>
      <c r="E28" s="363"/>
      <c r="F28" s="363"/>
      <c r="G28" s="94">
        <f>Data!U27</f>
        <v>0</v>
      </c>
      <c r="H28" s="84" t="str">
        <f>Data!V27</f>
        <v>mccreary@unt.edu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Data!W27</f>
        <v>236186</v>
      </c>
      <c r="D32" s="87">
        <f>Data!AQ27</f>
        <v>121477</v>
      </c>
      <c r="E32" s="87">
        <f>Data!BK27</f>
        <v>20557</v>
      </c>
      <c r="F32" s="87">
        <f>Data!CE27</f>
        <v>7800</v>
      </c>
      <c r="G32" s="87">
        <f>Data!CY27</f>
        <v>0</v>
      </c>
      <c r="H32" s="22">
        <f>SUM(C32:G32)</f>
        <v>386020</v>
      </c>
      <c r="I32" s="1"/>
      <c r="W32" s="18"/>
    </row>
    <row r="33" spans="2:23" x14ac:dyDescent="0.2">
      <c r="B33" s="7" t="s">
        <v>46</v>
      </c>
      <c r="C33" s="87">
        <f>Data!X27</f>
        <v>76371</v>
      </c>
      <c r="D33" s="87">
        <f>Data!AR27</f>
        <v>29433</v>
      </c>
      <c r="E33" s="87">
        <f>Data!BL27</f>
        <v>9811</v>
      </c>
      <c r="F33" s="87">
        <f>Data!CF27</f>
        <v>5448</v>
      </c>
      <c r="G33" s="87">
        <f>Data!CZ27</f>
        <v>0</v>
      </c>
      <c r="H33" s="22">
        <f t="shared" ref="H33:H52" si="0">SUM(C33:G33)</f>
        <v>121063</v>
      </c>
      <c r="I33" s="1"/>
      <c r="W33" s="18"/>
    </row>
    <row r="34" spans="2:23" x14ac:dyDescent="0.2">
      <c r="B34" s="7" t="s">
        <v>47</v>
      </c>
      <c r="C34" s="87">
        <f>Data!Y27</f>
        <v>56272</v>
      </c>
      <c r="D34" s="87">
        <f>Data!AS27</f>
        <v>33191</v>
      </c>
      <c r="E34" s="87">
        <f>Data!BM27</f>
        <v>7650</v>
      </c>
      <c r="F34" s="87">
        <f>Data!CG27</f>
        <v>4646</v>
      </c>
      <c r="G34" s="87">
        <f>Data!DA27</f>
        <v>0</v>
      </c>
      <c r="H34" s="22">
        <f t="shared" si="0"/>
        <v>101759</v>
      </c>
      <c r="I34" s="1"/>
      <c r="W34" s="18"/>
    </row>
    <row r="35" spans="2:23" x14ac:dyDescent="0.2">
      <c r="B35" s="7" t="s">
        <v>48</v>
      </c>
      <c r="C35" s="87">
        <f>Data!Z27</f>
        <v>2228</v>
      </c>
      <c r="D35" s="87">
        <f>Data!AT27</f>
        <v>18350</v>
      </c>
      <c r="E35" s="87">
        <f>Data!BN27</f>
        <v>12720</v>
      </c>
      <c r="F35" s="87">
        <f>Data!CH27</f>
        <v>2689</v>
      </c>
      <c r="G35" s="87">
        <f>Data!DB27</f>
        <v>0</v>
      </c>
      <c r="H35" s="22">
        <f t="shared" si="0"/>
        <v>35987</v>
      </c>
      <c r="I35" s="1"/>
      <c r="W35" s="18"/>
    </row>
    <row r="36" spans="2:23" x14ac:dyDescent="0.2">
      <c r="B36" s="7" t="s">
        <v>49</v>
      </c>
      <c r="C36" s="87">
        <f>Data!AA27</f>
        <v>0</v>
      </c>
      <c r="D36" s="87">
        <f>Data!AU27</f>
        <v>0</v>
      </c>
      <c r="E36" s="87">
        <f>Data!BO27</f>
        <v>0</v>
      </c>
      <c r="F36" s="87">
        <f>Data!CI27</f>
        <v>0</v>
      </c>
      <c r="G36" s="87">
        <f>Data!DC27</f>
        <v>0</v>
      </c>
      <c r="H36" s="22">
        <f t="shared" si="0"/>
        <v>0</v>
      </c>
      <c r="I36" s="1"/>
      <c r="W36" s="18"/>
    </row>
    <row r="37" spans="2:23" x14ac:dyDescent="0.2">
      <c r="B37" s="7" t="s">
        <v>50</v>
      </c>
      <c r="C37" s="87">
        <f>Data!AB27</f>
        <v>20201</v>
      </c>
      <c r="D37" s="87">
        <f>Data!AV27</f>
        <v>25857</v>
      </c>
      <c r="E37" s="87">
        <f>Data!BP27</f>
        <v>4935</v>
      </c>
      <c r="F37" s="87">
        <f>Data!CJ27</f>
        <v>2517</v>
      </c>
      <c r="G37" s="87">
        <f>Data!DD27</f>
        <v>0</v>
      </c>
      <c r="H37" s="22">
        <f t="shared" si="0"/>
        <v>53510</v>
      </c>
      <c r="I37" s="1"/>
      <c r="W37" s="18"/>
    </row>
    <row r="38" spans="2:23" x14ac:dyDescent="0.2">
      <c r="B38" s="7" t="s">
        <v>51</v>
      </c>
      <c r="C38" s="87">
        <f>Data!AC27</f>
        <v>2826</v>
      </c>
      <c r="D38" s="87">
        <f>Data!AW27</f>
        <v>1728</v>
      </c>
      <c r="E38" s="87">
        <f>Data!BQ27</f>
        <v>61</v>
      </c>
      <c r="F38" s="87">
        <f>Data!CK27</f>
        <v>0</v>
      </c>
      <c r="G38" s="87">
        <f>Data!DE27</f>
        <v>0</v>
      </c>
      <c r="H38" s="22">
        <f t="shared" si="0"/>
        <v>4615</v>
      </c>
      <c r="I38" s="1"/>
      <c r="W38" s="18"/>
    </row>
    <row r="39" spans="2:23" x14ac:dyDescent="0.2">
      <c r="B39" s="7" t="s">
        <v>52</v>
      </c>
      <c r="C39" s="87">
        <f>Data!AD27</f>
        <v>0</v>
      </c>
      <c r="D39" s="87">
        <f>Data!AX27</f>
        <v>0</v>
      </c>
      <c r="E39" s="87">
        <f>Data!BR27</f>
        <v>0</v>
      </c>
      <c r="F39" s="87">
        <f>Data!CL27</f>
        <v>0</v>
      </c>
      <c r="G39" s="87">
        <f>Data!DF27</f>
        <v>0</v>
      </c>
      <c r="H39" s="22">
        <f t="shared" si="0"/>
        <v>0</v>
      </c>
      <c r="I39" s="1"/>
      <c r="W39" s="18"/>
    </row>
    <row r="40" spans="2:23" x14ac:dyDescent="0.2">
      <c r="B40" s="7" t="s">
        <v>53</v>
      </c>
      <c r="C40" s="87">
        <f>Data!AE27</f>
        <v>1668</v>
      </c>
      <c r="D40" s="87">
        <f>Data!AY27</f>
        <v>3204</v>
      </c>
      <c r="E40" s="87">
        <f>Data!BS27</f>
        <v>672</v>
      </c>
      <c r="F40" s="87">
        <f>Data!CM27</f>
        <v>0</v>
      </c>
      <c r="G40" s="87">
        <f>Data!DG27</f>
        <v>0</v>
      </c>
      <c r="H40" s="22">
        <f t="shared" si="0"/>
        <v>5544</v>
      </c>
      <c r="I40" s="1"/>
      <c r="W40" s="18"/>
    </row>
    <row r="41" spans="2:23" x14ac:dyDescent="0.2">
      <c r="B41" s="7" t="s">
        <v>54</v>
      </c>
      <c r="C41" s="87">
        <f>Data!AF27</f>
        <v>6</v>
      </c>
      <c r="D41" s="87">
        <f>Data!AZ27</f>
        <v>312</v>
      </c>
      <c r="E41" s="87">
        <f>Data!BT27</f>
        <v>4905</v>
      </c>
      <c r="F41" s="87">
        <f>Data!CN27</f>
        <v>3</v>
      </c>
      <c r="G41" s="87">
        <f>Data!DH27</f>
        <v>0</v>
      </c>
      <c r="H41" s="22">
        <f t="shared" si="0"/>
        <v>5226</v>
      </c>
      <c r="I41" s="1"/>
      <c r="W41" s="18"/>
    </row>
    <row r="42" spans="2:23" x14ac:dyDescent="0.2">
      <c r="B42" s="7" t="s">
        <v>55</v>
      </c>
      <c r="C42" s="87">
        <f>Data!AG27</f>
        <v>0</v>
      </c>
      <c r="D42" s="87">
        <f>Data!BA27</f>
        <v>0</v>
      </c>
      <c r="E42" s="87">
        <f>Data!BU27</f>
        <v>0</v>
      </c>
      <c r="F42" s="87">
        <f>Data!CO27</f>
        <v>0</v>
      </c>
      <c r="G42" s="87">
        <f>Data!DI27</f>
        <v>0</v>
      </c>
      <c r="H42" s="22">
        <f t="shared" si="0"/>
        <v>0</v>
      </c>
      <c r="I42" s="1"/>
      <c r="W42" s="18"/>
    </row>
    <row r="43" spans="2:23" x14ac:dyDescent="0.2">
      <c r="B43" s="7" t="s">
        <v>56</v>
      </c>
      <c r="C43" s="87">
        <f>Data!AH27</f>
        <v>1</v>
      </c>
      <c r="D43" s="87">
        <f>Data!BB27</f>
        <v>31</v>
      </c>
      <c r="E43" s="87">
        <f>Data!BV27</f>
        <v>0</v>
      </c>
      <c r="F43" s="87">
        <f>Data!CP27</f>
        <v>0</v>
      </c>
      <c r="G43" s="87">
        <f>Data!DJ27</f>
        <v>0</v>
      </c>
      <c r="H43" s="22">
        <f t="shared" si="0"/>
        <v>32</v>
      </c>
      <c r="I43" s="1"/>
      <c r="W43" s="18"/>
    </row>
    <row r="44" spans="2:23" x14ac:dyDescent="0.2">
      <c r="B44" s="7" t="s">
        <v>57</v>
      </c>
      <c r="C44" s="87">
        <f>Data!AI27</f>
        <v>1006</v>
      </c>
      <c r="D44" s="87">
        <f>Data!BC27</f>
        <v>0</v>
      </c>
      <c r="E44" s="87">
        <f>Data!BW27</f>
        <v>0</v>
      </c>
      <c r="F44" s="87">
        <f>Data!CQ27</f>
        <v>0</v>
      </c>
      <c r="G44" s="87">
        <f>Data!DK27</f>
        <v>0</v>
      </c>
      <c r="H44" s="22">
        <f t="shared" si="0"/>
        <v>1006</v>
      </c>
      <c r="I44" s="1"/>
      <c r="W44" s="18"/>
    </row>
    <row r="45" spans="2:23" x14ac:dyDescent="0.2">
      <c r="B45" s="7" t="s">
        <v>58</v>
      </c>
      <c r="C45" s="87">
        <f>Data!AJ27</f>
        <v>16662</v>
      </c>
      <c r="D45" s="87">
        <f>Data!BD27</f>
        <v>21969</v>
      </c>
      <c r="E45" s="87">
        <f>Data!BX27</f>
        <v>5653</v>
      </c>
      <c r="F45" s="87">
        <f>Data!CR27</f>
        <v>51</v>
      </c>
      <c r="G45" s="87">
        <f>Data!DL27</f>
        <v>1036</v>
      </c>
      <c r="H45" s="22">
        <f t="shared" si="0"/>
        <v>45371</v>
      </c>
      <c r="I45" s="1"/>
      <c r="W45" s="18"/>
    </row>
    <row r="46" spans="2:23" x14ac:dyDescent="0.2">
      <c r="B46" s="7" t="s">
        <v>59</v>
      </c>
      <c r="C46" s="87">
        <f>Data!AK27</f>
        <v>0</v>
      </c>
      <c r="D46" s="87">
        <f>Data!BE27</f>
        <v>0</v>
      </c>
      <c r="E46" s="87">
        <f>Data!BY27</f>
        <v>0</v>
      </c>
      <c r="F46" s="87">
        <f>Data!CS27</f>
        <v>0</v>
      </c>
      <c r="G46" s="87">
        <f>Data!DM27</f>
        <v>0</v>
      </c>
      <c r="H46" s="22">
        <f t="shared" si="0"/>
        <v>0</v>
      </c>
      <c r="I46" s="1"/>
      <c r="W46" s="18"/>
    </row>
    <row r="47" spans="2:23" x14ac:dyDescent="0.2">
      <c r="B47" s="7" t="s">
        <v>60</v>
      </c>
      <c r="C47" s="87">
        <f>Data!AL27</f>
        <v>35582</v>
      </c>
      <c r="D47" s="87">
        <f>Data!BF27</f>
        <v>102520</v>
      </c>
      <c r="E47" s="87">
        <f>Data!BZ27</f>
        <v>13486</v>
      </c>
      <c r="F47" s="87">
        <f>Data!CT27</f>
        <v>1501</v>
      </c>
      <c r="G47" s="87">
        <f>Data!DN27</f>
        <v>0</v>
      </c>
      <c r="H47" s="22">
        <f t="shared" si="0"/>
        <v>153089</v>
      </c>
      <c r="I47" s="1"/>
      <c r="W47" s="18"/>
    </row>
    <row r="48" spans="2:23" x14ac:dyDescent="0.2">
      <c r="B48" s="7" t="s">
        <v>61</v>
      </c>
      <c r="C48" s="87">
        <f>Data!AM27</f>
        <v>0</v>
      </c>
      <c r="D48" s="87">
        <f>Data!BG27</f>
        <v>0</v>
      </c>
      <c r="E48" s="87">
        <f>Data!CA27</f>
        <v>0</v>
      </c>
      <c r="F48" s="87">
        <f>Data!CU27</f>
        <v>0</v>
      </c>
      <c r="G48" s="87">
        <f>Data!DO27</f>
        <v>0</v>
      </c>
      <c r="H48" s="22">
        <f t="shared" si="0"/>
        <v>0</v>
      </c>
      <c r="I48" s="1"/>
      <c r="W48" s="18"/>
    </row>
    <row r="49" spans="2:23" x14ac:dyDescent="0.2">
      <c r="B49" s="7" t="s">
        <v>62</v>
      </c>
      <c r="C49" s="87">
        <f>Data!AN27</f>
        <v>0</v>
      </c>
      <c r="D49" s="87">
        <f>Data!BH27</f>
        <v>2361</v>
      </c>
      <c r="E49" s="87">
        <f>Data!CB27</f>
        <v>0</v>
      </c>
      <c r="F49" s="87">
        <f>Data!CV27</f>
        <v>0</v>
      </c>
      <c r="G49" s="87">
        <f>Data!DP27</f>
        <v>0</v>
      </c>
      <c r="H49" s="22">
        <f t="shared" si="0"/>
        <v>2361</v>
      </c>
      <c r="I49" s="1"/>
      <c r="W49" s="18"/>
    </row>
    <row r="50" spans="2:23" x14ac:dyDescent="0.2">
      <c r="B50" s="7" t="s">
        <v>63</v>
      </c>
      <c r="C50" s="87">
        <f>Data!AO27</f>
        <v>1916</v>
      </c>
      <c r="D50" s="87">
        <f>Data!BI27</f>
        <v>8746</v>
      </c>
      <c r="E50" s="87">
        <f>Data!CC27</f>
        <v>843</v>
      </c>
      <c r="F50" s="87">
        <f>Data!CW27</f>
        <v>0</v>
      </c>
      <c r="G50" s="87">
        <f>Data!DQ27</f>
        <v>0</v>
      </c>
      <c r="H50" s="22">
        <f t="shared" si="0"/>
        <v>11505</v>
      </c>
      <c r="I50" s="1"/>
      <c r="W50" s="18"/>
    </row>
    <row r="51" spans="2:23" x14ac:dyDescent="0.2">
      <c r="B51" s="7" t="s">
        <v>0</v>
      </c>
      <c r="C51" s="87">
        <f>Data!AP27</f>
        <v>0</v>
      </c>
      <c r="D51" s="87">
        <f>Data!BJ27</f>
        <v>0</v>
      </c>
      <c r="E51" s="87">
        <f>Data!CD27</f>
        <v>0</v>
      </c>
      <c r="F51" s="87">
        <f>Data!CX27</f>
        <v>0</v>
      </c>
      <c r="G51" s="87">
        <f>Data!DR27</f>
        <v>0</v>
      </c>
      <c r="H51" s="22">
        <f t="shared" si="0"/>
        <v>0</v>
      </c>
      <c r="I51" s="1"/>
      <c r="W51" s="18"/>
    </row>
    <row r="52" spans="2:23" x14ac:dyDescent="0.2">
      <c r="B52" s="8" t="s">
        <v>34</v>
      </c>
      <c r="C52" s="22">
        <f>SUM(C32:C51)</f>
        <v>450925</v>
      </c>
      <c r="D52" s="22">
        <f>SUM(D32:D51)</f>
        <v>369179</v>
      </c>
      <c r="E52" s="22">
        <f>SUM(E32:E51)</f>
        <v>81293</v>
      </c>
      <c r="F52" s="22">
        <f>SUM(F32:F51)</f>
        <v>24655</v>
      </c>
      <c r="G52" s="22">
        <f>SUM(G32:G51)</f>
        <v>1036</v>
      </c>
      <c r="H52" s="22">
        <f t="shared" si="0"/>
        <v>927088</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Data!T27</f>
        <v>McCreary, Lynn</v>
      </c>
      <c r="E55" s="363"/>
      <c r="F55" s="363"/>
      <c r="G55" s="94">
        <f>Data!U27</f>
        <v>0</v>
      </c>
      <c r="H55" s="84" t="str">
        <f>Data!V27</f>
        <v>mccreary@unt.edu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Data!DS27</f>
        <v>11062159</v>
      </c>
      <c r="D61" s="88">
        <f>Data!EM27</f>
        <v>9446768</v>
      </c>
      <c r="E61" s="88">
        <f>Data!FG27</f>
        <v>6776830</v>
      </c>
      <c r="F61" s="88">
        <f>Data!GA27</f>
        <v>5525002</v>
      </c>
      <c r="G61" s="88">
        <f>Data!GU27</f>
        <v>0</v>
      </c>
      <c r="H61" s="21">
        <f>SUM(C61:G61)</f>
        <v>32810759</v>
      </c>
      <c r="I61" s="1"/>
    </row>
    <row r="62" spans="2:23" x14ac:dyDescent="0.2">
      <c r="B62" s="9" t="str">
        <f>$B$33</f>
        <v>Science</v>
      </c>
      <c r="C62" s="88">
        <f>Data!DT27</f>
        <v>3007910</v>
      </c>
      <c r="D62" s="88">
        <f>Data!EN27</f>
        <v>2174758</v>
      </c>
      <c r="E62" s="88">
        <f>Data!FH27</f>
        <v>2392930</v>
      </c>
      <c r="F62" s="88">
        <f>Data!GB27</f>
        <v>4530710</v>
      </c>
      <c r="G62" s="88">
        <f>Data!GV27</f>
        <v>0</v>
      </c>
      <c r="H62" s="22">
        <f t="shared" ref="H62:H81" si="1">SUM(C62:G62)</f>
        <v>12106308</v>
      </c>
      <c r="I62" s="1"/>
    </row>
    <row r="63" spans="2:23" x14ac:dyDescent="0.2">
      <c r="B63" s="9" t="str">
        <f>$B$34</f>
        <v>Fine Arts</v>
      </c>
      <c r="C63" s="88">
        <f>Data!DU27</f>
        <v>5511288</v>
      </c>
      <c r="D63" s="88">
        <f>Data!EO27</f>
        <v>4628533</v>
      </c>
      <c r="E63" s="88">
        <f>Data!FI27</f>
        <v>3682537</v>
      </c>
      <c r="F63" s="88">
        <f>Data!GC27</f>
        <v>2669713</v>
      </c>
      <c r="G63" s="88">
        <f>Data!GW27</f>
        <v>0</v>
      </c>
      <c r="H63" s="22">
        <f t="shared" si="1"/>
        <v>16492071</v>
      </c>
      <c r="I63" s="1"/>
    </row>
    <row r="64" spans="2:23" x14ac:dyDescent="0.2">
      <c r="B64" s="9" t="str">
        <f>$B$35</f>
        <v>Teacher Education</v>
      </c>
      <c r="C64" s="88">
        <f>Data!DV27</f>
        <v>341351</v>
      </c>
      <c r="D64" s="88">
        <f>Data!EP27</f>
        <v>1644968</v>
      </c>
      <c r="E64" s="88">
        <f>Data!FJ27</f>
        <v>1950456</v>
      </c>
      <c r="F64" s="88">
        <f>Data!GD27</f>
        <v>1414923</v>
      </c>
      <c r="G64" s="88">
        <f>Data!GX27</f>
        <v>0</v>
      </c>
      <c r="H64" s="22">
        <f t="shared" si="1"/>
        <v>5351698</v>
      </c>
      <c r="I64" s="1"/>
    </row>
    <row r="65" spans="2:9" x14ac:dyDescent="0.2">
      <c r="B65" s="9" t="str">
        <f>$B$36</f>
        <v>Agriculture</v>
      </c>
      <c r="C65" s="88">
        <f>Data!DW27</f>
        <v>0</v>
      </c>
      <c r="D65" s="88">
        <f>Data!EQ27</f>
        <v>0</v>
      </c>
      <c r="E65" s="88">
        <f>Data!FK27</f>
        <v>0</v>
      </c>
      <c r="F65" s="88">
        <f>Data!GE27</f>
        <v>0</v>
      </c>
      <c r="G65" s="88">
        <f>Data!GY27</f>
        <v>0</v>
      </c>
      <c r="H65" s="22">
        <f t="shared" si="1"/>
        <v>0</v>
      </c>
      <c r="I65" s="1"/>
    </row>
    <row r="66" spans="2:9" x14ac:dyDescent="0.2">
      <c r="B66" s="9" t="str">
        <f>$B$37</f>
        <v>Engineering</v>
      </c>
      <c r="C66" s="88">
        <f>Data!DX27</f>
        <v>1169174</v>
      </c>
      <c r="D66" s="88">
        <f>Data!ER27</f>
        <v>2619536</v>
      </c>
      <c r="E66" s="88">
        <f>Data!FL27</f>
        <v>2358323</v>
      </c>
      <c r="F66" s="88">
        <f>Data!GF27</f>
        <v>3228818</v>
      </c>
      <c r="G66" s="88">
        <f>Data!GZ27</f>
        <v>0</v>
      </c>
      <c r="H66" s="22">
        <f t="shared" si="1"/>
        <v>9375851</v>
      </c>
      <c r="I66" s="1"/>
    </row>
    <row r="67" spans="2:9" x14ac:dyDescent="0.2">
      <c r="B67" s="9" t="str">
        <f>$B$38</f>
        <v>Home Economics</v>
      </c>
      <c r="C67" s="88">
        <f>Data!DY27</f>
        <v>88800</v>
      </c>
      <c r="D67" s="88">
        <f>Data!ES27</f>
        <v>44673</v>
      </c>
      <c r="E67" s="88">
        <f>Data!FM27</f>
        <v>69671</v>
      </c>
      <c r="F67" s="88">
        <f>Data!GG27</f>
        <v>0</v>
      </c>
      <c r="G67" s="88">
        <f>Data!HA27</f>
        <v>0</v>
      </c>
      <c r="H67" s="22">
        <f t="shared" si="1"/>
        <v>203144</v>
      </c>
      <c r="I67" s="1"/>
    </row>
    <row r="68" spans="2:9" x14ac:dyDescent="0.2">
      <c r="B68" s="9" t="str">
        <f>$B$39</f>
        <v>Law</v>
      </c>
      <c r="C68" s="88">
        <f>Data!DZ27</f>
        <v>0</v>
      </c>
      <c r="D68" s="88">
        <f>Data!ET27</f>
        <v>0</v>
      </c>
      <c r="E68" s="88">
        <f>Data!FN27</f>
        <v>0</v>
      </c>
      <c r="F68" s="88">
        <f>Data!GH27</f>
        <v>0</v>
      </c>
      <c r="G68" s="88">
        <f>Data!HB27</f>
        <v>0</v>
      </c>
      <c r="H68" s="22">
        <f t="shared" si="1"/>
        <v>0</v>
      </c>
      <c r="I68" s="1"/>
    </row>
    <row r="69" spans="2:9" x14ac:dyDescent="0.2">
      <c r="B69" s="9" t="str">
        <f>$B$40</f>
        <v>Social Service</v>
      </c>
      <c r="C69" s="88">
        <f>Data!EA27</f>
        <v>69136</v>
      </c>
      <c r="D69" s="88">
        <f>Data!EU27</f>
        <v>352615</v>
      </c>
      <c r="E69" s="88">
        <f>Data!FO27</f>
        <v>0</v>
      </c>
      <c r="F69" s="88">
        <f>Data!GI27</f>
        <v>0</v>
      </c>
      <c r="G69" s="88">
        <f>Data!HC27</f>
        <v>0</v>
      </c>
      <c r="H69" s="22">
        <f t="shared" si="1"/>
        <v>421751</v>
      </c>
      <c r="I69" s="1"/>
    </row>
    <row r="70" spans="2:9" x14ac:dyDescent="0.2">
      <c r="B70" s="9" t="str">
        <f>$B$41</f>
        <v>Library Science</v>
      </c>
      <c r="C70" s="88">
        <f>Data!EB27</f>
        <v>321</v>
      </c>
      <c r="D70" s="88">
        <f>Data!EV27</f>
        <v>13679</v>
      </c>
      <c r="E70" s="88">
        <f>Data!FP27</f>
        <v>697261</v>
      </c>
      <c r="F70" s="88">
        <f>Data!GJ27</f>
        <v>4900</v>
      </c>
      <c r="G70" s="88">
        <f>Data!HD27</f>
        <v>0</v>
      </c>
      <c r="H70" s="22">
        <f t="shared" si="1"/>
        <v>716161</v>
      </c>
      <c r="I70" s="1"/>
    </row>
    <row r="71" spans="2:9" x14ac:dyDescent="0.2">
      <c r="B71" s="9" t="str">
        <f>$B$42</f>
        <v>Veterinary Science</v>
      </c>
      <c r="C71" s="88">
        <f>Data!EC27</f>
        <v>0</v>
      </c>
      <c r="D71" s="88">
        <f>Data!EW27</f>
        <v>0</v>
      </c>
      <c r="E71" s="88">
        <f>Data!FQ27</f>
        <v>0</v>
      </c>
      <c r="F71" s="88">
        <f>Data!GK27</f>
        <v>0</v>
      </c>
      <c r="G71" s="88">
        <f>Data!HE27</f>
        <v>0</v>
      </c>
      <c r="H71" s="22">
        <f t="shared" si="1"/>
        <v>0</v>
      </c>
      <c r="I71" s="1"/>
    </row>
    <row r="72" spans="2:9" x14ac:dyDescent="0.2">
      <c r="B72" s="9" t="str">
        <f>$B$43</f>
        <v>Vocational Training</v>
      </c>
      <c r="C72" s="88">
        <f>Data!ED27</f>
        <v>2972</v>
      </c>
      <c r="D72" s="88">
        <f>Data!EX27</f>
        <v>42634</v>
      </c>
      <c r="E72" s="88">
        <f>Data!FR27</f>
        <v>0</v>
      </c>
      <c r="F72" s="88">
        <f>Data!GL27</f>
        <v>0</v>
      </c>
      <c r="G72" s="88">
        <f>Data!HF27</f>
        <v>0</v>
      </c>
      <c r="H72" s="22">
        <f t="shared" si="1"/>
        <v>45606</v>
      </c>
      <c r="I72" s="1"/>
    </row>
    <row r="73" spans="2:9" x14ac:dyDescent="0.2">
      <c r="B73" s="9" t="str">
        <f>$B$44</f>
        <v>Physical Training</v>
      </c>
      <c r="C73" s="88">
        <f>Data!EE27</f>
        <v>112424</v>
      </c>
      <c r="D73" s="88">
        <f>Data!EY27</f>
        <v>0</v>
      </c>
      <c r="E73" s="88">
        <f>Data!FS27</f>
        <v>0</v>
      </c>
      <c r="F73" s="88">
        <f>Data!GM27</f>
        <v>0</v>
      </c>
      <c r="G73" s="88">
        <f>Data!HG27</f>
        <v>0</v>
      </c>
      <c r="H73" s="22">
        <f t="shared" si="1"/>
        <v>112424</v>
      </c>
      <c r="I73" s="1"/>
    </row>
    <row r="74" spans="2:9" x14ac:dyDescent="0.2">
      <c r="B74" s="9" t="str">
        <f>$B$45</f>
        <v>Health Services</v>
      </c>
      <c r="C74" s="88">
        <f>Data!EF27</f>
        <v>520306</v>
      </c>
      <c r="D74" s="88">
        <f>Data!EZ27</f>
        <v>1467363</v>
      </c>
      <c r="E74" s="88">
        <f>Data!FT27</f>
        <v>1203080</v>
      </c>
      <c r="F74" s="88">
        <f>Data!GN27</f>
        <v>0</v>
      </c>
      <c r="G74" s="88">
        <f>Data!HH27</f>
        <v>334768</v>
      </c>
      <c r="H74" s="22">
        <f t="shared" si="1"/>
        <v>3525517</v>
      </c>
      <c r="I74" s="1"/>
    </row>
    <row r="75" spans="2:9" x14ac:dyDescent="0.2">
      <c r="B75" s="9" t="str">
        <f>$B$46</f>
        <v>Pharmacy</v>
      </c>
      <c r="C75" s="88">
        <f>Data!EG27</f>
        <v>0</v>
      </c>
      <c r="D75" s="88">
        <f>Data!FA27</f>
        <v>0</v>
      </c>
      <c r="E75" s="88">
        <f>Data!FU27</f>
        <v>0</v>
      </c>
      <c r="F75" s="88">
        <f>Data!GO27</f>
        <v>0</v>
      </c>
      <c r="G75" s="88">
        <f>Data!HI27</f>
        <v>0</v>
      </c>
      <c r="H75" s="22">
        <f t="shared" si="1"/>
        <v>0</v>
      </c>
      <c r="I75" s="1"/>
    </row>
    <row r="76" spans="2:9" x14ac:dyDescent="0.2">
      <c r="B76" s="9" t="str">
        <f>$B$47</f>
        <v>Business Administration</v>
      </c>
      <c r="C76" s="88">
        <f>Data!EH27</f>
        <v>2726159</v>
      </c>
      <c r="D76" s="88">
        <f>Data!FB27</f>
        <v>8472281</v>
      </c>
      <c r="E76" s="88">
        <f>Data!FV27</f>
        <v>3304606</v>
      </c>
      <c r="F76" s="88">
        <f>Data!GP27</f>
        <v>1600774</v>
      </c>
      <c r="G76" s="88">
        <f>Data!HJ27</f>
        <v>0</v>
      </c>
      <c r="H76" s="22">
        <f t="shared" si="1"/>
        <v>16103820</v>
      </c>
      <c r="I76" s="1"/>
    </row>
    <row r="77" spans="2:9" x14ac:dyDescent="0.2">
      <c r="B77" s="9" t="str">
        <f>$B$48</f>
        <v>Optometry</v>
      </c>
      <c r="C77" s="88">
        <f>Data!EI27</f>
        <v>0</v>
      </c>
      <c r="D77" s="88">
        <f>Data!FC27</f>
        <v>0</v>
      </c>
      <c r="E77" s="88">
        <f>Data!FW27</f>
        <v>0</v>
      </c>
      <c r="F77" s="88">
        <f>Data!GQ27</f>
        <v>0</v>
      </c>
      <c r="G77" s="88">
        <f>Data!HK27</f>
        <v>0</v>
      </c>
      <c r="H77" s="22">
        <f t="shared" si="1"/>
        <v>0</v>
      </c>
      <c r="I77" s="1"/>
    </row>
    <row r="78" spans="2:9" x14ac:dyDescent="0.2">
      <c r="B78" s="9" t="str">
        <f>$B$49</f>
        <v>Teacher Ed-Practice Teaching</v>
      </c>
      <c r="C78" s="88">
        <f>Data!EJ27</f>
        <v>0</v>
      </c>
      <c r="D78" s="88">
        <f>Data!FD27</f>
        <v>389422</v>
      </c>
      <c r="E78" s="88">
        <f>Data!FX27</f>
        <v>0</v>
      </c>
      <c r="F78" s="88">
        <f>Data!GR27</f>
        <v>0</v>
      </c>
      <c r="G78" s="88">
        <f>Data!HL27</f>
        <v>0</v>
      </c>
      <c r="H78" s="22">
        <f t="shared" si="1"/>
        <v>389422</v>
      </c>
      <c r="I78" s="1"/>
    </row>
    <row r="79" spans="2:9" x14ac:dyDescent="0.2">
      <c r="B79" s="9" t="str">
        <f>$B$50</f>
        <v>Technology</v>
      </c>
      <c r="C79" s="88">
        <f>Data!EK27</f>
        <v>159464</v>
      </c>
      <c r="D79" s="88">
        <f>Data!FE27</f>
        <v>1236547</v>
      </c>
      <c r="E79" s="88">
        <f>Data!FY27</f>
        <v>465411</v>
      </c>
      <c r="F79" s="88">
        <f>Data!GS27</f>
        <v>0</v>
      </c>
      <c r="G79" s="88">
        <f>Data!HM27</f>
        <v>0</v>
      </c>
      <c r="H79" s="22">
        <f t="shared" si="1"/>
        <v>1861422</v>
      </c>
      <c r="I79" s="1"/>
    </row>
    <row r="80" spans="2:9" x14ac:dyDescent="0.2">
      <c r="B80" s="9" t="str">
        <f>$B$51</f>
        <v>Nursing</v>
      </c>
      <c r="C80" s="88">
        <f>Data!EL27</f>
        <v>0</v>
      </c>
      <c r="D80" s="88">
        <f>Data!FF27</f>
        <v>0</v>
      </c>
      <c r="E80" s="88">
        <f>Data!FZ27</f>
        <v>0</v>
      </c>
      <c r="F80" s="88">
        <f>Data!GT27</f>
        <v>0</v>
      </c>
      <c r="G80" s="88">
        <f>Data!HN27</f>
        <v>0</v>
      </c>
      <c r="H80" s="22">
        <f t="shared" si="1"/>
        <v>0</v>
      </c>
      <c r="I80" s="1"/>
    </row>
    <row r="81" spans="2:9" x14ac:dyDescent="0.2">
      <c r="B81" s="39" t="str">
        <f>$B$52</f>
        <v>Totals</v>
      </c>
      <c r="C81" s="21">
        <f>SUM(C61:C80)</f>
        <v>24771464</v>
      </c>
      <c r="D81" s="21">
        <f>SUM(D61:D80)</f>
        <v>32533777</v>
      </c>
      <c r="E81" s="21">
        <f>SUM(E61:E80)</f>
        <v>22901105</v>
      </c>
      <c r="F81" s="21">
        <f>SUM(F61:F80)</f>
        <v>18974840</v>
      </c>
      <c r="G81" s="21">
        <f>SUM(G61:G80)</f>
        <v>334768</v>
      </c>
      <c r="H81" s="21">
        <f t="shared" si="1"/>
        <v>99515954</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Data!T27</f>
        <v>McCreary, Lynn</v>
      </c>
      <c r="E84" s="363"/>
      <c r="F84" s="363"/>
      <c r="G84" s="94">
        <f>Data!U27</f>
        <v>0</v>
      </c>
      <c r="H84" s="84" t="str">
        <f>Data!V27</f>
        <v>mccreary@unt.edu</v>
      </c>
    </row>
    <row r="85" spans="2:9" ht="13.5" customHeight="1" x14ac:dyDescent="0.2">
      <c r="B85" s="27"/>
      <c r="C85" s="27"/>
      <c r="D85" s="27"/>
      <c r="E85" s="27"/>
      <c r="F85" s="27"/>
      <c r="G85" s="27"/>
      <c r="H85" s="5"/>
    </row>
    <row r="86" spans="2:9" x14ac:dyDescent="0.2">
      <c r="B86" s="28" t="s">
        <v>33</v>
      </c>
      <c r="C86" s="13"/>
      <c r="D86" s="13"/>
      <c r="E86" s="13"/>
      <c r="F86" s="13"/>
      <c r="G86" s="13"/>
      <c r="H86" s="17">
        <f>H13+H14</f>
        <v>250649852</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Data!HR27</f>
        <v>2935569.1590443943</v>
      </c>
      <c r="D91" s="171">
        <f>Data!IL27</f>
        <v>1495446.3420835191</v>
      </c>
      <c r="E91" s="171">
        <f>Data!JF27</f>
        <v>253067.58031735141</v>
      </c>
      <c r="F91" s="171">
        <f>Data!JZ27</f>
        <v>96022.13973222459</v>
      </c>
      <c r="G91" s="171">
        <f>Data!KT27</f>
        <v>0</v>
      </c>
      <c r="H91" s="40">
        <f t="shared" ref="H91:H111" si="2">SUM(C91:G91)</f>
        <v>4780105.2211774895</v>
      </c>
    </row>
    <row r="92" spans="2:9" x14ac:dyDescent="0.2">
      <c r="B92" s="9" t="str">
        <f>$B$33</f>
        <v>Science</v>
      </c>
      <c r="C92" s="171">
        <f>Data!HS27</f>
        <v>2867157.8345550569</v>
      </c>
      <c r="D92" s="171">
        <f>Data!IM27</f>
        <v>1104988.2356451922</v>
      </c>
      <c r="E92" s="171">
        <f>Data!JG27</f>
        <v>368329.41188173078</v>
      </c>
      <c r="F92" s="171">
        <f>Data!KA27</f>
        <v>204531.50911544889</v>
      </c>
      <c r="G92" s="171">
        <f>Data!KU27</f>
        <v>0</v>
      </c>
      <c r="H92" s="75">
        <f t="shared" si="2"/>
        <v>4545006.9911974287</v>
      </c>
    </row>
    <row r="93" spans="2:9" x14ac:dyDescent="0.2">
      <c r="B93" s="9" t="str">
        <f>$B$34</f>
        <v>Fine Arts</v>
      </c>
      <c r="C93" s="171">
        <f>Data!HT27</f>
        <v>1067271.2286423889</v>
      </c>
      <c r="D93" s="171">
        <f>Data!IN27</f>
        <v>629510.22444323171</v>
      </c>
      <c r="E93" s="171">
        <f>Data!JH27</f>
        <v>145092.13994729661</v>
      </c>
      <c r="F93" s="171">
        <f>Data!KB27</f>
        <v>88117.39636537779</v>
      </c>
      <c r="G93" s="171">
        <f>Data!KV27</f>
        <v>0</v>
      </c>
      <c r="H93" s="75">
        <f t="shared" si="2"/>
        <v>1929990.9893982951</v>
      </c>
    </row>
    <row r="94" spans="2:9" x14ac:dyDescent="0.2">
      <c r="B94" s="9" t="str">
        <f>$B$35</f>
        <v>Teacher Education</v>
      </c>
      <c r="C94" s="171">
        <f>Data!HU27</f>
        <v>22600.880950448354</v>
      </c>
      <c r="D94" s="171">
        <f>Data!IO27</f>
        <v>186142.80316011098</v>
      </c>
      <c r="E94" s="171">
        <f>Data!JI27</f>
        <v>129031.95946575543</v>
      </c>
      <c r="F94" s="171">
        <f>Data!KC27</f>
        <v>27277.27507888493</v>
      </c>
      <c r="G94" s="171">
        <f>Data!KW27</f>
        <v>0</v>
      </c>
      <c r="H94" s="75">
        <f t="shared" si="2"/>
        <v>365052.9186551997</v>
      </c>
    </row>
    <row r="95" spans="2:9" x14ac:dyDescent="0.2">
      <c r="B95" s="9" t="str">
        <f>$B$36</f>
        <v>Agriculture</v>
      </c>
      <c r="C95" s="171">
        <f>Data!HV27</f>
        <v>0</v>
      </c>
      <c r="D95" s="171">
        <f>Data!IP27</f>
        <v>0</v>
      </c>
      <c r="E95" s="171">
        <f>Data!JJ27</f>
        <v>0</v>
      </c>
      <c r="F95" s="171">
        <f>Data!KD27</f>
        <v>0</v>
      </c>
      <c r="G95" s="171">
        <f>Data!KX27</f>
        <v>0</v>
      </c>
      <c r="H95" s="75">
        <f t="shared" si="2"/>
        <v>0</v>
      </c>
    </row>
    <row r="96" spans="2:9" x14ac:dyDescent="0.2">
      <c r="B96" s="9" t="str">
        <f>$B$37</f>
        <v>Engineering</v>
      </c>
      <c r="C96" s="171">
        <f>Data!HW27</f>
        <v>592033.41580029717</v>
      </c>
      <c r="D96" s="171">
        <f>Data!IQ27</f>
        <v>757794.56622683455</v>
      </c>
      <c r="E96" s="171">
        <f>Data!JK27</f>
        <v>144630.70674592679</v>
      </c>
      <c r="F96" s="171">
        <f>Data!KE27</f>
        <v>73766.056510536509</v>
      </c>
      <c r="G96" s="171">
        <f>Data!KY27</f>
        <v>0</v>
      </c>
      <c r="H96" s="75">
        <f t="shared" si="2"/>
        <v>1568224.7452835948</v>
      </c>
    </row>
    <row r="97" spans="2:8" x14ac:dyDescent="0.2">
      <c r="B97" s="9" t="str">
        <f>$B$38</f>
        <v>Home Economics</v>
      </c>
      <c r="C97" s="171">
        <f>Data!HX27</f>
        <v>9380.6397893611284</v>
      </c>
      <c r="D97" s="171">
        <f>Data!IR27</f>
        <v>5735.9326100552116</v>
      </c>
      <c r="E97" s="171">
        <f>Data!JL27</f>
        <v>202.48373218366203</v>
      </c>
      <c r="F97" s="171">
        <f>Data!KF27</f>
        <v>0</v>
      </c>
      <c r="G97" s="171">
        <f>Data!KZ27</f>
        <v>0</v>
      </c>
      <c r="H97" s="75">
        <f t="shared" si="2"/>
        <v>15319.056131600002</v>
      </c>
    </row>
    <row r="98" spans="2:8" x14ac:dyDescent="0.2">
      <c r="B98" s="9" t="str">
        <f>$B$39</f>
        <v>Law</v>
      </c>
      <c r="C98" s="171">
        <f>Data!HY27</f>
        <v>0</v>
      </c>
      <c r="D98" s="171">
        <f>Data!IS27</f>
        <v>0</v>
      </c>
      <c r="E98" s="171">
        <f>Data!JM27</f>
        <v>0</v>
      </c>
      <c r="F98" s="171">
        <f>Data!KG27</f>
        <v>0</v>
      </c>
      <c r="G98" s="171">
        <f>Data!LA27</f>
        <v>0</v>
      </c>
      <c r="H98" s="75">
        <f t="shared" si="2"/>
        <v>0</v>
      </c>
    </row>
    <row r="99" spans="2:8" x14ac:dyDescent="0.2">
      <c r="B99" s="9" t="str">
        <f>$B$40</f>
        <v>Social Service</v>
      </c>
      <c r="C99" s="171">
        <f>Data!HZ27</f>
        <v>0</v>
      </c>
      <c r="D99" s="171">
        <f>Data!IT27</f>
        <v>0</v>
      </c>
      <c r="E99" s="171">
        <f>Data!JN27</f>
        <v>0</v>
      </c>
      <c r="F99" s="171">
        <f>Data!KH27</f>
        <v>0</v>
      </c>
      <c r="G99" s="171">
        <f>Data!LB27</f>
        <v>0</v>
      </c>
      <c r="H99" s="75">
        <f t="shared" si="2"/>
        <v>0</v>
      </c>
    </row>
    <row r="100" spans="2:8" x14ac:dyDescent="0.2">
      <c r="B100" s="9" t="str">
        <f>$B$41</f>
        <v>Library Science</v>
      </c>
      <c r="C100" s="171">
        <f>Data!IA27</f>
        <v>124.74768767669364</v>
      </c>
      <c r="D100" s="171">
        <f>Data!IU27</f>
        <v>6486.8797591880684</v>
      </c>
      <c r="E100" s="171">
        <f>Data!JO27</f>
        <v>101981.23467569705</v>
      </c>
      <c r="F100" s="171">
        <f>Data!KI27</f>
        <v>62.373843838346822</v>
      </c>
      <c r="G100" s="171">
        <f>Data!LC27</f>
        <v>0</v>
      </c>
      <c r="H100" s="75">
        <f t="shared" si="2"/>
        <v>108655.23596640016</v>
      </c>
    </row>
    <row r="101" spans="2:8" x14ac:dyDescent="0.2">
      <c r="B101" s="9" t="str">
        <f>$B$42</f>
        <v>Veterinary Science</v>
      </c>
      <c r="C101" s="171">
        <f>Data!IB27</f>
        <v>0</v>
      </c>
      <c r="D101" s="171">
        <f>Data!IV27</f>
        <v>0</v>
      </c>
      <c r="E101" s="171">
        <f>Data!JP27</f>
        <v>0</v>
      </c>
      <c r="F101" s="171">
        <f>Data!KJ27</f>
        <v>0</v>
      </c>
      <c r="G101" s="171">
        <f>Data!LD27</f>
        <v>0</v>
      </c>
      <c r="H101" s="75">
        <f t="shared" si="2"/>
        <v>0</v>
      </c>
    </row>
    <row r="102" spans="2:8" x14ac:dyDescent="0.2">
      <c r="B102" s="9" t="str">
        <f>$B$43</f>
        <v>Vocational Training</v>
      </c>
      <c r="C102" s="171">
        <f>Data!IC27</f>
        <v>0</v>
      </c>
      <c r="D102" s="171">
        <f>Data!IW27</f>
        <v>0</v>
      </c>
      <c r="E102" s="171">
        <f>Data!JQ27</f>
        <v>0</v>
      </c>
      <c r="F102" s="171">
        <f>Data!KK27</f>
        <v>0</v>
      </c>
      <c r="G102" s="171">
        <f>Data!LE27</f>
        <v>0</v>
      </c>
      <c r="H102" s="75">
        <f t="shared" si="2"/>
        <v>0</v>
      </c>
    </row>
    <row r="103" spans="2:8" x14ac:dyDescent="0.2">
      <c r="B103" s="9" t="str">
        <f>$B$44</f>
        <v>Physical Training</v>
      </c>
      <c r="C103" s="171">
        <f>Data!ID27</f>
        <v>50860.907232799844</v>
      </c>
      <c r="D103" s="171">
        <f>Data!IX27</f>
        <v>0</v>
      </c>
      <c r="E103" s="171">
        <f>Data!JR27</f>
        <v>0</v>
      </c>
      <c r="F103" s="171">
        <f>Data!KL27</f>
        <v>0</v>
      </c>
      <c r="G103" s="171">
        <f>Data!LF27</f>
        <v>0</v>
      </c>
      <c r="H103" s="75">
        <f t="shared" si="2"/>
        <v>50860.907232799844</v>
      </c>
    </row>
    <row r="104" spans="2:8" x14ac:dyDescent="0.2">
      <c r="B104" s="9" t="str">
        <f>$B$45</f>
        <v>Health Services</v>
      </c>
      <c r="C104" s="171">
        <f>Data!IE27</f>
        <v>188023.4283843358</v>
      </c>
      <c r="D104" s="171">
        <f>Data!IY27</f>
        <v>247910.61686325006</v>
      </c>
      <c r="E104" s="171">
        <f>Data!JS27</f>
        <v>63791.648100867264</v>
      </c>
      <c r="F104" s="171">
        <f>Data!KM27</f>
        <v>575.51283444971341</v>
      </c>
      <c r="G104" s="171">
        <f>Data!LG27</f>
        <v>11690.80973509614</v>
      </c>
      <c r="H104" s="75">
        <f t="shared" si="2"/>
        <v>511992.01591799897</v>
      </c>
    </row>
    <row r="105" spans="2:8" x14ac:dyDescent="0.2">
      <c r="B105" s="9" t="str">
        <f>$B$46</f>
        <v>Pharmacy</v>
      </c>
      <c r="C105" s="171">
        <f>Data!IF27</f>
        <v>0</v>
      </c>
      <c r="D105" s="171">
        <f>Data!IZ27</f>
        <v>0</v>
      </c>
      <c r="E105" s="171">
        <f>Data!JT27</f>
        <v>0</v>
      </c>
      <c r="F105" s="171">
        <f>Data!KN27</f>
        <v>0</v>
      </c>
      <c r="G105" s="171">
        <f>Data!LH27</f>
        <v>0</v>
      </c>
      <c r="H105" s="75">
        <f t="shared" si="2"/>
        <v>0</v>
      </c>
    </row>
    <row r="106" spans="2:8" x14ac:dyDescent="0.2">
      <c r="B106" s="9" t="str">
        <f>$B$47</f>
        <v>Business Administration</v>
      </c>
      <c r="C106" s="171">
        <f>Data!IG27</f>
        <v>246215.87562612648</v>
      </c>
      <c r="D106" s="171">
        <f>Data!JA27</f>
        <v>709405.08035496844</v>
      </c>
      <c r="E106" s="171">
        <f>Data!JU27</f>
        <v>93318.736965149306</v>
      </c>
      <c r="F106" s="171">
        <f>Data!KO27</f>
        <v>10386.432165556065</v>
      </c>
      <c r="G106" s="171">
        <f>Data!LI27</f>
        <v>0</v>
      </c>
      <c r="H106" s="75">
        <f t="shared" si="2"/>
        <v>1059326.1251118004</v>
      </c>
    </row>
    <row r="107" spans="2:8" x14ac:dyDescent="0.2">
      <c r="B107" s="9" t="str">
        <f>$B$48</f>
        <v>Optometry</v>
      </c>
      <c r="C107" s="171">
        <f>Data!IH27</f>
        <v>0</v>
      </c>
      <c r="D107" s="171">
        <f>Data!JB27</f>
        <v>0</v>
      </c>
      <c r="E107" s="171">
        <f>Data!JV27</f>
        <v>0</v>
      </c>
      <c r="F107" s="171">
        <f>Data!KP27</f>
        <v>0</v>
      </c>
      <c r="G107" s="171">
        <f>Data!LJ27</f>
        <v>0</v>
      </c>
      <c r="H107" s="75">
        <f t="shared" si="2"/>
        <v>0</v>
      </c>
    </row>
    <row r="108" spans="2:8" x14ac:dyDescent="0.2">
      <c r="B108" s="9" t="str">
        <f>$B$49</f>
        <v>Teacher Ed-Practice Teaching</v>
      </c>
      <c r="C108" s="171">
        <f>Data!II27</f>
        <v>0</v>
      </c>
      <c r="D108" s="171">
        <f>Data!JC27</f>
        <v>36486.105635999978</v>
      </c>
      <c r="E108" s="171">
        <f>Data!JW27</f>
        <v>0</v>
      </c>
      <c r="F108" s="171">
        <f>Data!KQ27</f>
        <v>0</v>
      </c>
      <c r="G108" s="171">
        <f>Data!LK27</f>
        <v>0</v>
      </c>
      <c r="H108" s="75">
        <f t="shared" si="2"/>
        <v>36486.105635999978</v>
      </c>
    </row>
    <row r="109" spans="2:8" x14ac:dyDescent="0.2">
      <c r="B109" s="9" t="str">
        <f>$B$50</f>
        <v>Technology</v>
      </c>
      <c r="C109" s="171">
        <f>Data!IJ27</f>
        <v>37613.776228956907</v>
      </c>
      <c r="D109" s="171">
        <f>Data!JD27</f>
        <v>171696.2875252908</v>
      </c>
      <c r="E109" s="171">
        <f>Data!JX27</f>
        <v>16549.276284452339</v>
      </c>
      <c r="F109" s="171">
        <f>Data!KR27</f>
        <v>0</v>
      </c>
      <c r="G109" s="171">
        <f>Data!LL27</f>
        <v>0</v>
      </c>
      <c r="H109" s="75">
        <f t="shared" si="2"/>
        <v>225859.34003870003</v>
      </c>
    </row>
    <row r="110" spans="2:8" x14ac:dyDescent="0.2">
      <c r="B110" s="9" t="str">
        <f>$B$51</f>
        <v>Nursing</v>
      </c>
      <c r="C110" s="171">
        <f>Data!IK27</f>
        <v>0</v>
      </c>
      <c r="D110" s="171">
        <f>Data!JE27</f>
        <v>0</v>
      </c>
      <c r="E110" s="171">
        <f>Data!JY27</f>
        <v>0</v>
      </c>
      <c r="F110" s="171">
        <f>Data!KS27</f>
        <v>0</v>
      </c>
      <c r="G110" s="171">
        <f>Data!HPM27</f>
        <v>0</v>
      </c>
      <c r="H110" s="75">
        <f t="shared" si="2"/>
        <v>0</v>
      </c>
    </row>
    <row r="111" spans="2:8" x14ac:dyDescent="0.2">
      <c r="B111" s="39" t="str">
        <f>$B$52</f>
        <v>Totals</v>
      </c>
      <c r="C111" s="40">
        <f>SUM(C91:C110)</f>
        <v>8016851.893941843</v>
      </c>
      <c r="D111" s="40">
        <f>SUM(D91:D110)</f>
        <v>5351603.0743076401</v>
      </c>
      <c r="E111" s="40">
        <f>SUM(E91:E110)</f>
        <v>1315995.1781164105</v>
      </c>
      <c r="F111" s="40">
        <f>SUM(F91:F110)</f>
        <v>500738.6956463168</v>
      </c>
      <c r="G111" s="40">
        <f>SUM(G91:G110)</f>
        <v>11690.80973509614</v>
      </c>
      <c r="H111" s="40">
        <f t="shared" si="2"/>
        <v>15196879.651747309</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13997728.159044394</v>
      </c>
      <c r="D116" s="21">
        <f t="shared" si="3"/>
        <v>10942214.342083519</v>
      </c>
      <c r="E116" s="21">
        <f t="shared" si="3"/>
        <v>7029897.580317351</v>
      </c>
      <c r="F116" s="21">
        <f t="shared" si="3"/>
        <v>5621024.1397322249</v>
      </c>
      <c r="G116" s="21">
        <f t="shared" si="3"/>
        <v>0</v>
      </c>
      <c r="H116" s="40">
        <f t="shared" ref="H116:H136" si="4">SUM(C116:G116)</f>
        <v>37590864.221177489</v>
      </c>
      <c r="I116" s="1"/>
    </row>
    <row r="117" spans="2:9" x14ac:dyDescent="0.2">
      <c r="B117" s="9" t="str">
        <f>$B$33</f>
        <v>Science</v>
      </c>
      <c r="C117" s="22">
        <f t="shared" si="3"/>
        <v>5875067.8345550569</v>
      </c>
      <c r="D117" s="22">
        <f t="shared" si="3"/>
        <v>3279746.2356451922</v>
      </c>
      <c r="E117" s="22">
        <f t="shared" si="3"/>
        <v>2761259.4118817309</v>
      </c>
      <c r="F117" s="22">
        <f t="shared" si="3"/>
        <v>4735241.5091154492</v>
      </c>
      <c r="G117" s="22">
        <f t="shared" si="3"/>
        <v>0</v>
      </c>
      <c r="H117" s="75">
        <f t="shared" si="4"/>
        <v>16651314.99119743</v>
      </c>
      <c r="I117" s="1"/>
    </row>
    <row r="118" spans="2:9" x14ac:dyDescent="0.2">
      <c r="B118" s="9" t="str">
        <f>$B$34</f>
        <v>Fine Arts</v>
      </c>
      <c r="C118" s="22">
        <f t="shared" si="3"/>
        <v>6578559.2286423892</v>
      </c>
      <c r="D118" s="22">
        <f t="shared" si="3"/>
        <v>5258043.2244432317</v>
      </c>
      <c r="E118" s="22">
        <f t="shared" si="3"/>
        <v>3827629.1399472966</v>
      </c>
      <c r="F118" s="22">
        <f t="shared" si="3"/>
        <v>2757830.3963653776</v>
      </c>
      <c r="G118" s="22">
        <f t="shared" si="3"/>
        <v>0</v>
      </c>
      <c r="H118" s="75">
        <f t="shared" si="4"/>
        <v>18422061.989398293</v>
      </c>
      <c r="I118" s="1"/>
    </row>
    <row r="119" spans="2:9" x14ac:dyDescent="0.2">
      <c r="B119" s="9" t="str">
        <f>$B$35</f>
        <v>Teacher Education</v>
      </c>
      <c r="C119" s="22">
        <f t="shared" si="3"/>
        <v>363951.88095044834</v>
      </c>
      <c r="D119" s="22">
        <f t="shared" si="3"/>
        <v>1831110.803160111</v>
      </c>
      <c r="E119" s="22">
        <f t="shared" si="3"/>
        <v>2079487.9594657554</v>
      </c>
      <c r="F119" s="22">
        <f t="shared" si="3"/>
        <v>1442200.275078885</v>
      </c>
      <c r="G119" s="22">
        <f t="shared" si="3"/>
        <v>0</v>
      </c>
      <c r="H119" s="75">
        <f t="shared" si="4"/>
        <v>5716750.9186551999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1761207.4158002972</v>
      </c>
      <c r="D121" s="22">
        <f t="shared" si="3"/>
        <v>3377330.5662268344</v>
      </c>
      <c r="E121" s="22">
        <f t="shared" si="3"/>
        <v>2502953.7067459268</v>
      </c>
      <c r="F121" s="22">
        <f t="shared" si="3"/>
        <v>3302584.0565105365</v>
      </c>
      <c r="G121" s="22">
        <f t="shared" si="3"/>
        <v>0</v>
      </c>
      <c r="H121" s="75">
        <f t="shared" si="4"/>
        <v>10944075.745283594</v>
      </c>
      <c r="I121" s="1"/>
    </row>
    <row r="122" spans="2:9" x14ac:dyDescent="0.2">
      <c r="B122" s="9" t="str">
        <f>$B$38</f>
        <v>Home Economics</v>
      </c>
      <c r="C122" s="22">
        <f t="shared" si="3"/>
        <v>98180.639789361128</v>
      </c>
      <c r="D122" s="22">
        <f t="shared" si="3"/>
        <v>50408.932610055213</v>
      </c>
      <c r="E122" s="22">
        <f t="shared" si="3"/>
        <v>69873.483732183668</v>
      </c>
      <c r="F122" s="22">
        <f t="shared" si="3"/>
        <v>0</v>
      </c>
      <c r="G122" s="22">
        <f t="shared" si="3"/>
        <v>0</v>
      </c>
      <c r="H122" s="75">
        <f t="shared" si="4"/>
        <v>218463.05613160002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69136</v>
      </c>
      <c r="D124" s="22">
        <f t="shared" si="3"/>
        <v>352615</v>
      </c>
      <c r="E124" s="22">
        <f t="shared" si="3"/>
        <v>0</v>
      </c>
      <c r="F124" s="22">
        <f t="shared" si="3"/>
        <v>0</v>
      </c>
      <c r="G124" s="22">
        <f t="shared" si="3"/>
        <v>0</v>
      </c>
      <c r="H124" s="75">
        <f t="shared" si="4"/>
        <v>421751</v>
      </c>
      <c r="I124" s="1"/>
    </row>
    <row r="125" spans="2:9" x14ac:dyDescent="0.2">
      <c r="B125" s="9" t="str">
        <f>$B$41</f>
        <v>Library Science</v>
      </c>
      <c r="C125" s="22">
        <f t="shared" si="3"/>
        <v>445.74768767669366</v>
      </c>
      <c r="D125" s="22">
        <f t="shared" si="3"/>
        <v>20165.879759188068</v>
      </c>
      <c r="E125" s="22">
        <f t="shared" si="3"/>
        <v>799242.23467569705</v>
      </c>
      <c r="F125" s="22">
        <f t="shared" si="3"/>
        <v>4962.3738438383471</v>
      </c>
      <c r="G125" s="22">
        <f t="shared" si="3"/>
        <v>0</v>
      </c>
      <c r="H125" s="75">
        <f t="shared" si="4"/>
        <v>824816.23596640013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2972</v>
      </c>
      <c r="D127" s="22">
        <f t="shared" si="3"/>
        <v>42634</v>
      </c>
      <c r="E127" s="22">
        <f t="shared" si="3"/>
        <v>0</v>
      </c>
      <c r="F127" s="22">
        <f t="shared" si="3"/>
        <v>0</v>
      </c>
      <c r="G127" s="22">
        <f t="shared" si="3"/>
        <v>0</v>
      </c>
      <c r="H127" s="75">
        <f t="shared" si="4"/>
        <v>45606</v>
      </c>
      <c r="I127" s="1"/>
    </row>
    <row r="128" spans="2:9" x14ac:dyDescent="0.2">
      <c r="B128" s="9" t="str">
        <f>$B$44</f>
        <v>Physical Training</v>
      </c>
      <c r="C128" s="22">
        <f t="shared" si="3"/>
        <v>163284.90723279986</v>
      </c>
      <c r="D128" s="22">
        <f t="shared" si="3"/>
        <v>0</v>
      </c>
      <c r="E128" s="22">
        <f t="shared" si="3"/>
        <v>0</v>
      </c>
      <c r="F128" s="22">
        <f t="shared" si="3"/>
        <v>0</v>
      </c>
      <c r="G128" s="22">
        <f t="shared" si="3"/>
        <v>0</v>
      </c>
      <c r="H128" s="75">
        <f t="shared" si="4"/>
        <v>163284.90723279986</v>
      </c>
      <c r="I128" s="1"/>
    </row>
    <row r="129" spans="2:12" x14ac:dyDescent="0.2">
      <c r="B129" s="9" t="str">
        <f>$B$45</f>
        <v>Health Services</v>
      </c>
      <c r="C129" s="22">
        <f t="shared" si="3"/>
        <v>708329.42838433583</v>
      </c>
      <c r="D129" s="22">
        <f t="shared" si="3"/>
        <v>1715273.61686325</v>
      </c>
      <c r="E129" s="22">
        <f t="shared" si="3"/>
        <v>1266871.6481008672</v>
      </c>
      <c r="F129" s="22">
        <f t="shared" si="3"/>
        <v>575.51283444971341</v>
      </c>
      <c r="G129" s="22">
        <f t="shared" si="3"/>
        <v>346458.80973509612</v>
      </c>
      <c r="H129" s="75">
        <f t="shared" si="4"/>
        <v>4037509.0159179992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2972374.8756261263</v>
      </c>
      <c r="D131" s="22">
        <f t="shared" si="3"/>
        <v>9181686.0803549681</v>
      </c>
      <c r="E131" s="22">
        <f t="shared" si="3"/>
        <v>3397924.7369651492</v>
      </c>
      <c r="F131" s="22">
        <f t="shared" si="3"/>
        <v>1611160.4321655561</v>
      </c>
      <c r="G131" s="22">
        <f t="shared" si="3"/>
        <v>0</v>
      </c>
      <c r="H131" s="75">
        <f t="shared" si="4"/>
        <v>17163146.1251118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425908.10563599999</v>
      </c>
      <c r="E133" s="22">
        <f t="shared" si="5"/>
        <v>0</v>
      </c>
      <c r="F133" s="22">
        <f t="shared" si="5"/>
        <v>0</v>
      </c>
      <c r="G133" s="22">
        <f t="shared" si="5"/>
        <v>0</v>
      </c>
      <c r="H133" s="75">
        <f t="shared" si="4"/>
        <v>425908.10563599999</v>
      </c>
      <c r="I133" s="1"/>
    </row>
    <row r="134" spans="2:12" x14ac:dyDescent="0.2">
      <c r="B134" s="9" t="str">
        <f>$B$50</f>
        <v>Technology</v>
      </c>
      <c r="C134" s="22">
        <f t="shared" si="5"/>
        <v>197077.77622895691</v>
      </c>
      <c r="D134" s="22">
        <f t="shared" si="5"/>
        <v>1408243.2875252909</v>
      </c>
      <c r="E134" s="22">
        <f t="shared" si="5"/>
        <v>481960.27628445235</v>
      </c>
      <c r="F134" s="22">
        <f t="shared" si="5"/>
        <v>0</v>
      </c>
      <c r="G134" s="22">
        <f t="shared" si="5"/>
        <v>0</v>
      </c>
      <c r="H134" s="75">
        <f t="shared" si="4"/>
        <v>2087281.3400387</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32788315.893941842</v>
      </c>
      <c r="D136" s="40">
        <f>SUM(D116:D135)</f>
        <v>37885380.074307635</v>
      </c>
      <c r="E136" s="40">
        <f>SUM(E116:E135)</f>
        <v>24217100.178116411</v>
      </c>
      <c r="F136" s="40">
        <f>SUM(F116:F135)</f>
        <v>19475578.695646316</v>
      </c>
      <c r="G136" s="40">
        <f>SUM(G116:G135)</f>
        <v>346458.80973509612</v>
      </c>
      <c r="H136" s="40">
        <f t="shared" si="4"/>
        <v>114712833.65174729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135937018.34825268</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Data!QD27</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Data!LN27</f>
        <v>0</v>
      </c>
      <c r="D143" s="171">
        <f>Data!MH27</f>
        <v>0</v>
      </c>
      <c r="E143" s="171">
        <f>Data!NB27</f>
        <v>0</v>
      </c>
      <c r="F143" s="171">
        <f>Data!NV27</f>
        <v>0</v>
      </c>
      <c r="G143" s="171">
        <f>Data!OP27</f>
        <v>0</v>
      </c>
      <c r="H143" s="172">
        <f>Data!PJ27</f>
        <v>42338044.758616202</v>
      </c>
      <c r="I143" s="76">
        <f t="shared" ref="I143:I162" si="6">SUM(C143:H143)</f>
        <v>42338044.758616202</v>
      </c>
    </row>
    <row r="144" spans="2:12" x14ac:dyDescent="0.2">
      <c r="B144" s="9" t="str">
        <f>$B$33</f>
        <v>Science</v>
      </c>
      <c r="C144" s="171">
        <f>Data!LO27</f>
        <v>0</v>
      </c>
      <c r="D144" s="171">
        <f>Data!MI27</f>
        <v>0</v>
      </c>
      <c r="E144" s="171">
        <f>Data!NC27</f>
        <v>0</v>
      </c>
      <c r="F144" s="171">
        <f>Data!NW27</f>
        <v>0</v>
      </c>
      <c r="G144" s="171">
        <f>Data!OQ27</f>
        <v>0</v>
      </c>
      <c r="H144" s="172">
        <f>Data!PK27</f>
        <v>26058594.417622179</v>
      </c>
      <c r="I144" s="76">
        <f t="shared" si="6"/>
        <v>26058594.417622179</v>
      </c>
    </row>
    <row r="145" spans="2:9" x14ac:dyDescent="0.2">
      <c r="B145" s="9" t="str">
        <f>$B$34</f>
        <v>Fine Arts</v>
      </c>
      <c r="C145" s="171">
        <f>Data!LP27</f>
        <v>0</v>
      </c>
      <c r="D145" s="171">
        <f>Data!MJ27</f>
        <v>0</v>
      </c>
      <c r="E145" s="171">
        <f>Data!ND27</f>
        <v>0</v>
      </c>
      <c r="F145" s="171">
        <f>Data!NX27</f>
        <v>0</v>
      </c>
      <c r="G145" s="171">
        <f>Data!OR27</f>
        <v>0</v>
      </c>
      <c r="H145" s="172">
        <f>Data!PL27</f>
        <v>19425262.528807975</v>
      </c>
      <c r="I145" s="76">
        <f t="shared" si="6"/>
        <v>19425262.528807975</v>
      </c>
    </row>
    <row r="146" spans="2:9" x14ac:dyDescent="0.2">
      <c r="B146" s="9" t="str">
        <f>$B$35</f>
        <v>Teacher Education</v>
      </c>
      <c r="C146" s="171">
        <f>Data!LQ27</f>
        <v>0</v>
      </c>
      <c r="D146" s="171">
        <f>Data!MK27</f>
        <v>0</v>
      </c>
      <c r="E146" s="171">
        <f>Data!NE27</f>
        <v>0</v>
      </c>
      <c r="F146" s="171">
        <f>Data!NY27</f>
        <v>0</v>
      </c>
      <c r="G146" s="171">
        <f>Data!OS27</f>
        <v>0</v>
      </c>
      <c r="H146" s="172">
        <f>Data!PN27</f>
        <v>4324994.3212412959</v>
      </c>
      <c r="I146" s="76">
        <f t="shared" si="6"/>
        <v>4324994.3212412959</v>
      </c>
    </row>
    <row r="147" spans="2:9" x14ac:dyDescent="0.2">
      <c r="B147" s="9" t="str">
        <f>$B$36</f>
        <v>Agriculture</v>
      </c>
      <c r="C147" s="171">
        <f>Data!LR27</f>
        <v>0</v>
      </c>
      <c r="D147" s="171">
        <f>Data!ML27</f>
        <v>0</v>
      </c>
      <c r="E147" s="171">
        <f>Data!NF27</f>
        <v>0</v>
      </c>
      <c r="F147" s="171">
        <f>Data!NZ27</f>
        <v>0</v>
      </c>
      <c r="G147" s="171">
        <f>Data!OT27</f>
        <v>0</v>
      </c>
      <c r="H147" s="172">
        <f>Data!PM27</f>
        <v>0</v>
      </c>
      <c r="I147" s="76">
        <f t="shared" si="6"/>
        <v>0</v>
      </c>
    </row>
    <row r="148" spans="2:9" x14ac:dyDescent="0.2">
      <c r="B148" s="9" t="str">
        <f>$B$37</f>
        <v>Engineering</v>
      </c>
      <c r="C148" s="171">
        <f>Data!LS27</f>
        <v>0</v>
      </c>
      <c r="D148" s="171">
        <f>Data!MM27</f>
        <v>0</v>
      </c>
      <c r="E148" s="171">
        <f>Data!NG27</f>
        <v>0</v>
      </c>
      <c r="F148" s="171">
        <f>Data!OA27</f>
        <v>0</v>
      </c>
      <c r="G148" s="171">
        <f>Data!OU27</f>
        <v>0</v>
      </c>
      <c r="H148" s="172">
        <f>Data!PO27</f>
        <v>19186484.854914539</v>
      </c>
      <c r="I148" s="76">
        <f t="shared" si="6"/>
        <v>19186484.854914539</v>
      </c>
    </row>
    <row r="149" spans="2:9" x14ac:dyDescent="0.2">
      <c r="B149" s="9" t="str">
        <f>$B$38</f>
        <v>Home Economics</v>
      </c>
      <c r="C149" s="171">
        <f>Data!LT27</f>
        <v>0</v>
      </c>
      <c r="D149" s="171">
        <f>Data!MN27</f>
        <v>0</v>
      </c>
      <c r="E149" s="171">
        <f>Data!NH27</f>
        <v>0</v>
      </c>
      <c r="F149" s="171">
        <f>Data!OB27</f>
        <v>0</v>
      </c>
      <c r="G149" s="171">
        <f>Data!OV27</f>
        <v>0</v>
      </c>
      <c r="H149" s="172">
        <f>Data!PP27</f>
        <v>205978.02982655985</v>
      </c>
      <c r="I149" s="76">
        <f t="shared" si="6"/>
        <v>205978.02982655985</v>
      </c>
    </row>
    <row r="150" spans="2:9" x14ac:dyDescent="0.2">
      <c r="B150" s="9" t="str">
        <f>$B$39</f>
        <v>Law</v>
      </c>
      <c r="C150" s="171">
        <f>Data!LU27</f>
        <v>0</v>
      </c>
      <c r="D150" s="171">
        <f>Data!MO27</f>
        <v>0</v>
      </c>
      <c r="E150" s="171">
        <f>Data!NI27</f>
        <v>0</v>
      </c>
      <c r="F150" s="171">
        <f>Data!OC27</f>
        <v>0</v>
      </c>
      <c r="G150" s="171">
        <f>Data!OW27</f>
        <v>0</v>
      </c>
      <c r="H150" s="172">
        <f>Data!PQ27</f>
        <v>0</v>
      </c>
      <c r="I150" s="76">
        <f t="shared" si="6"/>
        <v>0</v>
      </c>
    </row>
    <row r="151" spans="2:9" x14ac:dyDescent="0.2">
      <c r="B151" s="9" t="str">
        <f>$B$40</f>
        <v>Social Service</v>
      </c>
      <c r="C151" s="171">
        <f>Data!LV27</f>
        <v>0</v>
      </c>
      <c r="D151" s="171">
        <f>Data!MP27</f>
        <v>0</v>
      </c>
      <c r="E151" s="171">
        <f>Data!NJ27</f>
        <v>0</v>
      </c>
      <c r="F151" s="171">
        <f>Data!OD27</f>
        <v>0</v>
      </c>
      <c r="G151" s="171">
        <f>Data!OX27</f>
        <v>0</v>
      </c>
      <c r="H151" s="172">
        <f>Data!PR27</f>
        <v>0</v>
      </c>
      <c r="I151" s="76">
        <f t="shared" si="6"/>
        <v>0</v>
      </c>
    </row>
    <row r="152" spans="2:9" x14ac:dyDescent="0.2">
      <c r="B152" s="9" t="str">
        <f>$B$41</f>
        <v>Library Science</v>
      </c>
      <c r="C152" s="171">
        <f>Data!LW27</f>
        <v>0</v>
      </c>
      <c r="D152" s="171">
        <f>Data!MQ27</f>
        <v>0</v>
      </c>
      <c r="E152" s="171">
        <f>Data!NK27</f>
        <v>0</v>
      </c>
      <c r="F152" s="171">
        <f>Data!OE27</f>
        <v>0</v>
      </c>
      <c r="G152" s="171">
        <f>Data!OY27</f>
        <v>0</v>
      </c>
      <c r="H152" s="172">
        <f>Data!PS27</f>
        <v>915550.00531147246</v>
      </c>
      <c r="I152" s="76">
        <f t="shared" si="6"/>
        <v>915550.00531147246</v>
      </c>
    </row>
    <row r="153" spans="2:9" x14ac:dyDescent="0.2">
      <c r="B153" s="9" t="str">
        <f>$B$42</f>
        <v>Veterinary Science</v>
      </c>
      <c r="C153" s="171">
        <f>Data!LX27</f>
        <v>0</v>
      </c>
      <c r="D153" s="171">
        <f>Data!MR27</f>
        <v>0</v>
      </c>
      <c r="E153" s="171">
        <f>Data!NL27</f>
        <v>0</v>
      </c>
      <c r="F153" s="171">
        <f>Data!OF27</f>
        <v>0</v>
      </c>
      <c r="G153" s="171">
        <f>Data!OZ27</f>
        <v>0</v>
      </c>
      <c r="H153" s="172">
        <f>Data!PT27</f>
        <v>0</v>
      </c>
      <c r="I153" s="76">
        <f t="shared" si="6"/>
        <v>0</v>
      </c>
    </row>
    <row r="154" spans="2:9" x14ac:dyDescent="0.2">
      <c r="B154" s="9" t="str">
        <f>$B$43</f>
        <v>Vocational Training</v>
      </c>
      <c r="C154" s="171">
        <f>Data!LY27</f>
        <v>0</v>
      </c>
      <c r="D154" s="171">
        <f>Data!MS27</f>
        <v>0</v>
      </c>
      <c r="E154" s="171">
        <f>Data!NM27</f>
        <v>0</v>
      </c>
      <c r="F154" s="171">
        <f>Data!OG27</f>
        <v>0</v>
      </c>
      <c r="G154" s="171">
        <f>Data!PA27</f>
        <v>0</v>
      </c>
      <c r="H154" s="172">
        <f>Data!PU27</f>
        <v>0</v>
      </c>
      <c r="I154" s="76">
        <f t="shared" si="6"/>
        <v>0</v>
      </c>
    </row>
    <row r="155" spans="2:9" x14ac:dyDescent="0.2">
      <c r="B155" s="9" t="str">
        <f>$B$44</f>
        <v>Physical Training</v>
      </c>
      <c r="C155" s="171">
        <f>Data!LZ27</f>
        <v>0</v>
      </c>
      <c r="D155" s="171">
        <f>Data!MT27</f>
        <v>0</v>
      </c>
      <c r="E155" s="171">
        <f>Data!NN27</f>
        <v>0</v>
      </c>
      <c r="F155" s="171">
        <f>Data!OH27</f>
        <v>0</v>
      </c>
      <c r="G155" s="171">
        <f>Data!PB27</f>
        <v>0</v>
      </c>
      <c r="H155" s="172">
        <f>Data!PV27</f>
        <v>505026.00964157633</v>
      </c>
      <c r="I155" s="76">
        <f t="shared" si="6"/>
        <v>505026.00964157633</v>
      </c>
    </row>
    <row r="156" spans="2:9" x14ac:dyDescent="0.2">
      <c r="B156" s="9" t="str">
        <f>$B$45</f>
        <v>Health Services</v>
      </c>
      <c r="C156" s="171">
        <f>Data!MA27</f>
        <v>0</v>
      </c>
      <c r="D156" s="171">
        <f>Data!MU27</f>
        <v>0</v>
      </c>
      <c r="E156" s="171">
        <f>Data!NO27</f>
        <v>0</v>
      </c>
      <c r="F156" s="171">
        <f>Data!OI27</f>
        <v>0</v>
      </c>
      <c r="G156" s="171">
        <f>Data!PC27</f>
        <v>0</v>
      </c>
      <c r="H156" s="172">
        <f>Data!PW27</f>
        <v>3726237.3058136338</v>
      </c>
      <c r="I156" s="76">
        <f t="shared" si="6"/>
        <v>3726237.3058136338</v>
      </c>
    </row>
    <row r="157" spans="2:9" x14ac:dyDescent="0.2">
      <c r="B157" s="9" t="str">
        <f>$B$46</f>
        <v>Pharmacy</v>
      </c>
      <c r="C157" s="171">
        <f>Data!MB27</f>
        <v>0</v>
      </c>
      <c r="D157" s="171">
        <f>Data!MV27</f>
        <v>0</v>
      </c>
      <c r="E157" s="171">
        <f>Data!NP27</f>
        <v>0</v>
      </c>
      <c r="F157" s="171">
        <f>Data!OJ27</f>
        <v>0</v>
      </c>
      <c r="G157" s="171">
        <f>Data!PD27</f>
        <v>0</v>
      </c>
      <c r="H157" s="172">
        <f>Data!PX27</f>
        <v>0</v>
      </c>
      <c r="I157" s="76">
        <f t="shared" si="6"/>
        <v>0</v>
      </c>
    </row>
    <row r="158" spans="2:9" x14ac:dyDescent="0.2">
      <c r="B158" s="9" t="str">
        <f>$B$47</f>
        <v>Business Administration</v>
      </c>
      <c r="C158" s="171">
        <f>Data!MC27</f>
        <v>0</v>
      </c>
      <c r="D158" s="171">
        <f>Data!MW27</f>
        <v>0</v>
      </c>
      <c r="E158" s="171">
        <f>Data!NQ27</f>
        <v>0</v>
      </c>
      <c r="F158" s="171">
        <f>Data!OK27</f>
        <v>0</v>
      </c>
      <c r="G158" s="171">
        <f>Data!PE27</f>
        <v>0</v>
      </c>
      <c r="H158" s="172">
        <f>Data!PY27</f>
        <v>15378990.432357337</v>
      </c>
      <c r="I158" s="76">
        <f t="shared" si="6"/>
        <v>15378990.432357337</v>
      </c>
    </row>
    <row r="159" spans="2:9" x14ac:dyDescent="0.2">
      <c r="B159" s="9" t="str">
        <f>$B$48</f>
        <v>Optometry</v>
      </c>
      <c r="C159" s="171">
        <f>Data!MD27</f>
        <v>0</v>
      </c>
      <c r="D159" s="171">
        <f>Data!MX27</f>
        <v>0</v>
      </c>
      <c r="E159" s="171">
        <f>Data!NR27</f>
        <v>0</v>
      </c>
      <c r="F159" s="171">
        <f>Data!OL27</f>
        <v>0</v>
      </c>
      <c r="G159" s="171">
        <f>Data!PF27</f>
        <v>0</v>
      </c>
      <c r="H159" s="172">
        <f>Data!PZ27</f>
        <v>0</v>
      </c>
      <c r="I159" s="76">
        <f t="shared" si="6"/>
        <v>0</v>
      </c>
    </row>
    <row r="160" spans="2:9" x14ac:dyDescent="0.2">
      <c r="B160" s="9" t="str">
        <f>$B$49</f>
        <v>Teacher Ed-Practice Teaching</v>
      </c>
      <c r="C160" s="171">
        <f>Data!ME27</f>
        <v>0</v>
      </c>
      <c r="D160" s="171">
        <f>Data!MY27</f>
        <v>0</v>
      </c>
      <c r="E160" s="171">
        <f>Data!NS27</f>
        <v>0</v>
      </c>
      <c r="F160" s="171">
        <f>Data!OM27</f>
        <v>0</v>
      </c>
      <c r="G160" s="171">
        <f>Data!PG27</f>
        <v>0</v>
      </c>
      <c r="H160" s="172">
        <f>Data!QA27</f>
        <v>1557184.8015563723</v>
      </c>
      <c r="I160" s="76">
        <f t="shared" si="6"/>
        <v>1557184.8015563723</v>
      </c>
    </row>
    <row r="161" spans="2:10" x14ac:dyDescent="0.2">
      <c r="B161" s="9" t="str">
        <f>$B$50</f>
        <v>Technology</v>
      </c>
      <c r="C161" s="171">
        <f>Data!MF27</f>
        <v>0</v>
      </c>
      <c r="D161" s="171">
        <f>Data!MZ27</f>
        <v>0</v>
      </c>
      <c r="E161" s="171">
        <f>Data!NT27</f>
        <v>0</v>
      </c>
      <c r="F161" s="171">
        <f>Data!ON27</f>
        <v>0</v>
      </c>
      <c r="G161" s="171">
        <f>Data!PH27</f>
        <v>0</v>
      </c>
      <c r="H161" s="172">
        <f>Data!QB27</f>
        <v>2314671.1025434728</v>
      </c>
      <c r="I161" s="76">
        <f t="shared" si="6"/>
        <v>2314671.1025434728</v>
      </c>
    </row>
    <row r="162" spans="2:10" x14ac:dyDescent="0.2">
      <c r="B162" s="9" t="str">
        <f>$B$51</f>
        <v>Nursing</v>
      </c>
      <c r="C162" s="171">
        <f>Data!MG27</f>
        <v>0</v>
      </c>
      <c r="D162" s="171">
        <f>Data!NA27</f>
        <v>0</v>
      </c>
      <c r="E162" s="171">
        <f>Data!NU27</f>
        <v>0</v>
      </c>
      <c r="F162" s="171">
        <f>Data!OO27</f>
        <v>0</v>
      </c>
      <c r="G162" s="171">
        <f>Data!PI27</f>
        <v>0</v>
      </c>
      <c r="H162" s="172">
        <f>Data!QC27</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135937018.56825262</v>
      </c>
      <c r="I163" s="76">
        <f>SUM(I143:I162)</f>
        <v>135937018.56825262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15765438.055097746</v>
      </c>
      <c r="D168" s="21">
        <f t="shared" si="8"/>
        <v>12324057.1923992</v>
      </c>
      <c r="E168" s="21">
        <f t="shared" si="8"/>
        <v>7917671.6090578027</v>
      </c>
      <c r="F168" s="21">
        <f t="shared" si="8"/>
        <v>6330877.9020614531</v>
      </c>
      <c r="G168" s="21">
        <f t="shared" si="8"/>
        <v>0</v>
      </c>
      <c r="H168" s="40">
        <f t="shared" ref="H168:H188" si="9">SUM(C168:G168)</f>
        <v>42338044.758616202</v>
      </c>
      <c r="I168" s="56"/>
      <c r="J168" s="57"/>
    </row>
    <row r="169" spans="2:10" x14ac:dyDescent="0.2">
      <c r="B169" s="9" t="str">
        <f>$B$33</f>
        <v>Science</v>
      </c>
      <c r="C169" s="22">
        <f t="shared" si="8"/>
        <v>9194229.4021595828</v>
      </c>
      <c r="D169" s="22">
        <f t="shared" si="8"/>
        <v>5132662.3148130812</v>
      </c>
      <c r="E169" s="22">
        <f t="shared" si="8"/>
        <v>4321252.6538658421</v>
      </c>
      <c r="F169" s="22">
        <f t="shared" si="8"/>
        <v>7410450.0467836736</v>
      </c>
      <c r="G169" s="22">
        <f t="shared" si="8"/>
        <v>0</v>
      </c>
      <c r="H169" s="75">
        <f t="shared" si="9"/>
        <v>26058594.417622183</v>
      </c>
      <c r="I169" s="56"/>
      <c r="J169" s="57"/>
    </row>
    <row r="170" spans="2:10" x14ac:dyDescent="0.2">
      <c r="B170" s="9" t="str">
        <f>$B$34</f>
        <v>Fine Arts</v>
      </c>
      <c r="C170" s="22">
        <f t="shared" si="8"/>
        <v>6936804.3681121515</v>
      </c>
      <c r="D170" s="22">
        <f t="shared" si="8"/>
        <v>5544377.7184882797</v>
      </c>
      <c r="E170" s="22">
        <f t="shared" si="8"/>
        <v>4036068.3266173424</v>
      </c>
      <c r="F170" s="22">
        <f t="shared" si="8"/>
        <v>2908012.115590204</v>
      </c>
      <c r="G170" s="22">
        <f t="shared" si="8"/>
        <v>0</v>
      </c>
      <c r="H170" s="75">
        <f t="shared" si="9"/>
        <v>19425262.528807975</v>
      </c>
      <c r="I170" s="56"/>
      <c r="J170" s="57"/>
    </row>
    <row r="171" spans="2:10" x14ac:dyDescent="0.2">
      <c r="B171" s="9" t="str">
        <f>$B$35</f>
        <v>Teacher Education</v>
      </c>
      <c r="C171" s="22">
        <f t="shared" si="8"/>
        <v>275346.93057539471</v>
      </c>
      <c r="D171" s="22">
        <f t="shared" si="8"/>
        <v>1385322.5263650371</v>
      </c>
      <c r="E171" s="22">
        <f t="shared" si="8"/>
        <v>1573231.6736820021</v>
      </c>
      <c r="F171" s="22">
        <f t="shared" si="8"/>
        <v>1091093.1906188619</v>
      </c>
      <c r="G171" s="22">
        <f t="shared" si="8"/>
        <v>0</v>
      </c>
      <c r="H171" s="75">
        <f t="shared" si="9"/>
        <v>4324994.3212412959</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3087641.2221633373</v>
      </c>
      <c r="D173" s="22">
        <f t="shared" si="8"/>
        <v>5920929.5757000409</v>
      </c>
      <c r="E173" s="22">
        <f t="shared" si="8"/>
        <v>4388025.4947731551</v>
      </c>
      <c r="F173" s="22">
        <f t="shared" si="8"/>
        <v>5789888.5622780062</v>
      </c>
      <c r="G173" s="22">
        <f t="shared" si="8"/>
        <v>0</v>
      </c>
      <c r="H173" s="75">
        <f t="shared" si="9"/>
        <v>19186484.854914539</v>
      </c>
      <c r="I173" s="56"/>
      <c r="J173" s="57"/>
    </row>
    <row r="174" spans="2:10" x14ac:dyDescent="0.2">
      <c r="B174" s="9" t="str">
        <f>$B$38</f>
        <v>Home Economics</v>
      </c>
      <c r="C174" s="22">
        <f t="shared" si="8"/>
        <v>92569.677953885184</v>
      </c>
      <c r="D174" s="22">
        <f t="shared" si="8"/>
        <v>47528.093804676522</v>
      </c>
      <c r="E174" s="22">
        <f t="shared" si="8"/>
        <v>65880.258067998133</v>
      </c>
      <c r="F174" s="22">
        <f t="shared" si="8"/>
        <v>0</v>
      </c>
      <c r="G174" s="22">
        <f t="shared" si="8"/>
        <v>0</v>
      </c>
      <c r="H174" s="75">
        <f t="shared" si="9"/>
        <v>205978.02982655985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494.7820860264905</v>
      </c>
      <c r="D177" s="22">
        <f t="shared" si="8"/>
        <v>22384.22392231772</v>
      </c>
      <c r="E177" s="22">
        <f t="shared" si="8"/>
        <v>887162.74037105171</v>
      </c>
      <c r="F177" s="22">
        <f t="shared" si="8"/>
        <v>5508.2589320765837</v>
      </c>
      <c r="G177" s="22">
        <f t="shared" si="8"/>
        <v>0</v>
      </c>
      <c r="H177" s="75">
        <f t="shared" si="9"/>
        <v>915550.00531147257</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505026.00964157633</v>
      </c>
      <c r="D180" s="22">
        <f t="shared" si="8"/>
        <v>0</v>
      </c>
      <c r="E180" s="22">
        <f t="shared" si="8"/>
        <v>0</v>
      </c>
      <c r="F180" s="22">
        <f t="shared" si="8"/>
        <v>0</v>
      </c>
      <c r="G180" s="22">
        <f t="shared" si="8"/>
        <v>0</v>
      </c>
      <c r="H180" s="75">
        <f t="shared" si="9"/>
        <v>505026.00964157633</v>
      </c>
      <c r="I180" s="56"/>
      <c r="J180" s="57"/>
    </row>
    <row r="181" spans="2:10" x14ac:dyDescent="0.2">
      <c r="B181" s="9" t="str">
        <f>$B$45</f>
        <v>Health Services</v>
      </c>
      <c r="C181" s="22">
        <f t="shared" si="8"/>
        <v>653720.77943242528</v>
      </c>
      <c r="D181" s="22">
        <f t="shared" si="8"/>
        <v>1583034.6175414049</v>
      </c>
      <c r="E181" s="22">
        <f t="shared" si="8"/>
        <v>1169202.1932879144</v>
      </c>
      <c r="F181" s="22">
        <f t="shared" si="8"/>
        <v>531.14367924537714</v>
      </c>
      <c r="G181" s="22">
        <f t="shared" si="8"/>
        <v>319748.5718726436</v>
      </c>
      <c r="H181" s="75">
        <f t="shared" si="9"/>
        <v>3726237.3058136334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2663388.4277633135</v>
      </c>
      <c r="D183" s="22">
        <f t="shared" si="8"/>
        <v>8227224.8545438396</v>
      </c>
      <c r="E183" s="22">
        <f t="shared" si="8"/>
        <v>3044701.2242819178</v>
      </c>
      <c r="F183" s="22">
        <f t="shared" si="8"/>
        <v>1443675.9257682657</v>
      </c>
      <c r="G183" s="22">
        <f t="shared" si="8"/>
        <v>0</v>
      </c>
      <c r="H183" s="75">
        <f t="shared" si="9"/>
        <v>15378990.432357337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1557184.8015563725</v>
      </c>
      <c r="E185" s="22">
        <f t="shared" si="10"/>
        <v>0</v>
      </c>
      <c r="F185" s="22">
        <f t="shared" si="10"/>
        <v>0</v>
      </c>
      <c r="G185" s="22">
        <f t="shared" si="10"/>
        <v>0</v>
      </c>
      <c r="H185" s="75">
        <f t="shared" si="9"/>
        <v>1557184.8015563725</v>
      </c>
      <c r="I185" s="56"/>
      <c r="J185" s="57"/>
    </row>
    <row r="186" spans="2:10" x14ac:dyDescent="0.2">
      <c r="B186" s="9" t="str">
        <f>$B$50</f>
        <v>Technology</v>
      </c>
      <c r="C186" s="22">
        <f t="shared" si="10"/>
        <v>218547.5550613784</v>
      </c>
      <c r="D186" s="22">
        <f t="shared" si="10"/>
        <v>1561658.2108309241</v>
      </c>
      <c r="E186" s="22">
        <f t="shared" si="10"/>
        <v>534465.33665117039</v>
      </c>
      <c r="F186" s="22">
        <f t="shared" si="10"/>
        <v>0</v>
      </c>
      <c r="G186" s="22">
        <f t="shared" si="10"/>
        <v>0</v>
      </c>
      <c r="H186" s="75">
        <f t="shared" si="9"/>
        <v>2314671.1025434732</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39393207.210046813</v>
      </c>
      <c r="D188" s="40">
        <f>SUM(D168:D187)</f>
        <v>43306364.129965179</v>
      </c>
      <c r="E188" s="40">
        <f>SUM(E168:E187)</f>
        <v>27937661.510656193</v>
      </c>
      <c r="F188" s="40">
        <f>SUM(F168:F187)</f>
        <v>24980037.145711787</v>
      </c>
      <c r="G188" s="40">
        <f>SUM(G168:G187)</f>
        <v>319748.5718726436</v>
      </c>
      <c r="H188" s="40">
        <f t="shared" si="9"/>
        <v>135937018.56825262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69085627</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8430110.1773751527</v>
      </c>
      <c r="D193" s="42">
        <f t="shared" si="11"/>
        <v>6589931.6974959755</v>
      </c>
      <c r="E193" s="42">
        <f t="shared" si="11"/>
        <v>4233744.9666392189</v>
      </c>
      <c r="F193" s="42">
        <f t="shared" si="11"/>
        <v>3385253.1117351693</v>
      </c>
      <c r="G193" s="42">
        <f t="shared" si="11"/>
        <v>0</v>
      </c>
      <c r="H193" s="42">
        <f>SUM(C193:G193)</f>
        <v>22639039.953245517</v>
      </c>
      <c r="I193" s="1"/>
    </row>
    <row r="194" spans="2:9" x14ac:dyDescent="0.2">
      <c r="B194" s="9" t="str">
        <f>$B$33</f>
        <v>Science</v>
      </c>
      <c r="C194" s="43">
        <f t="shared" si="11"/>
        <v>3538250.534809154</v>
      </c>
      <c r="D194" s="43">
        <f t="shared" si="11"/>
        <v>1975222.107914397</v>
      </c>
      <c r="E194" s="43">
        <f t="shared" si="11"/>
        <v>1662964.2186211913</v>
      </c>
      <c r="F194" s="43">
        <f t="shared" si="11"/>
        <v>2851791.8897096668</v>
      </c>
      <c r="G194" s="43">
        <f t="shared" si="11"/>
        <v>0</v>
      </c>
      <c r="H194" s="43">
        <f t="shared" ref="H194:H213" si="12">SUM(C194:G194)</f>
        <v>10028228.75105441</v>
      </c>
      <c r="I194" s="1"/>
    </row>
    <row r="195" spans="2:9" x14ac:dyDescent="0.2">
      <c r="B195" s="9" t="str">
        <f>$B$34</f>
        <v>Fine Arts</v>
      </c>
      <c r="C195" s="43">
        <f t="shared" si="11"/>
        <v>3961927.1410132512</v>
      </c>
      <c r="D195" s="43">
        <f t="shared" si="11"/>
        <v>3166648.4157871669</v>
      </c>
      <c r="E195" s="43">
        <f t="shared" si="11"/>
        <v>2305183.7413372267</v>
      </c>
      <c r="F195" s="43">
        <f t="shared" si="11"/>
        <v>1660899.0993193772</v>
      </c>
      <c r="G195" s="43">
        <f t="shared" si="11"/>
        <v>0</v>
      </c>
      <c r="H195" s="43">
        <f t="shared" si="12"/>
        <v>11094658.397457022</v>
      </c>
      <c r="I195" s="1"/>
    </row>
    <row r="196" spans="2:9" x14ac:dyDescent="0.2">
      <c r="B196" s="9" t="str">
        <f>$B$35</f>
        <v>Teacher Education</v>
      </c>
      <c r="C196" s="43">
        <f t="shared" si="11"/>
        <v>219189.45851886462</v>
      </c>
      <c r="D196" s="43">
        <f t="shared" si="11"/>
        <v>1102783.6547638362</v>
      </c>
      <c r="E196" s="43">
        <f t="shared" si="11"/>
        <v>1252368.4137625175</v>
      </c>
      <c r="F196" s="43">
        <f t="shared" si="11"/>
        <v>868562.88953576575</v>
      </c>
      <c r="G196" s="43">
        <f t="shared" si="11"/>
        <v>0</v>
      </c>
      <c r="H196" s="43">
        <f t="shared" si="12"/>
        <v>3442904.4165809839</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1060684.4476268408</v>
      </c>
      <c r="D198" s="43">
        <f t="shared" si="11"/>
        <v>2033992.1203793916</v>
      </c>
      <c r="E198" s="43">
        <f t="shared" si="11"/>
        <v>1507400.006414911</v>
      </c>
      <c r="F198" s="43">
        <f t="shared" si="11"/>
        <v>1988976.1502788798</v>
      </c>
      <c r="G198" s="43">
        <f t="shared" si="11"/>
        <v>0</v>
      </c>
      <c r="H198" s="43">
        <f t="shared" si="12"/>
        <v>6591052.7247000225</v>
      </c>
      <c r="I198" s="1"/>
    </row>
    <row r="199" spans="2:9" x14ac:dyDescent="0.2">
      <c r="B199" s="9" t="str">
        <f>$B$38</f>
        <v>Home Economics</v>
      </c>
      <c r="C199" s="43">
        <f t="shared" si="11"/>
        <v>59129.138764900927</v>
      </c>
      <c r="D199" s="43">
        <f t="shared" si="11"/>
        <v>30358.701854919836</v>
      </c>
      <c r="E199" s="43">
        <f t="shared" si="11"/>
        <v>42081.19772341341</v>
      </c>
      <c r="F199" s="43">
        <f t="shared" si="11"/>
        <v>0</v>
      </c>
      <c r="G199" s="43">
        <f t="shared" si="11"/>
        <v>0</v>
      </c>
      <c r="H199" s="43">
        <f t="shared" si="12"/>
        <v>131569.03834323416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41637.049284060187</v>
      </c>
      <c r="D201" s="43">
        <f t="shared" si="11"/>
        <v>212361.83946567468</v>
      </c>
      <c r="E201" s="43">
        <f t="shared" si="11"/>
        <v>0</v>
      </c>
      <c r="F201" s="43">
        <f t="shared" si="11"/>
        <v>0</v>
      </c>
      <c r="G201" s="43">
        <f t="shared" si="11"/>
        <v>0</v>
      </c>
      <c r="H201" s="43">
        <f t="shared" si="12"/>
        <v>253998.88874973488</v>
      </c>
      <c r="I201" s="1"/>
    </row>
    <row r="202" spans="2:9" x14ac:dyDescent="0.2">
      <c r="B202" s="9" t="str">
        <f>$B$41</f>
        <v>Library Science</v>
      </c>
      <c r="C202" s="43">
        <f t="shared" si="11"/>
        <v>268.45085686256601</v>
      </c>
      <c r="D202" s="43">
        <f t="shared" si="11"/>
        <v>12144.869957616082</v>
      </c>
      <c r="E202" s="43">
        <f t="shared" si="11"/>
        <v>481342.40215075208</v>
      </c>
      <c r="F202" s="43">
        <f t="shared" si="11"/>
        <v>2988.5819877029107</v>
      </c>
      <c r="G202" s="43">
        <f t="shared" si="11"/>
        <v>0</v>
      </c>
      <c r="H202" s="43">
        <f t="shared" si="12"/>
        <v>496744.30495293363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1789.8824125235315</v>
      </c>
      <c r="D204" s="43">
        <f t="shared" si="11"/>
        <v>25676.260691631305</v>
      </c>
      <c r="E204" s="43">
        <f t="shared" si="11"/>
        <v>0</v>
      </c>
      <c r="F204" s="43">
        <f t="shared" si="11"/>
        <v>0</v>
      </c>
      <c r="G204" s="43">
        <f t="shared" si="11"/>
        <v>0</v>
      </c>
      <c r="H204" s="43">
        <f t="shared" si="12"/>
        <v>27466.143104154835</v>
      </c>
      <c r="I204" s="1"/>
    </row>
    <row r="205" spans="2:9" x14ac:dyDescent="0.2">
      <c r="B205" s="9" t="str">
        <f>$B$44</f>
        <v>Physical Training</v>
      </c>
      <c r="C205" s="43">
        <f t="shared" si="11"/>
        <v>98338.083340015102</v>
      </c>
      <c r="D205" s="43">
        <f t="shared" si="11"/>
        <v>0</v>
      </c>
      <c r="E205" s="43">
        <f t="shared" si="11"/>
        <v>0</v>
      </c>
      <c r="F205" s="43">
        <f t="shared" si="11"/>
        <v>0</v>
      </c>
      <c r="G205" s="43">
        <f t="shared" si="11"/>
        <v>0</v>
      </c>
      <c r="H205" s="43">
        <f t="shared" si="12"/>
        <v>98338.083340015102</v>
      </c>
      <c r="I205" s="1"/>
    </row>
    <row r="206" spans="2:9" x14ac:dyDescent="0.2">
      <c r="B206" s="9" t="str">
        <f>$B$45</f>
        <v>Health Services</v>
      </c>
      <c r="C206" s="43">
        <f t="shared" si="11"/>
        <v>426590.30489164509</v>
      </c>
      <c r="D206" s="43">
        <f t="shared" si="11"/>
        <v>1033020.8881188283</v>
      </c>
      <c r="E206" s="43">
        <f t="shared" si="11"/>
        <v>762971.49456946261</v>
      </c>
      <c r="F206" s="43">
        <f t="shared" si="11"/>
        <v>346.60171620562215</v>
      </c>
      <c r="G206" s="43">
        <f t="shared" si="11"/>
        <v>208654.28338111882</v>
      </c>
      <c r="H206" s="43">
        <f t="shared" si="12"/>
        <v>2431583.5726772603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1790108.1807907212</v>
      </c>
      <c r="D208" s="43">
        <f t="shared" si="11"/>
        <v>5529656.2693605246</v>
      </c>
      <c r="E208" s="43">
        <f t="shared" si="11"/>
        <v>2046394.9279180914</v>
      </c>
      <c r="F208" s="43">
        <f t="shared" si="11"/>
        <v>970318.88334015524</v>
      </c>
      <c r="G208" s="43">
        <f t="shared" si="11"/>
        <v>0</v>
      </c>
      <c r="H208" s="43">
        <f t="shared" si="12"/>
        <v>10336478.261409493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256502.49920225129</v>
      </c>
      <c r="E210" s="43">
        <f t="shared" si="13"/>
        <v>0</v>
      </c>
      <c r="F210" s="43">
        <f t="shared" si="13"/>
        <v>0</v>
      </c>
      <c r="G210" s="43">
        <f t="shared" si="13"/>
        <v>0</v>
      </c>
      <c r="H210" s="43">
        <f t="shared" si="12"/>
        <v>256502.49920225129</v>
      </c>
      <c r="I210" s="1"/>
    </row>
    <row r="211" spans="2:9" x14ac:dyDescent="0.2">
      <c r="B211" s="9" t="str">
        <f>$B$50</f>
        <v>Technology</v>
      </c>
      <c r="C211" s="43">
        <f t="shared" si="13"/>
        <v>118689.7865314462</v>
      </c>
      <c r="D211" s="43">
        <f t="shared" si="13"/>
        <v>848112.34619644575</v>
      </c>
      <c r="E211" s="43">
        <f t="shared" si="13"/>
        <v>290259.83245508868</v>
      </c>
      <c r="F211" s="43">
        <f t="shared" si="13"/>
        <v>0</v>
      </c>
      <c r="G211" s="43">
        <f t="shared" si="13"/>
        <v>0</v>
      </c>
      <c r="H211" s="43">
        <f t="shared" si="12"/>
        <v>1257061.9651829805</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19746712.636215433</v>
      </c>
      <c r="D213" s="42">
        <f>SUM(D193:D212)</f>
        <v>22816411.67118866</v>
      </c>
      <c r="E213" s="42">
        <f>SUM(E193:E212)</f>
        <v>14584711.201591874</v>
      </c>
      <c r="F213" s="42">
        <f>SUM(F193:F212)</f>
        <v>11729137.207622923</v>
      </c>
      <c r="G213" s="42">
        <f>SUM(G193:G212)</f>
        <v>208654.28338111882</v>
      </c>
      <c r="H213" s="42">
        <f t="shared" si="12"/>
        <v>69085627.000000015</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43807714</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7213177.9245271608</v>
      </c>
      <c r="D218" s="42">
        <f t="shared" si="14"/>
        <v>7644705.5666475398</v>
      </c>
      <c r="E218" s="42">
        <f t="shared" si="14"/>
        <v>1154995.5137238805</v>
      </c>
      <c r="F218" s="42">
        <f t="shared" si="14"/>
        <v>691380.33390736766</v>
      </c>
      <c r="G218" s="42">
        <f t="shared" si="14"/>
        <v>0</v>
      </c>
      <c r="H218" s="42">
        <f>SUM(C218:G218)</f>
        <v>16704259.338805949</v>
      </c>
      <c r="I218" s="1"/>
    </row>
    <row r="219" spans="2:9" x14ac:dyDescent="0.2">
      <c r="B219" s="9" t="str">
        <f>$B$33</f>
        <v>Science</v>
      </c>
      <c r="C219" s="43">
        <f t="shared" si="14"/>
        <v>2332388.9276843835</v>
      </c>
      <c r="D219" s="43">
        <f t="shared" si="14"/>
        <v>1852256.9617552049</v>
      </c>
      <c r="E219" s="43">
        <f t="shared" si="14"/>
        <v>551231.25870238803</v>
      </c>
      <c r="F219" s="43">
        <f t="shared" si="14"/>
        <v>482902.57168299216</v>
      </c>
      <c r="G219" s="43">
        <f t="shared" si="14"/>
        <v>0</v>
      </c>
      <c r="H219" s="43">
        <f t="shared" ref="H219:H238" si="15">SUM(C219:G219)</f>
        <v>5218779.7198249688</v>
      </c>
      <c r="I219" s="1"/>
    </row>
    <row r="220" spans="2:9" x14ac:dyDescent="0.2">
      <c r="B220" s="9" t="str">
        <f>$B$34</f>
        <v>Fine Arts</v>
      </c>
      <c r="C220" s="43">
        <f t="shared" si="14"/>
        <v>1718560.5758554377</v>
      </c>
      <c r="D220" s="43">
        <f t="shared" si="14"/>
        <v>2088752.7882858361</v>
      </c>
      <c r="E220" s="43">
        <f t="shared" si="14"/>
        <v>429815.42442903563</v>
      </c>
      <c r="F220" s="43">
        <f t="shared" si="14"/>
        <v>411814.49119661923</v>
      </c>
      <c r="G220" s="43">
        <f t="shared" si="14"/>
        <v>0</v>
      </c>
      <c r="H220" s="43">
        <f t="shared" si="15"/>
        <v>4648943.2797669284</v>
      </c>
      <c r="I220" s="1"/>
    </row>
    <row r="221" spans="2:9" x14ac:dyDescent="0.2">
      <c r="B221" s="9" t="str">
        <f>$B$35</f>
        <v>Teacher Education</v>
      </c>
      <c r="C221" s="43">
        <f t="shared" si="14"/>
        <v>68043.662265530191</v>
      </c>
      <c r="D221" s="43">
        <f t="shared" si="14"/>
        <v>1154789.3605207764</v>
      </c>
      <c r="E221" s="43">
        <f t="shared" si="14"/>
        <v>714673.49003102386</v>
      </c>
      <c r="F221" s="43">
        <f t="shared" si="14"/>
        <v>238348.93818934762</v>
      </c>
      <c r="G221" s="43">
        <f t="shared" si="14"/>
        <v>0</v>
      </c>
      <c r="H221" s="43">
        <f t="shared" si="15"/>
        <v>2175855.4510066779</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616943.45665438753</v>
      </c>
      <c r="D223" s="43">
        <f t="shared" si="14"/>
        <v>1627214.6318793306</v>
      </c>
      <c r="E223" s="43">
        <f t="shared" si="14"/>
        <v>277273.08752382884</v>
      </c>
      <c r="F223" s="43">
        <f t="shared" si="14"/>
        <v>223103.11544164672</v>
      </c>
      <c r="G223" s="43">
        <f t="shared" si="14"/>
        <v>0</v>
      </c>
      <c r="H223" s="43">
        <f t="shared" si="15"/>
        <v>2744534.2914991938</v>
      </c>
      <c r="I223" s="1"/>
    </row>
    <row r="224" spans="2:9" x14ac:dyDescent="0.2">
      <c r="B224" s="9" t="str">
        <f>$B$38</f>
        <v>Home Economics</v>
      </c>
      <c r="C224" s="43">
        <f t="shared" si="14"/>
        <v>86306.727810766752</v>
      </c>
      <c r="D224" s="43">
        <f t="shared" si="14"/>
        <v>108745.28691988565</v>
      </c>
      <c r="E224" s="43">
        <f t="shared" si="14"/>
        <v>3427.2863908720487</v>
      </c>
      <c r="F224" s="43">
        <f t="shared" si="14"/>
        <v>0</v>
      </c>
      <c r="G224" s="43">
        <f t="shared" si="14"/>
        <v>0</v>
      </c>
      <c r="H224" s="43">
        <f t="shared" si="15"/>
        <v>198479.30112152445</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50941.125968987595</v>
      </c>
      <c r="D226" s="43">
        <f t="shared" si="14"/>
        <v>201631.88616395465</v>
      </c>
      <c r="E226" s="43">
        <f t="shared" si="14"/>
        <v>37756.335322393716</v>
      </c>
      <c r="F226" s="43">
        <f t="shared" si="14"/>
        <v>0</v>
      </c>
      <c r="G226" s="43">
        <f t="shared" si="14"/>
        <v>0</v>
      </c>
      <c r="H226" s="43">
        <f t="shared" si="15"/>
        <v>290329.34745533596</v>
      </c>
      <c r="I226" s="1"/>
    </row>
    <row r="227" spans="2:10" x14ac:dyDescent="0.2">
      <c r="B227" s="9" t="str">
        <f>$B$41</f>
        <v>Library Science</v>
      </c>
      <c r="C227" s="43">
        <f t="shared" si="14"/>
        <v>183.24146032009926</v>
      </c>
      <c r="D227" s="43">
        <f t="shared" si="14"/>
        <v>19634.56569386824</v>
      </c>
      <c r="E227" s="43">
        <f t="shared" si="14"/>
        <v>275587.53683979344</v>
      </c>
      <c r="F227" s="43">
        <f t="shared" si="14"/>
        <v>265.91551304129524</v>
      </c>
      <c r="G227" s="43">
        <f t="shared" si="14"/>
        <v>0</v>
      </c>
      <c r="H227" s="43">
        <f t="shared" si="15"/>
        <v>295671.25950702309</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30.540243386683212</v>
      </c>
      <c r="D229" s="43">
        <f t="shared" si="14"/>
        <v>1950.8703093266522</v>
      </c>
      <c r="E229" s="43">
        <f t="shared" si="14"/>
        <v>0</v>
      </c>
      <c r="F229" s="43">
        <f t="shared" si="14"/>
        <v>0</v>
      </c>
      <c r="G229" s="43">
        <f t="shared" si="14"/>
        <v>0</v>
      </c>
      <c r="H229" s="43">
        <f t="shared" si="15"/>
        <v>1981.4105527133354</v>
      </c>
      <c r="I229" s="1"/>
    </row>
    <row r="230" spans="2:10" x14ac:dyDescent="0.2">
      <c r="B230" s="9" t="str">
        <f>$B$44</f>
        <v>Physical Training</v>
      </c>
      <c r="C230" s="43">
        <f t="shared" si="14"/>
        <v>30723.48484700331</v>
      </c>
      <c r="D230" s="43">
        <f t="shared" si="14"/>
        <v>0</v>
      </c>
      <c r="E230" s="43">
        <f t="shared" si="14"/>
        <v>0</v>
      </c>
      <c r="F230" s="43">
        <f t="shared" si="14"/>
        <v>0</v>
      </c>
      <c r="G230" s="43">
        <f t="shared" si="14"/>
        <v>0</v>
      </c>
      <c r="H230" s="43">
        <f t="shared" si="15"/>
        <v>30723.48484700331</v>
      </c>
      <c r="I230" s="1"/>
    </row>
    <row r="231" spans="2:10" x14ac:dyDescent="0.2">
      <c r="B231" s="9" t="str">
        <f>$B$45</f>
        <v>Health Services</v>
      </c>
      <c r="C231" s="43">
        <f t="shared" si="14"/>
        <v>508861.53530891566</v>
      </c>
      <c r="D231" s="43">
        <f t="shared" si="14"/>
        <v>1382537.7363095877</v>
      </c>
      <c r="E231" s="43">
        <f t="shared" si="14"/>
        <v>317613.93389507692</v>
      </c>
      <c r="F231" s="43">
        <f t="shared" si="14"/>
        <v>4520.5637217020194</v>
      </c>
      <c r="G231" s="43">
        <f t="shared" si="14"/>
        <v>50608.853834641741</v>
      </c>
      <c r="H231" s="43">
        <f t="shared" si="15"/>
        <v>2264142.6230699238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1086682.940184962</v>
      </c>
      <c r="D233" s="43">
        <f t="shared" si="14"/>
        <v>6451716.9068441419</v>
      </c>
      <c r="E233" s="43">
        <f t="shared" si="14"/>
        <v>757711.21749672864</v>
      </c>
      <c r="F233" s="43">
        <f t="shared" si="14"/>
        <v>133046.39502499471</v>
      </c>
      <c r="G233" s="43">
        <f t="shared" si="14"/>
        <v>0</v>
      </c>
      <c r="H233" s="43">
        <f t="shared" si="15"/>
        <v>8429157.4595508277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148580.80001032987</v>
      </c>
      <c r="E235" s="43">
        <f t="shared" si="16"/>
        <v>0</v>
      </c>
      <c r="F235" s="43">
        <f t="shared" si="16"/>
        <v>0</v>
      </c>
      <c r="G235" s="43">
        <f t="shared" si="16"/>
        <v>0</v>
      </c>
      <c r="H235" s="43">
        <f t="shared" si="15"/>
        <v>148580.80001032987</v>
      </c>
      <c r="I235" s="1"/>
    </row>
    <row r="236" spans="2:10" x14ac:dyDescent="0.2">
      <c r="B236" s="9" t="str">
        <f>$B$50</f>
        <v>Technology</v>
      </c>
      <c r="C236" s="43">
        <f t="shared" si="16"/>
        <v>58515.106328885035</v>
      </c>
      <c r="D236" s="43">
        <f t="shared" si="16"/>
        <v>550397.15243131935</v>
      </c>
      <c r="E236" s="43">
        <f t="shared" si="16"/>
        <v>47363.974221395692</v>
      </c>
      <c r="F236" s="43">
        <f t="shared" si="16"/>
        <v>0</v>
      </c>
      <c r="G236" s="43">
        <f t="shared" si="16"/>
        <v>0</v>
      </c>
      <c r="H236" s="43">
        <f t="shared" si="15"/>
        <v>656276.2329816001</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13771359.249140127</v>
      </c>
      <c r="D238" s="42">
        <f>SUM(D218:D237)</f>
        <v>23232914.513771106</v>
      </c>
      <c r="E238" s="42">
        <f>SUM(E218:E237)</f>
        <v>4567449.0585764172</v>
      </c>
      <c r="F238" s="42">
        <f>SUM(F218:F237)</f>
        <v>2185382.3246777114</v>
      </c>
      <c r="G238" s="42">
        <f>SUM(G218:G237)</f>
        <v>50608.853834641741</v>
      </c>
      <c r="H238" s="42">
        <f t="shared" si="15"/>
        <v>43807714.000000007</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58625885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9653070.2215565965</v>
      </c>
      <c r="D243" s="42">
        <f t="shared" si="17"/>
        <v>10230564.174362956</v>
      </c>
      <c r="E243" s="42">
        <f t="shared" si="17"/>
        <v>1545678.3287777158</v>
      </c>
      <c r="F243" s="42">
        <f t="shared" si="17"/>
        <v>925243.0735581168</v>
      </c>
      <c r="G243" s="42">
        <f t="shared" si="17"/>
        <v>0</v>
      </c>
      <c r="H243" s="42">
        <f>SUM(C243:G243)</f>
        <v>22354555.798255388</v>
      </c>
      <c r="I243" s="1"/>
    </row>
    <row r="244" spans="2:9" x14ac:dyDescent="0.2">
      <c r="B244" s="9" t="str">
        <f>$B$33</f>
        <v>Science</v>
      </c>
      <c r="C244" s="43">
        <f t="shared" si="17"/>
        <v>3121330.7558047422</v>
      </c>
      <c r="D244" s="43">
        <f t="shared" si="17"/>
        <v>2478791.8317379002</v>
      </c>
      <c r="E244" s="43">
        <f t="shared" si="17"/>
        <v>737687.89627076755</v>
      </c>
      <c r="F244" s="43">
        <f t="shared" si="17"/>
        <v>646246.70060828456</v>
      </c>
      <c r="G244" s="43">
        <f t="shared" si="17"/>
        <v>0</v>
      </c>
      <c r="H244" s="43">
        <f t="shared" ref="H244:H263" si="18">SUM(C244:G244)</f>
        <v>6984057.1844216939</v>
      </c>
      <c r="I244" s="1"/>
    </row>
    <row r="245" spans="2:9" x14ac:dyDescent="0.2">
      <c r="B245" s="9" t="str">
        <f>$B$34</f>
        <v>Fine Arts</v>
      </c>
      <c r="C245" s="43">
        <f t="shared" si="17"/>
        <v>2299871.9971015761</v>
      </c>
      <c r="D245" s="43">
        <f t="shared" si="17"/>
        <v>2795283.51466764</v>
      </c>
      <c r="E245" s="43">
        <f t="shared" si="17"/>
        <v>575202.5692051138</v>
      </c>
      <c r="F245" s="43">
        <f t="shared" si="17"/>
        <v>551112.73330141162</v>
      </c>
      <c r="G245" s="43">
        <f t="shared" si="17"/>
        <v>0</v>
      </c>
      <c r="H245" s="43">
        <f t="shared" si="18"/>
        <v>6221470.8142757416</v>
      </c>
      <c r="I245" s="1"/>
    </row>
    <row r="246" spans="2:9" x14ac:dyDescent="0.2">
      <c r="B246" s="9" t="str">
        <f>$B$35</f>
        <v>Teacher Education</v>
      </c>
      <c r="C246" s="43">
        <f t="shared" si="17"/>
        <v>91059.759907988177</v>
      </c>
      <c r="D246" s="43">
        <f t="shared" si="17"/>
        <v>1545402.4432572441</v>
      </c>
      <c r="E246" s="43">
        <f t="shared" si="17"/>
        <v>956415.25232536567</v>
      </c>
      <c r="F246" s="43">
        <f t="shared" si="17"/>
        <v>318971.61856381741</v>
      </c>
      <c r="G246" s="43">
        <f t="shared" si="17"/>
        <v>0</v>
      </c>
      <c r="H246" s="43">
        <f t="shared" si="18"/>
        <v>2911849.0740544153</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825627.56279231119</v>
      </c>
      <c r="D248" s="43">
        <f t="shared" si="17"/>
        <v>2177627.8460655347</v>
      </c>
      <c r="E248" s="43">
        <f t="shared" si="17"/>
        <v>371062.04954604403</v>
      </c>
      <c r="F248" s="43">
        <f t="shared" si="17"/>
        <v>298568.82258279226</v>
      </c>
      <c r="G248" s="43">
        <f t="shared" si="17"/>
        <v>0</v>
      </c>
      <c r="H248" s="43">
        <f t="shared" si="18"/>
        <v>3672886.2809866816</v>
      </c>
      <c r="I248" s="1"/>
    </row>
    <row r="249" spans="2:9" x14ac:dyDescent="0.2">
      <c r="B249" s="9" t="str">
        <f>$B$38</f>
        <v>Home Economics</v>
      </c>
      <c r="C249" s="43">
        <f t="shared" si="17"/>
        <v>115500.39564630817</v>
      </c>
      <c r="D249" s="43">
        <f t="shared" si="17"/>
        <v>145528.90582825712</v>
      </c>
      <c r="E249" s="43">
        <f t="shared" si="17"/>
        <v>4586.5825779754177</v>
      </c>
      <c r="F249" s="43">
        <f t="shared" si="17"/>
        <v>0</v>
      </c>
      <c r="G249" s="43">
        <f t="shared" si="17"/>
        <v>0</v>
      </c>
      <c r="H249" s="43">
        <f t="shared" si="18"/>
        <v>265615.8840525407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68172.208046016283</v>
      </c>
      <c r="D251" s="43">
        <f t="shared" si="17"/>
        <v>269834.84622322669</v>
      </c>
      <c r="E251" s="43">
        <f t="shared" si="17"/>
        <v>50527.598236057063</v>
      </c>
      <c r="F251" s="43">
        <f t="shared" si="17"/>
        <v>0</v>
      </c>
      <c r="G251" s="43">
        <f t="shared" si="17"/>
        <v>0</v>
      </c>
      <c r="H251" s="43">
        <f t="shared" si="18"/>
        <v>388534.65250530001</v>
      </c>
      <c r="I251" s="1"/>
    </row>
    <row r="252" spans="2:9" x14ac:dyDescent="0.2">
      <c r="B252" s="9" t="str">
        <f>$B$41</f>
        <v>Library Science</v>
      </c>
      <c r="C252" s="43">
        <f t="shared" si="17"/>
        <v>245.22376994969889</v>
      </c>
      <c r="D252" s="43">
        <f t="shared" si="17"/>
        <v>26276.052441213087</v>
      </c>
      <c r="E252" s="43">
        <f t="shared" si="17"/>
        <v>368806.35319622007</v>
      </c>
      <c r="F252" s="43">
        <f t="shared" si="17"/>
        <v>355.86272059927569</v>
      </c>
      <c r="G252" s="43">
        <f t="shared" si="17"/>
        <v>0</v>
      </c>
      <c r="H252" s="43">
        <f t="shared" si="18"/>
        <v>395683.49212798214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40.870628324949813</v>
      </c>
      <c r="D254" s="43">
        <f t="shared" si="17"/>
        <v>2610.761620761557</v>
      </c>
      <c r="E254" s="43">
        <f t="shared" si="17"/>
        <v>0</v>
      </c>
      <c r="F254" s="43">
        <f t="shared" si="17"/>
        <v>0</v>
      </c>
      <c r="G254" s="43">
        <f t="shared" si="17"/>
        <v>0</v>
      </c>
      <c r="H254" s="43">
        <f t="shared" si="18"/>
        <v>2651.6322490865068</v>
      </c>
      <c r="I254" s="1"/>
    </row>
    <row r="255" spans="2:9" x14ac:dyDescent="0.2">
      <c r="B255" s="9" t="str">
        <f>$B$44</f>
        <v>Physical Training</v>
      </c>
      <c r="C255" s="43">
        <f t="shared" si="17"/>
        <v>41115.852094899514</v>
      </c>
      <c r="D255" s="43">
        <f t="shared" si="17"/>
        <v>0</v>
      </c>
      <c r="E255" s="43">
        <f t="shared" si="17"/>
        <v>0</v>
      </c>
      <c r="F255" s="43">
        <f t="shared" si="17"/>
        <v>0</v>
      </c>
      <c r="G255" s="43">
        <f t="shared" si="17"/>
        <v>0</v>
      </c>
      <c r="H255" s="43">
        <f t="shared" si="18"/>
        <v>41115.852094899514</v>
      </c>
      <c r="I255" s="1"/>
    </row>
    <row r="256" spans="2:9" x14ac:dyDescent="0.2">
      <c r="B256" s="9" t="str">
        <f>$B$45</f>
        <v>Health Services</v>
      </c>
      <c r="C256" s="43">
        <f t="shared" si="17"/>
        <v>680986.40915031382</v>
      </c>
      <c r="D256" s="43">
        <f t="shared" si="17"/>
        <v>1850187.8079519561</v>
      </c>
      <c r="E256" s="43">
        <f t="shared" si="17"/>
        <v>425048.38218516455</v>
      </c>
      <c r="F256" s="43">
        <f t="shared" si="17"/>
        <v>6049.6662501876863</v>
      </c>
      <c r="G256" s="43">
        <f t="shared" si="17"/>
        <v>67727.543256229153</v>
      </c>
      <c r="H256" s="43">
        <f t="shared" si="18"/>
        <v>3029999.8087938512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1454258.6970583643</v>
      </c>
      <c r="D258" s="43">
        <f t="shared" si="17"/>
        <v>8634041.3342088647</v>
      </c>
      <c r="E258" s="43">
        <f t="shared" si="17"/>
        <v>1014010.6991242046</v>
      </c>
      <c r="F258" s="43">
        <f t="shared" si="17"/>
        <v>178049.98120650425</v>
      </c>
      <c r="G258" s="43">
        <f t="shared" si="17"/>
        <v>0</v>
      </c>
      <c r="H258" s="43">
        <f t="shared" si="18"/>
        <v>11280360.711597938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198838.97376187213</v>
      </c>
      <c r="E260" s="43">
        <f t="shared" si="19"/>
        <v>0</v>
      </c>
      <c r="F260" s="43">
        <f t="shared" si="19"/>
        <v>0</v>
      </c>
      <c r="G260" s="43">
        <f t="shared" si="19"/>
        <v>0</v>
      </c>
      <c r="H260" s="43">
        <f t="shared" si="18"/>
        <v>198838.97376187213</v>
      </c>
      <c r="I260" s="1"/>
    </row>
    <row r="261" spans="2:10" x14ac:dyDescent="0.2">
      <c r="B261" s="9" t="str">
        <f>$B$50</f>
        <v>Technology</v>
      </c>
      <c r="C261" s="43">
        <f t="shared" si="19"/>
        <v>78308.123870603842</v>
      </c>
      <c r="D261" s="43">
        <f t="shared" si="19"/>
        <v>736571.64952195412</v>
      </c>
      <c r="E261" s="43">
        <f t="shared" si="19"/>
        <v>63385.067430053728</v>
      </c>
      <c r="F261" s="43">
        <f t="shared" si="19"/>
        <v>0</v>
      </c>
      <c r="G261" s="43">
        <f t="shared" si="19"/>
        <v>0</v>
      </c>
      <c r="H261" s="43">
        <f t="shared" si="18"/>
        <v>878264.8408226117</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18429588.077427994</v>
      </c>
      <c r="D263" s="42">
        <f>SUM(D243:D262)</f>
        <v>31091560.14164938</v>
      </c>
      <c r="E263" s="42">
        <f>SUM(E243:E262)</f>
        <v>6112410.7788746832</v>
      </c>
      <c r="F263" s="42">
        <f>SUM(F243:F262)</f>
        <v>2924598.4587917137</v>
      </c>
      <c r="G263" s="42">
        <f>SUM(G243:G262)</f>
        <v>67727.543256229153</v>
      </c>
      <c r="H263" s="42">
        <f t="shared" si="18"/>
        <v>58625885</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55059524.537601046</v>
      </c>
      <c r="D268" s="42">
        <f t="shared" si="20"/>
        <v>47731472.972989194</v>
      </c>
      <c r="E268" s="42">
        <f t="shared" si="20"/>
        <v>21881987.998515971</v>
      </c>
      <c r="F268" s="42">
        <f t="shared" si="20"/>
        <v>16953778.560994335</v>
      </c>
      <c r="G268" s="42">
        <f t="shared" si="20"/>
        <v>0</v>
      </c>
      <c r="H268" s="42">
        <f>SUM(C268:G268)</f>
        <v>141626764.07010055</v>
      </c>
      <c r="I268" s="1"/>
    </row>
    <row r="269" spans="2:10" x14ac:dyDescent="0.2">
      <c r="B269" s="9" t="str">
        <f>$B$33</f>
        <v>Science</v>
      </c>
      <c r="C269" s="43">
        <f t="shared" si="20"/>
        <v>24061267.455012918</v>
      </c>
      <c r="D269" s="43">
        <f t="shared" si="20"/>
        <v>14718679.451865776</v>
      </c>
      <c r="E269" s="43">
        <f t="shared" si="20"/>
        <v>10034395.439341921</v>
      </c>
      <c r="F269" s="43">
        <f t="shared" si="20"/>
        <v>16126632.717900068</v>
      </c>
      <c r="G269" s="43">
        <f t="shared" si="20"/>
        <v>0</v>
      </c>
      <c r="H269" s="43">
        <f t="shared" ref="H269:H288" si="21">SUM(C269:G269)</f>
        <v>64940975.06412068</v>
      </c>
      <c r="I269" s="1"/>
    </row>
    <row r="270" spans="2:10" x14ac:dyDescent="0.2">
      <c r="B270" s="9" t="str">
        <f>$B$34</f>
        <v>Fine Arts</v>
      </c>
      <c r="C270" s="43">
        <f t="shared" si="20"/>
        <v>21495723.310724806</v>
      </c>
      <c r="D270" s="43">
        <f t="shared" si="20"/>
        <v>18853105.661672153</v>
      </c>
      <c r="E270" s="43">
        <f t="shared" si="20"/>
        <v>11173899.201536015</v>
      </c>
      <c r="F270" s="43">
        <f t="shared" si="20"/>
        <v>8289668.8357729893</v>
      </c>
      <c r="G270" s="43">
        <f t="shared" si="20"/>
        <v>0</v>
      </c>
      <c r="H270" s="43">
        <f t="shared" si="21"/>
        <v>59812397.009705961</v>
      </c>
      <c r="I270" s="1"/>
    </row>
    <row r="271" spans="2:10" x14ac:dyDescent="0.2">
      <c r="B271" s="9" t="str">
        <f>$B$35</f>
        <v>Teacher Education</v>
      </c>
      <c r="C271" s="43">
        <f t="shared" si="20"/>
        <v>1017591.692218226</v>
      </c>
      <c r="D271" s="43">
        <f t="shared" si="20"/>
        <v>7019408.7880670056</v>
      </c>
      <c r="E271" s="43">
        <f t="shared" si="20"/>
        <v>6576176.7892666645</v>
      </c>
      <c r="F271" s="43">
        <f t="shared" si="20"/>
        <v>3959176.9119866779</v>
      </c>
      <c r="G271" s="43">
        <f t="shared" si="20"/>
        <v>0</v>
      </c>
      <c r="H271" s="43">
        <f t="shared" si="21"/>
        <v>18572354.181538574</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7352104.1050371733</v>
      </c>
      <c r="D273" s="43">
        <f t="shared" si="20"/>
        <v>15137094.740251133</v>
      </c>
      <c r="E273" s="43">
        <f t="shared" si="20"/>
        <v>9046714.3450038657</v>
      </c>
      <c r="F273" s="43">
        <f t="shared" si="20"/>
        <v>11603120.70709186</v>
      </c>
      <c r="G273" s="43">
        <f t="shared" si="20"/>
        <v>0</v>
      </c>
      <c r="H273" s="43">
        <f t="shared" si="21"/>
        <v>43139033.897384033</v>
      </c>
      <c r="I273" s="1"/>
    </row>
    <row r="274" spans="2:10" x14ac:dyDescent="0.2">
      <c r="B274" s="9" t="str">
        <f>$B$38</f>
        <v>Home Economics</v>
      </c>
      <c r="C274" s="43">
        <f t="shared" si="20"/>
        <v>451686.57996522216</v>
      </c>
      <c r="D274" s="43">
        <f t="shared" si="20"/>
        <v>382569.92101779429</v>
      </c>
      <c r="E274" s="43">
        <f t="shared" si="20"/>
        <v>185848.80849244268</v>
      </c>
      <c r="F274" s="43">
        <f t="shared" si="20"/>
        <v>0</v>
      </c>
      <c r="G274" s="43">
        <f t="shared" si="20"/>
        <v>0</v>
      </c>
      <c r="H274" s="43">
        <f t="shared" si="21"/>
        <v>1020105.3094754592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229886.38329906407</v>
      </c>
      <c r="D276" s="43">
        <f t="shared" si="20"/>
        <v>1036443.5718528561</v>
      </c>
      <c r="E276" s="43">
        <f t="shared" si="20"/>
        <v>88283.933558450779</v>
      </c>
      <c r="F276" s="43">
        <f t="shared" si="20"/>
        <v>0</v>
      </c>
      <c r="G276" s="43">
        <f t="shared" si="20"/>
        <v>0</v>
      </c>
      <c r="H276" s="43">
        <f t="shared" si="21"/>
        <v>1354613.888710371</v>
      </c>
      <c r="I276" s="1"/>
    </row>
    <row r="277" spans="2:10" x14ac:dyDescent="0.2">
      <c r="B277" s="9" t="str">
        <f>$B$41</f>
        <v>Library Science</v>
      </c>
      <c r="C277" s="43">
        <f t="shared" si="20"/>
        <v>1637.4458608355483</v>
      </c>
      <c r="D277" s="43">
        <f t="shared" si="20"/>
        <v>100605.5917742032</v>
      </c>
      <c r="E277" s="43">
        <f t="shared" si="20"/>
        <v>2812141.2672335142</v>
      </c>
      <c r="F277" s="43">
        <f t="shared" si="20"/>
        <v>14080.992997258414</v>
      </c>
      <c r="G277" s="43">
        <f t="shared" si="20"/>
        <v>0</v>
      </c>
      <c r="H277" s="43">
        <f t="shared" si="21"/>
        <v>2928465.2978658113</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4833.2932842351647</v>
      </c>
      <c r="D279" s="43">
        <f t="shared" si="20"/>
        <v>72871.892621719511</v>
      </c>
      <c r="E279" s="43">
        <f t="shared" si="20"/>
        <v>0</v>
      </c>
      <c r="F279" s="43">
        <f t="shared" si="20"/>
        <v>0</v>
      </c>
      <c r="G279" s="43">
        <f t="shared" si="20"/>
        <v>0</v>
      </c>
      <c r="H279" s="43">
        <f t="shared" si="21"/>
        <v>77705.18590595467</v>
      </c>
      <c r="I279" s="1"/>
    </row>
    <row r="280" spans="2:10" x14ac:dyDescent="0.2">
      <c r="B280" s="9" t="str">
        <f>$B$44</f>
        <v>Physical Training</v>
      </c>
      <c r="C280" s="43">
        <f t="shared" si="20"/>
        <v>838488.33715629415</v>
      </c>
      <c r="D280" s="43">
        <f t="shared" si="20"/>
        <v>0</v>
      </c>
      <c r="E280" s="43">
        <f t="shared" si="20"/>
        <v>0</v>
      </c>
      <c r="F280" s="43">
        <f t="shared" si="20"/>
        <v>0</v>
      </c>
      <c r="G280" s="43">
        <f t="shared" si="20"/>
        <v>0</v>
      </c>
      <c r="H280" s="43">
        <f t="shared" si="21"/>
        <v>838488.33715629415</v>
      </c>
      <c r="I280" s="1"/>
    </row>
    <row r="281" spans="2:10" x14ac:dyDescent="0.2">
      <c r="B281" s="9" t="str">
        <f>$B$45</f>
        <v>Health Services</v>
      </c>
      <c r="C281" s="43">
        <f t="shared" si="20"/>
        <v>2978488.4571676357</v>
      </c>
      <c r="D281" s="43">
        <f t="shared" si="20"/>
        <v>7564054.6667850269</v>
      </c>
      <c r="E281" s="43">
        <f t="shared" si="20"/>
        <v>3941707.6520384857</v>
      </c>
      <c r="F281" s="43">
        <f t="shared" si="20"/>
        <v>12023.488201790416</v>
      </c>
      <c r="G281" s="43">
        <f t="shared" si="20"/>
        <v>993198.06207972928</v>
      </c>
      <c r="H281" s="43">
        <f t="shared" si="21"/>
        <v>15489472.326272668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9966813.1214234866</v>
      </c>
      <c r="D283" s="43">
        <f t="shared" si="20"/>
        <v>38024325.445312336</v>
      </c>
      <c r="E283" s="43">
        <f t="shared" si="20"/>
        <v>10260742.805786092</v>
      </c>
      <c r="F283" s="43">
        <f t="shared" si="20"/>
        <v>4336251.6175054759</v>
      </c>
      <c r="G283" s="43">
        <f t="shared" si="20"/>
        <v>0</v>
      </c>
      <c r="H283" s="43">
        <f t="shared" si="21"/>
        <v>62588132.990027383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2587015.1801668261</v>
      </c>
      <c r="E285" s="43">
        <f t="shared" si="22"/>
        <v>0</v>
      </c>
      <c r="F285" s="43">
        <f t="shared" si="22"/>
        <v>0</v>
      </c>
      <c r="G285" s="43">
        <f t="shared" si="22"/>
        <v>0</v>
      </c>
      <c r="H285" s="43">
        <f t="shared" si="21"/>
        <v>2587015.1801668261</v>
      </c>
      <c r="I285" s="1"/>
    </row>
    <row r="286" spans="2:10" x14ac:dyDescent="0.2">
      <c r="B286" s="9" t="str">
        <f>$B$50</f>
        <v>Technology</v>
      </c>
      <c r="C286" s="43">
        <f t="shared" si="22"/>
        <v>671138.34802127036</v>
      </c>
      <c r="D286" s="43">
        <f t="shared" si="22"/>
        <v>5104982.6465059342</v>
      </c>
      <c r="E286" s="43">
        <f t="shared" si="22"/>
        <v>1417434.4870421609</v>
      </c>
      <c r="F286" s="43">
        <f t="shared" si="22"/>
        <v>0</v>
      </c>
      <c r="G286" s="43">
        <f t="shared" si="22"/>
        <v>0</v>
      </c>
      <c r="H286" s="43">
        <f t="shared" si="21"/>
        <v>7193555.4815693656</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124129183.06677222</v>
      </c>
      <c r="D288" s="42">
        <f>SUM(D268:D287)</f>
        <v>158332630.53088197</v>
      </c>
      <c r="E288" s="42">
        <f>SUM(E268:E287)</f>
        <v>77419332.727815583</v>
      </c>
      <c r="F288" s="42">
        <f>SUM(F268:F287)</f>
        <v>61294733.832450457</v>
      </c>
      <c r="G288" s="42">
        <f>SUM(G268:G287)</f>
        <v>993198.06207972928</v>
      </c>
      <c r="H288" s="42">
        <f t="shared" si="21"/>
        <v>422169078.21999997</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233.11934042492376</v>
      </c>
      <c r="D293" s="40">
        <f t="shared" si="23"/>
        <v>392.92601046279702</v>
      </c>
      <c r="E293" s="40">
        <f t="shared" si="23"/>
        <v>1064.4543463791395</v>
      </c>
      <c r="F293" s="40">
        <f t="shared" si="23"/>
        <v>2173.5613539736328</v>
      </c>
      <c r="G293" s="41">
        <f t="shared" si="23"/>
        <v>0</v>
      </c>
      <c r="H293" s="42">
        <f t="shared" si="23"/>
        <v>366.88970537822019</v>
      </c>
      <c r="I293" s="1"/>
    </row>
    <row r="294" spans="2:10" x14ac:dyDescent="0.2">
      <c r="B294" s="9" t="str">
        <f>$B$33</f>
        <v>Science</v>
      </c>
      <c r="C294" s="75">
        <f t="shared" si="23"/>
        <v>315.05764563791121</v>
      </c>
      <c r="D294" s="75">
        <f t="shared" si="23"/>
        <v>500.07404790085195</v>
      </c>
      <c r="E294" s="75">
        <f t="shared" si="23"/>
        <v>1022.769894948723</v>
      </c>
      <c r="F294" s="75">
        <f t="shared" si="23"/>
        <v>2960.1014533590433</v>
      </c>
      <c r="G294" s="95">
        <f t="shared" si="23"/>
        <v>0</v>
      </c>
      <c r="H294" s="43">
        <f t="shared" si="23"/>
        <v>536.42297864847785</v>
      </c>
      <c r="I294" s="1"/>
    </row>
    <row r="295" spans="2:10" x14ac:dyDescent="0.2">
      <c r="B295" s="9" t="str">
        <f>$B$34</f>
        <v>Fine Arts</v>
      </c>
      <c r="C295" s="75">
        <f t="shared" si="23"/>
        <v>381.99678900207573</v>
      </c>
      <c r="D295" s="75">
        <f t="shared" si="23"/>
        <v>568.01860931192653</v>
      </c>
      <c r="E295" s="75">
        <f t="shared" si="23"/>
        <v>1460.6404185014399</v>
      </c>
      <c r="F295" s="75">
        <f t="shared" si="23"/>
        <v>1784.2593275447673</v>
      </c>
      <c r="G295" s="95">
        <f t="shared" si="23"/>
        <v>0</v>
      </c>
      <c r="H295" s="43">
        <f t="shared" si="23"/>
        <v>587.78483485201275</v>
      </c>
      <c r="I295" s="1"/>
    </row>
    <row r="296" spans="2:10" x14ac:dyDescent="0.2">
      <c r="B296" s="9" t="str">
        <f>$B$35</f>
        <v>Teacher Education</v>
      </c>
      <c r="C296" s="75">
        <f t="shared" si="23"/>
        <v>456.72876670476933</v>
      </c>
      <c r="D296" s="75">
        <f t="shared" si="23"/>
        <v>382.52908926795669</v>
      </c>
      <c r="E296" s="75">
        <f t="shared" si="23"/>
        <v>516.99503060272525</v>
      </c>
      <c r="F296" s="75">
        <f t="shared" si="23"/>
        <v>1472.3603242791662</v>
      </c>
      <c r="G296" s="95">
        <f t="shared" si="23"/>
        <v>0</v>
      </c>
      <c r="H296" s="43">
        <f t="shared" si="23"/>
        <v>516.08509132571692</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363.94753254973386</v>
      </c>
      <c r="D298" s="75">
        <f t="shared" si="23"/>
        <v>585.41573810771297</v>
      </c>
      <c r="E298" s="75">
        <f t="shared" si="23"/>
        <v>1833.1741327262139</v>
      </c>
      <c r="F298" s="75">
        <f t="shared" si="23"/>
        <v>4609.9009563336749</v>
      </c>
      <c r="G298" s="95">
        <f t="shared" si="23"/>
        <v>0</v>
      </c>
      <c r="H298" s="43">
        <f t="shared" si="23"/>
        <v>806.18639314864572</v>
      </c>
      <c r="I298" s="1"/>
    </row>
    <row r="299" spans="2:10" x14ac:dyDescent="0.2">
      <c r="B299" s="9" t="str">
        <f>$B$38</f>
        <v>Home Economics</v>
      </c>
      <c r="C299" s="75">
        <f t="shared" si="23"/>
        <v>159.83247698698591</v>
      </c>
      <c r="D299" s="75">
        <f t="shared" si="23"/>
        <v>221.39463021863097</v>
      </c>
      <c r="E299" s="75">
        <f t="shared" si="23"/>
        <v>3046.701778564634</v>
      </c>
      <c r="F299" s="75">
        <f t="shared" si="23"/>
        <v>0</v>
      </c>
      <c r="G299" s="95">
        <f t="shared" si="23"/>
        <v>0</v>
      </c>
      <c r="H299" s="43">
        <f t="shared" si="23"/>
        <v>221.04123715611249</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137.82157272126142</v>
      </c>
      <c r="D301" s="75">
        <f t="shared" si="23"/>
        <v>323.48426087792012</v>
      </c>
      <c r="E301" s="75">
        <f t="shared" si="23"/>
        <v>131.374901128647</v>
      </c>
      <c r="F301" s="75">
        <f t="shared" si="23"/>
        <v>0</v>
      </c>
      <c r="G301" s="95">
        <f t="shared" si="23"/>
        <v>0</v>
      </c>
      <c r="H301" s="43">
        <f t="shared" si="23"/>
        <v>244.33872451485769</v>
      </c>
      <c r="I301" s="1"/>
    </row>
    <row r="302" spans="2:10" x14ac:dyDescent="0.2">
      <c r="B302" s="9" t="str">
        <f>$B$41</f>
        <v>Library Science</v>
      </c>
      <c r="C302" s="75">
        <f t="shared" si="23"/>
        <v>272.90764347259136</v>
      </c>
      <c r="D302" s="75">
        <f t="shared" si="23"/>
        <v>322.45381978911286</v>
      </c>
      <c r="E302" s="75">
        <f t="shared" si="23"/>
        <v>573.32135927288766</v>
      </c>
      <c r="F302" s="75">
        <f t="shared" si="23"/>
        <v>4693.6643324194711</v>
      </c>
      <c r="G302" s="95">
        <f t="shared" si="23"/>
        <v>0</v>
      </c>
      <c r="H302" s="43">
        <f t="shared" si="23"/>
        <v>560.36458053306762</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4833.2932842351647</v>
      </c>
      <c r="D304" s="75">
        <f t="shared" si="23"/>
        <v>2350.7062136038553</v>
      </c>
      <c r="E304" s="75">
        <f t="shared" si="23"/>
        <v>0</v>
      </c>
      <c r="F304" s="75">
        <f t="shared" si="23"/>
        <v>0</v>
      </c>
      <c r="G304" s="95">
        <f t="shared" si="23"/>
        <v>0</v>
      </c>
      <c r="H304" s="43">
        <f t="shared" si="23"/>
        <v>2428.2870595610834</v>
      </c>
      <c r="I304" s="1"/>
    </row>
    <row r="305" spans="2:10" x14ac:dyDescent="0.2">
      <c r="B305" s="9" t="str">
        <f>$B$44</f>
        <v>Physical Training</v>
      </c>
      <c r="C305" s="75">
        <f t="shared" si="23"/>
        <v>833.48741268021286</v>
      </c>
      <c r="D305" s="75">
        <f t="shared" si="23"/>
        <v>0</v>
      </c>
      <c r="E305" s="75">
        <f t="shared" si="23"/>
        <v>0</v>
      </c>
      <c r="F305" s="75">
        <f t="shared" si="23"/>
        <v>0</v>
      </c>
      <c r="G305" s="95">
        <f t="shared" si="23"/>
        <v>0</v>
      </c>
      <c r="H305" s="43">
        <f t="shared" si="23"/>
        <v>833.48741268021286</v>
      </c>
      <c r="I305" s="1"/>
    </row>
    <row r="306" spans="2:10" x14ac:dyDescent="0.2">
      <c r="B306" s="9" t="str">
        <f>$B$45</f>
        <v>Health Services</v>
      </c>
      <c r="C306" s="75">
        <f t="shared" si="23"/>
        <v>178.75936005087237</v>
      </c>
      <c r="D306" s="75">
        <f t="shared" si="23"/>
        <v>344.3058248798319</v>
      </c>
      <c r="E306" s="75">
        <f t="shared" si="23"/>
        <v>697.2771363945667</v>
      </c>
      <c r="F306" s="75">
        <f t="shared" si="23"/>
        <v>235.7546706233415</v>
      </c>
      <c r="G306" s="95">
        <f t="shared" si="23"/>
        <v>958.68538810784685</v>
      </c>
      <c r="H306" s="43">
        <f t="shared" si="23"/>
        <v>341.39587679955628</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280.10828850046335</v>
      </c>
      <c r="D308" s="75">
        <f t="shared" si="23"/>
        <v>370.89665865501695</v>
      </c>
      <c r="E308" s="75">
        <f t="shared" si="23"/>
        <v>760.8440461060427</v>
      </c>
      <c r="F308" s="75">
        <f t="shared" si="23"/>
        <v>2888.9084726885249</v>
      </c>
      <c r="G308" s="95">
        <f t="shared" si="23"/>
        <v>0</v>
      </c>
      <c r="H308" s="43">
        <f t="shared" si="23"/>
        <v>408.83494562004705</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1095.7285811803583</v>
      </c>
      <c r="E310" s="75">
        <f t="shared" si="24"/>
        <v>0</v>
      </c>
      <c r="F310" s="75">
        <f t="shared" si="24"/>
        <v>0</v>
      </c>
      <c r="G310" s="95">
        <f t="shared" si="24"/>
        <v>0</v>
      </c>
      <c r="H310" s="43">
        <f t="shared" si="24"/>
        <v>1095.7285811803583</v>
      </c>
      <c r="I310" s="1"/>
    </row>
    <row r="311" spans="2:10" x14ac:dyDescent="0.2">
      <c r="B311" s="9" t="str">
        <f>$B$50</f>
        <v>Technology</v>
      </c>
      <c r="C311" s="75">
        <f t="shared" si="24"/>
        <v>350.28097495890938</v>
      </c>
      <c r="D311" s="75">
        <f t="shared" si="24"/>
        <v>583.69341944956943</v>
      </c>
      <c r="E311" s="75">
        <f t="shared" si="24"/>
        <v>1681.4169478554697</v>
      </c>
      <c r="F311" s="75">
        <f t="shared" si="24"/>
        <v>0</v>
      </c>
      <c r="G311" s="95">
        <f t="shared" si="24"/>
        <v>0</v>
      </c>
      <c r="H311" s="43">
        <f t="shared" si="24"/>
        <v>625.25471373918867</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275.27678231806226</v>
      </c>
      <c r="D313" s="42">
        <f t="shared" si="24"/>
        <v>428.87767324490824</v>
      </c>
      <c r="E313" s="42">
        <f t="shared" si="24"/>
        <v>952.34931332114184</v>
      </c>
      <c r="F313" s="42">
        <f t="shared" si="24"/>
        <v>2486.0974987811987</v>
      </c>
      <c r="G313" s="42">
        <f t="shared" si="24"/>
        <v>958.68538810784685</v>
      </c>
      <c r="H313" s="42">
        <f t="shared" si="24"/>
        <v>455.37109553785615</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1.6855144225553396</v>
      </c>
      <c r="E318" s="59">
        <f t="shared" si="25"/>
        <v>4.5661348579610781</v>
      </c>
      <c r="F318" s="59">
        <f t="shared" si="25"/>
        <v>9.3238139315756587</v>
      </c>
      <c r="G318" s="59">
        <f t="shared" si="25"/>
        <v>0</v>
      </c>
      <c r="H318" s="59">
        <f t="shared" si="25"/>
        <v>1.5738278287398348</v>
      </c>
      <c r="I318" s="1"/>
    </row>
    <row r="319" spans="2:10" x14ac:dyDescent="0.2">
      <c r="B319" s="9" t="str">
        <f>$B$33</f>
        <v>Science</v>
      </c>
      <c r="C319" s="59">
        <f t="shared" ref="C319:H334" si="26">IF($C$293=0,"",C294/$C$293)</f>
        <v>1.3514865178651949</v>
      </c>
      <c r="D319" s="59">
        <f t="shared" si="26"/>
        <v>2.1451418273118406</v>
      </c>
      <c r="E319" s="59">
        <f t="shared" si="26"/>
        <v>4.3873232185902946</v>
      </c>
      <c r="F319" s="59">
        <f t="shared" si="26"/>
        <v>12.697794391333849</v>
      </c>
      <c r="G319" s="59">
        <f t="shared" si="26"/>
        <v>0</v>
      </c>
      <c r="H319" s="59">
        <f t="shared" si="26"/>
        <v>2.3010659590521327</v>
      </c>
      <c r="I319" s="1"/>
    </row>
    <row r="320" spans="2:10" x14ac:dyDescent="0.2">
      <c r="B320" s="9" t="str">
        <f>$B$34</f>
        <v>Fine Arts</v>
      </c>
      <c r="C320" s="59">
        <f t="shared" si="26"/>
        <v>1.6386319054685985</v>
      </c>
      <c r="D320" s="59">
        <f t="shared" si="26"/>
        <v>2.4366001048070798</v>
      </c>
      <c r="E320" s="59">
        <f t="shared" si="26"/>
        <v>6.2656337987188158</v>
      </c>
      <c r="F320" s="59">
        <f t="shared" si="26"/>
        <v>7.6538451262450664</v>
      </c>
      <c r="G320" s="59">
        <f t="shared" si="26"/>
        <v>0</v>
      </c>
      <c r="H320" s="59">
        <f t="shared" si="26"/>
        <v>2.5213902620889974</v>
      </c>
      <c r="I320" s="1"/>
    </row>
    <row r="321" spans="2:9" x14ac:dyDescent="0.2">
      <c r="B321" s="9" t="str">
        <f>$B$35</f>
        <v>Teacher Education</v>
      </c>
      <c r="C321" s="59">
        <f t="shared" si="26"/>
        <v>1.9592058122344385</v>
      </c>
      <c r="D321" s="59">
        <f t="shared" si="26"/>
        <v>1.640915286439524</v>
      </c>
      <c r="E321" s="59">
        <f t="shared" si="26"/>
        <v>2.2177268932743219</v>
      </c>
      <c r="F321" s="59">
        <f t="shared" si="26"/>
        <v>6.3159080735016957</v>
      </c>
      <c r="G321" s="59">
        <f t="shared" si="26"/>
        <v>0</v>
      </c>
      <c r="H321" s="59">
        <f t="shared" si="26"/>
        <v>2.2138235737327099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1.5612069418450649</v>
      </c>
      <c r="D323" s="59">
        <f t="shared" si="26"/>
        <v>2.5112276700879157</v>
      </c>
      <c r="E323" s="59">
        <f t="shared" si="26"/>
        <v>7.8636724408397543</v>
      </c>
      <c r="F323" s="59">
        <f t="shared" si="26"/>
        <v>19.77485414951359</v>
      </c>
      <c r="G323" s="59">
        <f t="shared" si="26"/>
        <v>0</v>
      </c>
      <c r="H323" s="59">
        <f t="shared" si="26"/>
        <v>3.4582561518883441</v>
      </c>
      <c r="I323" s="1"/>
    </row>
    <row r="324" spans="2:9" x14ac:dyDescent="0.2">
      <c r="B324" s="9" t="str">
        <f>$B$38</f>
        <v>Home Economics</v>
      </c>
      <c r="C324" s="59">
        <f t="shared" si="26"/>
        <v>0.68562512529268271</v>
      </c>
      <c r="D324" s="59">
        <f t="shared" si="26"/>
        <v>0.94970511590792384</v>
      </c>
      <c r="E324" s="59">
        <f t="shared" si="26"/>
        <v>13.069279335687835</v>
      </c>
      <c r="F324" s="59">
        <f t="shared" si="26"/>
        <v>0</v>
      </c>
      <c r="G324" s="59">
        <f t="shared" si="26"/>
        <v>0</v>
      </c>
      <c r="H324" s="59">
        <f t="shared" si="26"/>
        <v>0.9481891839313048</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0.59120608556134335</v>
      </c>
      <c r="D326" s="59">
        <f t="shared" si="26"/>
        <v>1.3876337342422194</v>
      </c>
      <c r="E326" s="59">
        <f t="shared" si="26"/>
        <v>0.56355213123535908</v>
      </c>
      <c r="F326" s="59">
        <f t="shared" si="26"/>
        <v>0</v>
      </c>
      <c r="G326" s="59">
        <f t="shared" si="26"/>
        <v>0</v>
      </c>
      <c r="H326" s="59">
        <f t="shared" si="26"/>
        <v>1.0481272127378343</v>
      </c>
      <c r="I326" s="1"/>
    </row>
    <row r="327" spans="2:9" x14ac:dyDescent="0.2">
      <c r="B327" s="9" t="str">
        <f>$B$41</f>
        <v>Library Science</v>
      </c>
      <c r="C327" s="59">
        <f t="shared" si="26"/>
        <v>1.170677829540623</v>
      </c>
      <c r="D327" s="59">
        <f t="shared" si="26"/>
        <v>1.3832135042993541</v>
      </c>
      <c r="E327" s="59">
        <f t="shared" si="26"/>
        <v>2.4593470375639046</v>
      </c>
      <c r="F327" s="59">
        <f t="shared" si="26"/>
        <v>20.134169579683881</v>
      </c>
      <c r="G327" s="59">
        <f t="shared" si="26"/>
        <v>0</v>
      </c>
      <c r="H327" s="59">
        <f t="shared" si="26"/>
        <v>2.4037670126882218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20.733128686041947</v>
      </c>
      <c r="D329" s="59">
        <f t="shared" si="26"/>
        <v>10.083703090953545</v>
      </c>
      <c r="E329" s="59">
        <f t="shared" si="26"/>
        <v>0</v>
      </c>
      <c r="F329" s="59">
        <f t="shared" si="26"/>
        <v>0</v>
      </c>
      <c r="G329" s="59">
        <f t="shared" si="26"/>
        <v>0</v>
      </c>
      <c r="H329" s="59">
        <f t="shared" si="26"/>
        <v>10.416497640800056</v>
      </c>
      <c r="I329" s="1"/>
    </row>
    <row r="330" spans="2:9" x14ac:dyDescent="0.2">
      <c r="B330" s="9" t="str">
        <f>$B$44</f>
        <v>Physical Training</v>
      </c>
      <c r="C330" s="59">
        <f t="shared" si="26"/>
        <v>3.5753679259771158</v>
      </c>
      <c r="D330" s="59">
        <f t="shared" si="26"/>
        <v>0</v>
      </c>
      <c r="E330" s="59">
        <f t="shared" si="26"/>
        <v>0</v>
      </c>
      <c r="F330" s="59">
        <f t="shared" si="26"/>
        <v>0</v>
      </c>
      <c r="G330" s="59">
        <f t="shared" si="26"/>
        <v>0</v>
      </c>
      <c r="H330" s="59">
        <f t="shared" si="26"/>
        <v>3.5753679259771158</v>
      </c>
      <c r="I330" s="1"/>
    </row>
    <row r="331" spans="2:9" x14ac:dyDescent="0.2">
      <c r="B331" s="9" t="str">
        <f>$B$45</f>
        <v>Health Services</v>
      </c>
      <c r="C331" s="59">
        <f t="shared" si="26"/>
        <v>0.76681479848490708</v>
      </c>
      <c r="D331" s="59">
        <f t="shared" si="26"/>
        <v>1.4769509224427297</v>
      </c>
      <c r="E331" s="59">
        <f t="shared" si="26"/>
        <v>2.9910737355535941</v>
      </c>
      <c r="F331" s="59">
        <f t="shared" si="26"/>
        <v>1.011304639905098</v>
      </c>
      <c r="G331" s="59">
        <f t="shared" si="26"/>
        <v>4.1124232179122524</v>
      </c>
      <c r="H331" s="59">
        <f t="shared" si="26"/>
        <v>1.4644682683867796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1.2015660647884872</v>
      </c>
      <c r="D333" s="59">
        <f t="shared" si="26"/>
        <v>1.5910162493551858</v>
      </c>
      <c r="E333" s="59">
        <f t="shared" si="26"/>
        <v>3.2637534265462329</v>
      </c>
      <c r="F333" s="59">
        <f t="shared" si="26"/>
        <v>12.392401537438717</v>
      </c>
      <c r="G333" s="59">
        <f t="shared" si="26"/>
        <v>0</v>
      </c>
      <c r="H333" s="59">
        <f t="shared" si="26"/>
        <v>1.7537581604118884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4.7002903284776512</v>
      </c>
      <c r="E335" s="59">
        <f t="shared" si="27"/>
        <v>0</v>
      </c>
      <c r="F335" s="59">
        <f t="shared" si="27"/>
        <v>0</v>
      </c>
      <c r="G335" s="59">
        <f t="shared" si="27"/>
        <v>0</v>
      </c>
      <c r="H335" s="59">
        <f t="shared" si="27"/>
        <v>4.7002903284776512</v>
      </c>
      <c r="I335" s="1"/>
    </row>
    <row r="336" spans="2:9" x14ac:dyDescent="0.2">
      <c r="B336" s="9" t="str">
        <f>$B$50</f>
        <v>Technology</v>
      </c>
      <c r="C336" s="59">
        <f t="shared" si="27"/>
        <v>1.5025822152740587</v>
      </c>
      <c r="D336" s="59">
        <f t="shared" si="27"/>
        <v>2.503839528653558</v>
      </c>
      <c r="E336" s="59">
        <f t="shared" si="27"/>
        <v>7.2126874792568794</v>
      </c>
      <c r="F336" s="59">
        <f t="shared" si="27"/>
        <v>0</v>
      </c>
      <c r="G336" s="59">
        <f t="shared" si="27"/>
        <v>0</v>
      </c>
      <c r="H336" s="59">
        <f t="shared" si="27"/>
        <v>2.6821228671953641</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1.180840602140925</v>
      </c>
      <c r="D338" s="59">
        <f t="shared" si="27"/>
        <v>1.8397344144126411</v>
      </c>
      <c r="E338" s="59">
        <f t="shared" si="27"/>
        <v>4.0852436849950964</v>
      </c>
      <c r="F338" s="59">
        <f t="shared" si="27"/>
        <v>10.664484097499615</v>
      </c>
      <c r="G338" s="59">
        <f t="shared" si="27"/>
        <v>4.1124232179122524</v>
      </c>
      <c r="H338" s="59">
        <f t="shared" si="27"/>
        <v>1.9533818803185432</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6993.5802127477127</v>
      </c>
      <c r="D343" s="42">
        <f t="shared" si="28"/>
        <v>11787.78031388391</v>
      </c>
      <c r="E343" s="42">
        <f>E293*24</f>
        <v>25546.904313099345</v>
      </c>
      <c r="F343" s="42">
        <f>F293*18</f>
        <v>39124.104371525391</v>
      </c>
      <c r="G343" s="42">
        <f>G293*24</f>
        <v>0</v>
      </c>
      <c r="H343" s="42">
        <f>IF((C32/30+D32/30+E32/24+F32/18+G32/24)=0,0,H268/(C32/30+D32/30+E32/24+F32/18+G32/24))</f>
        <v>10719.575541892907</v>
      </c>
      <c r="I343" s="1"/>
    </row>
    <row r="344" spans="2:10" x14ac:dyDescent="0.2">
      <c r="B344" s="9" t="str">
        <f>$B$33</f>
        <v>Science</v>
      </c>
      <c r="C344" s="43">
        <f t="shared" si="28"/>
        <v>9451.7293691373361</v>
      </c>
      <c r="D344" s="43">
        <f t="shared" si="28"/>
        <v>15002.221437025559</v>
      </c>
      <c r="E344" s="43">
        <f>E294*24</f>
        <v>24546.477478769353</v>
      </c>
      <c r="F344" s="43">
        <f>F294*18</f>
        <v>53281.826160462777</v>
      </c>
      <c r="G344" s="43">
        <f>G294*24</f>
        <v>0</v>
      </c>
      <c r="H344" s="43">
        <f t="shared" ref="H344:H363" si="29">IF((C33/30+D33/30+E33/24+F33/18+G33/24)=0,0,H269/(C33/30+D33/30+E33/24+F33/18+G33/24))</f>
        <v>15322.561759241673</v>
      </c>
      <c r="I344" s="1"/>
    </row>
    <row r="345" spans="2:10" x14ac:dyDescent="0.2">
      <c r="B345" s="9" t="str">
        <f>$B$34</f>
        <v>Fine Arts</v>
      </c>
      <c r="C345" s="43">
        <f t="shared" si="28"/>
        <v>11459.903670062271</v>
      </c>
      <c r="D345" s="43">
        <f t="shared" si="28"/>
        <v>17040.558279357796</v>
      </c>
      <c r="E345" s="43">
        <f t="shared" ref="E345:E363" si="30">E295*24</f>
        <v>35055.370044034556</v>
      </c>
      <c r="F345" s="43">
        <f t="shared" ref="F345:F363" si="31">F295*18</f>
        <v>32116.667895805811</v>
      </c>
      <c r="G345" s="43">
        <f t="shared" ref="G345:G363" si="32">G295*24</f>
        <v>0</v>
      </c>
      <c r="H345" s="43">
        <f t="shared" si="29"/>
        <v>16806.139528462696</v>
      </c>
      <c r="I345" s="1"/>
    </row>
    <row r="346" spans="2:10" x14ac:dyDescent="0.2">
      <c r="B346" s="9" t="str">
        <f>$B$35</f>
        <v>Teacher Education</v>
      </c>
      <c r="C346" s="43">
        <f t="shared" si="28"/>
        <v>13701.86300114308</v>
      </c>
      <c r="D346" s="43">
        <f t="shared" si="28"/>
        <v>11475.872678038701</v>
      </c>
      <c r="E346" s="43">
        <f t="shared" si="30"/>
        <v>12407.880734465405</v>
      </c>
      <c r="F346" s="43">
        <f t="shared" si="31"/>
        <v>26502.485837024993</v>
      </c>
      <c r="G346" s="43">
        <f t="shared" si="32"/>
        <v>0</v>
      </c>
      <c r="H346" s="43">
        <f t="shared" si="29"/>
        <v>13602.90917356482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10918.425976492015</v>
      </c>
      <c r="D348" s="43">
        <f t="shared" si="28"/>
        <v>17562.472143231389</v>
      </c>
      <c r="E348" s="43">
        <f t="shared" si="30"/>
        <v>43996.179185429137</v>
      </c>
      <c r="F348" s="43">
        <f t="shared" si="31"/>
        <v>82978.217214006145</v>
      </c>
      <c r="G348" s="43">
        <f t="shared" si="32"/>
        <v>0</v>
      </c>
      <c r="H348" s="43">
        <f t="shared" si="29"/>
        <v>22937.449067452199</v>
      </c>
      <c r="I348" s="1"/>
    </row>
    <row r="349" spans="2:10" x14ac:dyDescent="0.2">
      <c r="B349" s="9" t="str">
        <f>$B$38</f>
        <v>Home Economics</v>
      </c>
      <c r="C349" s="43">
        <f t="shared" si="28"/>
        <v>4794.9743096095772</v>
      </c>
      <c r="D349" s="43">
        <f t="shared" si="28"/>
        <v>6641.838906558929</v>
      </c>
      <c r="E349" s="43">
        <f t="shared" si="30"/>
        <v>73120.842685551208</v>
      </c>
      <c r="F349" s="43">
        <f t="shared" si="31"/>
        <v>0</v>
      </c>
      <c r="G349" s="43">
        <f t="shared" si="32"/>
        <v>0</v>
      </c>
      <c r="H349" s="43">
        <f t="shared" si="29"/>
        <v>6609.3967462369792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4134.6471816378426</v>
      </c>
      <c r="D351" s="43">
        <f t="shared" si="28"/>
        <v>9704.527826337604</v>
      </c>
      <c r="E351" s="43">
        <f t="shared" si="30"/>
        <v>3152.9976270875277</v>
      </c>
      <c r="F351" s="43">
        <f t="shared" si="31"/>
        <v>0</v>
      </c>
      <c r="G351" s="43">
        <f t="shared" si="32"/>
        <v>0</v>
      </c>
      <c r="H351" s="43">
        <f t="shared" si="29"/>
        <v>7114.5687432267378</v>
      </c>
      <c r="I351" s="1"/>
    </row>
    <row r="352" spans="2:10" x14ac:dyDescent="0.2">
      <c r="B352" s="9" t="str">
        <f>$B$41</f>
        <v>Library Science</v>
      </c>
      <c r="C352" s="43">
        <f t="shared" si="28"/>
        <v>8187.2293041777411</v>
      </c>
      <c r="D352" s="43">
        <f t="shared" si="28"/>
        <v>9673.6145936733865</v>
      </c>
      <c r="E352" s="43">
        <f t="shared" si="30"/>
        <v>13759.712622549305</v>
      </c>
      <c r="F352" s="43">
        <f t="shared" si="31"/>
        <v>84485.957983550485</v>
      </c>
      <c r="G352" s="43">
        <f t="shared" si="32"/>
        <v>0</v>
      </c>
      <c r="H352" s="43">
        <f t="shared" si="29"/>
        <v>13611.799811902909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144998.79852705495</v>
      </c>
      <c r="D354" s="43">
        <f t="shared" si="28"/>
        <v>70521.186408115653</v>
      </c>
      <c r="E354" s="43">
        <f t="shared" si="30"/>
        <v>0</v>
      </c>
      <c r="F354" s="43">
        <f t="shared" si="31"/>
        <v>0</v>
      </c>
      <c r="G354" s="43">
        <f t="shared" si="32"/>
        <v>0</v>
      </c>
      <c r="H354" s="43">
        <f t="shared" si="29"/>
        <v>72848.611786832495</v>
      </c>
      <c r="I354" s="1"/>
    </row>
    <row r="355" spans="2:9" x14ac:dyDescent="0.2">
      <c r="B355" s="9" t="str">
        <f>$B$44</f>
        <v>Physical Training</v>
      </c>
      <c r="C355" s="43">
        <f t="shared" si="28"/>
        <v>25004.622380406385</v>
      </c>
      <c r="D355" s="43">
        <f t="shared" si="28"/>
        <v>0</v>
      </c>
      <c r="E355" s="43">
        <f t="shared" si="30"/>
        <v>0</v>
      </c>
      <c r="F355" s="43">
        <f t="shared" si="31"/>
        <v>0</v>
      </c>
      <c r="G355" s="43">
        <f t="shared" si="32"/>
        <v>0</v>
      </c>
      <c r="H355" s="43">
        <f t="shared" si="29"/>
        <v>25004.622380406388</v>
      </c>
      <c r="I355" s="1"/>
    </row>
    <row r="356" spans="2:9" x14ac:dyDescent="0.2">
      <c r="B356" s="9" t="str">
        <f>$B$45</f>
        <v>Health Services</v>
      </c>
      <c r="C356" s="43">
        <f t="shared" si="28"/>
        <v>5362.7808015261708</v>
      </c>
      <c r="D356" s="43">
        <f t="shared" si="28"/>
        <v>10329.174746394958</v>
      </c>
      <c r="E356" s="43">
        <f t="shared" si="30"/>
        <v>16734.651273469601</v>
      </c>
      <c r="F356" s="43">
        <f t="shared" si="31"/>
        <v>4243.5840712201471</v>
      </c>
      <c r="G356" s="43">
        <f t="shared" si="32"/>
        <v>23008.449314588324</v>
      </c>
      <c r="H356" s="43">
        <f t="shared" si="29"/>
        <v>9870.6736223585722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8403.2486550139001</v>
      </c>
      <c r="D358" s="43">
        <f t="shared" si="28"/>
        <v>11126.899759650509</v>
      </c>
      <c r="E358" s="43">
        <f t="shared" si="30"/>
        <v>18260.257106545025</v>
      </c>
      <c r="F358" s="43">
        <f t="shared" si="31"/>
        <v>52000.352508393451</v>
      </c>
      <c r="G358" s="43">
        <f t="shared" si="32"/>
        <v>0</v>
      </c>
      <c r="H358" s="43">
        <f t="shared" si="29"/>
        <v>11924.489253122652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32871.857435410748</v>
      </c>
      <c r="E360" s="43">
        <f t="shared" si="30"/>
        <v>0</v>
      </c>
      <c r="F360" s="43">
        <f t="shared" si="31"/>
        <v>0</v>
      </c>
      <c r="G360" s="43">
        <f t="shared" si="32"/>
        <v>0</v>
      </c>
      <c r="H360" s="43">
        <f t="shared" si="29"/>
        <v>32871.857435410748</v>
      </c>
      <c r="I360" s="1"/>
    </row>
    <row r="361" spans="2:9" x14ac:dyDescent="0.2">
      <c r="B361" s="9" t="str">
        <f>$B$50</f>
        <v>Technology</v>
      </c>
      <c r="C361" s="43">
        <f t="shared" si="33"/>
        <v>10508.429248767281</v>
      </c>
      <c r="D361" s="43">
        <f t="shared" si="33"/>
        <v>17510.802583487082</v>
      </c>
      <c r="E361" s="43">
        <f t="shared" si="30"/>
        <v>40354.006748531276</v>
      </c>
      <c r="F361" s="43">
        <f t="shared" si="31"/>
        <v>0</v>
      </c>
      <c r="G361" s="43">
        <f t="shared" si="32"/>
        <v>0</v>
      </c>
      <c r="H361" s="43">
        <f t="shared" si="29"/>
        <v>18420.217608525356</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8258.3034695418683</v>
      </c>
      <c r="D363" s="42">
        <f t="shared" si="33"/>
        <v>12866.330197347248</v>
      </c>
      <c r="E363" s="42">
        <f t="shared" si="30"/>
        <v>22856.383519707404</v>
      </c>
      <c r="F363" s="42">
        <f t="shared" si="31"/>
        <v>44749.754978061581</v>
      </c>
      <c r="G363" s="42">
        <f t="shared" si="32"/>
        <v>23008.449314588324</v>
      </c>
      <c r="H363" s="42">
        <f t="shared" si="29"/>
        <v>13136.584882503088</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2" priority="6" stopIfTrue="1">
      <formula>C32=0</formula>
    </cfRule>
  </conditionalFormatting>
  <conditionalFormatting sqref="C91:G110">
    <cfRule type="expression" dxfId="121" priority="5" stopIfTrue="1">
      <formula>C32=0</formula>
    </cfRule>
  </conditionalFormatting>
  <conditionalFormatting sqref="C143:H162">
    <cfRule type="expression" dxfId="120" priority="3" stopIfTrue="1">
      <formula>C32=0</formula>
    </cfRule>
  </conditionalFormatting>
  <conditionalFormatting sqref="H143:H162">
    <cfRule type="expression" dxfId="119" priority="4" stopIfTrue="1">
      <formula>OR(AND(#REF!&gt;0,H143&gt;0,H61=0),AND(#REF!&gt;0,H143&gt;0,H32=0))</formula>
    </cfRule>
  </conditionalFormatting>
  <conditionalFormatting sqref="H143:H162">
    <cfRule type="expression" dxfId="118" priority="2" stopIfTrue="1">
      <formula>OR(AND(#REF!&gt;0,H143&gt;0,H61=0),AND(#REF!&gt;0,H143&gt;0,H32=0))</formula>
    </cfRule>
  </conditionalFormatting>
  <conditionalFormatting sqref="H143:H162">
    <cfRule type="expression" dxfId="117"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topLeftCell="A34"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685</v>
      </c>
      <c r="C3" s="6"/>
      <c r="D3" s="6"/>
      <c r="E3" s="6"/>
      <c r="F3" s="6"/>
      <c r="G3" s="6"/>
      <c r="H3" s="6"/>
    </row>
    <row r="4" spans="2:8" x14ac:dyDescent="0.2">
      <c r="B4" s="90" t="s">
        <v>856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182" t="s">
        <v>18</v>
      </c>
      <c r="G12" s="285"/>
      <c r="H12" s="64" t="s">
        <v>20</v>
      </c>
    </row>
    <row r="13" spans="2:8" x14ac:dyDescent="0.2">
      <c r="B13" s="377" t="s">
        <v>13</v>
      </c>
      <c r="C13" s="377"/>
      <c r="D13" s="377"/>
      <c r="E13" s="377"/>
      <c r="F13" s="81">
        <f>Data!G28</f>
        <v>16196766</v>
      </c>
      <c r="G13" s="33"/>
      <c r="H13" s="60">
        <f>F13</f>
        <v>16196766</v>
      </c>
    </row>
    <row r="14" spans="2:8" x14ac:dyDescent="0.2">
      <c r="B14" s="364" t="s">
        <v>14</v>
      </c>
      <c r="C14" s="364"/>
      <c r="D14" s="364"/>
      <c r="E14" s="364"/>
      <c r="F14" s="82">
        <f>Data!H28</f>
        <v>30815</v>
      </c>
      <c r="G14" s="33"/>
      <c r="H14" s="30">
        <f>F14</f>
        <v>30815</v>
      </c>
    </row>
    <row r="15" spans="2:8" x14ac:dyDescent="0.2">
      <c r="B15" s="364" t="s">
        <v>15</v>
      </c>
      <c r="C15" s="364"/>
      <c r="D15" s="364"/>
      <c r="E15" s="364"/>
      <c r="F15" s="82">
        <f>Data!I28</f>
        <v>4972850</v>
      </c>
      <c r="G15" s="33"/>
      <c r="H15" s="30">
        <f>F15</f>
        <v>4972850</v>
      </c>
    </row>
    <row r="16" spans="2:8" x14ac:dyDescent="0.2">
      <c r="B16" s="364" t="s">
        <v>19</v>
      </c>
      <c r="C16" s="364"/>
      <c r="D16" s="364"/>
      <c r="E16" s="364"/>
      <c r="F16" s="82">
        <f>Data!J28</f>
        <v>7763426</v>
      </c>
      <c r="G16" s="33"/>
      <c r="H16" s="30">
        <f>F16-G16</f>
        <v>7763426</v>
      </c>
    </row>
    <row r="17" spans="2:23" x14ac:dyDescent="0.2">
      <c r="B17" s="364" t="s">
        <v>16</v>
      </c>
      <c r="C17" s="364"/>
      <c r="D17" s="364"/>
      <c r="E17" s="364"/>
      <c r="F17" s="82">
        <f>Data!K28</f>
        <v>7077207</v>
      </c>
      <c r="G17" s="33"/>
      <c r="H17" s="30">
        <f>F17</f>
        <v>7077207</v>
      </c>
    </row>
    <row r="18" spans="2:23" x14ac:dyDescent="0.2">
      <c r="B18" s="364" t="s">
        <v>1</v>
      </c>
      <c r="C18" s="364"/>
      <c r="D18" s="364"/>
      <c r="E18" s="364"/>
      <c r="F18" s="83">
        <f>SUM(F13:F17)</f>
        <v>36041064</v>
      </c>
      <c r="G18" s="34"/>
      <c r="H18" s="29">
        <f>SUM(H13:H17)</f>
        <v>36041064</v>
      </c>
    </row>
    <row r="19" spans="2:23" ht="13.5" customHeight="1" x14ac:dyDescent="0.2">
      <c r="B19" s="27"/>
      <c r="D19" s="27"/>
      <c r="E19" s="27"/>
      <c r="F19" s="27"/>
      <c r="G19" s="27"/>
      <c r="H19" s="5"/>
    </row>
    <row r="20" spans="2:23" ht="13.5" customHeight="1" x14ac:dyDescent="0.2">
      <c r="B20" s="27"/>
      <c r="D20" s="368" t="s">
        <v>23</v>
      </c>
      <c r="E20" s="368"/>
      <c r="F20" s="368"/>
      <c r="G20" s="183" t="s">
        <v>24</v>
      </c>
      <c r="H20" s="183" t="s">
        <v>25</v>
      </c>
    </row>
    <row r="21" spans="2:23" ht="28.5" x14ac:dyDescent="0.2">
      <c r="B21" s="366" t="s">
        <v>22</v>
      </c>
      <c r="C21" s="367"/>
      <c r="D21" s="363" t="str">
        <f>Data!L28</f>
        <v>Rafiu Fashina</v>
      </c>
      <c r="E21" s="363"/>
      <c r="F21" s="363"/>
      <c r="G21" s="184" t="str">
        <f>Data!M28</f>
        <v>972-338-1405</v>
      </c>
      <c r="H21" s="84" t="str">
        <f>Data!N28</f>
        <v>Rafiu.Fashina@untsystem.edu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Data!O28</f>
        <v>745</v>
      </c>
      <c r="D25" s="86">
        <f>Data!P28</f>
        <v>2261</v>
      </c>
      <c r="E25" s="86">
        <f>Data!Q28</f>
        <v>362</v>
      </c>
      <c r="F25" s="86">
        <f>Data!R28</f>
        <v>0</v>
      </c>
      <c r="G25" s="86">
        <f>Data!S28</f>
        <v>389</v>
      </c>
      <c r="H25" s="74">
        <f>SUM(C25:G25)</f>
        <v>3757</v>
      </c>
    </row>
    <row r="26" spans="2:23" x14ac:dyDescent="0.2">
      <c r="C26" s="2"/>
      <c r="D26" s="2"/>
      <c r="E26" s="2"/>
      <c r="F26" s="2"/>
      <c r="G26" s="2"/>
      <c r="H26" s="2"/>
      <c r="I26" s="2"/>
    </row>
    <row r="27" spans="2:23" ht="13.5" customHeight="1" x14ac:dyDescent="0.2">
      <c r="B27" s="27"/>
      <c r="D27" s="368" t="s">
        <v>23</v>
      </c>
      <c r="E27" s="368"/>
      <c r="F27" s="368"/>
      <c r="G27" s="183" t="s">
        <v>24</v>
      </c>
      <c r="H27" s="183" t="s">
        <v>25</v>
      </c>
    </row>
    <row r="28" spans="2:23" ht="28.5" x14ac:dyDescent="0.2">
      <c r="B28" s="366" t="s">
        <v>39</v>
      </c>
      <c r="C28" s="367"/>
      <c r="D28" s="363" t="str">
        <f>Data!T28</f>
        <v>Brody Du</v>
      </c>
      <c r="E28" s="363"/>
      <c r="F28" s="363"/>
      <c r="G28" s="184" t="str">
        <f>Data!U28</f>
        <v>(972) 338-1343</v>
      </c>
      <c r="H28" s="84" t="str">
        <f>Data!V28</f>
        <v>brody.du@untdallas.edu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Data!W28</f>
        <v>19656</v>
      </c>
      <c r="D32" s="87">
        <f>Data!AQ28</f>
        <v>17633</v>
      </c>
      <c r="E32" s="87">
        <f>Data!BK28</f>
        <v>2922</v>
      </c>
      <c r="F32" s="87">
        <f>Data!CE28</f>
        <v>0</v>
      </c>
      <c r="G32" s="87">
        <f>Data!CY28</f>
        <v>0</v>
      </c>
      <c r="H32" s="22">
        <f>SUM(C32:G32)</f>
        <v>40211</v>
      </c>
      <c r="I32" s="1"/>
      <c r="W32" s="18"/>
    </row>
    <row r="33" spans="2:23" x14ac:dyDescent="0.2">
      <c r="B33" s="7" t="s">
        <v>46</v>
      </c>
      <c r="C33" s="87">
        <f>Data!X28</f>
        <v>3978</v>
      </c>
      <c r="D33" s="87">
        <f>Data!AR28</f>
        <v>2101</v>
      </c>
      <c r="E33" s="87">
        <f>Data!BL28</f>
        <v>6</v>
      </c>
      <c r="F33" s="87">
        <f>Data!CF28</f>
        <v>0</v>
      </c>
      <c r="G33" s="87">
        <f>Data!CZ28</f>
        <v>0</v>
      </c>
      <c r="H33" s="22">
        <f t="shared" ref="H33:H52" si="0">SUM(C33:G33)</f>
        <v>6085</v>
      </c>
      <c r="I33" s="1"/>
      <c r="W33" s="18"/>
    </row>
    <row r="34" spans="2:23" x14ac:dyDescent="0.2">
      <c r="B34" s="7" t="s">
        <v>47</v>
      </c>
      <c r="C34" s="87">
        <f>Data!Y28</f>
        <v>1083</v>
      </c>
      <c r="D34" s="87">
        <f>Data!AS28</f>
        <v>0</v>
      </c>
      <c r="E34" s="87">
        <f>Data!BM28</f>
        <v>0</v>
      </c>
      <c r="F34" s="87">
        <f>Data!CG28</f>
        <v>0</v>
      </c>
      <c r="G34" s="87">
        <f>Data!DA28</f>
        <v>0</v>
      </c>
      <c r="H34" s="22">
        <f t="shared" si="0"/>
        <v>1083</v>
      </c>
      <c r="I34" s="1"/>
      <c r="W34" s="18"/>
    </row>
    <row r="35" spans="2:23" x14ac:dyDescent="0.2">
      <c r="B35" s="7" t="s">
        <v>48</v>
      </c>
      <c r="C35" s="87">
        <f>Data!Z28</f>
        <v>681</v>
      </c>
      <c r="D35" s="87">
        <f>Data!AT28</f>
        <v>3747</v>
      </c>
      <c r="E35" s="87">
        <f>Data!BN28</f>
        <v>2433</v>
      </c>
      <c r="F35" s="87">
        <f>Data!CH28</f>
        <v>0</v>
      </c>
      <c r="G35" s="87">
        <f>Data!DB28</f>
        <v>0</v>
      </c>
      <c r="H35" s="22">
        <f t="shared" si="0"/>
        <v>6861</v>
      </c>
      <c r="I35" s="1"/>
      <c r="W35" s="18"/>
    </row>
    <row r="36" spans="2:23" x14ac:dyDescent="0.2">
      <c r="B36" s="7" t="s">
        <v>49</v>
      </c>
      <c r="C36" s="87">
        <f>Data!AA28</f>
        <v>12</v>
      </c>
      <c r="D36" s="87">
        <f>Data!AU28</f>
        <v>81</v>
      </c>
      <c r="E36" s="87">
        <f>Data!BO28</f>
        <v>0</v>
      </c>
      <c r="F36" s="87">
        <f>Data!CI28</f>
        <v>0</v>
      </c>
      <c r="G36" s="87">
        <f>Data!DC28</f>
        <v>0</v>
      </c>
      <c r="H36" s="22">
        <f t="shared" si="0"/>
        <v>93</v>
      </c>
      <c r="I36" s="1"/>
      <c r="W36" s="18"/>
    </row>
    <row r="37" spans="2:23" x14ac:dyDescent="0.2">
      <c r="B37" s="7" t="s">
        <v>50</v>
      </c>
      <c r="C37" s="87">
        <f>Data!AB28</f>
        <v>552</v>
      </c>
      <c r="D37" s="87">
        <f>Data!AV28</f>
        <v>753</v>
      </c>
      <c r="E37" s="87">
        <f>Data!BP28</f>
        <v>0</v>
      </c>
      <c r="F37" s="87">
        <f>Data!CJ28</f>
        <v>0</v>
      </c>
      <c r="G37" s="87">
        <f>Data!DD28</f>
        <v>0</v>
      </c>
      <c r="H37" s="22">
        <f t="shared" si="0"/>
        <v>1305</v>
      </c>
      <c r="I37" s="1"/>
      <c r="W37" s="18"/>
    </row>
    <row r="38" spans="2:23" x14ac:dyDescent="0.2">
      <c r="B38" s="7" t="s">
        <v>51</v>
      </c>
      <c r="C38" s="87">
        <f>Data!AC28</f>
        <v>516</v>
      </c>
      <c r="D38" s="87">
        <f>Data!AW28</f>
        <v>1518</v>
      </c>
      <c r="E38" s="87">
        <f>Data!BQ28</f>
        <v>0</v>
      </c>
      <c r="F38" s="87">
        <f>Data!CK28</f>
        <v>0</v>
      </c>
      <c r="G38" s="87">
        <f>Data!DE28</f>
        <v>0</v>
      </c>
      <c r="H38" s="22">
        <f t="shared" si="0"/>
        <v>2034</v>
      </c>
      <c r="I38" s="1"/>
      <c r="W38" s="18"/>
    </row>
    <row r="39" spans="2:23" x14ac:dyDescent="0.2">
      <c r="B39" s="7" t="s">
        <v>52</v>
      </c>
      <c r="C39" s="87">
        <f>Data!AD28</f>
        <v>0</v>
      </c>
      <c r="D39" s="87">
        <f>Data!AX28</f>
        <v>0</v>
      </c>
      <c r="E39" s="87">
        <f>Data!BR28</f>
        <v>0</v>
      </c>
      <c r="F39" s="87">
        <f>Data!CL28</f>
        <v>0</v>
      </c>
      <c r="G39" s="87">
        <f>Data!DF28</f>
        <v>9449</v>
      </c>
      <c r="H39" s="22">
        <f t="shared" si="0"/>
        <v>9449</v>
      </c>
      <c r="I39" s="1"/>
      <c r="W39" s="18"/>
    </row>
    <row r="40" spans="2:23" x14ac:dyDescent="0.2">
      <c r="B40" s="7" t="s">
        <v>53</v>
      </c>
      <c r="C40" s="87">
        <f>Data!AE28</f>
        <v>24</v>
      </c>
      <c r="D40" s="87">
        <f>Data!AY28</f>
        <v>0</v>
      </c>
      <c r="E40" s="87">
        <f>Data!BS28</f>
        <v>0</v>
      </c>
      <c r="F40" s="87">
        <f>Data!CM28</f>
        <v>0</v>
      </c>
      <c r="G40" s="87">
        <f>Data!DG28</f>
        <v>0</v>
      </c>
      <c r="H40" s="22">
        <f t="shared" si="0"/>
        <v>24</v>
      </c>
      <c r="I40" s="1"/>
      <c r="W40" s="18"/>
    </row>
    <row r="41" spans="2:23" x14ac:dyDescent="0.2">
      <c r="B41" s="7" t="s">
        <v>54</v>
      </c>
      <c r="C41" s="87">
        <f>Data!AF28</f>
        <v>0</v>
      </c>
      <c r="D41" s="87">
        <f>Data!AZ28</f>
        <v>0</v>
      </c>
      <c r="E41" s="87">
        <f>Data!BT28</f>
        <v>0</v>
      </c>
      <c r="F41" s="87">
        <f>Data!CN28</f>
        <v>0</v>
      </c>
      <c r="G41" s="87">
        <f>Data!DH28</f>
        <v>0</v>
      </c>
      <c r="H41" s="22">
        <f t="shared" si="0"/>
        <v>0</v>
      </c>
      <c r="I41" s="1"/>
      <c r="W41" s="18"/>
    </row>
    <row r="42" spans="2:23" x14ac:dyDescent="0.2">
      <c r="B42" s="7" t="s">
        <v>55</v>
      </c>
      <c r="C42" s="87">
        <f>Data!AG28</f>
        <v>0</v>
      </c>
      <c r="D42" s="87">
        <f>Data!BA28</f>
        <v>0</v>
      </c>
      <c r="E42" s="87">
        <f>Data!BU28</f>
        <v>0</v>
      </c>
      <c r="F42" s="87">
        <f>Data!CO28</f>
        <v>0</v>
      </c>
      <c r="G42" s="87">
        <f>Data!DI28</f>
        <v>0</v>
      </c>
      <c r="H42" s="22">
        <f t="shared" si="0"/>
        <v>0</v>
      </c>
      <c r="I42" s="1"/>
      <c r="W42" s="18"/>
    </row>
    <row r="43" spans="2:23" x14ac:dyDescent="0.2">
      <c r="B43" s="7" t="s">
        <v>56</v>
      </c>
      <c r="C43" s="87">
        <f>Data!AH28</f>
        <v>48</v>
      </c>
      <c r="D43" s="87">
        <f>Data!BB28</f>
        <v>0</v>
      </c>
      <c r="E43" s="87">
        <f>Data!BV28</f>
        <v>0</v>
      </c>
      <c r="F43" s="87">
        <f>Data!CP28</f>
        <v>0</v>
      </c>
      <c r="G43" s="87">
        <f>Data!DJ28</f>
        <v>0</v>
      </c>
      <c r="H43" s="22">
        <f t="shared" si="0"/>
        <v>48</v>
      </c>
      <c r="I43" s="1"/>
      <c r="W43" s="18"/>
    </row>
    <row r="44" spans="2:23" x14ac:dyDescent="0.2">
      <c r="B44" s="7" t="s">
        <v>57</v>
      </c>
      <c r="C44" s="87">
        <f>Data!AI28</f>
        <v>0</v>
      </c>
      <c r="D44" s="87">
        <f>Data!BC28</f>
        <v>0</v>
      </c>
      <c r="E44" s="87">
        <f>Data!BW28</f>
        <v>0</v>
      </c>
      <c r="F44" s="87">
        <f>Data!CQ28</f>
        <v>0</v>
      </c>
      <c r="G44" s="87">
        <f>Data!DK28</f>
        <v>0</v>
      </c>
      <c r="H44" s="22">
        <f t="shared" si="0"/>
        <v>0</v>
      </c>
      <c r="I44" s="1"/>
      <c r="W44" s="18"/>
    </row>
    <row r="45" spans="2:23" x14ac:dyDescent="0.2">
      <c r="B45" s="7" t="s">
        <v>58</v>
      </c>
      <c r="C45" s="87">
        <f>Data!AJ28</f>
        <v>264</v>
      </c>
      <c r="D45" s="87">
        <f>Data!BD28</f>
        <v>810</v>
      </c>
      <c r="E45" s="87">
        <f>Data!BX28</f>
        <v>39</v>
      </c>
      <c r="F45" s="87">
        <f>Data!CR28</f>
        <v>0</v>
      </c>
      <c r="G45" s="87">
        <f>Data!DL28</f>
        <v>0</v>
      </c>
      <c r="H45" s="22">
        <f t="shared" si="0"/>
        <v>1113</v>
      </c>
      <c r="I45" s="1"/>
      <c r="W45" s="18"/>
    </row>
    <row r="46" spans="2:23" x14ac:dyDescent="0.2">
      <c r="B46" s="7" t="s">
        <v>59</v>
      </c>
      <c r="C46" s="87">
        <f>Data!AK28</f>
        <v>0</v>
      </c>
      <c r="D46" s="87">
        <f>Data!BE28</f>
        <v>0</v>
      </c>
      <c r="E46" s="87">
        <f>Data!BY28</f>
        <v>0</v>
      </c>
      <c r="F46" s="87">
        <f>Data!CS28</f>
        <v>0</v>
      </c>
      <c r="G46" s="87">
        <f>Data!DM28</f>
        <v>0</v>
      </c>
      <c r="H46" s="22">
        <f t="shared" si="0"/>
        <v>0</v>
      </c>
      <c r="I46" s="1"/>
      <c r="W46" s="18"/>
    </row>
    <row r="47" spans="2:23" x14ac:dyDescent="0.2">
      <c r="B47" s="7" t="s">
        <v>60</v>
      </c>
      <c r="C47" s="87">
        <f>Data!AL28</f>
        <v>3603</v>
      </c>
      <c r="D47" s="87">
        <f>Data!BF28</f>
        <v>13533</v>
      </c>
      <c r="E47" s="87">
        <f>Data!BZ28</f>
        <v>2119</v>
      </c>
      <c r="F47" s="87">
        <f>Data!CT28</f>
        <v>0</v>
      </c>
      <c r="G47" s="87">
        <f>Data!DN28</f>
        <v>0</v>
      </c>
      <c r="H47" s="22">
        <f t="shared" si="0"/>
        <v>19255</v>
      </c>
      <c r="I47" s="1"/>
      <c r="W47" s="18"/>
    </row>
    <row r="48" spans="2:23" x14ac:dyDescent="0.2">
      <c r="B48" s="7" t="s">
        <v>61</v>
      </c>
      <c r="C48" s="87">
        <f>Data!AM28</f>
        <v>0</v>
      </c>
      <c r="D48" s="87">
        <f>Data!BG28</f>
        <v>0</v>
      </c>
      <c r="E48" s="87">
        <f>Data!CA28</f>
        <v>0</v>
      </c>
      <c r="F48" s="87">
        <f>Data!CU28</f>
        <v>0</v>
      </c>
      <c r="G48" s="87">
        <f>Data!DO28</f>
        <v>0</v>
      </c>
      <c r="H48" s="22">
        <f t="shared" si="0"/>
        <v>0</v>
      </c>
      <c r="I48" s="1"/>
      <c r="W48" s="18"/>
    </row>
    <row r="49" spans="2:23" x14ac:dyDescent="0.2">
      <c r="B49" s="7" t="s">
        <v>62</v>
      </c>
      <c r="C49" s="87">
        <f>Data!AN28</f>
        <v>0</v>
      </c>
      <c r="D49" s="87">
        <f>Data!BH28</f>
        <v>531</v>
      </c>
      <c r="E49" s="87">
        <f>Data!CB28</f>
        <v>0</v>
      </c>
      <c r="F49" s="87">
        <f>Data!CV28</f>
        <v>0</v>
      </c>
      <c r="G49" s="87">
        <f>Data!DP28</f>
        <v>0</v>
      </c>
      <c r="H49" s="22">
        <f t="shared" si="0"/>
        <v>531</v>
      </c>
      <c r="I49" s="1"/>
      <c r="W49" s="18"/>
    </row>
    <row r="50" spans="2:23" x14ac:dyDescent="0.2">
      <c r="B50" s="7" t="s">
        <v>63</v>
      </c>
      <c r="C50" s="87">
        <f>Data!AO28</f>
        <v>0</v>
      </c>
      <c r="D50" s="87">
        <f>Data!BI28</f>
        <v>36</v>
      </c>
      <c r="E50" s="87">
        <f>Data!CC28</f>
        <v>0</v>
      </c>
      <c r="F50" s="87">
        <f>Data!CW28</f>
        <v>0</v>
      </c>
      <c r="G50" s="87">
        <f>Data!DQ28</f>
        <v>0</v>
      </c>
      <c r="H50" s="22">
        <f t="shared" si="0"/>
        <v>36</v>
      </c>
      <c r="I50" s="1"/>
      <c r="W50" s="18"/>
    </row>
    <row r="51" spans="2:23" x14ac:dyDescent="0.2">
      <c r="B51" s="7" t="s">
        <v>0</v>
      </c>
      <c r="C51" s="87">
        <f>Data!AP28</f>
        <v>0</v>
      </c>
      <c r="D51" s="87">
        <f>Data!BJ28</f>
        <v>0</v>
      </c>
      <c r="E51" s="87">
        <f>Data!CD28</f>
        <v>0</v>
      </c>
      <c r="F51" s="87">
        <f>Data!CX28</f>
        <v>0</v>
      </c>
      <c r="G51" s="87">
        <f>Data!DR28</f>
        <v>0</v>
      </c>
      <c r="H51" s="22">
        <f t="shared" si="0"/>
        <v>0</v>
      </c>
      <c r="I51" s="1"/>
      <c r="W51" s="18"/>
    </row>
    <row r="52" spans="2:23" x14ac:dyDescent="0.2">
      <c r="B52" s="8" t="s">
        <v>34</v>
      </c>
      <c r="C52" s="22">
        <f>SUM(C32:C51)</f>
        <v>30417</v>
      </c>
      <c r="D52" s="22">
        <f>SUM(D32:D51)</f>
        <v>40743</v>
      </c>
      <c r="E52" s="22">
        <f>SUM(E32:E51)</f>
        <v>7519</v>
      </c>
      <c r="F52" s="22">
        <f>SUM(F32:F51)</f>
        <v>0</v>
      </c>
      <c r="G52" s="22">
        <f>SUM(G32:G51)</f>
        <v>9449</v>
      </c>
      <c r="H52" s="22">
        <f t="shared" si="0"/>
        <v>88128</v>
      </c>
      <c r="I52" s="1"/>
    </row>
    <row r="53" spans="2:23" x14ac:dyDescent="0.2">
      <c r="B53" s="14"/>
      <c r="C53" s="18"/>
      <c r="D53" s="18"/>
      <c r="E53" s="18"/>
      <c r="F53" s="18"/>
      <c r="G53" s="18"/>
      <c r="H53" s="18"/>
      <c r="I53" s="1"/>
    </row>
    <row r="54" spans="2:23" ht="13.5" customHeight="1" x14ac:dyDescent="0.2">
      <c r="B54" s="27"/>
      <c r="D54" s="368" t="s">
        <v>23</v>
      </c>
      <c r="E54" s="368"/>
      <c r="F54" s="368"/>
      <c r="G54" s="183" t="s">
        <v>24</v>
      </c>
      <c r="H54" s="183" t="s">
        <v>25</v>
      </c>
    </row>
    <row r="55" spans="2:23" ht="28.5" x14ac:dyDescent="0.2">
      <c r="B55" s="366" t="s">
        <v>40</v>
      </c>
      <c r="C55" s="367"/>
      <c r="D55" s="363" t="str">
        <f>Data!T28</f>
        <v>Brody Du</v>
      </c>
      <c r="E55" s="363"/>
      <c r="F55" s="363"/>
      <c r="G55" s="184" t="str">
        <f>Data!U28</f>
        <v>(972) 338-1343</v>
      </c>
      <c r="H55" s="84" t="str">
        <f>Data!V28</f>
        <v>brody.du@untdallas.edu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Data!DS28</f>
        <v>1379870</v>
      </c>
      <c r="D61" s="88">
        <f>Data!EM28</f>
        <v>780277</v>
      </c>
      <c r="E61" s="88">
        <f>Data!FG28</f>
        <v>384635</v>
      </c>
      <c r="F61" s="88">
        <f>Data!GA28</f>
        <v>0</v>
      </c>
      <c r="G61" s="88">
        <f>Data!GU28</f>
        <v>0</v>
      </c>
      <c r="H61" s="21">
        <f>SUM(C61:G61)</f>
        <v>2544782</v>
      </c>
      <c r="I61" s="1"/>
    </row>
    <row r="62" spans="2:23" x14ac:dyDescent="0.2">
      <c r="B62" s="9" t="str">
        <f>$B$33</f>
        <v>Science</v>
      </c>
      <c r="C62" s="88">
        <f>Data!DT28</f>
        <v>397310</v>
      </c>
      <c r="D62" s="88">
        <f>Data!EN28</f>
        <v>164576</v>
      </c>
      <c r="E62" s="88">
        <f>Data!FH28</f>
        <v>0</v>
      </c>
      <c r="F62" s="88">
        <f>Data!GB28</f>
        <v>0</v>
      </c>
      <c r="G62" s="88">
        <f>Data!GV28</f>
        <v>0</v>
      </c>
      <c r="H62" s="22">
        <f t="shared" ref="H62:H81" si="1">SUM(C62:G62)</f>
        <v>561886</v>
      </c>
      <c r="I62" s="1"/>
    </row>
    <row r="63" spans="2:23" x14ac:dyDescent="0.2">
      <c r="B63" s="9" t="str">
        <f>$B$34</f>
        <v>Fine Arts</v>
      </c>
      <c r="C63" s="88">
        <f>Data!DU28</f>
        <v>42341</v>
      </c>
      <c r="D63" s="88">
        <f>Data!EO28</f>
        <v>0</v>
      </c>
      <c r="E63" s="88">
        <f>Data!FI28</f>
        <v>0</v>
      </c>
      <c r="F63" s="88">
        <f>Data!GC28</f>
        <v>0</v>
      </c>
      <c r="G63" s="88">
        <f>Data!GW28</f>
        <v>0</v>
      </c>
      <c r="H63" s="22">
        <f t="shared" si="1"/>
        <v>42341</v>
      </c>
      <c r="I63" s="1"/>
    </row>
    <row r="64" spans="2:23" x14ac:dyDescent="0.2">
      <c r="B64" s="9" t="str">
        <f>$B$35</f>
        <v>Teacher Education</v>
      </c>
      <c r="C64" s="88">
        <f>Data!DV28</f>
        <v>11264</v>
      </c>
      <c r="D64" s="88">
        <f>Data!EP28</f>
        <v>408039</v>
      </c>
      <c r="E64" s="88">
        <f>Data!FJ28</f>
        <v>205578</v>
      </c>
      <c r="F64" s="88">
        <f>Data!GD28</f>
        <v>0</v>
      </c>
      <c r="G64" s="88">
        <f>Data!GX28</f>
        <v>0</v>
      </c>
      <c r="H64" s="22">
        <f t="shared" si="1"/>
        <v>624881</v>
      </c>
      <c r="I64" s="1"/>
    </row>
    <row r="65" spans="2:9" x14ac:dyDescent="0.2">
      <c r="B65" s="9" t="str">
        <f>$B$36</f>
        <v>Agriculture</v>
      </c>
      <c r="C65" s="88">
        <f>Data!DW28</f>
        <v>0</v>
      </c>
      <c r="D65" s="88">
        <f>Data!EQ28</f>
        <v>0</v>
      </c>
      <c r="E65" s="88">
        <f>Data!FK28</f>
        <v>0</v>
      </c>
      <c r="F65" s="88">
        <f>Data!GE28</f>
        <v>0</v>
      </c>
      <c r="G65" s="88">
        <f>Data!GY28</f>
        <v>0</v>
      </c>
      <c r="H65" s="22">
        <f t="shared" si="1"/>
        <v>0</v>
      </c>
      <c r="I65" s="1"/>
    </row>
    <row r="66" spans="2:9" x14ac:dyDescent="0.2">
      <c r="B66" s="9" t="str">
        <f>$B$37</f>
        <v>Engineering</v>
      </c>
      <c r="C66" s="88">
        <f>Data!DX28</f>
        <v>46866</v>
      </c>
      <c r="D66" s="88">
        <f>Data!ER28</f>
        <v>141292</v>
      </c>
      <c r="E66" s="88">
        <f>Data!FL28</f>
        <v>0</v>
      </c>
      <c r="F66" s="88">
        <f>Data!GF28</f>
        <v>0</v>
      </c>
      <c r="G66" s="88">
        <f>Data!GZ28</f>
        <v>0</v>
      </c>
      <c r="H66" s="22">
        <f t="shared" si="1"/>
        <v>188158</v>
      </c>
      <c r="I66" s="1"/>
    </row>
    <row r="67" spans="2:9" x14ac:dyDescent="0.2">
      <c r="B67" s="9" t="str">
        <f>$B$38</f>
        <v>Home Economics</v>
      </c>
      <c r="C67" s="88">
        <f>Data!DY28</f>
        <v>45119</v>
      </c>
      <c r="D67" s="88">
        <f>Data!ES28</f>
        <v>27821</v>
      </c>
      <c r="E67" s="88">
        <f>Data!FM28</f>
        <v>0</v>
      </c>
      <c r="F67" s="88">
        <f>Data!GG28</f>
        <v>0</v>
      </c>
      <c r="G67" s="88">
        <f>Data!HA28</f>
        <v>0</v>
      </c>
      <c r="H67" s="22">
        <f t="shared" si="1"/>
        <v>72940</v>
      </c>
      <c r="I67" s="1"/>
    </row>
    <row r="68" spans="2:9" x14ac:dyDescent="0.2">
      <c r="B68" s="9" t="str">
        <f>$B$39</f>
        <v>Law</v>
      </c>
      <c r="C68" s="88">
        <f>Data!DZ28</f>
        <v>0</v>
      </c>
      <c r="D68" s="88">
        <f>Data!ET28</f>
        <v>0</v>
      </c>
      <c r="E68" s="88">
        <f>Data!FN28</f>
        <v>0</v>
      </c>
      <c r="F68" s="88">
        <f>Data!GH28</f>
        <v>0</v>
      </c>
      <c r="G68" s="88">
        <f>Data!HB28</f>
        <v>1106540</v>
      </c>
      <c r="H68" s="22">
        <f t="shared" si="1"/>
        <v>1106540</v>
      </c>
      <c r="I68" s="1"/>
    </row>
    <row r="69" spans="2:9" x14ac:dyDescent="0.2">
      <c r="B69" s="9" t="str">
        <f>$B$40</f>
        <v>Social Service</v>
      </c>
      <c r="C69" s="88">
        <f>Data!EA28</f>
        <v>0</v>
      </c>
      <c r="D69" s="88">
        <f>Data!EU28</f>
        <v>0</v>
      </c>
      <c r="E69" s="88">
        <f>Data!FO28</f>
        <v>0</v>
      </c>
      <c r="F69" s="88">
        <f>Data!GI28</f>
        <v>0</v>
      </c>
      <c r="G69" s="88">
        <f>Data!HC28</f>
        <v>0</v>
      </c>
      <c r="H69" s="22">
        <f t="shared" si="1"/>
        <v>0</v>
      </c>
      <c r="I69" s="1"/>
    </row>
    <row r="70" spans="2:9" x14ac:dyDescent="0.2">
      <c r="B70" s="9" t="str">
        <f>$B$41</f>
        <v>Library Science</v>
      </c>
      <c r="C70" s="88">
        <f>Data!EB28</f>
        <v>0</v>
      </c>
      <c r="D70" s="88">
        <f>Data!EV28</f>
        <v>0</v>
      </c>
      <c r="E70" s="88">
        <f>Data!FP28</f>
        <v>0</v>
      </c>
      <c r="F70" s="88">
        <f>Data!GJ28</f>
        <v>0</v>
      </c>
      <c r="G70" s="88">
        <f>Data!HD28</f>
        <v>0</v>
      </c>
      <c r="H70" s="22">
        <f t="shared" si="1"/>
        <v>0</v>
      </c>
      <c r="I70" s="1"/>
    </row>
    <row r="71" spans="2:9" x14ac:dyDescent="0.2">
      <c r="B71" s="9" t="str">
        <f>$B$42</f>
        <v>Veterinary Science</v>
      </c>
      <c r="C71" s="88">
        <f>Data!EC28</f>
        <v>0</v>
      </c>
      <c r="D71" s="88">
        <f>Data!EW28</f>
        <v>0</v>
      </c>
      <c r="E71" s="88">
        <f>Data!FQ28</f>
        <v>0</v>
      </c>
      <c r="F71" s="88">
        <f>Data!GK28</f>
        <v>0</v>
      </c>
      <c r="G71" s="88">
        <f>Data!HE28</f>
        <v>0</v>
      </c>
      <c r="H71" s="22">
        <f t="shared" si="1"/>
        <v>0</v>
      </c>
      <c r="I71" s="1"/>
    </row>
    <row r="72" spans="2:9" x14ac:dyDescent="0.2">
      <c r="B72" s="9" t="str">
        <f>$B$43</f>
        <v>Vocational Training</v>
      </c>
      <c r="C72" s="88">
        <f>Data!ED28</f>
        <v>0</v>
      </c>
      <c r="D72" s="88">
        <f>Data!EX28</f>
        <v>0</v>
      </c>
      <c r="E72" s="88">
        <f>Data!FR28</f>
        <v>0</v>
      </c>
      <c r="F72" s="88">
        <f>Data!GL28</f>
        <v>0</v>
      </c>
      <c r="G72" s="88">
        <f>Data!HF28</f>
        <v>0</v>
      </c>
      <c r="H72" s="22">
        <f t="shared" si="1"/>
        <v>0</v>
      </c>
      <c r="I72" s="1"/>
    </row>
    <row r="73" spans="2:9" x14ac:dyDescent="0.2">
      <c r="B73" s="9" t="str">
        <f>$B$44</f>
        <v>Physical Training</v>
      </c>
      <c r="C73" s="88">
        <f>Data!EE28</f>
        <v>0</v>
      </c>
      <c r="D73" s="88">
        <f>Data!EY28</f>
        <v>0</v>
      </c>
      <c r="E73" s="88">
        <f>Data!FS28</f>
        <v>0</v>
      </c>
      <c r="F73" s="88">
        <f>Data!GM28</f>
        <v>0</v>
      </c>
      <c r="G73" s="88">
        <f>Data!HG28</f>
        <v>0</v>
      </c>
      <c r="H73" s="22">
        <f t="shared" si="1"/>
        <v>0</v>
      </c>
      <c r="I73" s="1"/>
    </row>
    <row r="74" spans="2:9" x14ac:dyDescent="0.2">
      <c r="B74" s="9" t="str">
        <f>$B$45</f>
        <v>Health Services</v>
      </c>
      <c r="C74" s="88">
        <f>Data!EF28</f>
        <v>17790</v>
      </c>
      <c r="D74" s="88">
        <f>Data!EZ28</f>
        <v>0</v>
      </c>
      <c r="E74" s="88">
        <f>Data!FT28</f>
        <v>0</v>
      </c>
      <c r="F74" s="88">
        <f>Data!GN28</f>
        <v>0</v>
      </c>
      <c r="G74" s="88">
        <f>Data!HH28</f>
        <v>0</v>
      </c>
      <c r="H74" s="22">
        <f t="shared" si="1"/>
        <v>17790</v>
      </c>
      <c r="I74" s="1"/>
    </row>
    <row r="75" spans="2:9" x14ac:dyDescent="0.2">
      <c r="B75" s="9" t="str">
        <f>$B$46</f>
        <v>Pharmacy</v>
      </c>
      <c r="C75" s="88">
        <f>Data!EG28</f>
        <v>0</v>
      </c>
      <c r="D75" s="88">
        <f>Data!FA28</f>
        <v>0</v>
      </c>
      <c r="E75" s="88">
        <f>Data!FU28</f>
        <v>0</v>
      </c>
      <c r="F75" s="88">
        <f>Data!GO28</f>
        <v>0</v>
      </c>
      <c r="G75" s="88">
        <f>Data!HI28</f>
        <v>0</v>
      </c>
      <c r="H75" s="22">
        <f t="shared" si="1"/>
        <v>0</v>
      </c>
      <c r="I75" s="1"/>
    </row>
    <row r="76" spans="2:9" x14ac:dyDescent="0.2">
      <c r="B76" s="9" t="str">
        <f>$B$47</f>
        <v>Business Administration</v>
      </c>
      <c r="C76" s="88">
        <f>Data!EH28</f>
        <v>252651</v>
      </c>
      <c r="D76" s="88">
        <f>Data!FB28</f>
        <v>1288470</v>
      </c>
      <c r="E76" s="88">
        <f>Data!FV28</f>
        <v>173267</v>
      </c>
      <c r="F76" s="88">
        <f>Data!GP28</f>
        <v>0</v>
      </c>
      <c r="G76" s="88">
        <f>Data!HJ28</f>
        <v>0</v>
      </c>
      <c r="H76" s="22">
        <f t="shared" si="1"/>
        <v>1714388</v>
      </c>
      <c r="I76" s="1"/>
    </row>
    <row r="77" spans="2:9" x14ac:dyDescent="0.2">
      <c r="B77" s="9" t="str">
        <f>$B$48</f>
        <v>Optometry</v>
      </c>
      <c r="C77" s="88">
        <f>Data!EI28</f>
        <v>0</v>
      </c>
      <c r="D77" s="88">
        <f>Data!FC28</f>
        <v>0</v>
      </c>
      <c r="E77" s="88">
        <f>Data!FW28</f>
        <v>0</v>
      </c>
      <c r="F77" s="88">
        <f>Data!GQ28</f>
        <v>0</v>
      </c>
      <c r="G77" s="88">
        <f>Data!HK28</f>
        <v>0</v>
      </c>
      <c r="H77" s="22">
        <f t="shared" si="1"/>
        <v>0</v>
      </c>
      <c r="I77" s="1"/>
    </row>
    <row r="78" spans="2:9" x14ac:dyDescent="0.2">
      <c r="B78" s="9" t="str">
        <f>$B$49</f>
        <v>Teacher Ed-Practice Teaching</v>
      </c>
      <c r="C78" s="88">
        <f>Data!EJ28</f>
        <v>0</v>
      </c>
      <c r="D78" s="88">
        <f>Data!FD28</f>
        <v>27240</v>
      </c>
      <c r="E78" s="88">
        <f>Data!FX28</f>
        <v>0</v>
      </c>
      <c r="F78" s="88">
        <f>Data!GR28</f>
        <v>0</v>
      </c>
      <c r="G78" s="88">
        <f>Data!HL28</f>
        <v>0</v>
      </c>
      <c r="H78" s="22">
        <f t="shared" si="1"/>
        <v>27240</v>
      </c>
      <c r="I78" s="1"/>
    </row>
    <row r="79" spans="2:9" x14ac:dyDescent="0.2">
      <c r="B79" s="9" t="str">
        <f>$B$50</f>
        <v>Technology</v>
      </c>
      <c r="C79" s="88">
        <f>Data!EK28</f>
        <v>0</v>
      </c>
      <c r="D79" s="88">
        <f>Data!FE28</f>
        <v>0</v>
      </c>
      <c r="E79" s="88">
        <f>Data!FY28</f>
        <v>0</v>
      </c>
      <c r="F79" s="88">
        <f>Data!GS28</f>
        <v>0</v>
      </c>
      <c r="G79" s="88">
        <f>Data!HM28</f>
        <v>0</v>
      </c>
      <c r="H79" s="22">
        <f t="shared" si="1"/>
        <v>0</v>
      </c>
      <c r="I79" s="1"/>
    </row>
    <row r="80" spans="2:9" x14ac:dyDescent="0.2">
      <c r="B80" s="9" t="str">
        <f>$B$51</f>
        <v>Nursing</v>
      </c>
      <c r="C80" s="88">
        <f>Data!EL28</f>
        <v>0</v>
      </c>
      <c r="D80" s="88">
        <f>Data!FF28</f>
        <v>0</v>
      </c>
      <c r="E80" s="88">
        <f>Data!FZ28</f>
        <v>0</v>
      </c>
      <c r="F80" s="88">
        <f>Data!GT28</f>
        <v>0</v>
      </c>
      <c r="G80" s="88">
        <f>Data!HN28</f>
        <v>0</v>
      </c>
      <c r="H80" s="22">
        <f t="shared" si="1"/>
        <v>0</v>
      </c>
      <c r="I80" s="1"/>
    </row>
    <row r="81" spans="2:9" x14ac:dyDescent="0.2">
      <c r="B81" s="39" t="str">
        <f>$B$52</f>
        <v>Totals</v>
      </c>
      <c r="C81" s="21">
        <f>SUM(C61:C80)</f>
        <v>2193211</v>
      </c>
      <c r="D81" s="21">
        <f>SUM(D61:D80)</f>
        <v>2837715</v>
      </c>
      <c r="E81" s="21">
        <f>SUM(E61:E80)</f>
        <v>763480</v>
      </c>
      <c r="F81" s="21">
        <f>SUM(F61:F80)</f>
        <v>0</v>
      </c>
      <c r="G81" s="21">
        <f>SUM(G61:G80)</f>
        <v>1106540</v>
      </c>
      <c r="H81" s="21">
        <f t="shared" si="1"/>
        <v>6900946</v>
      </c>
      <c r="I81" s="1"/>
    </row>
    <row r="82" spans="2:9" x14ac:dyDescent="0.2">
      <c r="B82" s="14"/>
      <c r="C82" s="15"/>
      <c r="D82" s="15"/>
      <c r="E82" s="15"/>
      <c r="F82" s="15"/>
      <c r="G82" s="15"/>
      <c r="H82" s="16"/>
      <c r="I82" s="1"/>
    </row>
    <row r="83" spans="2:9" ht="13.5" customHeight="1" x14ac:dyDescent="0.2">
      <c r="B83" s="27"/>
      <c r="D83" s="368" t="s">
        <v>23</v>
      </c>
      <c r="E83" s="368"/>
      <c r="F83" s="368"/>
      <c r="G83" s="183" t="s">
        <v>24</v>
      </c>
      <c r="H83" s="183" t="s">
        <v>25</v>
      </c>
    </row>
    <row r="84" spans="2:9" ht="28.5" x14ac:dyDescent="0.2">
      <c r="B84" s="366" t="s">
        <v>41</v>
      </c>
      <c r="C84" s="367"/>
      <c r="D84" s="363" t="str">
        <f>Data!T28</f>
        <v>Brody Du</v>
      </c>
      <c r="E84" s="363"/>
      <c r="F84" s="363"/>
      <c r="G84" s="184" t="str">
        <f>Data!U28</f>
        <v>(972) 338-1343</v>
      </c>
      <c r="H84" s="84" t="str">
        <f>Data!V28</f>
        <v>brody.du@untdallas.edu</v>
      </c>
    </row>
    <row r="85" spans="2:9" ht="13.5" customHeight="1" x14ac:dyDescent="0.2">
      <c r="B85" s="27"/>
      <c r="C85" s="27"/>
      <c r="D85" s="27"/>
      <c r="E85" s="27"/>
      <c r="F85" s="27"/>
      <c r="G85" s="27"/>
      <c r="H85" s="5"/>
    </row>
    <row r="86" spans="2:9" x14ac:dyDescent="0.2">
      <c r="B86" s="181" t="s">
        <v>33</v>
      </c>
      <c r="C86" s="13"/>
      <c r="D86" s="13"/>
      <c r="E86" s="13"/>
      <c r="F86" s="13"/>
      <c r="G86" s="13"/>
      <c r="H86" s="17">
        <f>H13+H14</f>
        <v>16227581</v>
      </c>
    </row>
    <row r="87" spans="2:9" ht="42.75" customHeight="1" x14ac:dyDescent="0.2">
      <c r="B87" s="361" t="s">
        <v>8</v>
      </c>
      <c r="C87" s="361"/>
      <c r="D87" s="361"/>
      <c r="E87" s="361"/>
      <c r="F87" s="361"/>
      <c r="G87" s="361"/>
      <c r="H87" s="38"/>
    </row>
    <row r="88" spans="2:9" x14ac:dyDescent="0.2">
      <c r="B88" s="181"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Data!HR28</f>
        <v>0</v>
      </c>
      <c r="D91" s="171">
        <f>Data!IL28</f>
        <v>0</v>
      </c>
      <c r="E91" s="171">
        <f>Data!JF28</f>
        <v>0</v>
      </c>
      <c r="F91" s="171">
        <f>Data!JZ28</f>
        <v>0</v>
      </c>
      <c r="G91" s="171">
        <f>Data!KT28</f>
        <v>0</v>
      </c>
      <c r="H91" s="40">
        <f t="shared" ref="H91:H111" si="2">SUM(C91:G91)</f>
        <v>0</v>
      </c>
    </row>
    <row r="92" spans="2:9" x14ac:dyDescent="0.2">
      <c r="B92" s="9" t="str">
        <f>$B$33</f>
        <v>Science</v>
      </c>
      <c r="C92" s="171">
        <f>Data!HS28</f>
        <v>0</v>
      </c>
      <c r="D92" s="171">
        <f>Data!IM28</f>
        <v>0</v>
      </c>
      <c r="E92" s="171">
        <f>Data!JG28</f>
        <v>0</v>
      </c>
      <c r="F92" s="171">
        <f>Data!KA28</f>
        <v>0</v>
      </c>
      <c r="G92" s="171">
        <f>Data!KU28</f>
        <v>0</v>
      </c>
      <c r="H92" s="75">
        <f t="shared" si="2"/>
        <v>0</v>
      </c>
    </row>
    <row r="93" spans="2:9" x14ac:dyDescent="0.2">
      <c r="B93" s="9" t="str">
        <f>$B$34</f>
        <v>Fine Arts</v>
      </c>
      <c r="C93" s="171">
        <f>Data!HT28</f>
        <v>0</v>
      </c>
      <c r="D93" s="171">
        <f>Data!IN28</f>
        <v>0</v>
      </c>
      <c r="E93" s="171">
        <f>Data!JH28</f>
        <v>0</v>
      </c>
      <c r="F93" s="171">
        <f>Data!KB28</f>
        <v>0</v>
      </c>
      <c r="G93" s="171">
        <f>Data!KV28</f>
        <v>0</v>
      </c>
      <c r="H93" s="75">
        <f t="shared" si="2"/>
        <v>0</v>
      </c>
    </row>
    <row r="94" spans="2:9" x14ac:dyDescent="0.2">
      <c r="B94" s="9" t="str">
        <f>$B$35</f>
        <v>Teacher Education</v>
      </c>
      <c r="C94" s="171">
        <f>Data!HU28</f>
        <v>0</v>
      </c>
      <c r="D94" s="171">
        <f>Data!IO28</f>
        <v>0</v>
      </c>
      <c r="E94" s="171">
        <f>Data!JI28</f>
        <v>0</v>
      </c>
      <c r="F94" s="171">
        <f>Data!KC28</f>
        <v>0</v>
      </c>
      <c r="G94" s="171">
        <f>Data!KW28</f>
        <v>0</v>
      </c>
      <c r="H94" s="75">
        <f t="shared" si="2"/>
        <v>0</v>
      </c>
    </row>
    <row r="95" spans="2:9" x14ac:dyDescent="0.2">
      <c r="B95" s="9" t="str">
        <f>$B$36</f>
        <v>Agriculture</v>
      </c>
      <c r="C95" s="171">
        <f>Data!HV28</f>
        <v>0</v>
      </c>
      <c r="D95" s="171">
        <f>Data!IP28</f>
        <v>0</v>
      </c>
      <c r="E95" s="171">
        <f>Data!JJ28</f>
        <v>0</v>
      </c>
      <c r="F95" s="171">
        <f>Data!KD28</f>
        <v>0</v>
      </c>
      <c r="G95" s="171">
        <f>Data!KX28</f>
        <v>0</v>
      </c>
      <c r="H95" s="75">
        <f t="shared" si="2"/>
        <v>0</v>
      </c>
    </row>
    <row r="96" spans="2:9" x14ac:dyDescent="0.2">
      <c r="B96" s="9" t="str">
        <f>$B$37</f>
        <v>Engineering</v>
      </c>
      <c r="C96" s="171">
        <f>Data!HW28</f>
        <v>0</v>
      </c>
      <c r="D96" s="171">
        <f>Data!IQ28</f>
        <v>0</v>
      </c>
      <c r="E96" s="171">
        <f>Data!JK28</f>
        <v>0</v>
      </c>
      <c r="F96" s="171">
        <f>Data!KE28</f>
        <v>0</v>
      </c>
      <c r="G96" s="171">
        <f>Data!KY28</f>
        <v>0</v>
      </c>
      <c r="H96" s="75">
        <f t="shared" si="2"/>
        <v>0</v>
      </c>
    </row>
    <row r="97" spans="2:8" x14ac:dyDescent="0.2">
      <c r="B97" s="9" t="str">
        <f>$B$38</f>
        <v>Home Economics</v>
      </c>
      <c r="C97" s="171">
        <f>Data!HX28</f>
        <v>0</v>
      </c>
      <c r="D97" s="171">
        <f>Data!IR28</f>
        <v>0</v>
      </c>
      <c r="E97" s="171">
        <f>Data!JL28</f>
        <v>0</v>
      </c>
      <c r="F97" s="171">
        <f>Data!KF28</f>
        <v>0</v>
      </c>
      <c r="G97" s="171">
        <f>Data!KZ28</f>
        <v>0</v>
      </c>
      <c r="H97" s="75">
        <f t="shared" si="2"/>
        <v>0</v>
      </c>
    </row>
    <row r="98" spans="2:8" x14ac:dyDescent="0.2">
      <c r="B98" s="9" t="str">
        <f>$B$39</f>
        <v>Law</v>
      </c>
      <c r="C98" s="171">
        <f>Data!HY28</f>
        <v>0</v>
      </c>
      <c r="D98" s="171">
        <f>Data!IS28</f>
        <v>0</v>
      </c>
      <c r="E98" s="171">
        <f>Data!JM28</f>
        <v>0</v>
      </c>
      <c r="F98" s="171">
        <f>Data!KG28</f>
        <v>0</v>
      </c>
      <c r="G98" s="171">
        <f>Data!LA28</f>
        <v>0</v>
      </c>
      <c r="H98" s="75">
        <f t="shared" si="2"/>
        <v>0</v>
      </c>
    </row>
    <row r="99" spans="2:8" x14ac:dyDescent="0.2">
      <c r="B99" s="9" t="str">
        <f>$B$40</f>
        <v>Social Service</v>
      </c>
      <c r="C99" s="171">
        <f>Data!HZ28</f>
        <v>0</v>
      </c>
      <c r="D99" s="171">
        <f>Data!IT28</f>
        <v>0</v>
      </c>
      <c r="E99" s="171">
        <f>Data!JN28</f>
        <v>0</v>
      </c>
      <c r="F99" s="171">
        <f>Data!KH28</f>
        <v>0</v>
      </c>
      <c r="G99" s="171">
        <f>Data!LB28</f>
        <v>0</v>
      </c>
      <c r="H99" s="75">
        <f t="shared" si="2"/>
        <v>0</v>
      </c>
    </row>
    <row r="100" spans="2:8" x14ac:dyDescent="0.2">
      <c r="B100" s="9" t="str">
        <f>$B$41</f>
        <v>Library Science</v>
      </c>
      <c r="C100" s="171">
        <f>Data!IA28</f>
        <v>0</v>
      </c>
      <c r="D100" s="171">
        <f>Data!IU28</f>
        <v>0</v>
      </c>
      <c r="E100" s="171">
        <f>Data!JO28</f>
        <v>0</v>
      </c>
      <c r="F100" s="171">
        <f>Data!KI28</f>
        <v>0</v>
      </c>
      <c r="G100" s="171">
        <f>Data!LC28</f>
        <v>0</v>
      </c>
      <c r="H100" s="75">
        <f t="shared" si="2"/>
        <v>0</v>
      </c>
    </row>
    <row r="101" spans="2:8" x14ac:dyDescent="0.2">
      <c r="B101" s="9" t="str">
        <f>$B$42</f>
        <v>Veterinary Science</v>
      </c>
      <c r="C101" s="171">
        <f>Data!IB28</f>
        <v>0</v>
      </c>
      <c r="D101" s="171">
        <f>Data!IV28</f>
        <v>0</v>
      </c>
      <c r="E101" s="171">
        <f>Data!JP28</f>
        <v>0</v>
      </c>
      <c r="F101" s="171">
        <f>Data!KJ28</f>
        <v>0</v>
      </c>
      <c r="G101" s="171">
        <f>Data!LD28</f>
        <v>0</v>
      </c>
      <c r="H101" s="75">
        <f t="shared" si="2"/>
        <v>0</v>
      </c>
    </row>
    <row r="102" spans="2:8" x14ac:dyDescent="0.2">
      <c r="B102" s="9" t="str">
        <f>$B$43</f>
        <v>Vocational Training</v>
      </c>
      <c r="C102" s="171">
        <f>Data!IC28</f>
        <v>0</v>
      </c>
      <c r="D102" s="171">
        <f>Data!IW28</f>
        <v>0</v>
      </c>
      <c r="E102" s="171">
        <f>Data!JQ28</f>
        <v>0</v>
      </c>
      <c r="F102" s="171">
        <f>Data!KK28</f>
        <v>0</v>
      </c>
      <c r="G102" s="171">
        <f>Data!LE28</f>
        <v>0</v>
      </c>
      <c r="H102" s="75">
        <f t="shared" si="2"/>
        <v>0</v>
      </c>
    </row>
    <row r="103" spans="2:8" x14ac:dyDescent="0.2">
      <c r="B103" s="9" t="str">
        <f>$B$44</f>
        <v>Physical Training</v>
      </c>
      <c r="C103" s="171">
        <f>Data!ID28</f>
        <v>0</v>
      </c>
      <c r="D103" s="171">
        <f>Data!IX28</f>
        <v>0</v>
      </c>
      <c r="E103" s="171">
        <f>Data!JR28</f>
        <v>0</v>
      </c>
      <c r="F103" s="171">
        <f>Data!KL28</f>
        <v>0</v>
      </c>
      <c r="G103" s="171">
        <f>Data!LF28</f>
        <v>0</v>
      </c>
      <c r="H103" s="75">
        <f t="shared" si="2"/>
        <v>0</v>
      </c>
    </row>
    <row r="104" spans="2:8" x14ac:dyDescent="0.2">
      <c r="B104" s="9" t="str">
        <f>$B$45</f>
        <v>Health Services</v>
      </c>
      <c r="C104" s="171">
        <f>Data!IE28</f>
        <v>0</v>
      </c>
      <c r="D104" s="171">
        <f>Data!IY28</f>
        <v>0</v>
      </c>
      <c r="E104" s="171">
        <f>Data!JS28</f>
        <v>0</v>
      </c>
      <c r="F104" s="171">
        <f>Data!KM28</f>
        <v>0</v>
      </c>
      <c r="G104" s="171">
        <f>Data!LG28</f>
        <v>0</v>
      </c>
      <c r="H104" s="75">
        <f t="shared" si="2"/>
        <v>0</v>
      </c>
    </row>
    <row r="105" spans="2:8" x14ac:dyDescent="0.2">
      <c r="B105" s="9" t="str">
        <f>$B$46</f>
        <v>Pharmacy</v>
      </c>
      <c r="C105" s="171">
        <f>Data!IF28</f>
        <v>0</v>
      </c>
      <c r="D105" s="171">
        <f>Data!IZ28</f>
        <v>0</v>
      </c>
      <c r="E105" s="171">
        <f>Data!JT28</f>
        <v>0</v>
      </c>
      <c r="F105" s="171">
        <f>Data!KN28</f>
        <v>0</v>
      </c>
      <c r="G105" s="171">
        <f>Data!LH28</f>
        <v>0</v>
      </c>
      <c r="H105" s="75">
        <f t="shared" si="2"/>
        <v>0</v>
      </c>
    </row>
    <row r="106" spans="2:8" x14ac:dyDescent="0.2">
      <c r="B106" s="9" t="str">
        <f>$B$47</f>
        <v>Business Administration</v>
      </c>
      <c r="C106" s="171">
        <f>Data!IG28</f>
        <v>0</v>
      </c>
      <c r="D106" s="171">
        <f>Data!JA28</f>
        <v>0</v>
      </c>
      <c r="E106" s="171">
        <f>Data!JU28</f>
        <v>0</v>
      </c>
      <c r="F106" s="171">
        <f>Data!KO28</f>
        <v>0</v>
      </c>
      <c r="G106" s="171">
        <f>Data!LI28</f>
        <v>0</v>
      </c>
      <c r="H106" s="75">
        <f t="shared" si="2"/>
        <v>0</v>
      </c>
    </row>
    <row r="107" spans="2:8" x14ac:dyDescent="0.2">
      <c r="B107" s="9" t="str">
        <f>$B$48</f>
        <v>Optometry</v>
      </c>
      <c r="C107" s="171">
        <f>Data!IH28</f>
        <v>0</v>
      </c>
      <c r="D107" s="171">
        <f>Data!JB28</f>
        <v>0</v>
      </c>
      <c r="E107" s="171">
        <f>Data!JV28</f>
        <v>0</v>
      </c>
      <c r="F107" s="171">
        <f>Data!KP28</f>
        <v>0</v>
      </c>
      <c r="G107" s="171">
        <f>Data!LJ28</f>
        <v>0</v>
      </c>
      <c r="H107" s="75">
        <f t="shared" si="2"/>
        <v>0</v>
      </c>
    </row>
    <row r="108" spans="2:8" x14ac:dyDescent="0.2">
      <c r="B108" s="9" t="str">
        <f>$B$49</f>
        <v>Teacher Ed-Practice Teaching</v>
      </c>
      <c r="C108" s="171">
        <f>Data!II28</f>
        <v>0</v>
      </c>
      <c r="D108" s="171">
        <f>Data!JC28</f>
        <v>0</v>
      </c>
      <c r="E108" s="171">
        <f>Data!JW28</f>
        <v>0</v>
      </c>
      <c r="F108" s="171">
        <f>Data!KQ28</f>
        <v>0</v>
      </c>
      <c r="G108" s="171">
        <f>Data!LK28</f>
        <v>0</v>
      </c>
      <c r="H108" s="75">
        <f t="shared" si="2"/>
        <v>0</v>
      </c>
    </row>
    <row r="109" spans="2:8" x14ac:dyDescent="0.2">
      <c r="B109" s="9" t="str">
        <f>$B$50</f>
        <v>Technology</v>
      </c>
      <c r="C109" s="171">
        <f>Data!IJ28</f>
        <v>0</v>
      </c>
      <c r="D109" s="171">
        <f>Data!JD28</f>
        <v>0</v>
      </c>
      <c r="E109" s="171">
        <f>Data!JX28</f>
        <v>0</v>
      </c>
      <c r="F109" s="171">
        <f>Data!KR28</f>
        <v>0</v>
      </c>
      <c r="G109" s="171">
        <f>Data!LL28</f>
        <v>0</v>
      </c>
      <c r="H109" s="75">
        <f t="shared" si="2"/>
        <v>0</v>
      </c>
    </row>
    <row r="110" spans="2:8" x14ac:dyDescent="0.2">
      <c r="B110" s="9" t="str">
        <f>$B$51</f>
        <v>Nursing</v>
      </c>
      <c r="C110" s="171">
        <f>Data!IK28</f>
        <v>0</v>
      </c>
      <c r="D110" s="171">
        <f>Data!JE28</f>
        <v>0</v>
      </c>
      <c r="E110" s="171">
        <f>Data!JY28</f>
        <v>0</v>
      </c>
      <c r="F110" s="171">
        <f>Data!KS28</f>
        <v>0</v>
      </c>
      <c r="G110" s="171">
        <f>Data!HPM28</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1379870</v>
      </c>
      <c r="D116" s="21">
        <f t="shared" si="3"/>
        <v>780277</v>
      </c>
      <c r="E116" s="21">
        <f t="shared" si="3"/>
        <v>384635</v>
      </c>
      <c r="F116" s="21">
        <f t="shared" si="3"/>
        <v>0</v>
      </c>
      <c r="G116" s="21">
        <f t="shared" si="3"/>
        <v>0</v>
      </c>
      <c r="H116" s="40">
        <f t="shared" ref="H116:H136" si="4">SUM(C116:G116)</f>
        <v>2544782</v>
      </c>
      <c r="I116" s="1"/>
    </row>
    <row r="117" spans="2:9" x14ac:dyDescent="0.2">
      <c r="B117" s="9" t="str">
        <f>$B$33</f>
        <v>Science</v>
      </c>
      <c r="C117" s="22">
        <f t="shared" si="3"/>
        <v>397310</v>
      </c>
      <c r="D117" s="22">
        <f t="shared" si="3"/>
        <v>164576</v>
      </c>
      <c r="E117" s="22">
        <f t="shared" si="3"/>
        <v>0</v>
      </c>
      <c r="F117" s="22">
        <f t="shared" si="3"/>
        <v>0</v>
      </c>
      <c r="G117" s="22">
        <f t="shared" si="3"/>
        <v>0</v>
      </c>
      <c r="H117" s="75">
        <f t="shared" si="4"/>
        <v>561886</v>
      </c>
      <c r="I117" s="1"/>
    </row>
    <row r="118" spans="2:9" x14ac:dyDescent="0.2">
      <c r="B118" s="9" t="str">
        <f>$B$34</f>
        <v>Fine Arts</v>
      </c>
      <c r="C118" s="22">
        <f t="shared" si="3"/>
        <v>42341</v>
      </c>
      <c r="D118" s="22">
        <f t="shared" si="3"/>
        <v>0</v>
      </c>
      <c r="E118" s="22">
        <f t="shared" si="3"/>
        <v>0</v>
      </c>
      <c r="F118" s="22">
        <f t="shared" si="3"/>
        <v>0</v>
      </c>
      <c r="G118" s="22">
        <f t="shared" si="3"/>
        <v>0</v>
      </c>
      <c r="H118" s="75">
        <f t="shared" si="4"/>
        <v>42341</v>
      </c>
      <c r="I118" s="1"/>
    </row>
    <row r="119" spans="2:9" x14ac:dyDescent="0.2">
      <c r="B119" s="9" t="str">
        <f>$B$35</f>
        <v>Teacher Education</v>
      </c>
      <c r="C119" s="22">
        <f t="shared" si="3"/>
        <v>11264</v>
      </c>
      <c r="D119" s="22">
        <f t="shared" si="3"/>
        <v>408039</v>
      </c>
      <c r="E119" s="22">
        <f t="shared" si="3"/>
        <v>205578</v>
      </c>
      <c r="F119" s="22">
        <f t="shared" si="3"/>
        <v>0</v>
      </c>
      <c r="G119" s="22">
        <f t="shared" si="3"/>
        <v>0</v>
      </c>
      <c r="H119" s="75">
        <f t="shared" si="4"/>
        <v>624881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46866</v>
      </c>
      <c r="D121" s="22">
        <f t="shared" si="3"/>
        <v>141292</v>
      </c>
      <c r="E121" s="22">
        <f t="shared" si="3"/>
        <v>0</v>
      </c>
      <c r="F121" s="22">
        <f t="shared" si="3"/>
        <v>0</v>
      </c>
      <c r="G121" s="22">
        <f t="shared" si="3"/>
        <v>0</v>
      </c>
      <c r="H121" s="75">
        <f t="shared" si="4"/>
        <v>188158</v>
      </c>
      <c r="I121" s="1"/>
    </row>
    <row r="122" spans="2:9" x14ac:dyDescent="0.2">
      <c r="B122" s="9" t="str">
        <f>$B$38</f>
        <v>Home Economics</v>
      </c>
      <c r="C122" s="22">
        <f t="shared" si="3"/>
        <v>45119</v>
      </c>
      <c r="D122" s="22">
        <f t="shared" si="3"/>
        <v>27821</v>
      </c>
      <c r="E122" s="22">
        <f t="shared" si="3"/>
        <v>0</v>
      </c>
      <c r="F122" s="22">
        <f t="shared" si="3"/>
        <v>0</v>
      </c>
      <c r="G122" s="22">
        <f t="shared" si="3"/>
        <v>0</v>
      </c>
      <c r="H122" s="75">
        <f t="shared" si="4"/>
        <v>72940</v>
      </c>
      <c r="I122" s="1"/>
    </row>
    <row r="123" spans="2:9" x14ac:dyDescent="0.2">
      <c r="B123" s="9" t="str">
        <f>$B$39</f>
        <v>Law</v>
      </c>
      <c r="C123" s="22">
        <f t="shared" si="3"/>
        <v>0</v>
      </c>
      <c r="D123" s="22">
        <f t="shared" si="3"/>
        <v>0</v>
      </c>
      <c r="E123" s="22">
        <f t="shared" si="3"/>
        <v>0</v>
      </c>
      <c r="F123" s="22">
        <f t="shared" si="3"/>
        <v>0</v>
      </c>
      <c r="G123" s="22">
        <f t="shared" si="3"/>
        <v>1106540</v>
      </c>
      <c r="H123" s="75">
        <f t="shared" si="4"/>
        <v>1106540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17790</v>
      </c>
      <c r="D129" s="22">
        <f t="shared" si="3"/>
        <v>0</v>
      </c>
      <c r="E129" s="22">
        <f t="shared" si="3"/>
        <v>0</v>
      </c>
      <c r="F129" s="22">
        <f t="shared" si="3"/>
        <v>0</v>
      </c>
      <c r="G129" s="22">
        <f t="shared" si="3"/>
        <v>0</v>
      </c>
      <c r="H129" s="75">
        <f t="shared" si="4"/>
        <v>17790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252651</v>
      </c>
      <c r="D131" s="22">
        <f t="shared" si="3"/>
        <v>1288470</v>
      </c>
      <c r="E131" s="22">
        <f t="shared" si="3"/>
        <v>173267</v>
      </c>
      <c r="F131" s="22">
        <f t="shared" si="3"/>
        <v>0</v>
      </c>
      <c r="G131" s="22">
        <f t="shared" si="3"/>
        <v>0</v>
      </c>
      <c r="H131" s="75">
        <f t="shared" si="4"/>
        <v>1714388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27240</v>
      </c>
      <c r="E133" s="22">
        <f t="shared" si="5"/>
        <v>0</v>
      </c>
      <c r="F133" s="22">
        <f t="shared" si="5"/>
        <v>0</v>
      </c>
      <c r="G133" s="22">
        <f t="shared" si="5"/>
        <v>0</v>
      </c>
      <c r="H133" s="75">
        <f t="shared" si="4"/>
        <v>27240</v>
      </c>
      <c r="I133" s="1"/>
    </row>
    <row r="134" spans="2:12" x14ac:dyDescent="0.2">
      <c r="B134" s="9" t="str">
        <f>$B$50</f>
        <v>Technology</v>
      </c>
      <c r="C134" s="22">
        <f t="shared" si="5"/>
        <v>0</v>
      </c>
      <c r="D134" s="22">
        <f t="shared" si="5"/>
        <v>0</v>
      </c>
      <c r="E134" s="22">
        <f t="shared" si="5"/>
        <v>0</v>
      </c>
      <c r="F134" s="22">
        <f t="shared" si="5"/>
        <v>0</v>
      </c>
      <c r="G134" s="22">
        <f t="shared" si="5"/>
        <v>0</v>
      </c>
      <c r="H134" s="75">
        <f t="shared" si="4"/>
        <v>0</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2193211</v>
      </c>
      <c r="D136" s="40">
        <f>SUM(D116:D135)</f>
        <v>2837715</v>
      </c>
      <c r="E136" s="40">
        <f>SUM(E116:E135)</f>
        <v>763480</v>
      </c>
      <c r="F136" s="40">
        <f>SUM(F116:F135)</f>
        <v>0</v>
      </c>
      <c r="G136" s="40">
        <f>SUM(G116:G135)</f>
        <v>1106540</v>
      </c>
      <c r="H136" s="40">
        <f t="shared" si="4"/>
        <v>6900946</v>
      </c>
      <c r="I136" s="1"/>
    </row>
    <row r="137" spans="2:12" x14ac:dyDescent="0.2">
      <c r="B137" s="50"/>
      <c r="C137" s="51"/>
      <c r="D137" s="51"/>
      <c r="E137" s="51"/>
      <c r="F137" s="51"/>
      <c r="G137" s="51"/>
      <c r="H137" s="52"/>
      <c r="I137" s="1"/>
    </row>
    <row r="138" spans="2:12" x14ac:dyDescent="0.2">
      <c r="B138" s="181" t="s">
        <v>4</v>
      </c>
      <c r="C138" s="12"/>
      <c r="D138" s="12"/>
      <c r="E138" s="12"/>
      <c r="F138" s="12"/>
      <c r="G138" s="12"/>
      <c r="H138" s="17">
        <f>H86-H81-H111</f>
        <v>9326635</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Data!QD28</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Data!LN28</f>
        <v>0</v>
      </c>
      <c r="D143" s="171">
        <f>Data!MH28</f>
        <v>0</v>
      </c>
      <c r="E143" s="171">
        <f>Data!NB28</f>
        <v>0</v>
      </c>
      <c r="F143" s="171">
        <f>Data!NV28</f>
        <v>0</v>
      </c>
      <c r="G143" s="171">
        <f>Data!OP28</f>
        <v>0</v>
      </c>
      <c r="H143" s="172">
        <f>Data!PJ28</f>
        <v>3439275.2629233729</v>
      </c>
      <c r="I143" s="76">
        <f t="shared" ref="I143:I162" si="6">SUM(C143:H143)</f>
        <v>3439275.2629233729</v>
      </c>
    </row>
    <row r="144" spans="2:12" x14ac:dyDescent="0.2">
      <c r="B144" s="9" t="str">
        <f>$B$33</f>
        <v>Science</v>
      </c>
      <c r="C144" s="171">
        <f>Data!LO28</f>
        <v>0</v>
      </c>
      <c r="D144" s="171">
        <f>Data!MI28</f>
        <v>0</v>
      </c>
      <c r="E144" s="171">
        <f>Data!NC28</f>
        <v>0</v>
      </c>
      <c r="F144" s="171">
        <f>Data!NW28</f>
        <v>0</v>
      </c>
      <c r="G144" s="171">
        <f>Data!OQ28</f>
        <v>0</v>
      </c>
      <c r="H144" s="172">
        <f>Data!PK28</f>
        <v>759389.45669332868</v>
      </c>
      <c r="I144" s="76">
        <f t="shared" si="6"/>
        <v>759389.45669332868</v>
      </c>
    </row>
    <row r="145" spans="2:9" x14ac:dyDescent="0.2">
      <c r="B145" s="9" t="str">
        <f>$B$34</f>
        <v>Fine Arts</v>
      </c>
      <c r="C145" s="171">
        <f>Data!LP28</f>
        <v>0</v>
      </c>
      <c r="D145" s="171">
        <f>Data!MJ28</f>
        <v>0</v>
      </c>
      <c r="E145" s="171">
        <f>Data!ND28</f>
        <v>0</v>
      </c>
      <c r="F145" s="171">
        <f>Data!NX28</f>
        <v>0</v>
      </c>
      <c r="G145" s="171">
        <f>Data!OR28</f>
        <v>0</v>
      </c>
      <c r="H145" s="172">
        <f>Data!PL28</f>
        <v>57223.901264406355</v>
      </c>
      <c r="I145" s="76">
        <f t="shared" si="6"/>
        <v>57223.901264406355</v>
      </c>
    </row>
    <row r="146" spans="2:9" x14ac:dyDescent="0.2">
      <c r="B146" s="9" t="str">
        <f>$B$35</f>
        <v>Teacher Education</v>
      </c>
      <c r="C146" s="171">
        <f>Data!LQ28</f>
        <v>0</v>
      </c>
      <c r="D146" s="171">
        <f>Data!MK28</f>
        <v>0</v>
      </c>
      <c r="E146" s="171">
        <f>Data!NE28</f>
        <v>0</v>
      </c>
      <c r="F146" s="171">
        <f>Data!NY28</f>
        <v>0</v>
      </c>
      <c r="G146" s="171">
        <f>Data!OS28</f>
        <v>0</v>
      </c>
      <c r="H146" s="172">
        <f>Data!PN28</f>
        <v>844527.25835486909</v>
      </c>
      <c r="I146" s="76">
        <f t="shared" si="6"/>
        <v>844527.25835486909</v>
      </c>
    </row>
    <row r="147" spans="2:9" x14ac:dyDescent="0.2">
      <c r="B147" s="9" t="str">
        <f>$B$36</f>
        <v>Agriculture</v>
      </c>
      <c r="C147" s="171">
        <f>Data!LR28</f>
        <v>0</v>
      </c>
      <c r="D147" s="171">
        <f>Data!ML28</f>
        <v>0</v>
      </c>
      <c r="E147" s="171">
        <f>Data!NF28</f>
        <v>0</v>
      </c>
      <c r="F147" s="171">
        <f>Data!NZ28</f>
        <v>0</v>
      </c>
      <c r="G147" s="171">
        <f>Data!OT28</f>
        <v>0</v>
      </c>
      <c r="H147" s="172">
        <f>Data!PM28</f>
        <v>0</v>
      </c>
      <c r="I147" s="76">
        <f t="shared" si="6"/>
        <v>0</v>
      </c>
    </row>
    <row r="148" spans="2:9" x14ac:dyDescent="0.2">
      <c r="B148" s="9" t="str">
        <f>$B$37</f>
        <v>Engineering</v>
      </c>
      <c r="C148" s="171">
        <f>Data!LS28</f>
        <v>0</v>
      </c>
      <c r="D148" s="171">
        <f>Data!MM28</f>
        <v>0</v>
      </c>
      <c r="E148" s="171">
        <f>Data!NG28</f>
        <v>0</v>
      </c>
      <c r="F148" s="171">
        <f>Data!OA28</f>
        <v>0</v>
      </c>
      <c r="G148" s="171">
        <f>Data!OU28</f>
        <v>0</v>
      </c>
      <c r="H148" s="172">
        <f>Data!PO28</f>
        <v>254295.71370794671</v>
      </c>
      <c r="I148" s="76">
        <f t="shared" si="6"/>
        <v>254295.71370794671</v>
      </c>
    </row>
    <row r="149" spans="2:9" x14ac:dyDescent="0.2">
      <c r="B149" s="9" t="str">
        <f>$B$38</f>
        <v>Home Economics</v>
      </c>
      <c r="C149" s="171">
        <f>Data!LT28</f>
        <v>0</v>
      </c>
      <c r="D149" s="171">
        <f>Data!MN28</f>
        <v>0</v>
      </c>
      <c r="E149" s="171">
        <f>Data!NH28</f>
        <v>0</v>
      </c>
      <c r="F149" s="171">
        <f>Data!OB28</f>
        <v>0</v>
      </c>
      <c r="G149" s="171">
        <f>Data!OV28</f>
        <v>0</v>
      </c>
      <c r="H149" s="172">
        <f>Data!PP28</f>
        <v>98578.478501353296</v>
      </c>
      <c r="I149" s="76">
        <f t="shared" si="6"/>
        <v>98578.478501353296</v>
      </c>
    </row>
    <row r="150" spans="2:9" x14ac:dyDescent="0.2">
      <c r="B150" s="9" t="str">
        <f>$B$39</f>
        <v>Law</v>
      </c>
      <c r="C150" s="171">
        <f>Data!LU28</f>
        <v>0</v>
      </c>
      <c r="D150" s="171">
        <f>Data!MO28</f>
        <v>0</v>
      </c>
      <c r="E150" s="171">
        <f>Data!NI28</f>
        <v>0</v>
      </c>
      <c r="F150" s="171">
        <f>Data!OC28</f>
        <v>0</v>
      </c>
      <c r="G150" s="171">
        <f>Data!OW28</f>
        <v>0</v>
      </c>
      <c r="H150" s="172">
        <f>Data!PQ28</f>
        <v>1495489.8492032832</v>
      </c>
      <c r="I150" s="76">
        <f t="shared" si="6"/>
        <v>1495489.8492032832</v>
      </c>
    </row>
    <row r="151" spans="2:9" x14ac:dyDescent="0.2">
      <c r="B151" s="9" t="str">
        <f>$B$40</f>
        <v>Social Service</v>
      </c>
      <c r="C151" s="171">
        <f>Data!LV28</f>
        <v>0</v>
      </c>
      <c r="D151" s="171">
        <f>Data!MP28</f>
        <v>0</v>
      </c>
      <c r="E151" s="171">
        <f>Data!NJ28</f>
        <v>0</v>
      </c>
      <c r="F151" s="171">
        <f>Data!OD28</f>
        <v>0</v>
      </c>
      <c r="G151" s="171">
        <f>Data!OX28</f>
        <v>0</v>
      </c>
      <c r="H151" s="172">
        <f>Data!PR28</f>
        <v>0</v>
      </c>
      <c r="I151" s="76">
        <f t="shared" si="6"/>
        <v>0</v>
      </c>
    </row>
    <row r="152" spans="2:9" x14ac:dyDescent="0.2">
      <c r="B152" s="9" t="str">
        <f>$B$41</f>
        <v>Library Science</v>
      </c>
      <c r="C152" s="171">
        <f>Data!LW28</f>
        <v>0</v>
      </c>
      <c r="D152" s="171">
        <f>Data!MQ28</f>
        <v>0</v>
      </c>
      <c r="E152" s="171">
        <f>Data!NK28</f>
        <v>0</v>
      </c>
      <c r="F152" s="171">
        <f>Data!OE28</f>
        <v>0</v>
      </c>
      <c r="G152" s="171">
        <f>Data!OY28</f>
        <v>0</v>
      </c>
      <c r="H152" s="172">
        <f>Data!PS28</f>
        <v>0</v>
      </c>
      <c r="I152" s="76">
        <f t="shared" si="6"/>
        <v>0</v>
      </c>
    </row>
    <row r="153" spans="2:9" x14ac:dyDescent="0.2">
      <c r="B153" s="9" t="str">
        <f>$B$42</f>
        <v>Veterinary Science</v>
      </c>
      <c r="C153" s="171">
        <f>Data!LX28</f>
        <v>0</v>
      </c>
      <c r="D153" s="171">
        <f>Data!MR28</f>
        <v>0</v>
      </c>
      <c r="E153" s="171">
        <f>Data!NL28</f>
        <v>0</v>
      </c>
      <c r="F153" s="171">
        <f>Data!OF28</f>
        <v>0</v>
      </c>
      <c r="G153" s="171">
        <f>Data!OZ28</f>
        <v>0</v>
      </c>
      <c r="H153" s="172">
        <f>Data!PT28</f>
        <v>0</v>
      </c>
      <c r="I153" s="76">
        <f t="shared" si="6"/>
        <v>0</v>
      </c>
    </row>
    <row r="154" spans="2:9" x14ac:dyDescent="0.2">
      <c r="B154" s="9" t="str">
        <f>$B$43</f>
        <v>Vocational Training</v>
      </c>
      <c r="C154" s="171">
        <f>Data!LY28</f>
        <v>0</v>
      </c>
      <c r="D154" s="171">
        <f>Data!MS28</f>
        <v>0</v>
      </c>
      <c r="E154" s="171">
        <f>Data!NM28</f>
        <v>0</v>
      </c>
      <c r="F154" s="171">
        <f>Data!OG28</f>
        <v>0</v>
      </c>
      <c r="G154" s="171">
        <f>Data!PA28</f>
        <v>0</v>
      </c>
      <c r="H154" s="172">
        <f>Data!PU28</f>
        <v>0</v>
      </c>
      <c r="I154" s="76">
        <f t="shared" si="6"/>
        <v>0</v>
      </c>
    </row>
    <row r="155" spans="2:9" x14ac:dyDescent="0.2">
      <c r="B155" s="9" t="str">
        <f>$B$44</f>
        <v>Physical Training</v>
      </c>
      <c r="C155" s="171">
        <f>Data!LZ28</f>
        <v>0</v>
      </c>
      <c r="D155" s="171">
        <f>Data!MT28</f>
        <v>0</v>
      </c>
      <c r="E155" s="171">
        <f>Data!NN28</f>
        <v>0</v>
      </c>
      <c r="F155" s="171">
        <f>Data!OH28</f>
        <v>0</v>
      </c>
      <c r="G155" s="171">
        <f>Data!PB28</f>
        <v>0</v>
      </c>
      <c r="H155" s="172">
        <f>Data!PV28</f>
        <v>0</v>
      </c>
      <c r="I155" s="76">
        <f t="shared" si="6"/>
        <v>0</v>
      </c>
    </row>
    <row r="156" spans="2:9" x14ac:dyDescent="0.2">
      <c r="B156" s="9" t="str">
        <f>$B$45</f>
        <v>Health Services</v>
      </c>
      <c r="C156" s="171">
        <f>Data!MA28</f>
        <v>0</v>
      </c>
      <c r="D156" s="171">
        <f>Data!MU28</f>
        <v>0</v>
      </c>
      <c r="E156" s="171">
        <f>Data!NO28</f>
        <v>0</v>
      </c>
      <c r="F156" s="171">
        <f>Data!OI28</f>
        <v>0</v>
      </c>
      <c r="G156" s="171">
        <f>Data!PC28</f>
        <v>0</v>
      </c>
      <c r="H156" s="172">
        <f>Data!PW28</f>
        <v>24043.201707418084</v>
      </c>
      <c r="I156" s="76">
        <f t="shared" si="6"/>
        <v>24043.201707418084</v>
      </c>
    </row>
    <row r="157" spans="2:9" x14ac:dyDescent="0.2">
      <c r="B157" s="9" t="str">
        <f>$B$46</f>
        <v>Pharmacy</v>
      </c>
      <c r="C157" s="171">
        <f>Data!MB28</f>
        <v>0</v>
      </c>
      <c r="D157" s="171">
        <f>Data!MV28</f>
        <v>0</v>
      </c>
      <c r="E157" s="171">
        <f>Data!NP28</f>
        <v>0</v>
      </c>
      <c r="F157" s="171">
        <f>Data!OJ28</f>
        <v>0</v>
      </c>
      <c r="G157" s="171">
        <f>Data!PD28</f>
        <v>0</v>
      </c>
      <c r="H157" s="172">
        <f>Data!PX28</f>
        <v>0</v>
      </c>
      <c r="I157" s="76">
        <f t="shared" si="6"/>
        <v>0</v>
      </c>
    </row>
    <row r="158" spans="2:9" x14ac:dyDescent="0.2">
      <c r="B158" s="9" t="str">
        <f>$B$47</f>
        <v>Business Administration</v>
      </c>
      <c r="C158" s="171">
        <f>Data!MC28</f>
        <v>0</v>
      </c>
      <c r="D158" s="171">
        <f>Data!MW28</f>
        <v>0</v>
      </c>
      <c r="E158" s="171">
        <f>Data!NQ28</f>
        <v>0</v>
      </c>
      <c r="F158" s="171">
        <f>Data!OK28</f>
        <v>0</v>
      </c>
      <c r="G158" s="171">
        <f>Data!PE28</f>
        <v>0</v>
      </c>
      <c r="H158" s="172">
        <f>Data!PY28</f>
        <v>2316996.9920616681</v>
      </c>
      <c r="I158" s="76">
        <f t="shared" si="6"/>
        <v>2316996.9920616681</v>
      </c>
    </row>
    <row r="159" spans="2:9" x14ac:dyDescent="0.2">
      <c r="B159" s="9" t="str">
        <f>$B$48</f>
        <v>Optometry</v>
      </c>
      <c r="C159" s="171">
        <f>Data!MD28</f>
        <v>0</v>
      </c>
      <c r="D159" s="171">
        <f>Data!MX28</f>
        <v>0</v>
      </c>
      <c r="E159" s="171">
        <f>Data!NR28</f>
        <v>0</v>
      </c>
      <c r="F159" s="171">
        <f>Data!OL28</f>
        <v>0</v>
      </c>
      <c r="G159" s="171">
        <f>Data!PF28</f>
        <v>0</v>
      </c>
      <c r="H159" s="172">
        <f>Data!PZ28</f>
        <v>0</v>
      </c>
      <c r="I159" s="76">
        <f t="shared" si="6"/>
        <v>0</v>
      </c>
    </row>
    <row r="160" spans="2:9" x14ac:dyDescent="0.2">
      <c r="B160" s="9" t="str">
        <f>$B$49</f>
        <v>Teacher Ed-Practice Teaching</v>
      </c>
      <c r="C160" s="171">
        <f>Data!ME28</f>
        <v>0</v>
      </c>
      <c r="D160" s="171">
        <f>Data!MY28</f>
        <v>0</v>
      </c>
      <c r="E160" s="171">
        <f>Data!NS28</f>
        <v>0</v>
      </c>
      <c r="F160" s="171">
        <f>Data!OM28</f>
        <v>0</v>
      </c>
      <c r="G160" s="171">
        <f>Data!PG28</f>
        <v>0</v>
      </c>
      <c r="H160" s="172">
        <f>Data!QA28</f>
        <v>36814.88558235349</v>
      </c>
      <c r="I160" s="76">
        <f t="shared" si="6"/>
        <v>36814.88558235349</v>
      </c>
    </row>
    <row r="161" spans="2:10" x14ac:dyDescent="0.2">
      <c r="B161" s="9" t="str">
        <f>$B$50</f>
        <v>Technology</v>
      </c>
      <c r="C161" s="171">
        <f>Data!MF28</f>
        <v>0</v>
      </c>
      <c r="D161" s="171">
        <f>Data!MZ28</f>
        <v>0</v>
      </c>
      <c r="E161" s="171">
        <f>Data!NT28</f>
        <v>0</v>
      </c>
      <c r="F161" s="171">
        <f>Data!ON28</f>
        <v>0</v>
      </c>
      <c r="G161" s="171">
        <f>Data!PH28</f>
        <v>0</v>
      </c>
      <c r="H161" s="172">
        <f>Data!QB28</f>
        <v>0</v>
      </c>
      <c r="I161" s="76">
        <f t="shared" si="6"/>
        <v>0</v>
      </c>
    </row>
    <row r="162" spans="2:10" x14ac:dyDescent="0.2">
      <c r="B162" s="9" t="str">
        <f>$B$51</f>
        <v>Nursing</v>
      </c>
      <c r="C162" s="171">
        <f>Data!MG28</f>
        <v>0</v>
      </c>
      <c r="D162" s="171">
        <f>Data!NA28</f>
        <v>0</v>
      </c>
      <c r="E162" s="171">
        <f>Data!NU28</f>
        <v>0</v>
      </c>
      <c r="F162" s="171">
        <f>Data!OO28</f>
        <v>0</v>
      </c>
      <c r="G162" s="171">
        <f>Data!PI28</f>
        <v>0</v>
      </c>
      <c r="H162" s="172">
        <f>Data!QC28</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9326635</v>
      </c>
      <c r="I163" s="76">
        <f>SUM(I143:I162)</f>
        <v>9326635</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1864895.6009002242</v>
      </c>
      <c r="D168" s="21">
        <f t="shared" si="8"/>
        <v>1054545.0982944947</v>
      </c>
      <c r="E168" s="21">
        <f t="shared" si="8"/>
        <v>519834.56372865394</v>
      </c>
      <c r="F168" s="21">
        <f t="shared" si="8"/>
        <v>0</v>
      </c>
      <c r="G168" s="21">
        <f t="shared" si="8"/>
        <v>0</v>
      </c>
      <c r="H168" s="40">
        <f t="shared" ref="H168:H188" si="9">SUM(C168:G168)</f>
        <v>3439275.2629233729</v>
      </c>
      <c r="I168" s="56"/>
      <c r="J168" s="57"/>
    </row>
    <row r="169" spans="2:10" x14ac:dyDescent="0.2">
      <c r="B169" s="9" t="str">
        <f>$B$33</f>
        <v>Science</v>
      </c>
      <c r="C169" s="22">
        <f t="shared" si="8"/>
        <v>536964.8381323372</v>
      </c>
      <c r="D169" s="22">
        <f t="shared" si="8"/>
        <v>222424.61856099148</v>
      </c>
      <c r="E169" s="22">
        <f t="shared" si="8"/>
        <v>0</v>
      </c>
      <c r="F169" s="22">
        <f t="shared" si="8"/>
        <v>0</v>
      </c>
      <c r="G169" s="22">
        <f t="shared" si="8"/>
        <v>0</v>
      </c>
      <c r="H169" s="75">
        <f t="shared" si="9"/>
        <v>759389.45669332868</v>
      </c>
      <c r="I169" s="56"/>
      <c r="J169" s="57"/>
    </row>
    <row r="170" spans="2:10" x14ac:dyDescent="0.2">
      <c r="B170" s="9" t="str">
        <f>$B$34</f>
        <v>Fine Arts</v>
      </c>
      <c r="C170" s="22">
        <f t="shared" si="8"/>
        <v>57223.901264406362</v>
      </c>
      <c r="D170" s="22">
        <f t="shared" si="8"/>
        <v>0</v>
      </c>
      <c r="E170" s="22">
        <f t="shared" si="8"/>
        <v>0</v>
      </c>
      <c r="F170" s="22">
        <f t="shared" si="8"/>
        <v>0</v>
      </c>
      <c r="G170" s="22">
        <f t="shared" si="8"/>
        <v>0</v>
      </c>
      <c r="H170" s="75">
        <f t="shared" si="9"/>
        <v>57223.901264406362</v>
      </c>
      <c r="I170" s="56"/>
      <c r="J170" s="57"/>
    </row>
    <row r="171" spans="2:10" x14ac:dyDescent="0.2">
      <c r="B171" s="9" t="str">
        <f>$B$35</f>
        <v>Teacher Education</v>
      </c>
      <c r="C171" s="22">
        <f t="shared" si="8"/>
        <v>15223.306578547348</v>
      </c>
      <c r="D171" s="22">
        <f t="shared" si="8"/>
        <v>551465.09170844115</v>
      </c>
      <c r="E171" s="22">
        <f t="shared" si="8"/>
        <v>277838.86006788054</v>
      </c>
      <c r="F171" s="22">
        <f t="shared" si="8"/>
        <v>0</v>
      </c>
      <c r="G171" s="22">
        <f t="shared" si="8"/>
        <v>0</v>
      </c>
      <c r="H171" s="75">
        <f t="shared" si="9"/>
        <v>844527.25835486897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63339.443014044744</v>
      </c>
      <c r="D173" s="22">
        <f t="shared" si="8"/>
        <v>190956.27069390196</v>
      </c>
      <c r="E173" s="22">
        <f t="shared" si="8"/>
        <v>0</v>
      </c>
      <c r="F173" s="22">
        <f t="shared" si="8"/>
        <v>0</v>
      </c>
      <c r="G173" s="22">
        <f t="shared" si="8"/>
        <v>0</v>
      </c>
      <c r="H173" s="75">
        <f t="shared" si="9"/>
        <v>254295.71370794671</v>
      </c>
      <c r="I173" s="56"/>
      <c r="J173" s="57"/>
    </row>
    <row r="174" spans="2:10" x14ac:dyDescent="0.2">
      <c r="B174" s="9" t="str">
        <f>$B$38</f>
        <v>Home Economics</v>
      </c>
      <c r="C174" s="22">
        <f t="shared" si="8"/>
        <v>60978.370873355627</v>
      </c>
      <c r="D174" s="22">
        <f t="shared" si="8"/>
        <v>37600.10762799767</v>
      </c>
      <c r="E174" s="22">
        <f t="shared" si="8"/>
        <v>0</v>
      </c>
      <c r="F174" s="22">
        <f t="shared" si="8"/>
        <v>0</v>
      </c>
      <c r="G174" s="22">
        <f t="shared" si="8"/>
        <v>0</v>
      </c>
      <c r="H174" s="75">
        <f t="shared" si="9"/>
        <v>98578.478501353296</v>
      </c>
      <c r="I174" s="56"/>
      <c r="J174" s="57"/>
    </row>
    <row r="175" spans="2:10" x14ac:dyDescent="0.2">
      <c r="B175" s="9" t="str">
        <f>$B$39</f>
        <v>Law</v>
      </c>
      <c r="C175" s="22">
        <f t="shared" si="8"/>
        <v>0</v>
      </c>
      <c r="D175" s="22">
        <f t="shared" si="8"/>
        <v>0</v>
      </c>
      <c r="E175" s="22">
        <f t="shared" si="8"/>
        <v>0</v>
      </c>
      <c r="F175" s="22">
        <f t="shared" si="8"/>
        <v>0</v>
      </c>
      <c r="G175" s="22">
        <f t="shared" si="8"/>
        <v>1495489.8492032832</v>
      </c>
      <c r="H175" s="75">
        <f t="shared" si="9"/>
        <v>1495489.8492032832</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24043.201707418084</v>
      </c>
      <c r="D181" s="22">
        <f t="shared" si="8"/>
        <v>0</v>
      </c>
      <c r="E181" s="22">
        <f t="shared" si="8"/>
        <v>0</v>
      </c>
      <c r="F181" s="22">
        <f t="shared" si="8"/>
        <v>0</v>
      </c>
      <c r="G181" s="22">
        <f t="shared" si="8"/>
        <v>0</v>
      </c>
      <c r="H181" s="75">
        <f t="shared" si="9"/>
        <v>24043.201707418084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341458.06377632869</v>
      </c>
      <c r="D183" s="22">
        <f t="shared" si="8"/>
        <v>1741368.4150622247</v>
      </c>
      <c r="E183" s="22">
        <f t="shared" si="8"/>
        <v>234170.51322311466</v>
      </c>
      <c r="F183" s="22">
        <f t="shared" si="8"/>
        <v>0</v>
      </c>
      <c r="G183" s="22">
        <f t="shared" si="8"/>
        <v>0</v>
      </c>
      <c r="H183" s="75">
        <f t="shared" si="9"/>
        <v>2316996.9920616681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36814.88558235349</v>
      </c>
      <c r="E185" s="22">
        <f t="shared" si="10"/>
        <v>0</v>
      </c>
      <c r="F185" s="22">
        <f t="shared" si="10"/>
        <v>0</v>
      </c>
      <c r="G185" s="22">
        <f t="shared" si="10"/>
        <v>0</v>
      </c>
      <c r="H185" s="75">
        <f t="shared" si="9"/>
        <v>36814.88558235349</v>
      </c>
      <c r="I185" s="56"/>
      <c r="J185" s="57"/>
    </row>
    <row r="186" spans="2:10" x14ac:dyDescent="0.2">
      <c r="B186" s="9" t="str">
        <f>$B$50</f>
        <v>Technology</v>
      </c>
      <c r="C186" s="22">
        <f t="shared" si="10"/>
        <v>0</v>
      </c>
      <c r="D186" s="22">
        <f t="shared" si="10"/>
        <v>0</v>
      </c>
      <c r="E186" s="22">
        <f t="shared" si="10"/>
        <v>0</v>
      </c>
      <c r="F186" s="22">
        <f t="shared" si="10"/>
        <v>0</v>
      </c>
      <c r="G186" s="22">
        <f t="shared" si="10"/>
        <v>0</v>
      </c>
      <c r="H186" s="75">
        <f t="shared" si="9"/>
        <v>0</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2964126.726246662</v>
      </c>
      <c r="D188" s="40">
        <f>SUM(D168:D187)</f>
        <v>3835174.4875304052</v>
      </c>
      <c r="E188" s="40">
        <f>SUM(E168:E187)</f>
        <v>1031843.9370196492</v>
      </c>
      <c r="F188" s="40">
        <f>SUM(F168:F187)</f>
        <v>0</v>
      </c>
      <c r="G188" s="40">
        <f>SUM(G168:G187)</f>
        <v>1495489.8492032832</v>
      </c>
      <c r="H188" s="40">
        <f t="shared" si="9"/>
        <v>9326635</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4972850</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994339.98317042319</v>
      </c>
      <c r="D193" s="42">
        <f t="shared" si="11"/>
        <v>562270.8074298799</v>
      </c>
      <c r="E193" s="42">
        <f t="shared" si="11"/>
        <v>277169.55903581914</v>
      </c>
      <c r="F193" s="42">
        <f t="shared" si="11"/>
        <v>0</v>
      </c>
      <c r="G193" s="42">
        <f t="shared" si="11"/>
        <v>0</v>
      </c>
      <c r="H193" s="42">
        <f>SUM(C193:G193)</f>
        <v>1833780.3496361221</v>
      </c>
      <c r="I193" s="1"/>
    </row>
    <row r="194" spans="2:9" x14ac:dyDescent="0.2">
      <c r="B194" s="9" t="str">
        <f>$B$33</f>
        <v>Science</v>
      </c>
      <c r="C194" s="43">
        <f t="shared" si="11"/>
        <v>286303.21603733749</v>
      </c>
      <c r="D194" s="43">
        <f t="shared" si="11"/>
        <v>118594.14080330436</v>
      </c>
      <c r="E194" s="43">
        <f t="shared" si="11"/>
        <v>0</v>
      </c>
      <c r="F194" s="43">
        <f t="shared" si="11"/>
        <v>0</v>
      </c>
      <c r="G194" s="43">
        <f t="shared" si="11"/>
        <v>0</v>
      </c>
      <c r="H194" s="43">
        <f t="shared" ref="H194:H213" si="12">SUM(C194:G194)</f>
        <v>404897.35684064182</v>
      </c>
      <c r="I194" s="1"/>
    </row>
    <row r="195" spans="2:9" x14ac:dyDescent="0.2">
      <c r="B195" s="9" t="str">
        <f>$B$34</f>
        <v>Fine Arts</v>
      </c>
      <c r="C195" s="43">
        <f t="shared" si="11"/>
        <v>30511.098311738708</v>
      </c>
      <c r="D195" s="43">
        <f t="shared" si="11"/>
        <v>0</v>
      </c>
      <c r="E195" s="43">
        <f t="shared" si="11"/>
        <v>0</v>
      </c>
      <c r="F195" s="43">
        <f t="shared" si="11"/>
        <v>0</v>
      </c>
      <c r="G195" s="43">
        <f t="shared" si="11"/>
        <v>0</v>
      </c>
      <c r="H195" s="43">
        <f t="shared" si="12"/>
        <v>30511.098311738708</v>
      </c>
      <c r="I195" s="1"/>
    </row>
    <row r="196" spans="2:9" x14ac:dyDescent="0.2">
      <c r="B196" s="9" t="str">
        <f>$B$35</f>
        <v>Teacher Education</v>
      </c>
      <c r="C196" s="43">
        <f t="shared" si="11"/>
        <v>8116.8846126313692</v>
      </c>
      <c r="D196" s="43">
        <f t="shared" si="11"/>
        <v>294034.57745503297</v>
      </c>
      <c r="E196" s="43">
        <f t="shared" si="11"/>
        <v>148140.35022154934</v>
      </c>
      <c r="F196" s="43">
        <f t="shared" si="11"/>
        <v>0</v>
      </c>
      <c r="G196" s="43">
        <f t="shared" si="11"/>
        <v>0</v>
      </c>
      <c r="H196" s="43">
        <f t="shared" si="12"/>
        <v>450291.81228921365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33771.831876383323</v>
      </c>
      <c r="D198" s="43">
        <f t="shared" si="11"/>
        <v>101815.59487641259</v>
      </c>
      <c r="E198" s="43">
        <f t="shared" si="11"/>
        <v>0</v>
      </c>
      <c r="F198" s="43">
        <f t="shared" si="11"/>
        <v>0</v>
      </c>
      <c r="G198" s="43">
        <f t="shared" si="11"/>
        <v>0</v>
      </c>
      <c r="H198" s="43">
        <f t="shared" si="12"/>
        <v>135587.42675279593</v>
      </c>
      <c r="I198" s="1"/>
    </row>
    <row r="199" spans="2:9" x14ac:dyDescent="0.2">
      <c r="B199" s="9" t="str">
        <f>$B$38</f>
        <v>Home Economics</v>
      </c>
      <c r="C199" s="43">
        <f t="shared" si="11"/>
        <v>32512.936508994564</v>
      </c>
      <c r="D199" s="43">
        <f t="shared" si="11"/>
        <v>20047.926740768587</v>
      </c>
      <c r="E199" s="43">
        <f t="shared" si="11"/>
        <v>0</v>
      </c>
      <c r="F199" s="43">
        <f t="shared" si="11"/>
        <v>0</v>
      </c>
      <c r="G199" s="43">
        <f t="shared" si="11"/>
        <v>0</v>
      </c>
      <c r="H199" s="43">
        <f t="shared" si="12"/>
        <v>52560.863249763148</v>
      </c>
      <c r="I199" s="1"/>
    </row>
    <row r="200" spans="2:9" x14ac:dyDescent="0.2">
      <c r="B200" s="9" t="str">
        <f>$B$39</f>
        <v>Law</v>
      </c>
      <c r="C200" s="43">
        <f t="shared" si="11"/>
        <v>0</v>
      </c>
      <c r="D200" s="43">
        <f t="shared" si="11"/>
        <v>0</v>
      </c>
      <c r="E200" s="43">
        <f t="shared" si="11"/>
        <v>0</v>
      </c>
      <c r="F200" s="43">
        <f t="shared" si="11"/>
        <v>0</v>
      </c>
      <c r="G200" s="43">
        <f t="shared" si="11"/>
        <v>797377.26378383487</v>
      </c>
      <c r="H200" s="43">
        <f t="shared" si="12"/>
        <v>797377.26378383487</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12819.546986746454</v>
      </c>
      <c r="D206" s="43">
        <f t="shared" si="11"/>
        <v>0</v>
      </c>
      <c r="E206" s="43">
        <f t="shared" si="11"/>
        <v>0</v>
      </c>
      <c r="F206" s="43">
        <f t="shared" si="11"/>
        <v>0</v>
      </c>
      <c r="G206" s="43">
        <f t="shared" si="11"/>
        <v>0</v>
      </c>
      <c r="H206" s="43">
        <f t="shared" si="12"/>
        <v>12819.546986746454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182061.34714718824</v>
      </c>
      <c r="D208" s="43">
        <f t="shared" si="11"/>
        <v>928476.76818511554</v>
      </c>
      <c r="E208" s="43">
        <f t="shared" si="11"/>
        <v>124856.91105973008</v>
      </c>
      <c r="F208" s="43">
        <f t="shared" si="11"/>
        <v>0</v>
      </c>
      <c r="G208" s="43">
        <f t="shared" si="11"/>
        <v>0</v>
      </c>
      <c r="H208" s="43">
        <f t="shared" si="12"/>
        <v>1235395.0263920338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19629.255757109244</v>
      </c>
      <c r="E210" s="43">
        <f t="shared" si="13"/>
        <v>0</v>
      </c>
      <c r="F210" s="43">
        <f t="shared" si="13"/>
        <v>0</v>
      </c>
      <c r="G210" s="43">
        <f t="shared" si="13"/>
        <v>0</v>
      </c>
      <c r="H210" s="43">
        <f t="shared" si="12"/>
        <v>19629.255757109244</v>
      </c>
      <c r="I210" s="1"/>
    </row>
    <row r="211" spans="2:9" x14ac:dyDescent="0.2">
      <c r="B211" s="9" t="str">
        <f>$B$50</f>
        <v>Technology</v>
      </c>
      <c r="C211" s="43">
        <f t="shared" si="13"/>
        <v>0</v>
      </c>
      <c r="D211" s="43">
        <f t="shared" si="13"/>
        <v>0</v>
      </c>
      <c r="E211" s="43">
        <f t="shared" si="13"/>
        <v>0</v>
      </c>
      <c r="F211" s="43">
        <f t="shared" si="13"/>
        <v>0</v>
      </c>
      <c r="G211" s="43">
        <f t="shared" si="13"/>
        <v>0</v>
      </c>
      <c r="H211" s="43">
        <f t="shared" si="12"/>
        <v>0</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1580436.8446514432</v>
      </c>
      <c r="D213" s="42">
        <f>SUM(D193:D212)</f>
        <v>2044869.0712476233</v>
      </c>
      <c r="E213" s="42">
        <f>SUM(E193:E212)</f>
        <v>550166.82031709852</v>
      </c>
      <c r="F213" s="42">
        <f>SUM(F193:F212)</f>
        <v>0</v>
      </c>
      <c r="G213" s="42">
        <f>SUM(G193:G212)</f>
        <v>797377.26378383487</v>
      </c>
      <c r="H213" s="42">
        <f t="shared" si="12"/>
        <v>4972850</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7077207</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906892.35691705369</v>
      </c>
      <c r="D218" s="42">
        <f t="shared" si="14"/>
        <v>1843293.4049935348</v>
      </c>
      <c r="E218" s="42">
        <f t="shared" si="14"/>
        <v>265002.15194873366</v>
      </c>
      <c r="F218" s="42">
        <f t="shared" si="14"/>
        <v>0</v>
      </c>
      <c r="G218" s="42">
        <f t="shared" si="14"/>
        <v>0</v>
      </c>
      <c r="H218" s="42">
        <f>SUM(C218:G218)</f>
        <v>3015187.9138593222</v>
      </c>
      <c r="I218" s="1"/>
    </row>
    <row r="219" spans="2:9" x14ac:dyDescent="0.2">
      <c r="B219" s="9" t="str">
        <f>$B$33</f>
        <v>Science</v>
      </c>
      <c r="C219" s="43">
        <f t="shared" si="14"/>
        <v>183537.73889987991</v>
      </c>
      <c r="D219" s="43">
        <f t="shared" si="14"/>
        <v>219631.34145587345</v>
      </c>
      <c r="E219" s="43">
        <f t="shared" si="14"/>
        <v>544.15226272840596</v>
      </c>
      <c r="F219" s="43">
        <f t="shared" si="14"/>
        <v>0</v>
      </c>
      <c r="G219" s="43">
        <f t="shared" si="14"/>
        <v>0</v>
      </c>
      <c r="H219" s="43">
        <f t="shared" ref="H219:H238" si="15">SUM(C219:G219)</f>
        <v>403713.23261848179</v>
      </c>
      <c r="I219" s="1"/>
    </row>
    <row r="220" spans="2:9" x14ac:dyDescent="0.2">
      <c r="B220" s="9" t="str">
        <f>$B$34</f>
        <v>Fine Arts</v>
      </c>
      <c r="C220" s="43">
        <f t="shared" si="14"/>
        <v>49967.664964446943</v>
      </c>
      <c r="D220" s="43">
        <f t="shared" si="14"/>
        <v>0</v>
      </c>
      <c r="E220" s="43">
        <f t="shared" si="14"/>
        <v>0</v>
      </c>
      <c r="F220" s="43">
        <f t="shared" si="14"/>
        <v>0</v>
      </c>
      <c r="G220" s="43">
        <f t="shared" si="14"/>
        <v>0</v>
      </c>
      <c r="H220" s="43">
        <f t="shared" si="15"/>
        <v>49967.664964446943</v>
      </c>
      <c r="I220" s="1"/>
    </row>
    <row r="221" spans="2:9" x14ac:dyDescent="0.2">
      <c r="B221" s="9" t="str">
        <f>$B$35</f>
        <v>Teacher Education</v>
      </c>
      <c r="C221" s="43">
        <f t="shared" si="14"/>
        <v>31420.110656314282</v>
      </c>
      <c r="D221" s="43">
        <f t="shared" si="14"/>
        <v>391698.5418539542</v>
      </c>
      <c r="E221" s="43">
        <f t="shared" si="14"/>
        <v>220653.74253636863</v>
      </c>
      <c r="F221" s="43">
        <f t="shared" si="14"/>
        <v>0</v>
      </c>
      <c r="G221" s="43">
        <f t="shared" si="14"/>
        <v>0</v>
      </c>
      <c r="H221" s="43">
        <f t="shared" si="15"/>
        <v>643772.39504663716</v>
      </c>
      <c r="I221" s="1"/>
    </row>
    <row r="222" spans="2:9" x14ac:dyDescent="0.2">
      <c r="B222" s="9" t="str">
        <f>$B$36</f>
        <v>Agriculture</v>
      </c>
      <c r="C222" s="43">
        <f t="shared" si="14"/>
        <v>553.65833755619883</v>
      </c>
      <c r="D222" s="43">
        <f t="shared" si="14"/>
        <v>8467.462474024629</v>
      </c>
      <c r="E222" s="43">
        <f t="shared" si="14"/>
        <v>0</v>
      </c>
      <c r="F222" s="43">
        <f t="shared" si="14"/>
        <v>0</v>
      </c>
      <c r="G222" s="43">
        <f t="shared" si="14"/>
        <v>0</v>
      </c>
      <c r="H222" s="43">
        <f t="shared" si="15"/>
        <v>9021.1208115808276</v>
      </c>
      <c r="I222" s="1"/>
    </row>
    <row r="223" spans="2:9" x14ac:dyDescent="0.2">
      <c r="B223" s="9" t="str">
        <f>$B$37</f>
        <v>Engineering</v>
      </c>
      <c r="C223" s="43">
        <f t="shared" si="14"/>
        <v>25468.283527585143</v>
      </c>
      <c r="D223" s="43">
        <f t="shared" si="14"/>
        <v>78716.040036303049</v>
      </c>
      <c r="E223" s="43">
        <f t="shared" si="14"/>
        <v>0</v>
      </c>
      <c r="F223" s="43">
        <f t="shared" si="14"/>
        <v>0</v>
      </c>
      <c r="G223" s="43">
        <f t="shared" si="14"/>
        <v>0</v>
      </c>
      <c r="H223" s="43">
        <f t="shared" si="15"/>
        <v>104184.32356388819</v>
      </c>
      <c r="I223" s="1"/>
    </row>
    <row r="224" spans="2:9" x14ac:dyDescent="0.2">
      <c r="B224" s="9" t="str">
        <f>$B$38</f>
        <v>Home Economics</v>
      </c>
      <c r="C224" s="43">
        <f t="shared" si="14"/>
        <v>23807.308514916553</v>
      </c>
      <c r="D224" s="43">
        <f t="shared" si="14"/>
        <v>158686.5189576468</v>
      </c>
      <c r="E224" s="43">
        <f t="shared" si="14"/>
        <v>0</v>
      </c>
      <c r="F224" s="43">
        <f t="shared" si="14"/>
        <v>0</v>
      </c>
      <c r="G224" s="43">
        <f t="shared" si="14"/>
        <v>0</v>
      </c>
      <c r="H224" s="43">
        <f t="shared" si="15"/>
        <v>182493.82747256334</v>
      </c>
      <c r="I224" s="1"/>
    </row>
    <row r="225" spans="2:10" x14ac:dyDescent="0.2">
      <c r="B225" s="9" t="str">
        <f>$B$39</f>
        <v>Law</v>
      </c>
      <c r="C225" s="43">
        <f t="shared" si="14"/>
        <v>0</v>
      </c>
      <c r="D225" s="43">
        <f t="shared" si="14"/>
        <v>0</v>
      </c>
      <c r="E225" s="43">
        <f t="shared" si="14"/>
        <v>0</v>
      </c>
      <c r="F225" s="43">
        <f t="shared" si="14"/>
        <v>0</v>
      </c>
      <c r="G225" s="43">
        <f t="shared" si="14"/>
        <v>732774.42720255523</v>
      </c>
      <c r="H225" s="43">
        <f t="shared" si="15"/>
        <v>732774.42720255523</v>
      </c>
      <c r="I225" s="1"/>
    </row>
    <row r="226" spans="2:10" x14ac:dyDescent="0.2">
      <c r="B226" s="9" t="str">
        <f>$B$40</f>
        <v>Social Service</v>
      </c>
      <c r="C226" s="43">
        <f t="shared" si="14"/>
        <v>1107.3166751123977</v>
      </c>
      <c r="D226" s="43">
        <f t="shared" si="14"/>
        <v>0</v>
      </c>
      <c r="E226" s="43">
        <f t="shared" si="14"/>
        <v>0</v>
      </c>
      <c r="F226" s="43">
        <f t="shared" si="14"/>
        <v>0</v>
      </c>
      <c r="G226" s="43">
        <f t="shared" si="14"/>
        <v>0</v>
      </c>
      <c r="H226" s="43">
        <f t="shared" si="15"/>
        <v>1107.3166751123977</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2214.6333502247953</v>
      </c>
      <c r="D229" s="43">
        <f t="shared" si="14"/>
        <v>0</v>
      </c>
      <c r="E229" s="43">
        <f t="shared" si="14"/>
        <v>0</v>
      </c>
      <c r="F229" s="43">
        <f t="shared" si="14"/>
        <v>0</v>
      </c>
      <c r="G229" s="43">
        <f t="shared" si="14"/>
        <v>0</v>
      </c>
      <c r="H229" s="43">
        <f t="shared" si="15"/>
        <v>2214.6333502247953</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12180.483426236375</v>
      </c>
      <c r="D231" s="43">
        <f t="shared" si="14"/>
        <v>84674.624740246305</v>
      </c>
      <c r="E231" s="43">
        <f t="shared" si="14"/>
        <v>3536.9897077346386</v>
      </c>
      <c r="F231" s="43">
        <f t="shared" si="14"/>
        <v>0</v>
      </c>
      <c r="G231" s="43">
        <f t="shared" si="14"/>
        <v>0</v>
      </c>
      <c r="H231" s="43">
        <f t="shared" si="15"/>
        <v>100392.09787421732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166235.91585124869</v>
      </c>
      <c r="D233" s="43">
        <f t="shared" si="14"/>
        <v>1414693.4526046335</v>
      </c>
      <c r="E233" s="43">
        <f t="shared" si="14"/>
        <v>192176.44078691539</v>
      </c>
      <c r="F233" s="43">
        <f t="shared" si="14"/>
        <v>0</v>
      </c>
      <c r="G233" s="43">
        <f t="shared" si="14"/>
        <v>0</v>
      </c>
      <c r="H233" s="43">
        <f t="shared" si="15"/>
        <v>1773105.8092427975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55508.920663050354</v>
      </c>
      <c r="E235" s="43">
        <f t="shared" si="16"/>
        <v>0</v>
      </c>
      <c r="F235" s="43">
        <f t="shared" si="16"/>
        <v>0</v>
      </c>
      <c r="G235" s="43">
        <f t="shared" si="16"/>
        <v>0</v>
      </c>
      <c r="H235" s="43">
        <f t="shared" si="15"/>
        <v>55508.920663050354</v>
      </c>
      <c r="I235" s="1"/>
    </row>
    <row r="236" spans="2:10" x14ac:dyDescent="0.2">
      <c r="B236" s="9" t="str">
        <f>$B$50</f>
        <v>Technology</v>
      </c>
      <c r="C236" s="43">
        <f t="shared" si="16"/>
        <v>0</v>
      </c>
      <c r="D236" s="43">
        <f t="shared" si="16"/>
        <v>3763.3166551220584</v>
      </c>
      <c r="E236" s="43">
        <f t="shared" si="16"/>
        <v>0</v>
      </c>
      <c r="F236" s="43">
        <f t="shared" si="16"/>
        <v>0</v>
      </c>
      <c r="G236" s="43">
        <f t="shared" si="16"/>
        <v>0</v>
      </c>
      <c r="H236" s="43">
        <f t="shared" si="15"/>
        <v>3763.3166551220584</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1403385.471120575</v>
      </c>
      <c r="D238" s="42">
        <f>SUM(D218:D237)</f>
        <v>4259133.6244343882</v>
      </c>
      <c r="E238" s="42">
        <f>SUM(E218:E237)</f>
        <v>681913.47724248073</v>
      </c>
      <c r="F238" s="42">
        <f>SUM(F218:F237)</f>
        <v>0</v>
      </c>
      <c r="G238" s="42">
        <f>SUM(G218:G237)</f>
        <v>732774.42720255523</v>
      </c>
      <c r="H238" s="42">
        <f t="shared" si="15"/>
        <v>7077206.9999999991</v>
      </c>
      <c r="I238" s="1"/>
    </row>
    <row r="239" spans="2:10" x14ac:dyDescent="0.2">
      <c r="B239" s="44"/>
      <c r="C239" s="45"/>
      <c r="D239" s="45"/>
      <c r="E239" s="45"/>
      <c r="F239" s="45"/>
      <c r="G239" s="45"/>
      <c r="H239" s="45"/>
      <c r="I239" s="1"/>
    </row>
    <row r="240" spans="2:10" x14ac:dyDescent="0.2">
      <c r="B240" s="181" t="s">
        <v>12</v>
      </c>
      <c r="C240" s="11"/>
      <c r="D240" s="11"/>
      <c r="E240" s="11"/>
      <c r="F240" s="11"/>
      <c r="G240" s="11"/>
      <c r="H240" s="17">
        <f>H16</f>
        <v>7763426</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994826.30688789161</v>
      </c>
      <c r="D243" s="42">
        <f t="shared" si="17"/>
        <v>2022022.5218727298</v>
      </c>
      <c r="E243" s="42">
        <f t="shared" si="17"/>
        <v>290697.24772706942</v>
      </c>
      <c r="F243" s="42">
        <f t="shared" si="17"/>
        <v>0</v>
      </c>
      <c r="G243" s="42">
        <f t="shared" si="17"/>
        <v>0</v>
      </c>
      <c r="H243" s="42">
        <f>SUM(C243:G243)</f>
        <v>3307546.0764876907</v>
      </c>
      <c r="I243" s="1"/>
    </row>
    <row r="244" spans="2:9" x14ac:dyDescent="0.2">
      <c r="B244" s="9" t="str">
        <f>$B$33</f>
        <v>Science</v>
      </c>
      <c r="C244" s="43">
        <f t="shared" si="17"/>
        <v>201333.89544159709</v>
      </c>
      <c r="D244" s="43">
        <f t="shared" si="17"/>
        <v>240927.20004846627</v>
      </c>
      <c r="E244" s="43">
        <f t="shared" si="17"/>
        <v>596.9142663800194</v>
      </c>
      <c r="F244" s="43">
        <f t="shared" si="17"/>
        <v>0</v>
      </c>
      <c r="G244" s="43">
        <f t="shared" si="17"/>
        <v>0</v>
      </c>
      <c r="H244" s="43">
        <f t="shared" ref="H244:H263" si="18">SUM(C244:G244)</f>
        <v>442858.00975644338</v>
      </c>
      <c r="I244" s="1"/>
    </row>
    <row r="245" spans="2:9" x14ac:dyDescent="0.2">
      <c r="B245" s="9" t="str">
        <f>$B$34</f>
        <v>Fine Arts</v>
      </c>
      <c r="C245" s="43">
        <f t="shared" si="17"/>
        <v>54812.62160966557</v>
      </c>
      <c r="D245" s="43">
        <f t="shared" si="17"/>
        <v>0</v>
      </c>
      <c r="E245" s="43">
        <f t="shared" si="17"/>
        <v>0</v>
      </c>
      <c r="F245" s="43">
        <f t="shared" si="17"/>
        <v>0</v>
      </c>
      <c r="G245" s="43">
        <f t="shared" si="17"/>
        <v>0</v>
      </c>
      <c r="H245" s="43">
        <f t="shared" si="18"/>
        <v>54812.62160966557</v>
      </c>
      <c r="I245" s="1"/>
    </row>
    <row r="246" spans="2:9" x14ac:dyDescent="0.2">
      <c r="B246" s="9" t="str">
        <f>$B$35</f>
        <v>Teacher Education</v>
      </c>
      <c r="C246" s="43">
        <f t="shared" si="17"/>
        <v>34466.662341811869</v>
      </c>
      <c r="D246" s="43">
        <f t="shared" si="17"/>
        <v>429678.3524900538</v>
      </c>
      <c r="E246" s="43">
        <f t="shared" si="17"/>
        <v>242048.73501709788</v>
      </c>
      <c r="F246" s="43">
        <f t="shared" si="17"/>
        <v>0</v>
      </c>
      <c r="G246" s="43">
        <f t="shared" si="17"/>
        <v>0</v>
      </c>
      <c r="H246" s="43">
        <f t="shared" si="18"/>
        <v>706193.74984896358</v>
      </c>
      <c r="I246" s="1"/>
    </row>
    <row r="247" spans="2:9" x14ac:dyDescent="0.2">
      <c r="B247" s="9" t="str">
        <f>$B$36</f>
        <v>Agriculture</v>
      </c>
      <c r="C247" s="43">
        <f t="shared" si="17"/>
        <v>607.34206769712546</v>
      </c>
      <c r="D247" s="43">
        <f t="shared" si="17"/>
        <v>9288.4832003454376</v>
      </c>
      <c r="E247" s="43">
        <f t="shared" si="17"/>
        <v>0</v>
      </c>
      <c r="F247" s="43">
        <f t="shared" si="17"/>
        <v>0</v>
      </c>
      <c r="G247" s="43">
        <f t="shared" si="17"/>
        <v>0</v>
      </c>
      <c r="H247" s="43">
        <f t="shared" si="18"/>
        <v>9895.825268042563</v>
      </c>
      <c r="I247" s="1"/>
    </row>
    <row r="248" spans="2:9" x14ac:dyDescent="0.2">
      <c r="B248" s="9" t="str">
        <f>$B$37</f>
        <v>Engineering</v>
      </c>
      <c r="C248" s="43">
        <f t="shared" si="17"/>
        <v>27937.735114067771</v>
      </c>
      <c r="D248" s="43">
        <f t="shared" si="17"/>
        <v>86348.491973581666</v>
      </c>
      <c r="E248" s="43">
        <f t="shared" si="17"/>
        <v>0</v>
      </c>
      <c r="F248" s="43">
        <f t="shared" si="17"/>
        <v>0</v>
      </c>
      <c r="G248" s="43">
        <f t="shared" si="17"/>
        <v>0</v>
      </c>
      <c r="H248" s="43">
        <f t="shared" si="18"/>
        <v>114286.22708764943</v>
      </c>
      <c r="I248" s="1"/>
    </row>
    <row r="249" spans="2:9" x14ac:dyDescent="0.2">
      <c r="B249" s="9" t="str">
        <f>$B$38</f>
        <v>Home Economics</v>
      </c>
      <c r="C249" s="43">
        <f t="shared" si="17"/>
        <v>26115.708910976398</v>
      </c>
      <c r="D249" s="43">
        <f t="shared" si="17"/>
        <v>174073.05553239971</v>
      </c>
      <c r="E249" s="43">
        <f t="shared" si="17"/>
        <v>0</v>
      </c>
      <c r="F249" s="43">
        <f t="shared" si="17"/>
        <v>0</v>
      </c>
      <c r="G249" s="43">
        <f t="shared" si="17"/>
        <v>0</v>
      </c>
      <c r="H249" s="43">
        <f t="shared" si="18"/>
        <v>200188.7644433761</v>
      </c>
      <c r="I249" s="1"/>
    </row>
    <row r="250" spans="2:9" x14ac:dyDescent="0.2">
      <c r="B250" s="9" t="str">
        <f>$B$39</f>
        <v>Law</v>
      </c>
      <c r="C250" s="43">
        <f t="shared" si="17"/>
        <v>0</v>
      </c>
      <c r="D250" s="43">
        <f t="shared" si="17"/>
        <v>0</v>
      </c>
      <c r="E250" s="43">
        <f t="shared" si="17"/>
        <v>0</v>
      </c>
      <c r="F250" s="43">
        <f t="shared" si="17"/>
        <v>0</v>
      </c>
      <c r="G250" s="43">
        <f t="shared" si="17"/>
        <v>803825.5826457279</v>
      </c>
      <c r="H250" s="43">
        <f t="shared" si="18"/>
        <v>803825.5826457279</v>
      </c>
      <c r="I250" s="1"/>
    </row>
    <row r="251" spans="2:9" x14ac:dyDescent="0.2">
      <c r="B251" s="9" t="str">
        <f>$B$40</f>
        <v>Social Service</v>
      </c>
      <c r="C251" s="43">
        <f t="shared" si="17"/>
        <v>1214.6841353942509</v>
      </c>
      <c r="D251" s="43">
        <f t="shared" si="17"/>
        <v>0</v>
      </c>
      <c r="E251" s="43">
        <f t="shared" si="17"/>
        <v>0</v>
      </c>
      <c r="F251" s="43">
        <f t="shared" si="17"/>
        <v>0</v>
      </c>
      <c r="G251" s="43">
        <f t="shared" si="17"/>
        <v>0</v>
      </c>
      <c r="H251" s="43">
        <f t="shared" si="18"/>
        <v>1214.6841353942509</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2429.3682707885018</v>
      </c>
      <c r="D254" s="43">
        <f t="shared" si="17"/>
        <v>0</v>
      </c>
      <c r="E254" s="43">
        <f t="shared" si="17"/>
        <v>0</v>
      </c>
      <c r="F254" s="43">
        <f t="shared" si="17"/>
        <v>0</v>
      </c>
      <c r="G254" s="43">
        <f t="shared" si="17"/>
        <v>0</v>
      </c>
      <c r="H254" s="43">
        <f t="shared" si="18"/>
        <v>2429.3682707885018</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13361.525489336762</v>
      </c>
      <c r="D256" s="43">
        <f t="shared" si="17"/>
        <v>92884.832003454387</v>
      </c>
      <c r="E256" s="43">
        <f t="shared" si="17"/>
        <v>3879.9427314701261</v>
      </c>
      <c r="F256" s="43">
        <f t="shared" si="17"/>
        <v>0</v>
      </c>
      <c r="G256" s="43">
        <f t="shared" si="17"/>
        <v>0</v>
      </c>
      <c r="H256" s="43">
        <f t="shared" si="18"/>
        <v>110126.30022426129</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182354.45582606192</v>
      </c>
      <c r="D258" s="43">
        <f t="shared" si="17"/>
        <v>1551864.7302503062</v>
      </c>
      <c r="E258" s="43">
        <f t="shared" si="17"/>
        <v>210810.22174321022</v>
      </c>
      <c r="F258" s="43">
        <f t="shared" si="17"/>
        <v>0</v>
      </c>
      <c r="G258" s="43">
        <f t="shared" si="17"/>
        <v>0</v>
      </c>
      <c r="H258" s="43">
        <f t="shared" si="18"/>
        <v>1945029.4078195784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60891.167646708978</v>
      </c>
      <c r="E260" s="43">
        <f t="shared" si="19"/>
        <v>0</v>
      </c>
      <c r="F260" s="43">
        <f t="shared" si="19"/>
        <v>0</v>
      </c>
      <c r="G260" s="43">
        <f t="shared" si="19"/>
        <v>0</v>
      </c>
      <c r="H260" s="43">
        <f t="shared" si="18"/>
        <v>60891.167646708978</v>
      </c>
      <c r="I260" s="1"/>
    </row>
    <row r="261" spans="2:10" x14ac:dyDescent="0.2">
      <c r="B261" s="9" t="str">
        <f>$B$50</f>
        <v>Technology</v>
      </c>
      <c r="C261" s="43">
        <f t="shared" si="19"/>
        <v>0</v>
      </c>
      <c r="D261" s="43">
        <f t="shared" si="19"/>
        <v>4128.2147557090839</v>
      </c>
      <c r="E261" s="43">
        <f t="shared" si="19"/>
        <v>0</v>
      </c>
      <c r="F261" s="43">
        <f t="shared" si="19"/>
        <v>0</v>
      </c>
      <c r="G261" s="43">
        <f t="shared" si="19"/>
        <v>0</v>
      </c>
      <c r="H261" s="43">
        <f t="shared" si="18"/>
        <v>4128.2147557090839</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1539460.3060952891</v>
      </c>
      <c r="D263" s="42">
        <f>SUM(D243:D262)</f>
        <v>4672107.0497737555</v>
      </c>
      <c r="E263" s="42">
        <f>SUM(E243:E262)</f>
        <v>748033.06148522766</v>
      </c>
      <c r="F263" s="42">
        <f>SUM(F243:F262)</f>
        <v>0</v>
      </c>
      <c r="G263" s="42">
        <f>SUM(G243:G262)</f>
        <v>803825.5826457279</v>
      </c>
      <c r="H263" s="42">
        <f t="shared" si="18"/>
        <v>7763426.0000000009</v>
      </c>
      <c r="I263" s="54"/>
    </row>
    <row r="264" spans="2:10" x14ac:dyDescent="0.2">
      <c r="B264" s="378"/>
      <c r="C264" s="378"/>
      <c r="D264" s="378"/>
      <c r="E264" s="378"/>
      <c r="F264" s="378"/>
      <c r="G264" s="378"/>
      <c r="H264" s="379"/>
      <c r="I264" s="53"/>
    </row>
    <row r="265" spans="2:10" x14ac:dyDescent="0.2">
      <c r="B265" s="181"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6140824.2478755927</v>
      </c>
      <c r="D268" s="42">
        <f t="shared" si="20"/>
        <v>6262408.8325906396</v>
      </c>
      <c r="E268" s="42">
        <f t="shared" si="20"/>
        <v>1737338.5224402761</v>
      </c>
      <c r="F268" s="42">
        <f t="shared" si="20"/>
        <v>0</v>
      </c>
      <c r="G268" s="42">
        <f t="shared" si="20"/>
        <v>0</v>
      </c>
      <c r="H268" s="42">
        <f>SUM(C268:G268)</f>
        <v>14140571.60290651</v>
      </c>
      <c r="I268" s="1"/>
    </row>
    <row r="269" spans="2:10" x14ac:dyDescent="0.2">
      <c r="B269" s="9" t="str">
        <f>$B$33</f>
        <v>Science</v>
      </c>
      <c r="C269" s="43">
        <f t="shared" si="20"/>
        <v>1605449.6885111518</v>
      </c>
      <c r="D269" s="43">
        <f t="shared" si="20"/>
        <v>966153.30086863553</v>
      </c>
      <c r="E269" s="43">
        <f t="shared" si="20"/>
        <v>1141.0665291084254</v>
      </c>
      <c r="F269" s="43">
        <f t="shared" si="20"/>
        <v>0</v>
      </c>
      <c r="G269" s="43">
        <f t="shared" si="20"/>
        <v>0</v>
      </c>
      <c r="H269" s="43">
        <f t="shared" ref="H269:H288" si="21">SUM(C269:G269)</f>
        <v>2572744.0559088956</v>
      </c>
      <c r="I269" s="1"/>
    </row>
    <row r="270" spans="2:10" x14ac:dyDescent="0.2">
      <c r="B270" s="9" t="str">
        <f>$B$34</f>
        <v>Fine Arts</v>
      </c>
      <c r="C270" s="43">
        <f t="shared" si="20"/>
        <v>234856.2861502576</v>
      </c>
      <c r="D270" s="43">
        <f t="shared" si="20"/>
        <v>0</v>
      </c>
      <c r="E270" s="43">
        <f t="shared" si="20"/>
        <v>0</v>
      </c>
      <c r="F270" s="43">
        <f t="shared" si="20"/>
        <v>0</v>
      </c>
      <c r="G270" s="43">
        <f t="shared" si="20"/>
        <v>0</v>
      </c>
      <c r="H270" s="43">
        <f t="shared" si="21"/>
        <v>234856.2861502576</v>
      </c>
      <c r="I270" s="1"/>
    </row>
    <row r="271" spans="2:10" x14ac:dyDescent="0.2">
      <c r="B271" s="9" t="str">
        <f>$B$35</f>
        <v>Teacher Education</v>
      </c>
      <c r="C271" s="43">
        <f t="shared" si="20"/>
        <v>100490.96418930487</v>
      </c>
      <c r="D271" s="43">
        <f t="shared" si="20"/>
        <v>2074915.5635074824</v>
      </c>
      <c r="E271" s="43">
        <f t="shared" si="20"/>
        <v>1094259.6878428964</v>
      </c>
      <c r="F271" s="43">
        <f t="shared" si="20"/>
        <v>0</v>
      </c>
      <c r="G271" s="43">
        <f t="shared" si="20"/>
        <v>0</v>
      </c>
      <c r="H271" s="43">
        <f t="shared" si="21"/>
        <v>3269666.2155396836</v>
      </c>
      <c r="I271" s="1"/>
    </row>
    <row r="272" spans="2:10" x14ac:dyDescent="0.2">
      <c r="B272" s="9" t="str">
        <f>$B$36</f>
        <v>Agriculture</v>
      </c>
      <c r="C272" s="43">
        <f t="shared" si="20"/>
        <v>1161.0004052533243</v>
      </c>
      <c r="D272" s="43">
        <f t="shared" si="20"/>
        <v>17755.945674370065</v>
      </c>
      <c r="E272" s="43">
        <f t="shared" si="20"/>
        <v>0</v>
      </c>
      <c r="F272" s="43">
        <f t="shared" si="20"/>
        <v>0</v>
      </c>
      <c r="G272" s="43">
        <f t="shared" si="20"/>
        <v>0</v>
      </c>
      <c r="H272" s="43">
        <f t="shared" si="21"/>
        <v>18916.946079623391</v>
      </c>
      <c r="I272" s="1"/>
    </row>
    <row r="273" spans="2:10" x14ac:dyDescent="0.2">
      <c r="B273" s="9" t="str">
        <f>$B$37</f>
        <v>Engineering</v>
      </c>
      <c r="C273" s="43">
        <f t="shared" si="20"/>
        <v>197383.29353208098</v>
      </c>
      <c r="D273" s="43">
        <f t="shared" si="20"/>
        <v>599128.39758019929</v>
      </c>
      <c r="E273" s="43">
        <f t="shared" si="20"/>
        <v>0</v>
      </c>
      <c r="F273" s="43">
        <f t="shared" si="20"/>
        <v>0</v>
      </c>
      <c r="G273" s="43">
        <f t="shared" si="20"/>
        <v>0</v>
      </c>
      <c r="H273" s="43">
        <f t="shared" si="21"/>
        <v>796511.69111228024</v>
      </c>
      <c r="I273" s="1"/>
    </row>
    <row r="274" spans="2:10" x14ac:dyDescent="0.2">
      <c r="B274" s="9" t="str">
        <f>$B$38</f>
        <v>Home Economics</v>
      </c>
      <c r="C274" s="43">
        <f t="shared" si="20"/>
        <v>188533.32480824314</v>
      </c>
      <c r="D274" s="43">
        <f t="shared" si="20"/>
        <v>418228.60885881272</v>
      </c>
      <c r="E274" s="43">
        <f t="shared" si="20"/>
        <v>0</v>
      </c>
      <c r="F274" s="43">
        <f t="shared" si="20"/>
        <v>0</v>
      </c>
      <c r="G274" s="43">
        <f t="shared" si="20"/>
        <v>0</v>
      </c>
      <c r="H274" s="43">
        <f t="shared" si="21"/>
        <v>606761.9336670558</v>
      </c>
      <c r="I274" s="1"/>
    </row>
    <row r="275" spans="2:10" x14ac:dyDescent="0.2">
      <c r="B275" s="9" t="str">
        <f>$B$39</f>
        <v>Law</v>
      </c>
      <c r="C275" s="43">
        <f t="shared" si="20"/>
        <v>0</v>
      </c>
      <c r="D275" s="43">
        <f t="shared" si="20"/>
        <v>0</v>
      </c>
      <c r="E275" s="43">
        <f t="shared" si="20"/>
        <v>0</v>
      </c>
      <c r="F275" s="43">
        <f t="shared" si="20"/>
        <v>0</v>
      </c>
      <c r="G275" s="43">
        <f t="shared" si="20"/>
        <v>4936007.1228354014</v>
      </c>
      <c r="H275" s="43">
        <f t="shared" si="21"/>
        <v>4936007.1228354014</v>
      </c>
      <c r="I275" s="1"/>
    </row>
    <row r="276" spans="2:10" x14ac:dyDescent="0.2">
      <c r="B276" s="9" t="str">
        <f>$B$40</f>
        <v>Social Service</v>
      </c>
      <c r="C276" s="43">
        <f t="shared" si="20"/>
        <v>2322.0008105066486</v>
      </c>
      <c r="D276" s="43">
        <f t="shared" si="20"/>
        <v>0</v>
      </c>
      <c r="E276" s="43">
        <f t="shared" si="20"/>
        <v>0</v>
      </c>
      <c r="F276" s="43">
        <f t="shared" si="20"/>
        <v>0</v>
      </c>
      <c r="G276" s="43">
        <f t="shared" si="20"/>
        <v>0</v>
      </c>
      <c r="H276" s="43">
        <f t="shared" si="21"/>
        <v>2322.0008105066486</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4644.0016210132972</v>
      </c>
      <c r="D279" s="43">
        <f t="shared" si="20"/>
        <v>0</v>
      </c>
      <c r="E279" s="43">
        <f t="shared" si="20"/>
        <v>0</v>
      </c>
      <c r="F279" s="43">
        <f t="shared" si="20"/>
        <v>0</v>
      </c>
      <c r="G279" s="43">
        <f t="shared" si="20"/>
        <v>0</v>
      </c>
      <c r="H279" s="43">
        <f t="shared" si="21"/>
        <v>4644.0016210132972</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80194.757609737673</v>
      </c>
      <c r="D281" s="43">
        <f t="shared" si="20"/>
        <v>177559.45674370069</v>
      </c>
      <c r="E281" s="43">
        <f t="shared" si="20"/>
        <v>7416.9324392047647</v>
      </c>
      <c r="F281" s="43">
        <f t="shared" si="20"/>
        <v>0</v>
      </c>
      <c r="G281" s="43">
        <f t="shared" si="20"/>
        <v>0</v>
      </c>
      <c r="H281" s="43">
        <f t="shared" si="21"/>
        <v>265171.14679264312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1124760.7826008275</v>
      </c>
      <c r="D283" s="43">
        <f t="shared" si="20"/>
        <v>6924873.3661022801</v>
      </c>
      <c r="E283" s="43">
        <f t="shared" si="20"/>
        <v>935281.08681297034</v>
      </c>
      <c r="F283" s="43">
        <f t="shared" si="20"/>
        <v>0</v>
      </c>
      <c r="G283" s="43">
        <f t="shared" si="20"/>
        <v>0</v>
      </c>
      <c r="H283" s="43">
        <f t="shared" si="21"/>
        <v>8984915.2355160788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200084.22964922205</v>
      </c>
      <c r="E285" s="43">
        <f t="shared" si="22"/>
        <v>0</v>
      </c>
      <c r="F285" s="43">
        <f t="shared" si="22"/>
        <v>0</v>
      </c>
      <c r="G285" s="43">
        <f t="shared" si="22"/>
        <v>0</v>
      </c>
      <c r="H285" s="43">
        <f t="shared" si="21"/>
        <v>200084.22964922205</v>
      </c>
      <c r="I285" s="1"/>
    </row>
    <row r="286" spans="2:10" x14ac:dyDescent="0.2">
      <c r="B286" s="9" t="str">
        <f>$B$50</f>
        <v>Technology</v>
      </c>
      <c r="C286" s="43">
        <f t="shared" si="22"/>
        <v>0</v>
      </c>
      <c r="D286" s="43">
        <f t="shared" si="22"/>
        <v>7891.5314108311422</v>
      </c>
      <c r="E286" s="43">
        <f t="shared" si="22"/>
        <v>0</v>
      </c>
      <c r="F286" s="43">
        <f t="shared" si="22"/>
        <v>0</v>
      </c>
      <c r="G286" s="43">
        <f t="shared" si="22"/>
        <v>0</v>
      </c>
      <c r="H286" s="43">
        <f t="shared" si="21"/>
        <v>7891.5314108311422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9680620.348113969</v>
      </c>
      <c r="D288" s="42">
        <f>SUM(D268:D287)</f>
        <v>17648999.232986178</v>
      </c>
      <c r="E288" s="42">
        <f>SUM(E268:E287)</f>
        <v>3775437.296064456</v>
      </c>
      <c r="F288" s="42">
        <f>SUM(F268:F287)</f>
        <v>0</v>
      </c>
      <c r="G288" s="42">
        <f>SUM(G268:G287)</f>
        <v>4936007.1228354014</v>
      </c>
      <c r="H288" s="42">
        <f t="shared" si="21"/>
        <v>36041064</v>
      </c>
      <c r="I288" s="92"/>
      <c r="J288" s="58"/>
    </row>
    <row r="289" spans="2:10" x14ac:dyDescent="0.2">
      <c r="H289" s="58"/>
    </row>
    <row r="290" spans="2:10" x14ac:dyDescent="0.2">
      <c r="B290" s="181"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312.41474602541678</v>
      </c>
      <c r="D293" s="40">
        <f t="shared" si="23"/>
        <v>355.15277222200643</v>
      </c>
      <c r="E293" s="40">
        <f t="shared" si="23"/>
        <v>594.57170514725397</v>
      </c>
      <c r="F293" s="40">
        <f t="shared" si="23"/>
        <v>0</v>
      </c>
      <c r="G293" s="41">
        <f t="shared" si="23"/>
        <v>0</v>
      </c>
      <c r="H293" s="42">
        <f t="shared" si="23"/>
        <v>351.65928733198655</v>
      </c>
      <c r="I293" s="1"/>
    </row>
    <row r="294" spans="2:10" x14ac:dyDescent="0.2">
      <c r="B294" s="9" t="str">
        <f>$B$33</f>
        <v>Science</v>
      </c>
      <c r="C294" s="75">
        <f t="shared" si="23"/>
        <v>403.58212380873601</v>
      </c>
      <c r="D294" s="75">
        <f t="shared" si="23"/>
        <v>459.8540223077751</v>
      </c>
      <c r="E294" s="75">
        <f t="shared" si="23"/>
        <v>190.17775485140422</v>
      </c>
      <c r="F294" s="75">
        <f t="shared" si="23"/>
        <v>0</v>
      </c>
      <c r="G294" s="95">
        <f t="shared" si="23"/>
        <v>0</v>
      </c>
      <c r="H294" s="43">
        <f t="shared" si="23"/>
        <v>422.80099521921045</v>
      </c>
      <c r="I294" s="1"/>
    </row>
    <row r="295" spans="2:10" x14ac:dyDescent="0.2">
      <c r="B295" s="9" t="str">
        <f>$B$34</f>
        <v>Fine Arts</v>
      </c>
      <c r="C295" s="75">
        <f t="shared" si="23"/>
        <v>216.8571432597023</v>
      </c>
      <c r="D295" s="75">
        <f t="shared" si="23"/>
        <v>0</v>
      </c>
      <c r="E295" s="75">
        <f t="shared" si="23"/>
        <v>0</v>
      </c>
      <c r="F295" s="75">
        <f t="shared" si="23"/>
        <v>0</v>
      </c>
      <c r="G295" s="95">
        <f t="shared" si="23"/>
        <v>0</v>
      </c>
      <c r="H295" s="43">
        <f t="shared" si="23"/>
        <v>216.8571432597023</v>
      </c>
      <c r="I295" s="1"/>
    </row>
    <row r="296" spans="2:10" x14ac:dyDescent="0.2">
      <c r="B296" s="9" t="str">
        <f>$B$35</f>
        <v>Teacher Education</v>
      </c>
      <c r="C296" s="75">
        <f t="shared" si="23"/>
        <v>147.56382406652696</v>
      </c>
      <c r="D296" s="75">
        <f t="shared" si="23"/>
        <v>553.75381999132173</v>
      </c>
      <c r="E296" s="75">
        <f t="shared" si="23"/>
        <v>449.75737272622132</v>
      </c>
      <c r="F296" s="75">
        <f t="shared" si="23"/>
        <v>0</v>
      </c>
      <c r="G296" s="95">
        <f t="shared" si="23"/>
        <v>0</v>
      </c>
      <c r="H296" s="43">
        <f t="shared" si="23"/>
        <v>476.55825907880535</v>
      </c>
      <c r="I296" s="1"/>
    </row>
    <row r="297" spans="2:10" x14ac:dyDescent="0.2">
      <c r="B297" s="9" t="str">
        <f>$B$36</f>
        <v>Agriculture</v>
      </c>
      <c r="C297" s="75">
        <f t="shared" si="23"/>
        <v>96.750033771110353</v>
      </c>
      <c r="D297" s="75">
        <f t="shared" si="23"/>
        <v>219.20920585642057</v>
      </c>
      <c r="E297" s="75">
        <f t="shared" si="23"/>
        <v>0</v>
      </c>
      <c r="F297" s="75">
        <f t="shared" si="23"/>
        <v>0</v>
      </c>
      <c r="G297" s="95">
        <f t="shared" si="23"/>
        <v>0</v>
      </c>
      <c r="H297" s="43">
        <f t="shared" si="23"/>
        <v>203.40802236154184</v>
      </c>
      <c r="I297" s="1"/>
    </row>
    <row r="298" spans="2:10" x14ac:dyDescent="0.2">
      <c r="B298" s="9" t="str">
        <f>$B$37</f>
        <v>Engineering</v>
      </c>
      <c r="C298" s="75">
        <f t="shared" si="23"/>
        <v>357.57843031174087</v>
      </c>
      <c r="D298" s="75">
        <f t="shared" si="23"/>
        <v>795.65524247038422</v>
      </c>
      <c r="E298" s="75">
        <f t="shared" si="23"/>
        <v>0</v>
      </c>
      <c r="F298" s="75">
        <f t="shared" si="23"/>
        <v>0</v>
      </c>
      <c r="G298" s="95">
        <f t="shared" si="23"/>
        <v>0</v>
      </c>
      <c r="H298" s="43">
        <f t="shared" si="23"/>
        <v>610.35378629293507</v>
      </c>
      <c r="I298" s="1"/>
    </row>
    <row r="299" spans="2:10" x14ac:dyDescent="0.2">
      <c r="B299" s="9" t="str">
        <f>$B$38</f>
        <v>Home Economics</v>
      </c>
      <c r="C299" s="75">
        <f t="shared" si="23"/>
        <v>365.37466048109133</v>
      </c>
      <c r="D299" s="75">
        <f t="shared" si="23"/>
        <v>275.51291756180024</v>
      </c>
      <c r="E299" s="75">
        <f t="shared" si="23"/>
        <v>0</v>
      </c>
      <c r="F299" s="75">
        <f t="shared" si="23"/>
        <v>0</v>
      </c>
      <c r="G299" s="95">
        <f t="shared" si="23"/>
        <v>0</v>
      </c>
      <c r="H299" s="43">
        <f t="shared" si="23"/>
        <v>298.30970190120735</v>
      </c>
      <c r="I299" s="1"/>
    </row>
    <row r="300" spans="2:10" x14ac:dyDescent="0.2">
      <c r="B300" s="9" t="str">
        <f>$B$39</f>
        <v>Law</v>
      </c>
      <c r="C300" s="75">
        <f t="shared" si="23"/>
        <v>0</v>
      </c>
      <c r="D300" s="75">
        <f t="shared" si="23"/>
        <v>0</v>
      </c>
      <c r="E300" s="75">
        <f t="shared" si="23"/>
        <v>0</v>
      </c>
      <c r="F300" s="75">
        <f t="shared" si="23"/>
        <v>0</v>
      </c>
      <c r="G300" s="95">
        <f t="shared" si="23"/>
        <v>522.38407480531293</v>
      </c>
      <c r="H300" s="43">
        <f t="shared" si="23"/>
        <v>522.38407480531293</v>
      </c>
      <c r="I300" s="1"/>
    </row>
    <row r="301" spans="2:10" x14ac:dyDescent="0.2">
      <c r="B301" s="9" t="str">
        <f>$B$40</f>
        <v>Social Service</v>
      </c>
      <c r="C301" s="75">
        <f t="shared" si="23"/>
        <v>96.750033771110353</v>
      </c>
      <c r="D301" s="75">
        <f t="shared" si="23"/>
        <v>0</v>
      </c>
      <c r="E301" s="75">
        <f t="shared" si="23"/>
        <v>0</v>
      </c>
      <c r="F301" s="75">
        <f t="shared" si="23"/>
        <v>0</v>
      </c>
      <c r="G301" s="95">
        <f t="shared" si="23"/>
        <v>0</v>
      </c>
      <c r="H301" s="43">
        <f t="shared" si="23"/>
        <v>96.750033771110353</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96.750033771110353</v>
      </c>
      <c r="D304" s="75">
        <f t="shared" si="23"/>
        <v>0</v>
      </c>
      <c r="E304" s="75">
        <f t="shared" si="23"/>
        <v>0</v>
      </c>
      <c r="F304" s="75">
        <f t="shared" si="23"/>
        <v>0</v>
      </c>
      <c r="G304" s="95">
        <f t="shared" si="23"/>
        <v>0</v>
      </c>
      <c r="H304" s="43">
        <f t="shared" si="23"/>
        <v>96.750033771110353</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303.76802124900632</v>
      </c>
      <c r="D306" s="75">
        <f t="shared" si="23"/>
        <v>219.2092058564206</v>
      </c>
      <c r="E306" s="75">
        <f t="shared" si="23"/>
        <v>190.17775485140422</v>
      </c>
      <c r="F306" s="75">
        <f t="shared" si="23"/>
        <v>0</v>
      </c>
      <c r="G306" s="95">
        <f t="shared" si="23"/>
        <v>0</v>
      </c>
      <c r="H306" s="43">
        <f t="shared" si="23"/>
        <v>238.2490087984215</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312.17340621727101</v>
      </c>
      <c r="D308" s="75">
        <f t="shared" si="23"/>
        <v>511.70275372070347</v>
      </c>
      <c r="E308" s="75">
        <f t="shared" si="23"/>
        <v>441.37852138412944</v>
      </c>
      <c r="F308" s="75">
        <f t="shared" si="23"/>
        <v>0</v>
      </c>
      <c r="G308" s="95">
        <f t="shared" si="23"/>
        <v>0</v>
      </c>
      <c r="H308" s="43">
        <f t="shared" si="23"/>
        <v>466.62764141864858</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376.80645884975905</v>
      </c>
      <c r="E310" s="75">
        <f t="shared" si="24"/>
        <v>0</v>
      </c>
      <c r="F310" s="75">
        <f t="shared" si="24"/>
        <v>0</v>
      </c>
      <c r="G310" s="95">
        <f t="shared" si="24"/>
        <v>0</v>
      </c>
      <c r="H310" s="43">
        <f t="shared" si="24"/>
        <v>376.80645884975905</v>
      </c>
      <c r="I310" s="1"/>
    </row>
    <row r="311" spans="2:10" x14ac:dyDescent="0.2">
      <c r="B311" s="9" t="str">
        <f>$B$50</f>
        <v>Technology</v>
      </c>
      <c r="C311" s="75">
        <f t="shared" si="24"/>
        <v>0</v>
      </c>
      <c r="D311" s="75">
        <f t="shared" si="24"/>
        <v>219.20920585642062</v>
      </c>
      <c r="E311" s="75">
        <f t="shared" si="24"/>
        <v>0</v>
      </c>
      <c r="F311" s="75">
        <f t="shared" si="24"/>
        <v>0</v>
      </c>
      <c r="G311" s="95">
        <f t="shared" si="24"/>
        <v>0</v>
      </c>
      <c r="H311" s="43">
        <f t="shared" si="24"/>
        <v>219.20920585642062</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318.26348252996576</v>
      </c>
      <c r="D313" s="42">
        <f t="shared" si="24"/>
        <v>433.17868671885179</v>
      </c>
      <c r="E313" s="42">
        <f t="shared" si="24"/>
        <v>502.11960314728765</v>
      </c>
      <c r="F313" s="42">
        <f t="shared" si="24"/>
        <v>0</v>
      </c>
      <c r="G313" s="42">
        <f t="shared" si="24"/>
        <v>522.38407480531293</v>
      </c>
      <c r="H313" s="42">
        <f t="shared" si="24"/>
        <v>408.9626906318083</v>
      </c>
      <c r="I313" s="54"/>
    </row>
    <row r="315" spans="2:10" x14ac:dyDescent="0.2">
      <c r="B315" s="181"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33" si="25">IF($C$293=0,"",C293/$C$293)</f>
        <v>1</v>
      </c>
      <c r="D318" s="59">
        <f t="shared" si="25"/>
        <v>1.136799004337371</v>
      </c>
      <c r="E318" s="59">
        <f t="shared" si="25"/>
        <v>1.9031486596310727</v>
      </c>
      <c r="F318" s="59">
        <f t="shared" si="25"/>
        <v>0</v>
      </c>
      <c r="G318" s="59">
        <f t="shared" si="25"/>
        <v>0</v>
      </c>
      <c r="H318" s="59">
        <f t="shared" si="25"/>
        <v>1.1256168020422985</v>
      </c>
      <c r="I318" s="1"/>
    </row>
    <row r="319" spans="2:10" x14ac:dyDescent="0.2">
      <c r="B319" s="9" t="str">
        <f>$B$33</f>
        <v>Science</v>
      </c>
      <c r="C319" s="59">
        <f t="shared" si="25"/>
        <v>1.2918152198100861</v>
      </c>
      <c r="D319" s="59">
        <f t="shared" si="25"/>
        <v>1.4719344338194691</v>
      </c>
      <c r="E319" s="59">
        <f t="shared" si="25"/>
        <v>0.60873488614372939</v>
      </c>
      <c r="F319" s="59">
        <f t="shared" si="25"/>
        <v>0</v>
      </c>
      <c r="G319" s="59">
        <f t="shared" si="25"/>
        <v>0</v>
      </c>
      <c r="H319" s="59">
        <f t="shared" si="25"/>
        <v>1.3533323909903188</v>
      </c>
      <c r="I319" s="1"/>
    </row>
    <row r="320" spans="2:10" x14ac:dyDescent="0.2">
      <c r="B320" s="9" t="str">
        <f>$B$34</f>
        <v>Fine Arts</v>
      </c>
      <c r="C320" s="59">
        <f t="shared" si="25"/>
        <v>0.69413222653088114</v>
      </c>
      <c r="D320" s="59">
        <f t="shared" si="25"/>
        <v>0</v>
      </c>
      <c r="E320" s="59">
        <f t="shared" si="25"/>
        <v>0</v>
      </c>
      <c r="F320" s="59">
        <f t="shared" si="25"/>
        <v>0</v>
      </c>
      <c r="G320" s="59">
        <f t="shared" si="25"/>
        <v>0</v>
      </c>
      <c r="H320" s="59">
        <f t="shared" si="25"/>
        <v>0.69413222653088114</v>
      </c>
      <c r="I320" s="1"/>
    </row>
    <row r="321" spans="2:9" x14ac:dyDescent="0.2">
      <c r="B321" s="9" t="str">
        <f>$B$35</f>
        <v>Teacher Education</v>
      </c>
      <c r="C321" s="59">
        <f t="shared" si="25"/>
        <v>0.47233309548878266</v>
      </c>
      <c r="D321" s="59">
        <f t="shared" si="25"/>
        <v>1.7724957833657142</v>
      </c>
      <c r="E321" s="59">
        <f t="shared" si="25"/>
        <v>1.4396163383710157</v>
      </c>
      <c r="F321" s="59">
        <f t="shared" si="25"/>
        <v>0</v>
      </c>
      <c r="G321" s="59">
        <f t="shared" si="25"/>
        <v>0</v>
      </c>
      <c r="H321" s="59">
        <f t="shared" si="25"/>
        <v>1.5254025782766174</v>
      </c>
      <c r="I321" s="1"/>
    </row>
    <row r="322" spans="2:9" x14ac:dyDescent="0.2">
      <c r="B322" s="9" t="str">
        <f>$B$36</f>
        <v>Agriculture</v>
      </c>
      <c r="C322" s="59">
        <f t="shared" si="25"/>
        <v>0.30968459396356141</v>
      </c>
      <c r="D322" s="59">
        <f t="shared" si="25"/>
        <v>0.70166088075300581</v>
      </c>
      <c r="E322" s="59">
        <f t="shared" si="25"/>
        <v>0</v>
      </c>
      <c r="F322" s="59">
        <f t="shared" si="25"/>
        <v>0</v>
      </c>
      <c r="G322" s="59">
        <f t="shared" si="25"/>
        <v>0</v>
      </c>
      <c r="H322" s="59">
        <f t="shared" si="25"/>
        <v>0.65108329536081955</v>
      </c>
      <c r="I322" s="1"/>
    </row>
    <row r="323" spans="2:9" x14ac:dyDescent="0.2">
      <c r="B323" s="9" t="str">
        <f>$B$37</f>
        <v>Engineering</v>
      </c>
      <c r="C323" s="59">
        <f t="shared" si="25"/>
        <v>1.1445632284035971</v>
      </c>
      <c r="D323" s="59">
        <f t="shared" si="25"/>
        <v>2.5467915730381465</v>
      </c>
      <c r="E323" s="59">
        <f t="shared" si="25"/>
        <v>0</v>
      </c>
      <c r="F323" s="59">
        <f t="shared" si="25"/>
        <v>0</v>
      </c>
      <c r="G323" s="59">
        <f t="shared" si="25"/>
        <v>0</v>
      </c>
      <c r="H323" s="59">
        <f t="shared" si="25"/>
        <v>1.9536651008249117</v>
      </c>
      <c r="I323" s="1"/>
    </row>
    <row r="324" spans="2:9" x14ac:dyDescent="0.2">
      <c r="B324" s="9" t="str">
        <f>$B$38</f>
        <v>Home Economics</v>
      </c>
      <c r="C324" s="59">
        <f t="shared" si="25"/>
        <v>1.1695179729172129</v>
      </c>
      <c r="D324" s="59">
        <f t="shared" si="25"/>
        <v>0.88188192480320904</v>
      </c>
      <c r="E324" s="59">
        <f t="shared" si="25"/>
        <v>0</v>
      </c>
      <c r="F324" s="59">
        <f t="shared" si="25"/>
        <v>0</v>
      </c>
      <c r="G324" s="59">
        <f t="shared" si="25"/>
        <v>0</v>
      </c>
      <c r="H324" s="59">
        <f t="shared" si="25"/>
        <v>0.95485154172888531</v>
      </c>
      <c r="I324" s="1"/>
    </row>
    <row r="325" spans="2:9" x14ac:dyDescent="0.2">
      <c r="B325" s="9" t="str">
        <f>$B$39</f>
        <v>Law</v>
      </c>
      <c r="C325" s="59">
        <f t="shared" si="25"/>
        <v>0</v>
      </c>
      <c r="D325" s="59">
        <f t="shared" si="25"/>
        <v>0</v>
      </c>
      <c r="E325" s="59">
        <f t="shared" si="25"/>
        <v>0</v>
      </c>
      <c r="F325" s="59">
        <f t="shared" si="25"/>
        <v>0</v>
      </c>
      <c r="G325" s="59">
        <f t="shared" si="25"/>
        <v>1.6720852054877522</v>
      </c>
      <c r="H325" s="59">
        <f t="shared" si="25"/>
        <v>1.6720852054877522</v>
      </c>
      <c r="I325" s="1"/>
    </row>
    <row r="326" spans="2:9" x14ac:dyDescent="0.2">
      <c r="B326" s="9" t="str">
        <f>$B$40</f>
        <v>Social Service</v>
      </c>
      <c r="C326" s="59">
        <f t="shared" si="25"/>
        <v>0.30968459396356141</v>
      </c>
      <c r="D326" s="59">
        <f t="shared" si="25"/>
        <v>0</v>
      </c>
      <c r="E326" s="59">
        <f t="shared" si="25"/>
        <v>0</v>
      </c>
      <c r="F326" s="59">
        <f t="shared" si="25"/>
        <v>0</v>
      </c>
      <c r="G326" s="59">
        <f t="shared" si="25"/>
        <v>0</v>
      </c>
      <c r="H326" s="59">
        <f t="shared" si="25"/>
        <v>0.30968459396356141</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0.30968459396356141</v>
      </c>
      <c r="D329" s="59">
        <f t="shared" si="25"/>
        <v>0</v>
      </c>
      <c r="E329" s="59">
        <f t="shared" si="25"/>
        <v>0</v>
      </c>
      <c r="F329" s="59">
        <f t="shared" si="25"/>
        <v>0</v>
      </c>
      <c r="G329" s="59">
        <f t="shared" si="25"/>
        <v>0</v>
      </c>
      <c r="H329" s="59">
        <f t="shared" si="25"/>
        <v>0.30968459396356141</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0.97232293005879122</v>
      </c>
      <c r="D331" s="59">
        <f t="shared" si="25"/>
        <v>0.70166088075300592</v>
      </c>
      <c r="E331" s="59">
        <f t="shared" si="25"/>
        <v>0.60873488614372939</v>
      </c>
      <c r="F331" s="59">
        <f t="shared" si="25"/>
        <v>0</v>
      </c>
      <c r="G331" s="59">
        <f t="shared" si="25"/>
        <v>0</v>
      </c>
      <c r="H331" s="59">
        <f t="shared" si="25"/>
        <v>0.76260487646456532</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0.99922750186661757</v>
      </c>
      <c r="D333" s="59">
        <f t="shared" si="25"/>
        <v>1.6378956506716025</v>
      </c>
      <c r="E333" s="59">
        <f t="shared" si="25"/>
        <v>1.4127966973371375</v>
      </c>
      <c r="F333" s="59">
        <f t="shared" si="25"/>
        <v>0</v>
      </c>
      <c r="G333" s="59">
        <f t="shared" si="25"/>
        <v>0</v>
      </c>
      <c r="H333" s="59">
        <f t="shared" si="25"/>
        <v>1.4936159299621719</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1.2061097103883298</v>
      </c>
      <c r="E335" s="59">
        <f t="shared" si="26"/>
        <v>0</v>
      </c>
      <c r="F335" s="59">
        <f t="shared" si="26"/>
        <v>0</v>
      </c>
      <c r="G335" s="59">
        <f t="shared" si="26"/>
        <v>0</v>
      </c>
      <c r="H335" s="59">
        <f t="shared" si="26"/>
        <v>1.2061097103883298</v>
      </c>
      <c r="I335" s="1"/>
    </row>
    <row r="336" spans="2:9" x14ac:dyDescent="0.2">
      <c r="B336" s="9" t="str">
        <f>$B$50</f>
        <v>Technology</v>
      </c>
      <c r="C336" s="59">
        <f t="shared" si="26"/>
        <v>0</v>
      </c>
      <c r="D336" s="59">
        <f t="shared" si="26"/>
        <v>0.70166088075300603</v>
      </c>
      <c r="E336" s="59">
        <f t="shared" si="26"/>
        <v>0</v>
      </c>
      <c r="F336" s="59">
        <f t="shared" si="26"/>
        <v>0</v>
      </c>
      <c r="G336" s="59">
        <f t="shared" si="26"/>
        <v>0</v>
      </c>
      <c r="H336" s="59">
        <f t="shared" si="26"/>
        <v>0.70166088075300603</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1.0187210641589663</v>
      </c>
      <c r="D338" s="59">
        <f t="shared" si="26"/>
        <v>1.3865500659933963</v>
      </c>
      <c r="E338" s="59">
        <f t="shared" si="26"/>
        <v>1.6072212004565152</v>
      </c>
      <c r="F338" s="59">
        <f t="shared" si="26"/>
        <v>0</v>
      </c>
      <c r="G338" s="59">
        <f t="shared" si="26"/>
        <v>1.6720852054877522</v>
      </c>
      <c r="H338" s="59">
        <f t="shared" si="26"/>
        <v>1.3090377321643352</v>
      </c>
      <c r="I338" s="54"/>
    </row>
    <row r="340" spans="2:10" x14ac:dyDescent="0.2">
      <c r="B340" s="181"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7">C293*30</f>
        <v>9372.4423807625026</v>
      </c>
      <c r="D343" s="42">
        <f t="shared" si="27"/>
        <v>10654.583166660193</v>
      </c>
      <c r="E343" s="42">
        <f>E293*24</f>
        <v>14269.720923534096</v>
      </c>
      <c r="F343" s="42">
        <f>F293*18</f>
        <v>0</v>
      </c>
      <c r="G343" s="42">
        <f>G293*24</f>
        <v>0</v>
      </c>
      <c r="H343" s="42">
        <f>IF((C32/30+D32/30+E32/24+F32/18+G32/24)=0,0,H268/(C32/30+D32/30+E32/24+F32/18+G32/24))</f>
        <v>10361.543863492918</v>
      </c>
      <c r="I343" s="1"/>
    </row>
    <row r="344" spans="2:10" x14ac:dyDescent="0.2">
      <c r="B344" s="9" t="str">
        <f>$B$33</f>
        <v>Science</v>
      </c>
      <c r="C344" s="43">
        <f t="shared" si="27"/>
        <v>12107.463714262081</v>
      </c>
      <c r="D344" s="43">
        <f t="shared" si="27"/>
        <v>13795.620669233253</v>
      </c>
      <c r="E344" s="43">
        <f>E294*24</f>
        <v>4564.2661164337014</v>
      </c>
      <c r="F344" s="43">
        <f>F294*18</f>
        <v>0</v>
      </c>
      <c r="G344" s="43">
        <f>G294*24</f>
        <v>0</v>
      </c>
      <c r="H344" s="43">
        <f t="shared" ref="H344:H363" si="28">IF((C33/30+D33/30+E33/24+F33/18+G33/24)=0,0,H269/(C33/30+D33/30+E33/24+F33/18+G33/24))</f>
        <v>12680.903914773166</v>
      </c>
      <c r="I344" s="1"/>
    </row>
    <row r="345" spans="2:10" x14ac:dyDescent="0.2">
      <c r="B345" s="9" t="str">
        <f>$B$34</f>
        <v>Fine Arts</v>
      </c>
      <c r="C345" s="43">
        <f t="shared" si="27"/>
        <v>6505.7142977910689</v>
      </c>
      <c r="D345" s="43">
        <f t="shared" si="27"/>
        <v>0</v>
      </c>
      <c r="E345" s="43">
        <f t="shared" ref="E345:E363" si="29">E295*24</f>
        <v>0</v>
      </c>
      <c r="F345" s="43">
        <f t="shared" ref="F345:F363" si="30">F295*18</f>
        <v>0</v>
      </c>
      <c r="G345" s="43">
        <f t="shared" ref="G345:G363" si="31">G295*24</f>
        <v>0</v>
      </c>
      <c r="H345" s="43">
        <f t="shared" si="28"/>
        <v>6505.7142977910689</v>
      </c>
      <c r="I345" s="1"/>
    </row>
    <row r="346" spans="2:10" x14ac:dyDescent="0.2">
      <c r="B346" s="9" t="str">
        <f>$B$35</f>
        <v>Teacher Education</v>
      </c>
      <c r="C346" s="43">
        <f t="shared" si="27"/>
        <v>4426.9147219958086</v>
      </c>
      <c r="D346" s="43">
        <f t="shared" si="27"/>
        <v>16612.614599739652</v>
      </c>
      <c r="E346" s="43">
        <f t="shared" si="29"/>
        <v>10794.176945429312</v>
      </c>
      <c r="F346" s="43">
        <f t="shared" si="30"/>
        <v>0</v>
      </c>
      <c r="G346" s="43">
        <f t="shared" si="31"/>
        <v>0</v>
      </c>
      <c r="H346" s="43">
        <f t="shared" si="28"/>
        <v>13132.508145555512</v>
      </c>
      <c r="I346" s="1"/>
    </row>
    <row r="347" spans="2:10" x14ac:dyDescent="0.2">
      <c r="B347" s="9" t="str">
        <f>$B$36</f>
        <v>Agriculture</v>
      </c>
      <c r="C347" s="43">
        <f t="shared" si="27"/>
        <v>2902.5010131333106</v>
      </c>
      <c r="D347" s="43">
        <f t="shared" si="27"/>
        <v>6576.2761756926175</v>
      </c>
      <c r="E347" s="43">
        <f t="shared" si="29"/>
        <v>0</v>
      </c>
      <c r="F347" s="43">
        <f t="shared" si="30"/>
        <v>0</v>
      </c>
      <c r="G347" s="43">
        <f t="shared" si="31"/>
        <v>0</v>
      </c>
      <c r="H347" s="43">
        <f t="shared" si="28"/>
        <v>6102.2406708462549</v>
      </c>
      <c r="I347" s="1"/>
    </row>
    <row r="348" spans="2:10" x14ac:dyDescent="0.2">
      <c r="B348" s="9" t="str">
        <f>$B$37</f>
        <v>Engineering</v>
      </c>
      <c r="C348" s="43">
        <f t="shared" si="27"/>
        <v>10727.352909352227</v>
      </c>
      <c r="D348" s="43">
        <f t="shared" si="27"/>
        <v>23869.657274111527</v>
      </c>
      <c r="E348" s="43">
        <f t="shared" si="29"/>
        <v>0</v>
      </c>
      <c r="F348" s="43">
        <f t="shared" si="30"/>
        <v>0</v>
      </c>
      <c r="G348" s="43">
        <f t="shared" si="31"/>
        <v>0</v>
      </c>
      <c r="H348" s="43">
        <f t="shared" si="28"/>
        <v>18310.613588788052</v>
      </c>
      <c r="I348" s="1"/>
    </row>
    <row r="349" spans="2:10" x14ac:dyDescent="0.2">
      <c r="B349" s="9" t="str">
        <f>$B$38</f>
        <v>Home Economics</v>
      </c>
      <c r="C349" s="43">
        <f t="shared" si="27"/>
        <v>10961.23981443274</v>
      </c>
      <c r="D349" s="43">
        <f t="shared" si="27"/>
        <v>8265.3875268540069</v>
      </c>
      <c r="E349" s="43">
        <f t="shared" si="29"/>
        <v>0</v>
      </c>
      <c r="F349" s="43">
        <f t="shared" si="30"/>
        <v>0</v>
      </c>
      <c r="G349" s="43">
        <f t="shared" si="31"/>
        <v>0</v>
      </c>
      <c r="H349" s="43">
        <f t="shared" si="28"/>
        <v>8949.2910570362219</v>
      </c>
      <c r="I349" s="1"/>
    </row>
    <row r="350" spans="2:10" x14ac:dyDescent="0.2">
      <c r="B350" s="9" t="str">
        <f>$B$39</f>
        <v>Law</v>
      </c>
      <c r="C350" s="43">
        <f t="shared" si="27"/>
        <v>0</v>
      </c>
      <c r="D350" s="43">
        <f t="shared" si="27"/>
        <v>0</v>
      </c>
      <c r="E350" s="43">
        <f t="shared" si="29"/>
        <v>0</v>
      </c>
      <c r="F350" s="43">
        <f t="shared" si="30"/>
        <v>0</v>
      </c>
      <c r="G350" s="43">
        <f t="shared" si="31"/>
        <v>12537.21779532751</v>
      </c>
      <c r="H350" s="43">
        <f t="shared" si="28"/>
        <v>12537.21779532751</v>
      </c>
      <c r="I350" s="1"/>
    </row>
    <row r="351" spans="2:10" x14ac:dyDescent="0.2">
      <c r="B351" s="9" t="str">
        <f>$B$40</f>
        <v>Social Service</v>
      </c>
      <c r="C351" s="43">
        <f t="shared" si="27"/>
        <v>2902.5010131333106</v>
      </c>
      <c r="D351" s="43">
        <f t="shared" si="27"/>
        <v>0</v>
      </c>
      <c r="E351" s="43">
        <f t="shared" si="29"/>
        <v>0</v>
      </c>
      <c r="F351" s="43">
        <f t="shared" si="30"/>
        <v>0</v>
      </c>
      <c r="G351" s="43">
        <f t="shared" si="31"/>
        <v>0</v>
      </c>
      <c r="H351" s="43">
        <f t="shared" si="28"/>
        <v>2902.5010131333106</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2902.5010131333106</v>
      </c>
      <c r="D354" s="43">
        <f t="shared" si="27"/>
        <v>0</v>
      </c>
      <c r="E354" s="43">
        <f t="shared" si="29"/>
        <v>0</v>
      </c>
      <c r="F354" s="43">
        <f t="shared" si="30"/>
        <v>0</v>
      </c>
      <c r="G354" s="43">
        <f t="shared" si="31"/>
        <v>0</v>
      </c>
      <c r="H354" s="43">
        <f t="shared" si="28"/>
        <v>2902.5010131333106</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9113.0406374701888</v>
      </c>
      <c r="D356" s="43">
        <f t="shared" si="27"/>
        <v>6576.2761756926175</v>
      </c>
      <c r="E356" s="43">
        <f t="shared" si="29"/>
        <v>4564.2661164337014</v>
      </c>
      <c r="F356" s="43">
        <f t="shared" si="30"/>
        <v>0</v>
      </c>
      <c r="G356" s="43">
        <f t="shared" si="31"/>
        <v>0</v>
      </c>
      <c r="H356" s="43">
        <f t="shared" si="28"/>
        <v>7085.4013839049603</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9365.2021865181305</v>
      </c>
      <c r="D358" s="43">
        <f t="shared" si="27"/>
        <v>15351.082611621105</v>
      </c>
      <c r="E358" s="43">
        <f t="shared" si="29"/>
        <v>10593.084513219106</v>
      </c>
      <c r="F358" s="43">
        <f t="shared" si="30"/>
        <v>0</v>
      </c>
      <c r="G358" s="43">
        <f t="shared" si="31"/>
        <v>0</v>
      </c>
      <c r="H358" s="43">
        <f t="shared" si="28"/>
        <v>13624.00116582127</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11304.193765492771</v>
      </c>
      <c r="E360" s="43">
        <f t="shared" si="29"/>
        <v>0</v>
      </c>
      <c r="F360" s="43">
        <f t="shared" si="30"/>
        <v>0</v>
      </c>
      <c r="G360" s="43">
        <f t="shared" si="31"/>
        <v>0</v>
      </c>
      <c r="H360" s="43">
        <f t="shared" si="28"/>
        <v>11304.193765492771</v>
      </c>
      <c r="I360" s="1"/>
    </row>
    <row r="361" spans="2:9" x14ac:dyDescent="0.2">
      <c r="B361" s="9" t="str">
        <f>$B$50</f>
        <v>Technology</v>
      </c>
      <c r="C361" s="43">
        <f t="shared" si="32"/>
        <v>0</v>
      </c>
      <c r="D361" s="43">
        <f t="shared" si="32"/>
        <v>6576.2761756926184</v>
      </c>
      <c r="E361" s="43">
        <f t="shared" si="29"/>
        <v>0</v>
      </c>
      <c r="F361" s="43">
        <f t="shared" si="30"/>
        <v>0</v>
      </c>
      <c r="G361" s="43">
        <f t="shared" si="31"/>
        <v>0</v>
      </c>
      <c r="H361" s="43">
        <f t="shared" si="28"/>
        <v>6576.2761756926184</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9547.904475898973</v>
      </c>
      <c r="D363" s="42">
        <f t="shared" si="32"/>
        <v>12995.360601565553</v>
      </c>
      <c r="E363" s="42">
        <f t="shared" si="29"/>
        <v>12050.870475534903</v>
      </c>
      <c r="F363" s="42">
        <f t="shared" si="30"/>
        <v>0</v>
      </c>
      <c r="G363" s="42">
        <f t="shared" si="31"/>
        <v>12537.21779532751</v>
      </c>
      <c r="H363" s="42">
        <f t="shared" si="28"/>
        <v>11705.444624878208</v>
      </c>
      <c r="I363" s="54"/>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16" priority="6" stopIfTrue="1">
      <formula>C32=0</formula>
    </cfRule>
  </conditionalFormatting>
  <conditionalFormatting sqref="C91:G110">
    <cfRule type="expression" dxfId="115" priority="5" stopIfTrue="1">
      <formula>C32=0</formula>
    </cfRule>
  </conditionalFormatting>
  <conditionalFormatting sqref="C143:H162">
    <cfRule type="expression" dxfId="114" priority="3" stopIfTrue="1">
      <formula>C32=0</formula>
    </cfRule>
  </conditionalFormatting>
  <conditionalFormatting sqref="H143:H162">
    <cfRule type="expression" dxfId="113" priority="4" stopIfTrue="1">
      <formula>OR(AND(#REF!&gt;0,H143&gt;0,H61=0),AND(#REF!&gt;0,H143&gt;0,H32=0))</formula>
    </cfRule>
  </conditionalFormatting>
  <conditionalFormatting sqref="H143:H162">
    <cfRule type="expression" dxfId="112" priority="2" stopIfTrue="1">
      <formula>OR(AND(#REF!&gt;0,H143&gt;0,H61=0),AND(#REF!&gt;0,H143&gt;0,H32=0))</formula>
    </cfRule>
  </conditionalFormatting>
  <conditionalFormatting sqref="H143:H162">
    <cfRule type="expression" dxfId="111"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topLeftCell="A28" zoomScale="70" zoomScaleNormal="70" workbookViewId="0">
      <selection activeCell="S31" sqref="S31"/>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103</v>
      </c>
      <c r="C3" s="6"/>
      <c r="D3" s="6"/>
      <c r="E3" s="6"/>
      <c r="F3" s="6"/>
      <c r="G3" s="6"/>
      <c r="H3" s="6"/>
    </row>
    <row r="4" spans="2:8" x14ac:dyDescent="0.2">
      <c r="B4" s="90" t="s">
        <v>159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Data!G29</f>
        <v>77843876</v>
      </c>
      <c r="G13" s="33"/>
      <c r="H13" s="60">
        <f>F13</f>
        <v>77843876</v>
      </c>
    </row>
    <row r="14" spans="2:8" x14ac:dyDescent="0.2">
      <c r="B14" s="364" t="s">
        <v>14</v>
      </c>
      <c r="C14" s="364"/>
      <c r="D14" s="364"/>
      <c r="E14" s="364"/>
      <c r="F14" s="82">
        <f>Data!H29</f>
        <v>3990439</v>
      </c>
      <c r="G14" s="33"/>
      <c r="H14" s="30">
        <f>F14</f>
        <v>3990439</v>
      </c>
    </row>
    <row r="15" spans="2:8" x14ac:dyDescent="0.2">
      <c r="B15" s="364" t="s">
        <v>15</v>
      </c>
      <c r="C15" s="364"/>
      <c r="D15" s="364"/>
      <c r="E15" s="364"/>
      <c r="F15" s="82">
        <f>Data!I29</f>
        <v>21757355</v>
      </c>
      <c r="G15" s="33"/>
      <c r="H15" s="30">
        <f>F15</f>
        <v>21757355</v>
      </c>
    </row>
    <row r="16" spans="2:8" x14ac:dyDescent="0.2">
      <c r="B16" s="364" t="s">
        <v>19</v>
      </c>
      <c r="C16" s="364"/>
      <c r="D16" s="364"/>
      <c r="E16" s="364"/>
      <c r="F16" s="82">
        <f>Data!J29</f>
        <v>14720603</v>
      </c>
      <c r="G16" s="33"/>
      <c r="H16" s="30">
        <f>F16-G16</f>
        <v>14720603</v>
      </c>
    </row>
    <row r="17" spans="2:23" x14ac:dyDescent="0.2">
      <c r="B17" s="364" t="s">
        <v>16</v>
      </c>
      <c r="C17" s="364"/>
      <c r="D17" s="364"/>
      <c r="E17" s="364"/>
      <c r="F17" s="82">
        <f>Data!K29</f>
        <v>31828115</v>
      </c>
      <c r="G17" s="33"/>
      <c r="H17" s="30">
        <f>F17</f>
        <v>31828115</v>
      </c>
    </row>
    <row r="18" spans="2:23" x14ac:dyDescent="0.2">
      <c r="B18" s="364" t="s">
        <v>1</v>
      </c>
      <c r="C18" s="364"/>
      <c r="D18" s="364"/>
      <c r="E18" s="364"/>
      <c r="F18" s="83">
        <f>SUM(F13:F17)</f>
        <v>150140388</v>
      </c>
      <c r="G18" s="34"/>
      <c r="H18" s="29">
        <f>SUM(H13:H17)</f>
        <v>150140388</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Data!L29</f>
        <v>Dannette Sales</v>
      </c>
      <c r="E21" s="363"/>
      <c r="F21" s="363"/>
      <c r="G21" s="94" t="str">
        <f>Data!M29</f>
        <v>936-468-2354</v>
      </c>
      <c r="H21" s="84" t="str">
        <f>Data!N29</f>
        <v>salesdl@sfasu.edu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Data!O29</f>
        <v>5911</v>
      </c>
      <c r="D25" s="86">
        <f>Data!P29</f>
        <v>5547</v>
      </c>
      <c r="E25" s="86">
        <f>Data!Q29</f>
        <v>1531</v>
      </c>
      <c r="F25" s="86">
        <f>Data!R29</f>
        <v>69</v>
      </c>
      <c r="G25" s="86">
        <f>Data!S29</f>
        <v>0</v>
      </c>
      <c r="H25" s="74">
        <f>SUM(C25:G25)</f>
        <v>13058</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Data!T29</f>
        <v>Hall, Karyn</v>
      </c>
      <c r="E28" s="363"/>
      <c r="F28" s="363"/>
      <c r="G28" s="94" t="str">
        <f>Data!U29</f>
        <v>(936) 468-3806</v>
      </c>
      <c r="H28" s="84" t="str">
        <f>Data!V29</f>
        <v>khall@sfasu.edu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Data!W29</f>
        <v>91916</v>
      </c>
      <c r="D32" s="87">
        <f>Data!AQ29</f>
        <v>18266</v>
      </c>
      <c r="E32" s="87">
        <f>Data!BK29</f>
        <v>2897</v>
      </c>
      <c r="F32" s="87">
        <f>Data!CE29</f>
        <v>403</v>
      </c>
      <c r="G32" s="87">
        <f>Data!CY29</f>
        <v>0</v>
      </c>
      <c r="H32" s="22">
        <f>SUM(C32:G32)</f>
        <v>113482</v>
      </c>
      <c r="I32" s="1"/>
      <c r="W32" s="18"/>
    </row>
    <row r="33" spans="2:23" x14ac:dyDescent="0.2">
      <c r="B33" s="7" t="s">
        <v>46</v>
      </c>
      <c r="C33" s="87">
        <f>Data!X29</f>
        <v>28430</v>
      </c>
      <c r="D33" s="87">
        <f>Data!AR29</f>
        <v>6621</v>
      </c>
      <c r="E33" s="87">
        <f>Data!BL29</f>
        <v>1724</v>
      </c>
      <c r="F33" s="87">
        <f>Data!CF29</f>
        <v>0</v>
      </c>
      <c r="G33" s="87">
        <f>Data!CZ29</f>
        <v>0</v>
      </c>
      <c r="H33" s="22">
        <f t="shared" ref="H33:H52" si="0">SUM(C33:G33)</f>
        <v>36775</v>
      </c>
      <c r="I33" s="1"/>
      <c r="W33" s="18"/>
    </row>
    <row r="34" spans="2:23" x14ac:dyDescent="0.2">
      <c r="B34" s="7" t="s">
        <v>47</v>
      </c>
      <c r="C34" s="87">
        <f>Data!Y29</f>
        <v>19170</v>
      </c>
      <c r="D34" s="87">
        <f>Data!AS29</f>
        <v>8861</v>
      </c>
      <c r="E34" s="87">
        <f>Data!BM29</f>
        <v>1097</v>
      </c>
      <c r="F34" s="87">
        <f>Data!CG29</f>
        <v>0</v>
      </c>
      <c r="G34" s="87">
        <f>Data!DA29</f>
        <v>0</v>
      </c>
      <c r="H34" s="22">
        <f t="shared" si="0"/>
        <v>29128</v>
      </c>
      <c r="I34" s="1"/>
      <c r="W34" s="18"/>
    </row>
    <row r="35" spans="2:23" x14ac:dyDescent="0.2">
      <c r="B35" s="7" t="s">
        <v>48</v>
      </c>
      <c r="C35" s="87">
        <f>Data!Z29</f>
        <v>4787</v>
      </c>
      <c r="D35" s="87">
        <f>Data!AT29</f>
        <v>13156</v>
      </c>
      <c r="E35" s="87">
        <f>Data!BN29</f>
        <v>11412</v>
      </c>
      <c r="F35" s="87">
        <f>Data!CH29</f>
        <v>602</v>
      </c>
      <c r="G35" s="87">
        <f>Data!DB29</f>
        <v>0</v>
      </c>
      <c r="H35" s="22">
        <f t="shared" si="0"/>
        <v>29957</v>
      </c>
      <c r="I35" s="1"/>
      <c r="W35" s="18"/>
    </row>
    <row r="36" spans="2:23" x14ac:dyDescent="0.2">
      <c r="B36" s="7" t="s">
        <v>49</v>
      </c>
      <c r="C36" s="87">
        <f>Data!AA29</f>
        <v>5207</v>
      </c>
      <c r="D36" s="87">
        <f>Data!AU29</f>
        <v>4912</v>
      </c>
      <c r="E36" s="87">
        <f>Data!BO29</f>
        <v>519</v>
      </c>
      <c r="F36" s="87">
        <f>Data!CI29</f>
        <v>53</v>
      </c>
      <c r="G36" s="87">
        <f>Data!DC29</f>
        <v>0</v>
      </c>
      <c r="H36" s="22">
        <f t="shared" si="0"/>
        <v>10691</v>
      </c>
      <c r="I36" s="1"/>
      <c r="W36" s="18"/>
    </row>
    <row r="37" spans="2:23" x14ac:dyDescent="0.2">
      <c r="B37" s="7" t="s">
        <v>50</v>
      </c>
      <c r="C37" s="87">
        <f>Data!AB29</f>
        <v>2594</v>
      </c>
      <c r="D37" s="87">
        <f>Data!AV29</f>
        <v>1809</v>
      </c>
      <c r="E37" s="87">
        <f>Data!BP29</f>
        <v>78</v>
      </c>
      <c r="F37" s="87">
        <f>Data!CJ29</f>
        <v>0</v>
      </c>
      <c r="G37" s="87">
        <f>Data!DD29</f>
        <v>0</v>
      </c>
      <c r="H37" s="22">
        <f t="shared" si="0"/>
        <v>4481</v>
      </c>
      <c r="I37" s="1"/>
      <c r="W37" s="18"/>
    </row>
    <row r="38" spans="2:23" x14ac:dyDescent="0.2">
      <c r="B38" s="7" t="s">
        <v>51</v>
      </c>
      <c r="C38" s="87">
        <f>Data!AC29</f>
        <v>8657</v>
      </c>
      <c r="D38" s="87">
        <f>Data!AW29</f>
        <v>5784</v>
      </c>
      <c r="E38" s="87">
        <f>Data!BQ29</f>
        <v>664</v>
      </c>
      <c r="F38" s="87">
        <f>Data!CK29</f>
        <v>0</v>
      </c>
      <c r="G38" s="87">
        <f>Data!DE29</f>
        <v>0</v>
      </c>
      <c r="H38" s="22">
        <f t="shared" si="0"/>
        <v>15105</v>
      </c>
      <c r="I38" s="1"/>
      <c r="W38" s="18"/>
    </row>
    <row r="39" spans="2:23" x14ac:dyDescent="0.2">
      <c r="B39" s="7" t="s">
        <v>52</v>
      </c>
      <c r="C39" s="87">
        <f>Data!AD29</f>
        <v>0</v>
      </c>
      <c r="D39" s="87">
        <f>Data!AX29</f>
        <v>0</v>
      </c>
      <c r="E39" s="87">
        <f>Data!BR29</f>
        <v>0</v>
      </c>
      <c r="F39" s="87">
        <f>Data!CL29</f>
        <v>0</v>
      </c>
      <c r="G39" s="87">
        <f>Data!DF29</f>
        <v>0</v>
      </c>
      <c r="H39" s="22">
        <f t="shared" si="0"/>
        <v>0</v>
      </c>
      <c r="I39" s="1"/>
      <c r="W39" s="18"/>
    </row>
    <row r="40" spans="2:23" x14ac:dyDescent="0.2">
      <c r="B40" s="7" t="s">
        <v>53</v>
      </c>
      <c r="C40" s="87">
        <f>Data!AE29</f>
        <v>699</v>
      </c>
      <c r="D40" s="87">
        <f>Data!AY29</f>
        <v>3243</v>
      </c>
      <c r="E40" s="87">
        <f>Data!BS29</f>
        <v>2554</v>
      </c>
      <c r="F40" s="87">
        <f>Data!CM29</f>
        <v>0</v>
      </c>
      <c r="G40" s="87">
        <f>Data!DG29</f>
        <v>0</v>
      </c>
      <c r="H40" s="22">
        <f t="shared" si="0"/>
        <v>6496</v>
      </c>
      <c r="I40" s="1"/>
      <c r="W40" s="18"/>
    </row>
    <row r="41" spans="2:23" x14ac:dyDescent="0.2">
      <c r="B41" s="7" t="s">
        <v>54</v>
      </c>
      <c r="C41" s="87">
        <f>Data!AF29</f>
        <v>0</v>
      </c>
      <c r="D41" s="87">
        <f>Data!AZ29</f>
        <v>0</v>
      </c>
      <c r="E41" s="87">
        <f>Data!BT29</f>
        <v>18</v>
      </c>
      <c r="F41" s="87">
        <f>Data!CN29</f>
        <v>0</v>
      </c>
      <c r="G41" s="87">
        <f>Data!DH29</f>
        <v>0</v>
      </c>
      <c r="H41" s="22">
        <f t="shared" si="0"/>
        <v>18</v>
      </c>
      <c r="I41" s="1"/>
      <c r="W41" s="18"/>
    </row>
    <row r="42" spans="2:23" x14ac:dyDescent="0.2">
      <c r="B42" s="7" t="s">
        <v>55</v>
      </c>
      <c r="C42" s="87">
        <f>Data!AG29</f>
        <v>0</v>
      </c>
      <c r="D42" s="87">
        <f>Data!BA29</f>
        <v>0</v>
      </c>
      <c r="E42" s="87">
        <f>Data!BU29</f>
        <v>0</v>
      </c>
      <c r="F42" s="87">
        <f>Data!CO29</f>
        <v>0</v>
      </c>
      <c r="G42" s="87">
        <f>Data!DI29</f>
        <v>0</v>
      </c>
      <c r="H42" s="22">
        <f t="shared" si="0"/>
        <v>0</v>
      </c>
      <c r="I42" s="1"/>
      <c r="W42" s="18"/>
    </row>
    <row r="43" spans="2:23" x14ac:dyDescent="0.2">
      <c r="B43" s="7" t="s">
        <v>56</v>
      </c>
      <c r="C43" s="87">
        <f>Data!AH29</f>
        <v>63</v>
      </c>
      <c r="D43" s="87">
        <f>Data!BB29</f>
        <v>0</v>
      </c>
      <c r="E43" s="87">
        <f>Data!BV29</f>
        <v>0</v>
      </c>
      <c r="F43" s="87">
        <f>Data!CP29</f>
        <v>0</v>
      </c>
      <c r="G43" s="87">
        <f>Data!DJ29</f>
        <v>0</v>
      </c>
      <c r="H43" s="22">
        <f t="shared" si="0"/>
        <v>63</v>
      </c>
      <c r="I43" s="1"/>
      <c r="W43" s="18"/>
    </row>
    <row r="44" spans="2:23" x14ac:dyDescent="0.2">
      <c r="B44" s="7" t="s">
        <v>57</v>
      </c>
      <c r="C44" s="87">
        <f>Data!AI29</f>
        <v>3737</v>
      </c>
      <c r="D44" s="87">
        <f>Data!BC29</f>
        <v>3099</v>
      </c>
      <c r="E44" s="87">
        <f>Data!BW29</f>
        <v>0</v>
      </c>
      <c r="F44" s="87">
        <f>Data!CQ29</f>
        <v>0</v>
      </c>
      <c r="G44" s="87">
        <f>Data!DK29</f>
        <v>0</v>
      </c>
      <c r="H44" s="22">
        <f t="shared" si="0"/>
        <v>6836</v>
      </c>
      <c r="I44" s="1"/>
      <c r="W44" s="18"/>
    </row>
    <row r="45" spans="2:23" x14ac:dyDescent="0.2">
      <c r="B45" s="7" t="s">
        <v>58</v>
      </c>
      <c r="C45" s="87">
        <f>Data!AJ29</f>
        <v>4584</v>
      </c>
      <c r="D45" s="87">
        <f>Data!BD29</f>
        <v>7226</v>
      </c>
      <c r="E45" s="87">
        <f>Data!BX29</f>
        <v>3224</v>
      </c>
      <c r="F45" s="87">
        <f>Data!CR29</f>
        <v>0</v>
      </c>
      <c r="G45" s="87">
        <f>Data!DL29</f>
        <v>0</v>
      </c>
      <c r="H45" s="22">
        <f t="shared" si="0"/>
        <v>15034</v>
      </c>
      <c r="I45" s="1"/>
      <c r="W45" s="18"/>
    </row>
    <row r="46" spans="2:23" x14ac:dyDescent="0.2">
      <c r="B46" s="7" t="s">
        <v>59</v>
      </c>
      <c r="C46" s="87">
        <f>Data!AK29</f>
        <v>0</v>
      </c>
      <c r="D46" s="87">
        <f>Data!BE29</f>
        <v>0</v>
      </c>
      <c r="E46" s="87">
        <f>Data!BY29</f>
        <v>0</v>
      </c>
      <c r="F46" s="87">
        <f>Data!CS29</f>
        <v>0</v>
      </c>
      <c r="G46" s="87">
        <f>Data!DM29</f>
        <v>0</v>
      </c>
      <c r="H46" s="22">
        <f t="shared" si="0"/>
        <v>0</v>
      </c>
      <c r="I46" s="1"/>
      <c r="W46" s="18"/>
    </row>
    <row r="47" spans="2:23" x14ac:dyDescent="0.2">
      <c r="B47" s="7" t="s">
        <v>60</v>
      </c>
      <c r="C47" s="87">
        <f>Data!AL29</f>
        <v>12205</v>
      </c>
      <c r="D47" s="87">
        <f>Data!BF29</f>
        <v>21493</v>
      </c>
      <c r="E47" s="87">
        <f>Data!BZ29</f>
        <v>2910</v>
      </c>
      <c r="F47" s="87">
        <f>Data!CT29</f>
        <v>0</v>
      </c>
      <c r="G47" s="87">
        <f>Data!DN29</f>
        <v>0</v>
      </c>
      <c r="H47" s="22">
        <f t="shared" si="0"/>
        <v>36608</v>
      </c>
      <c r="I47" s="1"/>
      <c r="W47" s="18"/>
    </row>
    <row r="48" spans="2:23" x14ac:dyDescent="0.2">
      <c r="B48" s="7" t="s">
        <v>61</v>
      </c>
      <c r="C48" s="87">
        <f>Data!AM29</f>
        <v>0</v>
      </c>
      <c r="D48" s="87">
        <f>Data!BG29</f>
        <v>0</v>
      </c>
      <c r="E48" s="87">
        <f>Data!CA29</f>
        <v>0</v>
      </c>
      <c r="F48" s="87">
        <f>Data!CU29</f>
        <v>0</v>
      </c>
      <c r="G48" s="87">
        <f>Data!DO29</f>
        <v>0</v>
      </c>
      <c r="H48" s="22">
        <f t="shared" si="0"/>
        <v>0</v>
      </c>
      <c r="I48" s="1"/>
      <c r="W48" s="18"/>
    </row>
    <row r="49" spans="2:23" x14ac:dyDescent="0.2">
      <c r="B49" s="7" t="s">
        <v>62</v>
      </c>
      <c r="C49" s="87">
        <f>Data!AN29</f>
        <v>0</v>
      </c>
      <c r="D49" s="87">
        <f>Data!BH29</f>
        <v>2613</v>
      </c>
      <c r="E49" s="87">
        <f>Data!CB29</f>
        <v>0</v>
      </c>
      <c r="F49" s="87">
        <f>Data!CV29</f>
        <v>0</v>
      </c>
      <c r="G49" s="87">
        <f>Data!DP29</f>
        <v>0</v>
      </c>
      <c r="H49" s="22">
        <f t="shared" si="0"/>
        <v>2613</v>
      </c>
      <c r="I49" s="1"/>
      <c r="W49" s="18"/>
    </row>
    <row r="50" spans="2:23" x14ac:dyDescent="0.2">
      <c r="B50" s="7" t="s">
        <v>63</v>
      </c>
      <c r="C50" s="87">
        <f>Data!AO29</f>
        <v>868</v>
      </c>
      <c r="D50" s="87">
        <f>Data!BI29</f>
        <v>330</v>
      </c>
      <c r="E50" s="87">
        <f>Data!CC29</f>
        <v>0</v>
      </c>
      <c r="F50" s="87">
        <f>Data!CW29</f>
        <v>0</v>
      </c>
      <c r="G50" s="87">
        <f>Data!DQ29</f>
        <v>0</v>
      </c>
      <c r="H50" s="22">
        <f t="shared" si="0"/>
        <v>1198</v>
      </c>
      <c r="I50" s="1"/>
      <c r="W50" s="18"/>
    </row>
    <row r="51" spans="2:23" x14ac:dyDescent="0.2">
      <c r="B51" s="7" t="s">
        <v>0</v>
      </c>
      <c r="C51" s="87">
        <f>Data!AP29</f>
        <v>321</v>
      </c>
      <c r="D51" s="87">
        <f>Data!BJ29</f>
        <v>7812</v>
      </c>
      <c r="E51" s="87">
        <f>Data!CD29</f>
        <v>450</v>
      </c>
      <c r="F51" s="87">
        <f>Data!CX29</f>
        <v>0</v>
      </c>
      <c r="G51" s="87">
        <f>Data!DR29</f>
        <v>0</v>
      </c>
      <c r="H51" s="22">
        <f t="shared" si="0"/>
        <v>8583</v>
      </c>
      <c r="I51" s="1"/>
      <c r="W51" s="18"/>
    </row>
    <row r="52" spans="2:23" x14ac:dyDescent="0.2">
      <c r="B52" s="8" t="s">
        <v>34</v>
      </c>
      <c r="C52" s="22">
        <f>SUM(C32:C51)</f>
        <v>183238</v>
      </c>
      <c r="D52" s="22">
        <f>SUM(D32:D51)</f>
        <v>105225</v>
      </c>
      <c r="E52" s="22">
        <f>SUM(E32:E51)</f>
        <v>27547</v>
      </c>
      <c r="F52" s="22">
        <f>SUM(F32:F51)</f>
        <v>1058</v>
      </c>
      <c r="G52" s="22">
        <f>SUM(G32:G51)</f>
        <v>0</v>
      </c>
      <c r="H52" s="22">
        <f t="shared" si="0"/>
        <v>317068</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Data!T29</f>
        <v>Hall, Karyn</v>
      </c>
      <c r="E55" s="363"/>
      <c r="F55" s="363"/>
      <c r="G55" s="94" t="str">
        <f>Data!U29</f>
        <v>(936) 468-3806</v>
      </c>
      <c r="H55" s="84" t="str">
        <f>Data!V29</f>
        <v>khall@sfasu.edu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Data!DS29</f>
        <v>7900065</v>
      </c>
      <c r="D61" s="88">
        <f>Data!EM29</f>
        <v>2704469</v>
      </c>
      <c r="E61" s="88">
        <f>Data!FG29</f>
        <v>1316964</v>
      </c>
      <c r="F61" s="88">
        <f>Data!GA29</f>
        <v>258837</v>
      </c>
      <c r="G61" s="88">
        <f>Data!GU29</f>
        <v>0</v>
      </c>
      <c r="H61" s="21">
        <f>SUM(C61:G61)</f>
        <v>12180335</v>
      </c>
      <c r="I61" s="1"/>
    </row>
    <row r="62" spans="2:23" x14ac:dyDescent="0.2">
      <c r="B62" s="9" t="str">
        <f>$B$33</f>
        <v>Science</v>
      </c>
      <c r="C62" s="88">
        <f>Data!DT29</f>
        <v>2034997</v>
      </c>
      <c r="D62" s="88">
        <f>Data!EN29</f>
        <v>1441153</v>
      </c>
      <c r="E62" s="88">
        <f>Data!FH29</f>
        <v>823937</v>
      </c>
      <c r="F62" s="88">
        <f>Data!GB29</f>
        <v>0</v>
      </c>
      <c r="G62" s="88">
        <f>Data!GV29</f>
        <v>0</v>
      </c>
      <c r="H62" s="22">
        <f t="shared" ref="H62:H81" si="1">SUM(C62:G62)</f>
        <v>4300087</v>
      </c>
      <c r="I62" s="1"/>
    </row>
    <row r="63" spans="2:23" x14ac:dyDescent="0.2">
      <c r="B63" s="9" t="str">
        <f>$B$34</f>
        <v>Fine Arts</v>
      </c>
      <c r="C63" s="88">
        <f>Data!DU29</f>
        <v>2631694</v>
      </c>
      <c r="D63" s="88">
        <f>Data!EO29</f>
        <v>2026418</v>
      </c>
      <c r="E63" s="88">
        <f>Data!FI29</f>
        <v>717372</v>
      </c>
      <c r="F63" s="88">
        <f>Data!GC29</f>
        <v>0</v>
      </c>
      <c r="G63" s="88">
        <f>Data!GW29</f>
        <v>0</v>
      </c>
      <c r="H63" s="22">
        <f t="shared" si="1"/>
        <v>5375484</v>
      </c>
      <c r="I63" s="1"/>
    </row>
    <row r="64" spans="2:23" x14ac:dyDescent="0.2">
      <c r="B64" s="9" t="str">
        <f>$B$35</f>
        <v>Teacher Education</v>
      </c>
      <c r="C64" s="88">
        <f>Data!DV29</f>
        <v>353589</v>
      </c>
      <c r="D64" s="88">
        <f>Data!EP29</f>
        <v>1602323</v>
      </c>
      <c r="E64" s="88">
        <f>Data!FJ29</f>
        <v>1965666</v>
      </c>
      <c r="F64" s="88">
        <f>Data!GD29</f>
        <v>302332</v>
      </c>
      <c r="G64" s="88">
        <f>Data!GX29</f>
        <v>0</v>
      </c>
      <c r="H64" s="22">
        <f t="shared" si="1"/>
        <v>4223910</v>
      </c>
      <c r="I64" s="1"/>
    </row>
    <row r="65" spans="2:9" x14ac:dyDescent="0.2">
      <c r="B65" s="9" t="str">
        <f>$B$36</f>
        <v>Agriculture</v>
      </c>
      <c r="C65" s="88">
        <f>Data!DW29</f>
        <v>587677</v>
      </c>
      <c r="D65" s="88">
        <f>Data!EQ29</f>
        <v>812343</v>
      </c>
      <c r="E65" s="88">
        <f>Data!FK29</f>
        <v>279267</v>
      </c>
      <c r="F65" s="88">
        <f>Data!GE29</f>
        <v>29512</v>
      </c>
      <c r="G65" s="88">
        <f>Data!GY29</f>
        <v>0</v>
      </c>
      <c r="H65" s="22">
        <f t="shared" si="1"/>
        <v>1708799</v>
      </c>
      <c r="I65" s="1"/>
    </row>
    <row r="66" spans="2:9" x14ac:dyDescent="0.2">
      <c r="B66" s="9" t="str">
        <f>$B$37</f>
        <v>Engineering</v>
      </c>
      <c r="C66" s="88">
        <f>Data!DX29</f>
        <v>382912</v>
      </c>
      <c r="D66" s="88">
        <f>Data!ER29</f>
        <v>351719</v>
      </c>
      <c r="E66" s="88">
        <f>Data!FL29</f>
        <v>73864</v>
      </c>
      <c r="F66" s="88">
        <f>Data!GF29</f>
        <v>0</v>
      </c>
      <c r="G66" s="88">
        <f>Data!GZ29</f>
        <v>0</v>
      </c>
      <c r="H66" s="22">
        <f t="shared" si="1"/>
        <v>808495</v>
      </c>
      <c r="I66" s="1"/>
    </row>
    <row r="67" spans="2:9" x14ac:dyDescent="0.2">
      <c r="B67" s="9" t="str">
        <f>$B$38</f>
        <v>Home Economics</v>
      </c>
      <c r="C67" s="88">
        <f>Data!DY29</f>
        <v>411446</v>
      </c>
      <c r="D67" s="88">
        <f>Data!ES29</f>
        <v>411988</v>
      </c>
      <c r="E67" s="88">
        <f>Data!FM29</f>
        <v>182034</v>
      </c>
      <c r="F67" s="88">
        <f>Data!GG29</f>
        <v>0</v>
      </c>
      <c r="G67" s="88">
        <f>Data!HA29</f>
        <v>0</v>
      </c>
      <c r="H67" s="22">
        <f t="shared" si="1"/>
        <v>1005468</v>
      </c>
      <c r="I67" s="1"/>
    </row>
    <row r="68" spans="2:9" x14ac:dyDescent="0.2">
      <c r="B68" s="9" t="str">
        <f>$B$39</f>
        <v>Law</v>
      </c>
      <c r="C68" s="88">
        <f>Data!DZ29</f>
        <v>0</v>
      </c>
      <c r="D68" s="88">
        <f>Data!ET29</f>
        <v>0</v>
      </c>
      <c r="E68" s="88">
        <f>Data!FN29</f>
        <v>0</v>
      </c>
      <c r="F68" s="88">
        <f>Data!GH29</f>
        <v>0</v>
      </c>
      <c r="G68" s="88">
        <f>Data!HB29</f>
        <v>0</v>
      </c>
      <c r="H68" s="22">
        <f t="shared" si="1"/>
        <v>0</v>
      </c>
      <c r="I68" s="1"/>
    </row>
    <row r="69" spans="2:9" x14ac:dyDescent="0.2">
      <c r="B69" s="9" t="str">
        <f>$B$40</f>
        <v>Social Service</v>
      </c>
      <c r="C69" s="88">
        <f>Data!EA29</f>
        <v>82567</v>
      </c>
      <c r="D69" s="88">
        <f>Data!EU29</f>
        <v>394382</v>
      </c>
      <c r="E69" s="88">
        <f>Data!FO29</f>
        <v>499376</v>
      </c>
      <c r="F69" s="88">
        <f>Data!GI29</f>
        <v>0</v>
      </c>
      <c r="G69" s="88">
        <f>Data!HC29</f>
        <v>0</v>
      </c>
      <c r="H69" s="22">
        <f t="shared" si="1"/>
        <v>976325</v>
      </c>
      <c r="I69" s="1"/>
    </row>
    <row r="70" spans="2:9" x14ac:dyDescent="0.2">
      <c r="B70" s="9" t="str">
        <f>$B$41</f>
        <v>Library Science</v>
      </c>
      <c r="C70" s="88">
        <f>Data!EB29</f>
        <v>0</v>
      </c>
      <c r="D70" s="88">
        <f>Data!EV29</f>
        <v>0</v>
      </c>
      <c r="E70" s="88">
        <f>Data!FP29</f>
        <v>10174</v>
      </c>
      <c r="F70" s="88">
        <f>Data!GJ29</f>
        <v>0</v>
      </c>
      <c r="G70" s="88">
        <f>Data!HD29</f>
        <v>0</v>
      </c>
      <c r="H70" s="22">
        <f t="shared" si="1"/>
        <v>10174</v>
      </c>
      <c r="I70" s="1"/>
    </row>
    <row r="71" spans="2:9" x14ac:dyDescent="0.2">
      <c r="B71" s="9" t="str">
        <f>$B$42</f>
        <v>Veterinary Science</v>
      </c>
      <c r="C71" s="88">
        <f>Data!EC29</f>
        <v>0</v>
      </c>
      <c r="D71" s="88">
        <f>Data!EW29</f>
        <v>0</v>
      </c>
      <c r="E71" s="88">
        <f>Data!FQ29</f>
        <v>0</v>
      </c>
      <c r="F71" s="88">
        <f>Data!GK29</f>
        <v>0</v>
      </c>
      <c r="G71" s="88">
        <f>Data!HE29</f>
        <v>0</v>
      </c>
      <c r="H71" s="22">
        <f t="shared" si="1"/>
        <v>0</v>
      </c>
      <c r="I71" s="1"/>
    </row>
    <row r="72" spans="2:9" x14ac:dyDescent="0.2">
      <c r="B72" s="9" t="str">
        <f>$B$43</f>
        <v>Vocational Training</v>
      </c>
      <c r="C72" s="88">
        <f>Data!ED29</f>
        <v>7029</v>
      </c>
      <c r="D72" s="88">
        <f>Data!EX29</f>
        <v>0</v>
      </c>
      <c r="E72" s="88">
        <f>Data!FR29</f>
        <v>0</v>
      </c>
      <c r="F72" s="88">
        <f>Data!GL29</f>
        <v>0</v>
      </c>
      <c r="G72" s="88">
        <f>Data!HF29</f>
        <v>0</v>
      </c>
      <c r="H72" s="22">
        <f t="shared" si="1"/>
        <v>7029</v>
      </c>
      <c r="I72" s="1"/>
    </row>
    <row r="73" spans="2:9" x14ac:dyDescent="0.2">
      <c r="B73" s="9" t="str">
        <f>$B$44</f>
        <v>Physical Training</v>
      </c>
      <c r="C73" s="88">
        <f>Data!EE29</f>
        <v>222633</v>
      </c>
      <c r="D73" s="88">
        <f>Data!EY29</f>
        <v>229727</v>
      </c>
      <c r="E73" s="88">
        <f>Data!FS29</f>
        <v>0</v>
      </c>
      <c r="F73" s="88">
        <f>Data!GM29</f>
        <v>0</v>
      </c>
      <c r="G73" s="88">
        <f>Data!HG29</f>
        <v>0</v>
      </c>
      <c r="H73" s="22">
        <f t="shared" si="1"/>
        <v>452360</v>
      </c>
      <c r="I73" s="1"/>
    </row>
    <row r="74" spans="2:9" x14ac:dyDescent="0.2">
      <c r="B74" s="9" t="str">
        <f>$B$45</f>
        <v>Health Services</v>
      </c>
      <c r="C74" s="88">
        <f>Data!EF29</f>
        <v>286442</v>
      </c>
      <c r="D74" s="88">
        <f>Data!EZ29</f>
        <v>702247</v>
      </c>
      <c r="E74" s="88">
        <f>Data!FT29</f>
        <v>701650</v>
      </c>
      <c r="F74" s="88">
        <f>Data!GN29</f>
        <v>0</v>
      </c>
      <c r="G74" s="88">
        <f>Data!HH29</f>
        <v>0</v>
      </c>
      <c r="H74" s="22">
        <f t="shared" si="1"/>
        <v>1690339</v>
      </c>
      <c r="I74" s="1"/>
    </row>
    <row r="75" spans="2:9" x14ac:dyDescent="0.2">
      <c r="B75" s="9" t="str">
        <f>$B$46</f>
        <v>Pharmacy</v>
      </c>
      <c r="C75" s="88">
        <f>Data!EG29</f>
        <v>0</v>
      </c>
      <c r="D75" s="88">
        <f>Data!FA29</f>
        <v>0</v>
      </c>
      <c r="E75" s="88">
        <f>Data!FU29</f>
        <v>0</v>
      </c>
      <c r="F75" s="88">
        <f>Data!GO29</f>
        <v>0</v>
      </c>
      <c r="G75" s="88">
        <f>Data!HI29</f>
        <v>0</v>
      </c>
      <c r="H75" s="22">
        <f t="shared" si="1"/>
        <v>0</v>
      </c>
      <c r="I75" s="1"/>
    </row>
    <row r="76" spans="2:9" x14ac:dyDescent="0.2">
      <c r="B76" s="9" t="str">
        <f>$B$47</f>
        <v>Business Administration</v>
      </c>
      <c r="C76" s="88">
        <f>Data!EH29</f>
        <v>1114994</v>
      </c>
      <c r="D76" s="88">
        <f>Data!FB29</f>
        <v>3261852</v>
      </c>
      <c r="E76" s="88">
        <f>Data!FV29</f>
        <v>673692</v>
      </c>
      <c r="F76" s="88">
        <f>Data!GP29</f>
        <v>0</v>
      </c>
      <c r="G76" s="88">
        <f>Data!HJ29</f>
        <v>0</v>
      </c>
      <c r="H76" s="22">
        <f t="shared" si="1"/>
        <v>5050538</v>
      </c>
      <c r="I76" s="1"/>
    </row>
    <row r="77" spans="2:9" x14ac:dyDescent="0.2">
      <c r="B77" s="9" t="str">
        <f>$B$48</f>
        <v>Optometry</v>
      </c>
      <c r="C77" s="88">
        <f>Data!EI29</f>
        <v>0</v>
      </c>
      <c r="D77" s="88">
        <f>Data!FC29</f>
        <v>0</v>
      </c>
      <c r="E77" s="88">
        <f>Data!FW29</f>
        <v>0</v>
      </c>
      <c r="F77" s="88">
        <f>Data!GQ29</f>
        <v>0</v>
      </c>
      <c r="G77" s="88">
        <f>Data!HK29</f>
        <v>0</v>
      </c>
      <c r="H77" s="22">
        <f t="shared" si="1"/>
        <v>0</v>
      </c>
      <c r="I77" s="1"/>
    </row>
    <row r="78" spans="2:9" x14ac:dyDescent="0.2">
      <c r="B78" s="9" t="str">
        <f>$B$49</f>
        <v>Teacher Ed-Practice Teaching</v>
      </c>
      <c r="C78" s="88">
        <f>Data!EJ29</f>
        <v>0</v>
      </c>
      <c r="D78" s="88">
        <f>Data!FD29</f>
        <v>211134</v>
      </c>
      <c r="E78" s="88">
        <f>Data!FX29</f>
        <v>0</v>
      </c>
      <c r="F78" s="88">
        <f>Data!GR29</f>
        <v>0</v>
      </c>
      <c r="G78" s="88">
        <f>Data!HL29</f>
        <v>0</v>
      </c>
      <c r="H78" s="22">
        <f t="shared" si="1"/>
        <v>211134</v>
      </c>
      <c r="I78" s="1"/>
    </row>
    <row r="79" spans="2:9" x14ac:dyDescent="0.2">
      <c r="B79" s="9" t="str">
        <f>$B$50</f>
        <v>Technology</v>
      </c>
      <c r="C79" s="88">
        <f>Data!EK29</f>
        <v>110027</v>
      </c>
      <c r="D79" s="88">
        <f>Data!FE29</f>
        <v>62505</v>
      </c>
      <c r="E79" s="88">
        <f>Data!FY29</f>
        <v>0</v>
      </c>
      <c r="F79" s="88">
        <f>Data!GS29</f>
        <v>0</v>
      </c>
      <c r="G79" s="88">
        <f>Data!HM29</f>
        <v>0</v>
      </c>
      <c r="H79" s="22">
        <f t="shared" si="1"/>
        <v>172532</v>
      </c>
      <c r="I79" s="1"/>
    </row>
    <row r="80" spans="2:9" x14ac:dyDescent="0.2">
      <c r="B80" s="9" t="str">
        <f>$B$51</f>
        <v>Nursing</v>
      </c>
      <c r="C80" s="88">
        <f>Data!EL29</f>
        <v>29646</v>
      </c>
      <c r="D80" s="88">
        <f>Data!FF29</f>
        <v>2004605</v>
      </c>
      <c r="E80" s="88">
        <f>Data!FZ29</f>
        <v>319213</v>
      </c>
      <c r="F80" s="88">
        <f>Data!GT29</f>
        <v>0</v>
      </c>
      <c r="G80" s="88">
        <f>Data!HN29</f>
        <v>0</v>
      </c>
      <c r="H80" s="22">
        <f t="shared" si="1"/>
        <v>2353464</v>
      </c>
      <c r="I80" s="1"/>
    </row>
    <row r="81" spans="2:9" x14ac:dyDescent="0.2">
      <c r="B81" s="39" t="str">
        <f>$B$52</f>
        <v>Totals</v>
      </c>
      <c r="C81" s="21">
        <f>SUM(C61:C80)</f>
        <v>16155718</v>
      </c>
      <c r="D81" s="21">
        <f>SUM(D61:D80)</f>
        <v>16216865</v>
      </c>
      <c r="E81" s="21">
        <f>SUM(E61:E80)</f>
        <v>7563209</v>
      </c>
      <c r="F81" s="21">
        <f>SUM(F61:F80)</f>
        <v>590681</v>
      </c>
      <c r="G81" s="21">
        <f>SUM(G61:G80)</f>
        <v>0</v>
      </c>
      <c r="H81" s="21">
        <f t="shared" si="1"/>
        <v>40526473</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Data!T29</f>
        <v>Hall, Karyn</v>
      </c>
      <c r="E84" s="363"/>
      <c r="F84" s="363"/>
      <c r="G84" s="94" t="str">
        <f>Data!U29</f>
        <v>(936) 468-3806</v>
      </c>
      <c r="H84" s="84" t="str">
        <f>Data!V29</f>
        <v>khall@sfasu.edu</v>
      </c>
    </row>
    <row r="85" spans="2:9" ht="13.5" customHeight="1" x14ac:dyDescent="0.2">
      <c r="B85" s="27"/>
      <c r="C85" s="27"/>
      <c r="D85" s="27"/>
      <c r="E85" s="27"/>
      <c r="F85" s="27"/>
      <c r="G85" s="27"/>
      <c r="H85" s="5"/>
    </row>
    <row r="86" spans="2:9" x14ac:dyDescent="0.2">
      <c r="B86" s="28" t="s">
        <v>33</v>
      </c>
      <c r="C86" s="13"/>
      <c r="D86" s="13"/>
      <c r="E86" s="13"/>
      <c r="F86" s="13"/>
      <c r="G86" s="13"/>
      <c r="H86" s="17">
        <f>H13+H14</f>
        <v>81834315</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Data!HR29</f>
        <v>286854</v>
      </c>
      <c r="D91" s="171">
        <f>Data!IL29</f>
        <v>76217</v>
      </c>
      <c r="E91" s="171">
        <f>Data!JF29</f>
        <v>10668</v>
      </c>
      <c r="F91" s="171">
        <f>Data!JZ29</f>
        <v>864</v>
      </c>
      <c r="G91" s="171">
        <f>Data!KT29</f>
        <v>0</v>
      </c>
      <c r="H91" s="40">
        <f>SUM(C91:G91)</f>
        <v>374603</v>
      </c>
    </row>
    <row r="92" spans="2:9" x14ac:dyDescent="0.2">
      <c r="B92" s="9" t="str">
        <f>$B$33</f>
        <v>Science</v>
      </c>
      <c r="C92" s="171">
        <f>Data!HS29</f>
        <v>425647</v>
      </c>
      <c r="D92" s="171">
        <f>Data!IM29</f>
        <v>100933</v>
      </c>
      <c r="E92" s="171">
        <f>Data!JG29</f>
        <v>27074</v>
      </c>
      <c r="F92" s="171">
        <f>Data!KA29</f>
        <v>0</v>
      </c>
      <c r="G92" s="171">
        <f>Data!KU29</f>
        <v>0</v>
      </c>
      <c r="H92" s="75">
        <f t="shared" ref="H92:H110" si="2">SUM(C92:G92)</f>
        <v>553654</v>
      </c>
    </row>
    <row r="93" spans="2:9" x14ac:dyDescent="0.2">
      <c r="B93" s="9" t="str">
        <f>$B$34</f>
        <v>Fine Arts</v>
      </c>
      <c r="C93" s="171">
        <f>Data!HT29</f>
        <v>41837</v>
      </c>
      <c r="D93" s="171">
        <f>Data!IN29</f>
        <v>28232</v>
      </c>
      <c r="E93" s="171">
        <f>Data!JH29</f>
        <v>3103</v>
      </c>
      <c r="F93" s="171">
        <f>Data!KB29</f>
        <v>0</v>
      </c>
      <c r="G93" s="171">
        <f>Data!KV29</f>
        <v>0</v>
      </c>
      <c r="H93" s="75">
        <f t="shared" si="2"/>
        <v>73172</v>
      </c>
    </row>
    <row r="94" spans="2:9" x14ac:dyDescent="0.2">
      <c r="B94" s="9" t="str">
        <f>$B$35</f>
        <v>Teacher Education</v>
      </c>
      <c r="C94" s="171">
        <f>Data!HU29</f>
        <v>5074</v>
      </c>
      <c r="D94" s="171">
        <f>Data!IO29</f>
        <v>182700</v>
      </c>
      <c r="E94" s="171">
        <f>Data!JI29</f>
        <v>59746</v>
      </c>
      <c r="F94" s="171">
        <f>Data!KC29</f>
        <v>1943</v>
      </c>
      <c r="G94" s="171">
        <f>Data!KW29</f>
        <v>0</v>
      </c>
      <c r="H94" s="75">
        <f t="shared" si="2"/>
        <v>249463</v>
      </c>
    </row>
    <row r="95" spans="2:9" x14ac:dyDescent="0.2">
      <c r="B95" s="9" t="str">
        <f>$B$36</f>
        <v>Agriculture</v>
      </c>
      <c r="C95" s="171">
        <f>Data!HV29</f>
        <v>13603</v>
      </c>
      <c r="D95" s="171">
        <f>Data!IP29</f>
        <v>18594</v>
      </c>
      <c r="E95" s="171">
        <f>Data!JJ29</f>
        <v>874</v>
      </c>
      <c r="F95" s="171">
        <f>Data!KD29</f>
        <v>0</v>
      </c>
      <c r="G95" s="171">
        <f>Data!KX29</f>
        <v>0</v>
      </c>
      <c r="H95" s="75">
        <f t="shared" si="2"/>
        <v>33071</v>
      </c>
    </row>
    <row r="96" spans="2:9" x14ac:dyDescent="0.2">
      <c r="B96" s="9" t="str">
        <f>$B$37</f>
        <v>Engineering</v>
      </c>
      <c r="C96" s="171">
        <f>Data!HW29</f>
        <v>23888</v>
      </c>
      <c r="D96" s="171">
        <f>Data!IQ29</f>
        <v>17781</v>
      </c>
      <c r="E96" s="171">
        <f>Data!JK29</f>
        <v>490</v>
      </c>
      <c r="F96" s="171">
        <f>Data!KE29</f>
        <v>0</v>
      </c>
      <c r="G96" s="171">
        <f>Data!KY29</f>
        <v>0</v>
      </c>
      <c r="H96" s="75">
        <f t="shared" si="2"/>
        <v>42159</v>
      </c>
    </row>
    <row r="97" spans="2:8" x14ac:dyDescent="0.2">
      <c r="B97" s="9" t="str">
        <f>$B$38</f>
        <v>Home Economics</v>
      </c>
      <c r="C97" s="171">
        <f>Data!HX29</f>
        <v>44237</v>
      </c>
      <c r="D97" s="171">
        <f>Data!IR29</f>
        <v>39988</v>
      </c>
      <c r="E97" s="171">
        <f>Data!JL29</f>
        <v>3977</v>
      </c>
      <c r="F97" s="171">
        <f>Data!KF29</f>
        <v>0</v>
      </c>
      <c r="G97" s="171">
        <f>Data!KZ29</f>
        <v>0</v>
      </c>
      <c r="H97" s="75">
        <f t="shared" si="2"/>
        <v>88202</v>
      </c>
    </row>
    <row r="98" spans="2:8" x14ac:dyDescent="0.2">
      <c r="B98" s="9" t="str">
        <f>$B$39</f>
        <v>Law</v>
      </c>
      <c r="C98" s="171">
        <f>Data!HY29</f>
        <v>0</v>
      </c>
      <c r="D98" s="171">
        <f>Data!IS29</f>
        <v>0</v>
      </c>
      <c r="E98" s="171">
        <f>Data!JM29</f>
        <v>0</v>
      </c>
      <c r="F98" s="171">
        <f>Data!KG29</f>
        <v>0</v>
      </c>
      <c r="G98" s="171">
        <f>Data!LA29</f>
        <v>0</v>
      </c>
      <c r="H98" s="75">
        <f t="shared" si="2"/>
        <v>0</v>
      </c>
    </row>
    <row r="99" spans="2:8" x14ac:dyDescent="0.2">
      <c r="B99" s="9" t="str">
        <f>$B$40</f>
        <v>Social Service</v>
      </c>
      <c r="C99" s="171">
        <f>Data!HZ29</f>
        <v>6430</v>
      </c>
      <c r="D99" s="171">
        <f>Data!IT29</f>
        <v>50324</v>
      </c>
      <c r="E99" s="171">
        <f>Data!JN29</f>
        <v>35772</v>
      </c>
      <c r="F99" s="171">
        <f>Data!KH29</f>
        <v>0</v>
      </c>
      <c r="G99" s="171">
        <f>Data!LB29</f>
        <v>0</v>
      </c>
      <c r="H99" s="75">
        <f t="shared" si="2"/>
        <v>92526</v>
      </c>
    </row>
    <row r="100" spans="2:8" x14ac:dyDescent="0.2">
      <c r="B100" s="9" t="str">
        <f>$B$41</f>
        <v>Library Science</v>
      </c>
      <c r="C100" s="171">
        <f>Data!IA29</f>
        <v>0</v>
      </c>
      <c r="D100" s="171">
        <f>Data!IU29</f>
        <v>0</v>
      </c>
      <c r="E100" s="171">
        <f>Data!JO29</f>
        <v>0</v>
      </c>
      <c r="F100" s="171">
        <f>Data!KI29</f>
        <v>0</v>
      </c>
      <c r="G100" s="171">
        <f>Data!LC29</f>
        <v>0</v>
      </c>
      <c r="H100" s="75">
        <f t="shared" si="2"/>
        <v>0</v>
      </c>
    </row>
    <row r="101" spans="2:8" x14ac:dyDescent="0.2">
      <c r="B101" s="9" t="str">
        <f>$B$42</f>
        <v>Veterinary Science</v>
      </c>
      <c r="C101" s="171">
        <f>Data!IB29</f>
        <v>0</v>
      </c>
      <c r="D101" s="171">
        <f>Data!IV29</f>
        <v>0</v>
      </c>
      <c r="E101" s="171">
        <f>Data!JP29</f>
        <v>0</v>
      </c>
      <c r="F101" s="171">
        <f>Data!KJ29</f>
        <v>0</v>
      </c>
      <c r="G101" s="171">
        <f>Data!LD29</f>
        <v>0</v>
      </c>
      <c r="H101" s="75">
        <f t="shared" si="2"/>
        <v>0</v>
      </c>
    </row>
    <row r="102" spans="2:8" x14ac:dyDescent="0.2">
      <c r="B102" s="9" t="str">
        <f>$B$43</f>
        <v>Vocational Training</v>
      </c>
      <c r="C102" s="171">
        <f>Data!IC29</f>
        <v>434</v>
      </c>
      <c r="D102" s="171">
        <f>Data!IW29</f>
        <v>0</v>
      </c>
      <c r="E102" s="171">
        <f>Data!JQ29</f>
        <v>0</v>
      </c>
      <c r="F102" s="171">
        <f>Data!KK29</f>
        <v>0</v>
      </c>
      <c r="G102" s="171">
        <f>Data!LE29</f>
        <v>0</v>
      </c>
      <c r="H102" s="75">
        <f t="shared" si="2"/>
        <v>434</v>
      </c>
    </row>
    <row r="103" spans="2:8" x14ac:dyDescent="0.2">
      <c r="B103" s="9" t="str">
        <f>$B$44</f>
        <v>Physical Training</v>
      </c>
      <c r="C103" s="171">
        <f>Data!ID29</f>
        <v>13927</v>
      </c>
      <c r="D103" s="171">
        <f>Data!IX29</f>
        <v>29317</v>
      </c>
      <c r="E103" s="171">
        <f>Data!JR29</f>
        <v>0</v>
      </c>
      <c r="F103" s="171">
        <f>Data!KL29</f>
        <v>0</v>
      </c>
      <c r="G103" s="171">
        <f>Data!LF29</f>
        <v>0</v>
      </c>
      <c r="H103" s="75">
        <f t="shared" si="2"/>
        <v>43244</v>
      </c>
    </row>
    <row r="104" spans="2:8" x14ac:dyDescent="0.2">
      <c r="B104" s="9" t="str">
        <f>$B$45</f>
        <v>Health Services</v>
      </c>
      <c r="C104" s="171">
        <f>Data!IE29</f>
        <v>19324</v>
      </c>
      <c r="D104" s="171">
        <f>Data!IY29</f>
        <v>33526</v>
      </c>
      <c r="E104" s="171">
        <f>Data!JS29</f>
        <v>8381</v>
      </c>
      <c r="F104" s="171">
        <f>Data!KM29</f>
        <v>0</v>
      </c>
      <c r="G104" s="171">
        <f>Data!LG29</f>
        <v>0</v>
      </c>
      <c r="H104" s="75">
        <f t="shared" si="2"/>
        <v>61231</v>
      </c>
    </row>
    <row r="105" spans="2:8" x14ac:dyDescent="0.2">
      <c r="B105" s="9" t="str">
        <f>$B$46</f>
        <v>Pharmacy</v>
      </c>
      <c r="C105" s="171">
        <f>Data!IF29</f>
        <v>0</v>
      </c>
      <c r="D105" s="171">
        <f>Data!IZ29</f>
        <v>0</v>
      </c>
      <c r="E105" s="171">
        <f>Data!JT29</f>
        <v>0</v>
      </c>
      <c r="F105" s="171">
        <f>Data!KN29</f>
        <v>0</v>
      </c>
      <c r="G105" s="171">
        <f>Data!LH29</f>
        <v>0</v>
      </c>
      <c r="H105" s="75">
        <f t="shared" si="2"/>
        <v>0</v>
      </c>
    </row>
    <row r="106" spans="2:8" x14ac:dyDescent="0.2">
      <c r="B106" s="9" t="str">
        <f>$B$47</f>
        <v>Business Administration</v>
      </c>
      <c r="C106" s="171">
        <f>Data!IG29</f>
        <v>32952</v>
      </c>
      <c r="D106" s="171">
        <f>Data!JA29</f>
        <v>78512</v>
      </c>
      <c r="E106" s="171">
        <f>Data!JU29</f>
        <v>10503</v>
      </c>
      <c r="F106" s="171">
        <f>Data!KO29</f>
        <v>0</v>
      </c>
      <c r="G106" s="171">
        <f>Data!LI29</f>
        <v>0</v>
      </c>
      <c r="H106" s="75">
        <f t="shared" si="2"/>
        <v>121967</v>
      </c>
    </row>
    <row r="107" spans="2:8" x14ac:dyDescent="0.2">
      <c r="B107" s="9" t="str">
        <f>$B$48</f>
        <v>Optometry</v>
      </c>
      <c r="C107" s="171">
        <f>Data!IH29</f>
        <v>0</v>
      </c>
      <c r="D107" s="171">
        <f>Data!JB29</f>
        <v>0</v>
      </c>
      <c r="E107" s="171">
        <f>Data!JV29</f>
        <v>0</v>
      </c>
      <c r="F107" s="171">
        <f>Data!KP29</f>
        <v>0</v>
      </c>
      <c r="G107" s="171">
        <f>Data!LJ29</f>
        <v>0</v>
      </c>
      <c r="H107" s="75">
        <f t="shared" si="2"/>
        <v>0</v>
      </c>
    </row>
    <row r="108" spans="2:8" x14ac:dyDescent="0.2">
      <c r="B108" s="9" t="str">
        <f>$B$49</f>
        <v>Teacher Ed-Practice Teaching</v>
      </c>
      <c r="C108" s="171">
        <f>Data!II29</f>
        <v>34032</v>
      </c>
      <c r="D108" s="171">
        <f>Data!JC29</f>
        <v>2408</v>
      </c>
      <c r="E108" s="171">
        <f>Data!JW29</f>
        <v>0</v>
      </c>
      <c r="F108" s="171">
        <f>Data!KQ29</f>
        <v>0</v>
      </c>
      <c r="G108" s="171">
        <f>Data!LK29</f>
        <v>0</v>
      </c>
      <c r="H108" s="75">
        <f t="shared" si="2"/>
        <v>36440</v>
      </c>
    </row>
    <row r="109" spans="2:8" x14ac:dyDescent="0.2">
      <c r="B109" s="9" t="str">
        <f>$B$50</f>
        <v>Technology</v>
      </c>
      <c r="C109" s="171">
        <f>Data!IJ29</f>
        <v>6588</v>
      </c>
      <c r="D109" s="171">
        <f>Data!JD29</f>
        <v>3616</v>
      </c>
      <c r="E109" s="171">
        <f>Data!JX29</f>
        <v>0</v>
      </c>
      <c r="F109" s="171">
        <f>Data!KR29</f>
        <v>0</v>
      </c>
      <c r="G109" s="171">
        <f>Data!LL29</f>
        <v>0</v>
      </c>
      <c r="H109" s="75">
        <f t="shared" si="2"/>
        <v>10204</v>
      </c>
    </row>
    <row r="110" spans="2:8" x14ac:dyDescent="0.2">
      <c r="B110" s="9" t="str">
        <f>$B$51</f>
        <v>Nursing</v>
      </c>
      <c r="C110" s="171">
        <f>Data!IK29</f>
        <v>0</v>
      </c>
      <c r="D110" s="171">
        <f>Data!JE29</f>
        <v>0</v>
      </c>
      <c r="E110" s="171">
        <f>Data!JY29</f>
        <v>0</v>
      </c>
      <c r="F110" s="171">
        <f>Data!KS29</f>
        <v>0</v>
      </c>
      <c r="G110" s="171">
        <f>Data!HPM29</f>
        <v>0</v>
      </c>
      <c r="H110" s="75">
        <f t="shared" si="2"/>
        <v>0</v>
      </c>
    </row>
    <row r="111" spans="2:8" x14ac:dyDescent="0.2">
      <c r="B111" s="39" t="str">
        <f>$B$52</f>
        <v>Totals</v>
      </c>
      <c r="C111" s="40">
        <f>SUM(C91:C110)</f>
        <v>954827</v>
      </c>
      <c r="D111" s="40">
        <f>SUM(D91:D110)</f>
        <v>662148</v>
      </c>
      <c r="E111" s="40">
        <f>SUM(E91:E110)</f>
        <v>160588</v>
      </c>
      <c r="F111" s="40">
        <f>SUM(F91:F110)</f>
        <v>2807</v>
      </c>
      <c r="G111" s="40">
        <f>SUM(G91:G110)</f>
        <v>0</v>
      </c>
      <c r="H111" s="40">
        <f>SUM(C111:G111)</f>
        <v>1780370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8186919</v>
      </c>
      <c r="D116" s="21">
        <f t="shared" si="3"/>
        <v>2780686</v>
      </c>
      <c r="E116" s="21">
        <f t="shared" si="3"/>
        <v>1327632</v>
      </c>
      <c r="F116" s="21">
        <f t="shared" si="3"/>
        <v>259701</v>
      </c>
      <c r="G116" s="21">
        <f t="shared" si="3"/>
        <v>0</v>
      </c>
      <c r="H116" s="40">
        <f t="shared" ref="H116:H136" si="4">SUM(C116:G116)</f>
        <v>12554938</v>
      </c>
      <c r="I116" s="1"/>
    </row>
    <row r="117" spans="2:9" x14ac:dyDescent="0.2">
      <c r="B117" s="9" t="str">
        <f>$B$33</f>
        <v>Science</v>
      </c>
      <c r="C117" s="22">
        <f t="shared" si="3"/>
        <v>2460644</v>
      </c>
      <c r="D117" s="22">
        <f t="shared" si="3"/>
        <v>1542086</v>
      </c>
      <c r="E117" s="22">
        <f t="shared" si="3"/>
        <v>851011</v>
      </c>
      <c r="F117" s="22">
        <f t="shared" si="3"/>
        <v>0</v>
      </c>
      <c r="G117" s="22">
        <f t="shared" si="3"/>
        <v>0</v>
      </c>
      <c r="H117" s="75">
        <f t="shared" si="4"/>
        <v>4853741</v>
      </c>
      <c r="I117" s="1"/>
    </row>
    <row r="118" spans="2:9" x14ac:dyDescent="0.2">
      <c r="B118" s="9" t="str">
        <f>$B$34</f>
        <v>Fine Arts</v>
      </c>
      <c r="C118" s="22">
        <f t="shared" si="3"/>
        <v>2673531</v>
      </c>
      <c r="D118" s="22">
        <f t="shared" si="3"/>
        <v>2054650</v>
      </c>
      <c r="E118" s="22">
        <f t="shared" si="3"/>
        <v>720475</v>
      </c>
      <c r="F118" s="22">
        <f t="shared" si="3"/>
        <v>0</v>
      </c>
      <c r="G118" s="22">
        <f t="shared" si="3"/>
        <v>0</v>
      </c>
      <c r="H118" s="75">
        <f t="shared" si="4"/>
        <v>5448656</v>
      </c>
      <c r="I118" s="1"/>
    </row>
    <row r="119" spans="2:9" x14ac:dyDescent="0.2">
      <c r="B119" s="9" t="str">
        <f>$B$35</f>
        <v>Teacher Education</v>
      </c>
      <c r="C119" s="22">
        <f t="shared" si="3"/>
        <v>358663</v>
      </c>
      <c r="D119" s="22">
        <f t="shared" si="3"/>
        <v>1785023</v>
      </c>
      <c r="E119" s="22">
        <f t="shared" si="3"/>
        <v>2025412</v>
      </c>
      <c r="F119" s="22">
        <f t="shared" si="3"/>
        <v>304275</v>
      </c>
      <c r="G119" s="22">
        <f t="shared" si="3"/>
        <v>0</v>
      </c>
      <c r="H119" s="75">
        <f t="shared" si="4"/>
        <v>4473373</v>
      </c>
      <c r="I119" s="1"/>
    </row>
    <row r="120" spans="2:9" x14ac:dyDescent="0.2">
      <c r="B120" s="9" t="str">
        <f>$B$36</f>
        <v>Agriculture</v>
      </c>
      <c r="C120" s="22">
        <f t="shared" si="3"/>
        <v>601280</v>
      </c>
      <c r="D120" s="22">
        <f t="shared" si="3"/>
        <v>830937</v>
      </c>
      <c r="E120" s="22">
        <f t="shared" si="3"/>
        <v>280141</v>
      </c>
      <c r="F120" s="22">
        <f t="shared" si="3"/>
        <v>29512</v>
      </c>
      <c r="G120" s="22">
        <f t="shared" si="3"/>
        <v>0</v>
      </c>
      <c r="H120" s="75">
        <f t="shared" si="4"/>
        <v>1741870</v>
      </c>
      <c r="I120" s="1"/>
    </row>
    <row r="121" spans="2:9" x14ac:dyDescent="0.2">
      <c r="B121" s="9" t="str">
        <f>$B$37</f>
        <v>Engineering</v>
      </c>
      <c r="C121" s="22">
        <f t="shared" si="3"/>
        <v>406800</v>
      </c>
      <c r="D121" s="22">
        <f t="shared" si="3"/>
        <v>369500</v>
      </c>
      <c r="E121" s="22">
        <f t="shared" si="3"/>
        <v>74354</v>
      </c>
      <c r="F121" s="22">
        <f t="shared" si="3"/>
        <v>0</v>
      </c>
      <c r="G121" s="22">
        <f t="shared" si="3"/>
        <v>0</v>
      </c>
      <c r="H121" s="75">
        <f t="shared" si="4"/>
        <v>850654</v>
      </c>
      <c r="I121" s="1"/>
    </row>
    <row r="122" spans="2:9" x14ac:dyDescent="0.2">
      <c r="B122" s="9" t="str">
        <f>$B$38</f>
        <v>Home Economics</v>
      </c>
      <c r="C122" s="22">
        <f t="shared" si="3"/>
        <v>455683</v>
      </c>
      <c r="D122" s="22">
        <f t="shared" si="3"/>
        <v>451976</v>
      </c>
      <c r="E122" s="22">
        <f t="shared" si="3"/>
        <v>186011</v>
      </c>
      <c r="F122" s="22">
        <f t="shared" si="3"/>
        <v>0</v>
      </c>
      <c r="G122" s="22">
        <f t="shared" si="3"/>
        <v>0</v>
      </c>
      <c r="H122" s="75">
        <f t="shared" si="4"/>
        <v>1093670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88997</v>
      </c>
      <c r="D124" s="22">
        <f t="shared" si="3"/>
        <v>444706</v>
      </c>
      <c r="E124" s="22">
        <f t="shared" si="3"/>
        <v>535148</v>
      </c>
      <c r="F124" s="22">
        <f t="shared" si="3"/>
        <v>0</v>
      </c>
      <c r="G124" s="22">
        <f t="shared" si="3"/>
        <v>0</v>
      </c>
      <c r="H124" s="75">
        <f t="shared" si="4"/>
        <v>1068851</v>
      </c>
      <c r="I124" s="1"/>
    </row>
    <row r="125" spans="2:9" x14ac:dyDescent="0.2">
      <c r="B125" s="9" t="str">
        <f>$B$41</f>
        <v>Library Science</v>
      </c>
      <c r="C125" s="22">
        <f t="shared" si="3"/>
        <v>0</v>
      </c>
      <c r="D125" s="22">
        <f t="shared" si="3"/>
        <v>0</v>
      </c>
      <c r="E125" s="22">
        <f t="shared" si="3"/>
        <v>10174</v>
      </c>
      <c r="F125" s="22">
        <f t="shared" si="3"/>
        <v>0</v>
      </c>
      <c r="G125" s="22">
        <f t="shared" si="3"/>
        <v>0</v>
      </c>
      <c r="H125" s="75">
        <f t="shared" si="4"/>
        <v>10174</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7463</v>
      </c>
      <c r="D127" s="22">
        <f t="shared" si="3"/>
        <v>0</v>
      </c>
      <c r="E127" s="22">
        <f t="shared" si="3"/>
        <v>0</v>
      </c>
      <c r="F127" s="22">
        <f t="shared" si="3"/>
        <v>0</v>
      </c>
      <c r="G127" s="22">
        <f t="shared" si="3"/>
        <v>0</v>
      </c>
      <c r="H127" s="75">
        <f t="shared" si="4"/>
        <v>7463</v>
      </c>
      <c r="I127" s="1"/>
    </row>
    <row r="128" spans="2:9" x14ac:dyDescent="0.2">
      <c r="B128" s="9" t="str">
        <f>$B$44</f>
        <v>Physical Training</v>
      </c>
      <c r="C128" s="22">
        <f t="shared" si="3"/>
        <v>236560</v>
      </c>
      <c r="D128" s="22">
        <f t="shared" si="3"/>
        <v>259044</v>
      </c>
      <c r="E128" s="22">
        <f t="shared" si="3"/>
        <v>0</v>
      </c>
      <c r="F128" s="22">
        <f t="shared" si="3"/>
        <v>0</v>
      </c>
      <c r="G128" s="22">
        <f t="shared" si="3"/>
        <v>0</v>
      </c>
      <c r="H128" s="75">
        <f t="shared" si="4"/>
        <v>495604</v>
      </c>
      <c r="I128" s="1"/>
    </row>
    <row r="129" spans="2:12" x14ac:dyDescent="0.2">
      <c r="B129" s="9" t="str">
        <f>$B$45</f>
        <v>Health Services</v>
      </c>
      <c r="C129" s="22">
        <f t="shared" si="3"/>
        <v>305766</v>
      </c>
      <c r="D129" s="22">
        <f t="shared" si="3"/>
        <v>735773</v>
      </c>
      <c r="E129" s="22">
        <f t="shared" si="3"/>
        <v>710031</v>
      </c>
      <c r="F129" s="22">
        <f t="shared" si="3"/>
        <v>0</v>
      </c>
      <c r="G129" s="22">
        <f t="shared" si="3"/>
        <v>0</v>
      </c>
      <c r="H129" s="75">
        <f t="shared" si="4"/>
        <v>1751570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1147946</v>
      </c>
      <c r="D131" s="22">
        <f t="shared" si="3"/>
        <v>3340364</v>
      </c>
      <c r="E131" s="22">
        <f t="shared" si="3"/>
        <v>684195</v>
      </c>
      <c r="F131" s="22">
        <f t="shared" si="3"/>
        <v>0</v>
      </c>
      <c r="G131" s="22">
        <f t="shared" si="3"/>
        <v>0</v>
      </c>
      <c r="H131" s="75">
        <f t="shared" si="4"/>
        <v>5172505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34032</v>
      </c>
      <c r="D133" s="22">
        <f t="shared" si="5"/>
        <v>213542</v>
      </c>
      <c r="E133" s="22">
        <f t="shared" si="5"/>
        <v>0</v>
      </c>
      <c r="F133" s="22">
        <f t="shared" si="5"/>
        <v>0</v>
      </c>
      <c r="G133" s="22">
        <f t="shared" si="5"/>
        <v>0</v>
      </c>
      <c r="H133" s="75">
        <f t="shared" si="4"/>
        <v>247574</v>
      </c>
      <c r="I133" s="1"/>
    </row>
    <row r="134" spans="2:12" x14ac:dyDescent="0.2">
      <c r="B134" s="9" t="str">
        <f>$B$50</f>
        <v>Technology</v>
      </c>
      <c r="C134" s="22">
        <f t="shared" si="5"/>
        <v>116615</v>
      </c>
      <c r="D134" s="22">
        <f t="shared" si="5"/>
        <v>66121</v>
      </c>
      <c r="E134" s="22">
        <f t="shared" si="5"/>
        <v>0</v>
      </c>
      <c r="F134" s="22">
        <f t="shared" si="5"/>
        <v>0</v>
      </c>
      <c r="G134" s="22">
        <f t="shared" si="5"/>
        <v>0</v>
      </c>
      <c r="H134" s="75">
        <f t="shared" si="4"/>
        <v>182736</v>
      </c>
      <c r="I134" s="1"/>
    </row>
    <row r="135" spans="2:12" x14ac:dyDescent="0.2">
      <c r="B135" s="9" t="str">
        <f>$B$51</f>
        <v>Nursing</v>
      </c>
      <c r="C135" s="22">
        <f t="shared" si="5"/>
        <v>29646</v>
      </c>
      <c r="D135" s="22">
        <f t="shared" si="5"/>
        <v>2004605</v>
      </c>
      <c r="E135" s="22">
        <f t="shared" si="5"/>
        <v>319213</v>
      </c>
      <c r="F135" s="22">
        <f t="shared" si="5"/>
        <v>0</v>
      </c>
      <c r="G135" s="22">
        <f t="shared" si="5"/>
        <v>0</v>
      </c>
      <c r="H135" s="75">
        <f t="shared" si="4"/>
        <v>2353464</v>
      </c>
      <c r="I135" s="1"/>
    </row>
    <row r="136" spans="2:12" x14ac:dyDescent="0.2">
      <c r="B136" s="39" t="str">
        <f>$B$52</f>
        <v>Totals</v>
      </c>
      <c r="C136" s="40">
        <f>SUM(C116:C135)</f>
        <v>17110545</v>
      </c>
      <c r="D136" s="40">
        <f>SUM(D116:D135)</f>
        <v>16879013</v>
      </c>
      <c r="E136" s="40">
        <f>SUM(E116:E135)</f>
        <v>7723797</v>
      </c>
      <c r="F136" s="40">
        <f>SUM(F116:F135)</f>
        <v>593488</v>
      </c>
      <c r="G136" s="40">
        <f>SUM(G116:G135)</f>
        <v>0</v>
      </c>
      <c r="H136" s="40">
        <f t="shared" si="4"/>
        <v>42306843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39527472</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Data!QD29</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Data!LN29</f>
        <v>63578</v>
      </c>
      <c r="D143" s="171">
        <f>Data!MH29</f>
        <v>16893</v>
      </c>
      <c r="E143" s="171">
        <f>Data!NB29</f>
        <v>2364</v>
      </c>
      <c r="F143" s="171">
        <f>Data!NV29</f>
        <v>191</v>
      </c>
      <c r="G143" s="171">
        <f>Data!OP29</f>
        <v>0</v>
      </c>
      <c r="H143" s="172">
        <f>Data!PJ29</f>
        <v>9078884</v>
      </c>
      <c r="I143" s="76">
        <f t="shared" ref="I143:I162" si="6">SUM(C143:H143)</f>
        <v>9161910</v>
      </c>
    </row>
    <row r="144" spans="2:12" x14ac:dyDescent="0.2">
      <c r="B144" s="9" t="str">
        <f>$B$33</f>
        <v>Science</v>
      </c>
      <c r="C144" s="171">
        <f>Data!LO29</f>
        <v>94341</v>
      </c>
      <c r="D144" s="171">
        <f>Data!MI29</f>
        <v>22371</v>
      </c>
      <c r="E144" s="171">
        <f>Data!NC29</f>
        <v>6001</v>
      </c>
      <c r="F144" s="171">
        <f>Data!NW29</f>
        <v>0</v>
      </c>
      <c r="G144" s="171">
        <f>Data!OQ29</f>
        <v>0</v>
      </c>
      <c r="H144" s="172">
        <f>Data!PK29</f>
        <v>7025223</v>
      </c>
      <c r="I144" s="76">
        <f t="shared" si="6"/>
        <v>7147936</v>
      </c>
    </row>
    <row r="145" spans="2:9" x14ac:dyDescent="0.2">
      <c r="B145" s="9" t="str">
        <f>$B$34</f>
        <v>Fine Arts</v>
      </c>
      <c r="C145" s="171">
        <f>Data!LP29</f>
        <v>9273</v>
      </c>
      <c r="D145" s="171">
        <f>Data!MJ29</f>
        <v>6257</v>
      </c>
      <c r="E145" s="171">
        <f>Data!ND29</f>
        <v>688</v>
      </c>
      <c r="F145" s="171">
        <f>Data!NX29</f>
        <v>0</v>
      </c>
      <c r="G145" s="171">
        <f>Data!OR29</f>
        <v>0</v>
      </c>
      <c r="H145" s="172">
        <f>Data!PL29</f>
        <v>3730354</v>
      </c>
      <c r="I145" s="76">
        <f t="shared" si="6"/>
        <v>3746572</v>
      </c>
    </row>
    <row r="146" spans="2:9" x14ac:dyDescent="0.2">
      <c r="B146" s="9" t="str">
        <f>$B$35</f>
        <v>Teacher Education</v>
      </c>
      <c r="C146" s="171">
        <f>Data!LQ29</f>
        <v>1125</v>
      </c>
      <c r="D146" s="171">
        <f>Data!MK29</f>
        <v>40495</v>
      </c>
      <c r="E146" s="171">
        <f>Data!NE29</f>
        <v>13240</v>
      </c>
      <c r="F146" s="171">
        <f>Data!NY29</f>
        <v>431</v>
      </c>
      <c r="G146" s="171">
        <f>Data!OS29</f>
        <v>0</v>
      </c>
      <c r="H146" s="172">
        <f>Data!PN29</f>
        <v>5932743</v>
      </c>
      <c r="I146" s="76">
        <f t="shared" si="6"/>
        <v>5988034</v>
      </c>
    </row>
    <row r="147" spans="2:9" x14ac:dyDescent="0.2">
      <c r="B147" s="9" t="str">
        <f>$B$36</f>
        <v>Agriculture</v>
      </c>
      <c r="C147" s="171">
        <f>Data!LR29</f>
        <v>3015</v>
      </c>
      <c r="D147" s="171">
        <f>Data!ML29</f>
        <v>4121</v>
      </c>
      <c r="E147" s="171">
        <f>Data!NF29</f>
        <v>194</v>
      </c>
      <c r="F147" s="171">
        <f>Data!NZ29</f>
        <v>0</v>
      </c>
      <c r="G147" s="171">
        <f>Data!OT29</f>
        <v>0</v>
      </c>
      <c r="H147" s="172">
        <f>Data!PM29</f>
        <v>2760918</v>
      </c>
      <c r="I147" s="76">
        <f t="shared" si="6"/>
        <v>2768248</v>
      </c>
    </row>
    <row r="148" spans="2:9" x14ac:dyDescent="0.2">
      <c r="B148" s="9" t="str">
        <f>$B$37</f>
        <v>Engineering</v>
      </c>
      <c r="C148" s="171">
        <f>Data!LS29</f>
        <v>5295</v>
      </c>
      <c r="D148" s="171">
        <f>Data!MM29</f>
        <v>3941</v>
      </c>
      <c r="E148" s="171">
        <f>Data!NG29</f>
        <v>109</v>
      </c>
      <c r="F148" s="171">
        <f>Data!OA29</f>
        <v>0</v>
      </c>
      <c r="G148" s="171">
        <f>Data!OU29</f>
        <v>0</v>
      </c>
      <c r="H148" s="172">
        <f>Data!PO29</f>
        <v>709502</v>
      </c>
      <c r="I148" s="76">
        <f t="shared" si="6"/>
        <v>718847</v>
      </c>
    </row>
    <row r="149" spans="2:9" x14ac:dyDescent="0.2">
      <c r="B149" s="9" t="str">
        <f>$B$38</f>
        <v>Home Economics</v>
      </c>
      <c r="C149" s="171">
        <f>Data!LT29</f>
        <v>9805</v>
      </c>
      <c r="D149" s="171">
        <f>Data!MN29</f>
        <v>8863</v>
      </c>
      <c r="E149" s="171">
        <f>Data!NH29</f>
        <v>882</v>
      </c>
      <c r="F149" s="171">
        <f>Data!OB29</f>
        <v>0</v>
      </c>
      <c r="G149" s="171">
        <f>Data!OV29</f>
        <v>0</v>
      </c>
      <c r="H149" s="172">
        <f>Data!PP29</f>
        <v>1374446</v>
      </c>
      <c r="I149" s="76">
        <f t="shared" si="6"/>
        <v>1393996</v>
      </c>
    </row>
    <row r="150" spans="2:9" x14ac:dyDescent="0.2">
      <c r="B150" s="9" t="str">
        <f>$B$39</f>
        <v>Law</v>
      </c>
      <c r="C150" s="171">
        <f>Data!LU29</f>
        <v>0</v>
      </c>
      <c r="D150" s="171">
        <f>Data!MO29</f>
        <v>0</v>
      </c>
      <c r="E150" s="171">
        <f>Data!NI29</f>
        <v>0</v>
      </c>
      <c r="F150" s="171">
        <f>Data!OC29</f>
        <v>0</v>
      </c>
      <c r="G150" s="171">
        <f>Data!OW29</f>
        <v>0</v>
      </c>
      <c r="H150" s="172">
        <f>Data!PQ29</f>
        <v>0</v>
      </c>
      <c r="I150" s="76">
        <f t="shared" si="6"/>
        <v>0</v>
      </c>
    </row>
    <row r="151" spans="2:9" x14ac:dyDescent="0.2">
      <c r="B151" s="9" t="str">
        <f>$B$40</f>
        <v>Social Service</v>
      </c>
      <c r="C151" s="171">
        <f>Data!LV29</f>
        <v>1425</v>
      </c>
      <c r="D151" s="171">
        <f>Data!MP29</f>
        <v>11154</v>
      </c>
      <c r="E151" s="171">
        <f>Data!NJ29</f>
        <v>7929</v>
      </c>
      <c r="F151" s="171">
        <f>Data!OD29</f>
        <v>0</v>
      </c>
      <c r="G151" s="171">
        <f>Data!OX29</f>
        <v>0</v>
      </c>
      <c r="H151" s="172">
        <f>Data!PR29</f>
        <v>1459797</v>
      </c>
      <c r="I151" s="76">
        <f t="shared" si="6"/>
        <v>1480305</v>
      </c>
    </row>
    <row r="152" spans="2:9" x14ac:dyDescent="0.2">
      <c r="B152" s="9" t="str">
        <f>$B$41</f>
        <v>Library Science</v>
      </c>
      <c r="C152" s="171">
        <f>Data!LW29</f>
        <v>0</v>
      </c>
      <c r="D152" s="171">
        <f>Data!MQ29</f>
        <v>0</v>
      </c>
      <c r="E152" s="171">
        <f>Data!NK29</f>
        <v>0</v>
      </c>
      <c r="F152" s="171">
        <f>Data!OE29</f>
        <v>0</v>
      </c>
      <c r="G152" s="171">
        <f>Data!OY29</f>
        <v>0</v>
      </c>
      <c r="H152" s="172">
        <f>Data!PS29</f>
        <v>0</v>
      </c>
      <c r="I152" s="76">
        <f t="shared" si="6"/>
        <v>0</v>
      </c>
    </row>
    <row r="153" spans="2:9" x14ac:dyDescent="0.2">
      <c r="B153" s="9" t="str">
        <f>$B$42</f>
        <v>Veterinary Science</v>
      </c>
      <c r="C153" s="171">
        <f>Data!LX29</f>
        <v>0</v>
      </c>
      <c r="D153" s="171">
        <f>Data!MR29</f>
        <v>0</v>
      </c>
      <c r="E153" s="171">
        <f>Data!NL29</f>
        <v>0</v>
      </c>
      <c r="F153" s="171">
        <f>Data!OF29</f>
        <v>0</v>
      </c>
      <c r="G153" s="171">
        <f>Data!OZ29</f>
        <v>0</v>
      </c>
      <c r="H153" s="172">
        <f>Data!PT29</f>
        <v>0</v>
      </c>
      <c r="I153" s="76">
        <f t="shared" si="6"/>
        <v>0</v>
      </c>
    </row>
    <row r="154" spans="2:9" x14ac:dyDescent="0.2">
      <c r="B154" s="9" t="str">
        <f>$B$43</f>
        <v>Vocational Training</v>
      </c>
      <c r="C154" s="171">
        <f>Data!LY29</f>
        <v>96</v>
      </c>
      <c r="D154" s="171">
        <f>Data!MS29</f>
        <v>0</v>
      </c>
      <c r="E154" s="171">
        <f>Data!NM29</f>
        <v>0</v>
      </c>
      <c r="F154" s="171">
        <f>Data!OG29</f>
        <v>0</v>
      </c>
      <c r="G154" s="171">
        <f>Data!PA29</f>
        <v>0</v>
      </c>
      <c r="H154" s="172">
        <f>Data!PU29</f>
        <v>14750</v>
      </c>
      <c r="I154" s="76">
        <f t="shared" si="6"/>
        <v>14846</v>
      </c>
    </row>
    <row r="155" spans="2:9" x14ac:dyDescent="0.2">
      <c r="B155" s="9" t="str">
        <f>$B$44</f>
        <v>Physical Training</v>
      </c>
      <c r="C155" s="171">
        <f>Data!LZ29</f>
        <v>3087</v>
      </c>
      <c r="D155" s="171">
        <f>Data!MT29</f>
        <v>6498</v>
      </c>
      <c r="E155" s="171">
        <f>Data!NN29</f>
        <v>0</v>
      </c>
      <c r="F155" s="171">
        <f>Data!OH29</f>
        <v>0</v>
      </c>
      <c r="G155" s="171">
        <f>Data!PB29</f>
        <v>0</v>
      </c>
      <c r="H155" s="172">
        <f>Data!PV29</f>
        <v>676892</v>
      </c>
      <c r="I155" s="76">
        <f t="shared" si="6"/>
        <v>686477</v>
      </c>
    </row>
    <row r="156" spans="2:9" x14ac:dyDescent="0.2">
      <c r="B156" s="9" t="str">
        <f>$B$45</f>
        <v>Health Services</v>
      </c>
      <c r="C156" s="171">
        <f>Data!MA29</f>
        <v>4283</v>
      </c>
      <c r="D156" s="171">
        <f>Data!MU29</f>
        <v>7431</v>
      </c>
      <c r="E156" s="171">
        <f>Data!NO29</f>
        <v>1858</v>
      </c>
      <c r="F156" s="171">
        <f>Data!OI29</f>
        <v>0</v>
      </c>
      <c r="G156" s="171">
        <f>Data!PC29</f>
        <v>0</v>
      </c>
      <c r="H156" s="172">
        <f>Data!PW29</f>
        <v>1333100</v>
      </c>
      <c r="I156" s="76">
        <f t="shared" si="6"/>
        <v>1346672</v>
      </c>
    </row>
    <row r="157" spans="2:9" x14ac:dyDescent="0.2">
      <c r="B157" s="9" t="str">
        <f>$B$46</f>
        <v>Pharmacy</v>
      </c>
      <c r="C157" s="171">
        <f>Data!MB29</f>
        <v>0</v>
      </c>
      <c r="D157" s="171">
        <f>Data!MV29</f>
        <v>0</v>
      </c>
      <c r="E157" s="171">
        <f>Data!NP29</f>
        <v>0</v>
      </c>
      <c r="F157" s="171">
        <f>Data!OJ29</f>
        <v>0</v>
      </c>
      <c r="G157" s="171">
        <f>Data!PD29</f>
        <v>0</v>
      </c>
      <c r="H157" s="172">
        <f>Data!PX29</f>
        <v>0</v>
      </c>
      <c r="I157" s="76">
        <f t="shared" si="6"/>
        <v>0</v>
      </c>
    </row>
    <row r="158" spans="2:9" x14ac:dyDescent="0.2">
      <c r="B158" s="9" t="str">
        <f>$B$47</f>
        <v>Business Administration</v>
      </c>
      <c r="C158" s="171">
        <f>Data!MC29</f>
        <v>7304</v>
      </c>
      <c r="D158" s="171">
        <f>Data!MW29</f>
        <v>17402</v>
      </c>
      <c r="E158" s="171">
        <f>Data!NQ29</f>
        <v>2328</v>
      </c>
      <c r="F158" s="171">
        <f>Data!OK29</f>
        <v>0</v>
      </c>
      <c r="G158" s="171">
        <f>Data!PE29</f>
        <v>0</v>
      </c>
      <c r="H158" s="172">
        <f>Data!PY29</f>
        <v>2729747</v>
      </c>
      <c r="I158" s="76">
        <f t="shared" si="6"/>
        <v>2756781</v>
      </c>
    </row>
    <row r="159" spans="2:9" x14ac:dyDescent="0.2">
      <c r="B159" s="9" t="str">
        <f>$B$48</f>
        <v>Optometry</v>
      </c>
      <c r="C159" s="171">
        <f>Data!MD29</f>
        <v>0</v>
      </c>
      <c r="D159" s="171">
        <f>Data!MX29</f>
        <v>0</v>
      </c>
      <c r="E159" s="171">
        <f>Data!NR29</f>
        <v>0</v>
      </c>
      <c r="F159" s="171">
        <f>Data!OL29</f>
        <v>0</v>
      </c>
      <c r="G159" s="171">
        <f>Data!PF29</f>
        <v>0</v>
      </c>
      <c r="H159" s="172">
        <f>Data!PZ29</f>
        <v>0</v>
      </c>
      <c r="I159" s="76">
        <f t="shared" si="6"/>
        <v>0</v>
      </c>
    </row>
    <row r="160" spans="2:9" x14ac:dyDescent="0.2">
      <c r="B160" s="9" t="str">
        <f>$B$49</f>
        <v>Teacher Ed-Practice Teaching</v>
      </c>
      <c r="C160" s="171">
        <f>Data!ME29</f>
        <v>7543</v>
      </c>
      <c r="D160" s="171">
        <f>Data!MY29</f>
        <v>534</v>
      </c>
      <c r="E160" s="171">
        <f>Data!NS29</f>
        <v>0</v>
      </c>
      <c r="F160" s="171">
        <f>Data!OM29</f>
        <v>0</v>
      </c>
      <c r="G160" s="171">
        <f>Data!PG29</f>
        <v>0</v>
      </c>
      <c r="H160" s="172">
        <f>Data!QA29</f>
        <v>816253</v>
      </c>
      <c r="I160" s="76">
        <f t="shared" si="6"/>
        <v>824330</v>
      </c>
    </row>
    <row r="161" spans="2:10" x14ac:dyDescent="0.2">
      <c r="B161" s="9" t="str">
        <f>$B$50</f>
        <v>Technology</v>
      </c>
      <c r="C161" s="171">
        <f>Data!MF29</f>
        <v>1460</v>
      </c>
      <c r="D161" s="171">
        <f>Data!MZ29</f>
        <v>801</v>
      </c>
      <c r="E161" s="171">
        <f>Data!NT29</f>
        <v>0</v>
      </c>
      <c r="F161" s="171">
        <f>Data!ON29</f>
        <v>0</v>
      </c>
      <c r="G161" s="171">
        <f>Data!PH29</f>
        <v>0</v>
      </c>
      <c r="H161" s="172">
        <f>Data!QB29</f>
        <v>367073</v>
      </c>
      <c r="I161" s="76">
        <f t="shared" si="6"/>
        <v>369334</v>
      </c>
    </row>
    <row r="162" spans="2:10" x14ac:dyDescent="0.2">
      <c r="B162" s="9" t="str">
        <f>$B$51</f>
        <v>Nursing</v>
      </c>
      <c r="C162" s="171">
        <f>Data!MG29</f>
        <v>0</v>
      </c>
      <c r="D162" s="171">
        <f>Data!NA29</f>
        <v>0</v>
      </c>
      <c r="E162" s="171">
        <f>Data!NU29</f>
        <v>0</v>
      </c>
      <c r="F162" s="171">
        <f>Data!OO29</f>
        <v>0</v>
      </c>
      <c r="G162" s="171">
        <f>Data!PI29</f>
        <v>0</v>
      </c>
      <c r="H162" s="172">
        <f>Data!QC29</f>
        <v>1123184</v>
      </c>
      <c r="I162" s="76">
        <f t="shared" si="6"/>
        <v>1123184</v>
      </c>
    </row>
    <row r="163" spans="2:10" ht="15" thickBot="1" x14ac:dyDescent="0.25">
      <c r="B163" s="39" t="str">
        <f>$B$52</f>
        <v>Totals</v>
      </c>
      <c r="C163" s="40">
        <f t="shared" ref="C163:H163" si="7">SUM(C143:C162)</f>
        <v>211630</v>
      </c>
      <c r="D163" s="40">
        <f t="shared" si="7"/>
        <v>146761</v>
      </c>
      <c r="E163" s="40">
        <f t="shared" si="7"/>
        <v>35593</v>
      </c>
      <c r="F163" s="40">
        <f t="shared" si="7"/>
        <v>622</v>
      </c>
      <c r="G163" s="41">
        <f t="shared" si="7"/>
        <v>0</v>
      </c>
      <c r="H163" s="77">
        <f t="shared" si="7"/>
        <v>39132866</v>
      </c>
      <c r="I163" s="76">
        <f>SUM(I143:I162)</f>
        <v>39527472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5983805.3972516628</v>
      </c>
      <c r="D168" s="21">
        <f t="shared" si="8"/>
        <v>2027697.4846118714</v>
      </c>
      <c r="E168" s="21">
        <f t="shared" si="8"/>
        <v>962417.87861636595</v>
      </c>
      <c r="F168" s="21">
        <f t="shared" si="8"/>
        <v>187989.23952009957</v>
      </c>
      <c r="G168" s="21">
        <f t="shared" si="8"/>
        <v>0</v>
      </c>
      <c r="H168" s="40">
        <f t="shared" ref="H168:H188" si="9">SUM(C168:G168)</f>
        <v>9161910</v>
      </c>
      <c r="I168" s="56"/>
      <c r="J168" s="57"/>
    </row>
    <row r="169" spans="2:10" x14ac:dyDescent="0.2">
      <c r="B169" s="9" t="str">
        <f>$B$33</f>
        <v>Science</v>
      </c>
      <c r="C169" s="22">
        <f t="shared" si="8"/>
        <v>3655835.6952488814</v>
      </c>
      <c r="D169" s="22">
        <f t="shared" si="8"/>
        <v>2254360.3119921316</v>
      </c>
      <c r="E169" s="22">
        <f t="shared" si="8"/>
        <v>1237739.9927589872</v>
      </c>
      <c r="F169" s="22">
        <f t="shared" si="8"/>
        <v>0</v>
      </c>
      <c r="G169" s="22">
        <f t="shared" si="8"/>
        <v>0</v>
      </c>
      <c r="H169" s="75">
        <f t="shared" si="9"/>
        <v>7147936</v>
      </c>
      <c r="I169" s="56"/>
      <c r="J169" s="57"/>
    </row>
    <row r="170" spans="2:10" x14ac:dyDescent="0.2">
      <c r="B170" s="9" t="str">
        <f>$B$34</f>
        <v>Fine Arts</v>
      </c>
      <c r="C170" s="22">
        <f t="shared" si="8"/>
        <v>1839672.4709840373</v>
      </c>
      <c r="D170" s="22">
        <f t="shared" si="8"/>
        <v>1412947.3555849369</v>
      </c>
      <c r="E170" s="22">
        <f t="shared" si="8"/>
        <v>493952.17343102593</v>
      </c>
      <c r="F170" s="22">
        <f t="shared" si="8"/>
        <v>0</v>
      </c>
      <c r="G170" s="22">
        <f t="shared" si="8"/>
        <v>0</v>
      </c>
      <c r="H170" s="75">
        <f t="shared" si="9"/>
        <v>3746572</v>
      </c>
      <c r="I170" s="56"/>
      <c r="J170" s="57"/>
    </row>
    <row r="171" spans="2:10" x14ac:dyDescent="0.2">
      <c r="B171" s="9" t="str">
        <f>$B$35</f>
        <v>Teacher Education</v>
      </c>
      <c r="C171" s="22">
        <f t="shared" si="8"/>
        <v>476796.35640354606</v>
      </c>
      <c r="D171" s="22">
        <f t="shared" si="8"/>
        <v>2407854.6429559975</v>
      </c>
      <c r="E171" s="22">
        <f t="shared" si="8"/>
        <v>2699411.9031960894</v>
      </c>
      <c r="F171" s="22">
        <f t="shared" si="8"/>
        <v>403971.0974443669</v>
      </c>
      <c r="G171" s="22">
        <f t="shared" si="8"/>
        <v>0</v>
      </c>
      <c r="H171" s="75">
        <f t="shared" si="9"/>
        <v>5988034</v>
      </c>
      <c r="I171" s="56"/>
      <c r="J171" s="57"/>
    </row>
    <row r="172" spans="2:10" x14ac:dyDescent="0.2">
      <c r="B172" s="9" t="str">
        <f>$B$36</f>
        <v>Agriculture</v>
      </c>
      <c r="C172" s="22">
        <f t="shared" si="8"/>
        <v>956062.45764035208</v>
      </c>
      <c r="D172" s="22">
        <f t="shared" si="8"/>
        <v>1321181.9288672518</v>
      </c>
      <c r="E172" s="22">
        <f t="shared" si="8"/>
        <v>444226.17773886683</v>
      </c>
      <c r="F172" s="22">
        <f t="shared" si="8"/>
        <v>46777.435753529251</v>
      </c>
      <c r="G172" s="22">
        <f t="shared" si="8"/>
        <v>0</v>
      </c>
      <c r="H172" s="75">
        <f t="shared" si="9"/>
        <v>2768248</v>
      </c>
      <c r="I172" s="56"/>
      <c r="J172" s="57"/>
    </row>
    <row r="173" spans="2:10" x14ac:dyDescent="0.2">
      <c r="B173" s="9" t="str">
        <f>$B$37</f>
        <v>Engineering</v>
      </c>
      <c r="C173" s="22">
        <f t="shared" si="8"/>
        <v>344593.25005231268</v>
      </c>
      <c r="D173" s="22">
        <f t="shared" si="8"/>
        <v>312128.56979923684</v>
      </c>
      <c r="E173" s="22">
        <f t="shared" si="8"/>
        <v>62125.180148450483</v>
      </c>
      <c r="F173" s="22">
        <f t="shared" si="8"/>
        <v>0</v>
      </c>
      <c r="G173" s="22">
        <f t="shared" si="8"/>
        <v>0</v>
      </c>
      <c r="H173" s="75">
        <f t="shared" si="9"/>
        <v>718847</v>
      </c>
      <c r="I173" s="56"/>
      <c r="J173" s="57"/>
    </row>
    <row r="174" spans="2:10" x14ac:dyDescent="0.2">
      <c r="B174" s="9" t="str">
        <f>$B$38</f>
        <v>Home Economics</v>
      </c>
      <c r="C174" s="22">
        <f t="shared" si="8"/>
        <v>582474.70532061777</v>
      </c>
      <c r="D174" s="22">
        <f t="shared" si="8"/>
        <v>576874.01364762685</v>
      </c>
      <c r="E174" s="22">
        <f t="shared" si="8"/>
        <v>234647.28103175547</v>
      </c>
      <c r="F174" s="22">
        <f t="shared" si="8"/>
        <v>0</v>
      </c>
      <c r="G174" s="22">
        <f t="shared" si="8"/>
        <v>0</v>
      </c>
      <c r="H174" s="75">
        <f t="shared" si="9"/>
        <v>1393996.0000000002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122973.79736183996</v>
      </c>
      <c r="D176" s="22">
        <f t="shared" si="8"/>
        <v>618516.93897091364</v>
      </c>
      <c r="E176" s="22">
        <f t="shared" si="8"/>
        <v>738814.26366724644</v>
      </c>
      <c r="F176" s="22">
        <f t="shared" si="8"/>
        <v>0</v>
      </c>
      <c r="G176" s="22">
        <f t="shared" si="8"/>
        <v>0</v>
      </c>
      <c r="H176" s="75">
        <f t="shared" si="9"/>
        <v>1480305</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14846</v>
      </c>
      <c r="D179" s="22">
        <f t="shared" si="8"/>
        <v>0</v>
      </c>
      <c r="E179" s="22">
        <f t="shared" si="8"/>
        <v>0</v>
      </c>
      <c r="F179" s="22">
        <f t="shared" si="8"/>
        <v>0</v>
      </c>
      <c r="G179" s="22">
        <f t="shared" si="8"/>
        <v>0</v>
      </c>
      <c r="H179" s="75">
        <f t="shared" si="9"/>
        <v>14846</v>
      </c>
      <c r="I179" s="56"/>
      <c r="J179" s="57"/>
    </row>
    <row r="180" spans="2:10" x14ac:dyDescent="0.2">
      <c r="B180" s="9" t="str">
        <f>$B$44</f>
        <v>Physical Training</v>
      </c>
      <c r="C180" s="22">
        <f t="shared" si="8"/>
        <v>326178.76584531198</v>
      </c>
      <c r="D180" s="22">
        <f t="shared" si="8"/>
        <v>360298.23415468802</v>
      </c>
      <c r="E180" s="22">
        <f t="shared" si="8"/>
        <v>0</v>
      </c>
      <c r="F180" s="22">
        <f t="shared" si="8"/>
        <v>0</v>
      </c>
      <c r="G180" s="22">
        <f t="shared" si="8"/>
        <v>0</v>
      </c>
      <c r="H180" s="75">
        <f t="shared" si="9"/>
        <v>686477</v>
      </c>
      <c r="I180" s="56"/>
      <c r="J180" s="57"/>
    </row>
    <row r="181" spans="2:10" x14ac:dyDescent="0.2">
      <c r="B181" s="9" t="str">
        <f>$B$45</f>
        <v>Health Services</v>
      </c>
      <c r="C181" s="22">
        <f t="shared" si="8"/>
        <v>236998.0240070337</v>
      </c>
      <c r="D181" s="22">
        <f t="shared" si="8"/>
        <v>567419.45966761245</v>
      </c>
      <c r="E181" s="22">
        <f t="shared" si="8"/>
        <v>542254.51632535388</v>
      </c>
      <c r="F181" s="22">
        <f t="shared" si="8"/>
        <v>0</v>
      </c>
      <c r="G181" s="22">
        <f t="shared" si="8"/>
        <v>0</v>
      </c>
      <c r="H181" s="75">
        <f t="shared" si="9"/>
        <v>1346672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613123.06632511714</v>
      </c>
      <c r="D183" s="22">
        <f t="shared" si="8"/>
        <v>1780251.6459467898</v>
      </c>
      <c r="E183" s="22">
        <f t="shared" si="8"/>
        <v>363406.28772809304</v>
      </c>
      <c r="F183" s="22">
        <f t="shared" si="8"/>
        <v>0</v>
      </c>
      <c r="G183" s="22">
        <f t="shared" si="8"/>
        <v>0</v>
      </c>
      <c r="H183" s="75">
        <f t="shared" si="9"/>
        <v>2756781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119746.71321705834</v>
      </c>
      <c r="D185" s="22">
        <f t="shared" si="10"/>
        <v>704583.28678294166</v>
      </c>
      <c r="E185" s="22">
        <f t="shared" si="10"/>
        <v>0</v>
      </c>
      <c r="F185" s="22">
        <f t="shared" si="10"/>
        <v>0</v>
      </c>
      <c r="G185" s="22">
        <f t="shared" si="10"/>
        <v>0</v>
      </c>
      <c r="H185" s="75">
        <f t="shared" si="9"/>
        <v>824330</v>
      </c>
      <c r="I185" s="56"/>
      <c r="J185" s="57"/>
    </row>
    <row r="186" spans="2:10" x14ac:dyDescent="0.2">
      <c r="B186" s="9" t="str">
        <f>$B$50</f>
        <v>Technology</v>
      </c>
      <c r="C186" s="22">
        <f t="shared" si="10"/>
        <v>235711.69586178969</v>
      </c>
      <c r="D186" s="22">
        <f t="shared" si="10"/>
        <v>133622.30413821031</v>
      </c>
      <c r="E186" s="22">
        <f t="shared" si="10"/>
        <v>0</v>
      </c>
      <c r="F186" s="22">
        <f t="shared" si="10"/>
        <v>0</v>
      </c>
      <c r="G186" s="22">
        <f t="shared" si="10"/>
        <v>0</v>
      </c>
      <c r="H186" s="75">
        <f t="shared" si="9"/>
        <v>369334</v>
      </c>
      <c r="I186" s="56"/>
      <c r="J186" s="57"/>
    </row>
    <row r="187" spans="2:10" x14ac:dyDescent="0.2">
      <c r="B187" s="9" t="str">
        <f>$B$51</f>
        <v>Nursing</v>
      </c>
      <c r="C187" s="22">
        <f t="shared" si="10"/>
        <v>14148.469177348794</v>
      </c>
      <c r="D187" s="22">
        <f t="shared" si="10"/>
        <v>956692.03451593057</v>
      </c>
      <c r="E187" s="22">
        <f t="shared" si="10"/>
        <v>152343.49630672066</v>
      </c>
      <c r="F187" s="22">
        <f t="shared" si="10"/>
        <v>0</v>
      </c>
      <c r="G187" s="22">
        <f t="shared" si="10"/>
        <v>0</v>
      </c>
      <c r="H187" s="75">
        <f t="shared" si="9"/>
        <v>1123184</v>
      </c>
      <c r="I187" s="56"/>
      <c r="J187" s="57"/>
    </row>
    <row r="188" spans="2:10" x14ac:dyDescent="0.2">
      <c r="B188" s="39" t="str">
        <f>$B$52</f>
        <v>Totals</v>
      </c>
      <c r="C188" s="40">
        <f>SUM(C168:C187)</f>
        <v>15522966.864696911</v>
      </c>
      <c r="D188" s="40">
        <f>SUM(D168:D187)</f>
        <v>15434428.211636139</v>
      </c>
      <c r="E188" s="40">
        <f>SUM(E168:E187)</f>
        <v>7931339.1509489547</v>
      </c>
      <c r="F188" s="40">
        <f>SUM(F168:F187)</f>
        <v>638737.7727179958</v>
      </c>
      <c r="G188" s="40">
        <f>SUM(G168:G187)</f>
        <v>0</v>
      </c>
      <c r="H188" s="40">
        <f t="shared" si="9"/>
        <v>39527472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21757355</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4210328.4104475724</v>
      </c>
      <c r="D193" s="42">
        <f t="shared" si="11"/>
        <v>1430037.5106109905</v>
      </c>
      <c r="E193" s="42">
        <f t="shared" si="11"/>
        <v>682768.05086496286</v>
      </c>
      <c r="F193" s="42">
        <f t="shared" si="11"/>
        <v>133557.75213137505</v>
      </c>
      <c r="G193" s="42">
        <f t="shared" si="11"/>
        <v>0</v>
      </c>
      <c r="H193" s="42">
        <f>SUM(C193:G193)</f>
        <v>6456691.7240549009</v>
      </c>
      <c r="I193" s="1"/>
    </row>
    <row r="194" spans="2:9" x14ac:dyDescent="0.2">
      <c r="B194" s="9" t="str">
        <f>$B$33</f>
        <v>Science</v>
      </c>
      <c r="C194" s="43">
        <f t="shared" si="11"/>
        <v>1265447.8859748528</v>
      </c>
      <c r="D194" s="43">
        <f t="shared" si="11"/>
        <v>793056.39852470194</v>
      </c>
      <c r="E194" s="43">
        <f t="shared" si="11"/>
        <v>437653.74873055407</v>
      </c>
      <c r="F194" s="43">
        <f t="shared" si="11"/>
        <v>0</v>
      </c>
      <c r="G194" s="43">
        <f t="shared" si="11"/>
        <v>0</v>
      </c>
      <c r="H194" s="43">
        <f t="shared" ref="H194:H213" si="12">SUM(C194:G194)</f>
        <v>2496158.0332301091</v>
      </c>
      <c r="I194" s="1"/>
    </row>
    <row r="195" spans="2:9" x14ac:dyDescent="0.2">
      <c r="B195" s="9" t="str">
        <f>$B$34</f>
        <v>Fine Arts</v>
      </c>
      <c r="C195" s="43">
        <f t="shared" si="11"/>
        <v>1374930.3645867645</v>
      </c>
      <c r="D195" s="43">
        <f t="shared" si="11"/>
        <v>1056655.289801463</v>
      </c>
      <c r="E195" s="43">
        <f t="shared" si="11"/>
        <v>370522.33709863439</v>
      </c>
      <c r="F195" s="43">
        <f t="shared" si="11"/>
        <v>0</v>
      </c>
      <c r="G195" s="43">
        <f t="shared" si="11"/>
        <v>0</v>
      </c>
      <c r="H195" s="43">
        <f t="shared" si="12"/>
        <v>2802107.9914868618</v>
      </c>
      <c r="I195" s="1"/>
    </row>
    <row r="196" spans="2:9" x14ac:dyDescent="0.2">
      <c r="B196" s="9" t="str">
        <f>$B$35</f>
        <v>Teacher Education</v>
      </c>
      <c r="C196" s="43">
        <f t="shared" si="11"/>
        <v>184451.44243840175</v>
      </c>
      <c r="D196" s="43">
        <f t="shared" si="11"/>
        <v>917992.84324204957</v>
      </c>
      <c r="E196" s="43">
        <f t="shared" si="11"/>
        <v>1041618.9150596749</v>
      </c>
      <c r="F196" s="43">
        <f t="shared" si="11"/>
        <v>156481.04947525865</v>
      </c>
      <c r="G196" s="43">
        <f t="shared" si="11"/>
        <v>0</v>
      </c>
      <c r="H196" s="43">
        <f t="shared" si="12"/>
        <v>2300544.2502153851</v>
      </c>
      <c r="I196" s="1"/>
    </row>
    <row r="197" spans="2:9" x14ac:dyDescent="0.2">
      <c r="B197" s="9" t="str">
        <f>$B$36</f>
        <v>Agriculture</v>
      </c>
      <c r="C197" s="43">
        <f t="shared" si="11"/>
        <v>309223.31913066644</v>
      </c>
      <c r="D197" s="43">
        <f t="shared" si="11"/>
        <v>427330.19080707582</v>
      </c>
      <c r="E197" s="43">
        <f t="shared" si="11"/>
        <v>144069.5347335418</v>
      </c>
      <c r="F197" s="43">
        <f t="shared" si="11"/>
        <v>15177.286113265412</v>
      </c>
      <c r="G197" s="43">
        <f t="shared" si="11"/>
        <v>0</v>
      </c>
      <c r="H197" s="43">
        <f t="shared" si="12"/>
        <v>895800.33078454947</v>
      </c>
      <c r="I197" s="1"/>
    </row>
    <row r="198" spans="2:9" x14ac:dyDescent="0.2">
      <c r="B198" s="9" t="str">
        <f>$B$37</f>
        <v>Engineering</v>
      </c>
      <c r="C198" s="43">
        <f t="shared" si="11"/>
        <v>209207.10188656716</v>
      </c>
      <c r="D198" s="43">
        <f t="shared" si="11"/>
        <v>190024.64146284797</v>
      </c>
      <c r="E198" s="43">
        <f t="shared" si="11"/>
        <v>38238.409178155882</v>
      </c>
      <c r="F198" s="43">
        <f t="shared" si="11"/>
        <v>0</v>
      </c>
      <c r="G198" s="43">
        <f t="shared" si="11"/>
        <v>0</v>
      </c>
      <c r="H198" s="43">
        <f t="shared" si="12"/>
        <v>437470.15252757102</v>
      </c>
      <c r="I198" s="1"/>
    </row>
    <row r="199" spans="2:9" x14ac:dyDescent="0.2">
      <c r="B199" s="9" t="str">
        <f>$B$38</f>
        <v>Home Economics</v>
      </c>
      <c r="C199" s="43">
        <f t="shared" si="11"/>
        <v>234346.41054320693</v>
      </c>
      <c r="D199" s="43">
        <f t="shared" si="11"/>
        <v>232439.99282763785</v>
      </c>
      <c r="E199" s="43">
        <f t="shared" si="11"/>
        <v>95660.821605266072</v>
      </c>
      <c r="F199" s="43">
        <f t="shared" si="11"/>
        <v>0</v>
      </c>
      <c r="G199" s="43">
        <f t="shared" si="11"/>
        <v>0</v>
      </c>
      <c r="H199" s="43">
        <f t="shared" si="12"/>
        <v>562447.22497611085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45768.939150931212</v>
      </c>
      <c r="D201" s="43">
        <f t="shared" si="11"/>
        <v>228701.21300778695</v>
      </c>
      <c r="E201" s="43">
        <f t="shared" si="11"/>
        <v>275213.27964698285</v>
      </c>
      <c r="F201" s="43">
        <f t="shared" si="11"/>
        <v>0</v>
      </c>
      <c r="G201" s="43">
        <f t="shared" si="11"/>
        <v>0</v>
      </c>
      <c r="H201" s="43">
        <f t="shared" si="12"/>
        <v>549683.431805701</v>
      </c>
      <c r="I201" s="1"/>
    </row>
    <row r="202" spans="2:9" x14ac:dyDescent="0.2">
      <c r="B202" s="9" t="str">
        <f>$B$41</f>
        <v>Library Science</v>
      </c>
      <c r="C202" s="43">
        <f t="shared" si="11"/>
        <v>0</v>
      </c>
      <c r="D202" s="43">
        <f t="shared" si="11"/>
        <v>0</v>
      </c>
      <c r="E202" s="43">
        <f t="shared" si="11"/>
        <v>5232.2346474777141</v>
      </c>
      <c r="F202" s="43">
        <f t="shared" si="11"/>
        <v>0</v>
      </c>
      <c r="G202" s="43">
        <f t="shared" si="11"/>
        <v>0</v>
      </c>
      <c r="H202" s="43">
        <f t="shared" si="12"/>
        <v>5232.2346474777141</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3838.0349099789837</v>
      </c>
      <c r="D204" s="43">
        <f t="shared" si="11"/>
        <v>0</v>
      </c>
      <c r="E204" s="43">
        <f t="shared" si="11"/>
        <v>0</v>
      </c>
      <c r="F204" s="43">
        <f t="shared" si="11"/>
        <v>0</v>
      </c>
      <c r="G204" s="43">
        <f t="shared" si="11"/>
        <v>0</v>
      </c>
      <c r="H204" s="43">
        <f t="shared" si="12"/>
        <v>3838.0349099789837</v>
      </c>
      <c r="I204" s="1"/>
    </row>
    <row r="205" spans="2:9" x14ac:dyDescent="0.2">
      <c r="B205" s="9" t="str">
        <f>$B$44</f>
        <v>Physical Training</v>
      </c>
      <c r="C205" s="43">
        <f t="shared" si="11"/>
        <v>121656.91254249343</v>
      </c>
      <c r="D205" s="43">
        <f t="shared" si="11"/>
        <v>133219.87340487685</v>
      </c>
      <c r="E205" s="43">
        <f t="shared" si="11"/>
        <v>0</v>
      </c>
      <c r="F205" s="43">
        <f t="shared" si="11"/>
        <v>0</v>
      </c>
      <c r="G205" s="43">
        <f t="shared" si="11"/>
        <v>0</v>
      </c>
      <c r="H205" s="43">
        <f t="shared" si="12"/>
        <v>254876.78594737028</v>
      </c>
      <c r="I205" s="1"/>
    </row>
    <row r="206" spans="2:9" x14ac:dyDescent="0.2">
      <c r="B206" s="9" t="str">
        <f>$B$45</f>
        <v>Health Services</v>
      </c>
      <c r="C206" s="43">
        <f t="shared" si="11"/>
        <v>157247.83361712904</v>
      </c>
      <c r="D206" s="43">
        <f t="shared" si="11"/>
        <v>378389.71724775113</v>
      </c>
      <c r="E206" s="43">
        <f t="shared" si="11"/>
        <v>365151.24817999301</v>
      </c>
      <c r="F206" s="43">
        <f t="shared" si="11"/>
        <v>0</v>
      </c>
      <c r="G206" s="43">
        <f t="shared" si="11"/>
        <v>0</v>
      </c>
      <c r="H206" s="43">
        <f t="shared" si="12"/>
        <v>900788.79904487322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590360.01913047489</v>
      </c>
      <c r="D208" s="43">
        <f t="shared" si="11"/>
        <v>1717865.9579307302</v>
      </c>
      <c r="E208" s="43">
        <f t="shared" si="11"/>
        <v>351864.43725486676</v>
      </c>
      <c r="F208" s="43">
        <f t="shared" si="11"/>
        <v>0</v>
      </c>
      <c r="G208" s="43">
        <f t="shared" si="11"/>
        <v>0</v>
      </c>
      <c r="H208" s="43">
        <f t="shared" si="12"/>
        <v>2660090.4143160717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17501.809467560604</v>
      </c>
      <c r="D210" s="43">
        <f t="shared" si="13"/>
        <v>109819.328788253</v>
      </c>
      <c r="E210" s="43">
        <f t="shared" si="13"/>
        <v>0</v>
      </c>
      <c r="F210" s="43">
        <f t="shared" si="13"/>
        <v>0</v>
      </c>
      <c r="G210" s="43">
        <f t="shared" si="13"/>
        <v>0</v>
      </c>
      <c r="H210" s="43">
        <f t="shared" si="12"/>
        <v>127321.1382558136</v>
      </c>
      <c r="I210" s="1"/>
    </row>
    <row r="211" spans="2:9" x14ac:dyDescent="0.2">
      <c r="B211" s="9" t="str">
        <f>$B$50</f>
        <v>Technology</v>
      </c>
      <c r="C211" s="43">
        <f t="shared" si="13"/>
        <v>59972.188265737532</v>
      </c>
      <c r="D211" s="43">
        <f t="shared" si="13"/>
        <v>34004.382457821303</v>
      </c>
      <c r="E211" s="43">
        <f t="shared" si="13"/>
        <v>0</v>
      </c>
      <c r="F211" s="43">
        <f t="shared" si="13"/>
        <v>0</v>
      </c>
      <c r="G211" s="43">
        <f t="shared" si="13"/>
        <v>0</v>
      </c>
      <c r="H211" s="43">
        <f t="shared" si="12"/>
        <v>93976.570723558834</v>
      </c>
      <c r="I211" s="1"/>
    </row>
    <row r="212" spans="2:9" x14ac:dyDescent="0.2">
      <c r="B212" s="9" t="str">
        <f>$B$51</f>
        <v>Nursing</v>
      </c>
      <c r="C212" s="43">
        <f t="shared" si="13"/>
        <v>15246.198973768853</v>
      </c>
      <c r="D212" s="43">
        <f t="shared" si="13"/>
        <v>1030918.3935037411</v>
      </c>
      <c r="E212" s="43">
        <f t="shared" si="13"/>
        <v>164163.29059615723</v>
      </c>
      <c r="F212" s="43">
        <f t="shared" si="13"/>
        <v>0</v>
      </c>
      <c r="G212" s="43">
        <f t="shared" si="13"/>
        <v>0</v>
      </c>
      <c r="H212" s="43">
        <f t="shared" si="12"/>
        <v>1210327.8830736673</v>
      </c>
      <c r="I212" s="1"/>
    </row>
    <row r="213" spans="2:9" x14ac:dyDescent="0.2">
      <c r="B213" s="39" t="str">
        <f>$B$52</f>
        <v>Totals</v>
      </c>
      <c r="C213" s="42">
        <f>SUM(C193:C212)</f>
        <v>8799526.8710661065</v>
      </c>
      <c r="D213" s="42">
        <f>SUM(D193:D212)</f>
        <v>8680455.7336177286</v>
      </c>
      <c r="E213" s="42">
        <f>SUM(E193:E212)</f>
        <v>3972156.3075962672</v>
      </c>
      <c r="F213" s="42">
        <f>SUM(F193:F212)</f>
        <v>305216.08771989914</v>
      </c>
      <c r="G213" s="42">
        <f>SUM(G193:G212)</f>
        <v>0</v>
      </c>
      <c r="H213" s="42">
        <f t="shared" si="12"/>
        <v>21757355</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31828115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7227211.8816733696</v>
      </c>
      <c r="D218" s="42">
        <f t="shared" si="14"/>
        <v>2347020.8032716145</v>
      </c>
      <c r="E218" s="42">
        <f t="shared" si="14"/>
        <v>392449.36542435997</v>
      </c>
      <c r="F218" s="42">
        <f t="shared" si="14"/>
        <v>64062.328998714758</v>
      </c>
      <c r="G218" s="42">
        <f t="shared" si="14"/>
        <v>0</v>
      </c>
      <c r="H218" s="42">
        <f>SUM(C218:G218)</f>
        <v>10030744.379368057</v>
      </c>
      <c r="I218" s="1"/>
    </row>
    <row r="219" spans="2:9" x14ac:dyDescent="0.2">
      <c r="B219" s="9" t="str">
        <f>$B$33</f>
        <v>Science</v>
      </c>
      <c r="C219" s="43">
        <f t="shared" si="14"/>
        <v>2235406.6081636916</v>
      </c>
      <c r="D219" s="43">
        <f t="shared" si="14"/>
        <v>850740.4324133012</v>
      </c>
      <c r="E219" s="43">
        <f t="shared" si="14"/>
        <v>233545.98066675759</v>
      </c>
      <c r="F219" s="43">
        <f t="shared" si="14"/>
        <v>0</v>
      </c>
      <c r="G219" s="43">
        <f t="shared" si="14"/>
        <v>0</v>
      </c>
      <c r="H219" s="43">
        <f t="shared" ref="H219:H238" si="15">SUM(C219:G219)</f>
        <v>3319693.0212437501</v>
      </c>
      <c r="I219" s="1"/>
    </row>
    <row r="220" spans="2:9" x14ac:dyDescent="0.2">
      <c r="B220" s="9" t="str">
        <f>$B$34</f>
        <v>Fine Arts</v>
      </c>
      <c r="C220" s="43">
        <f t="shared" si="14"/>
        <v>1507307.2345584936</v>
      </c>
      <c r="D220" s="43">
        <f t="shared" si="14"/>
        <v>1138560.7871340073</v>
      </c>
      <c r="E220" s="43">
        <f t="shared" si="14"/>
        <v>148607.85428737415</v>
      </c>
      <c r="F220" s="43">
        <f t="shared" si="14"/>
        <v>0</v>
      </c>
      <c r="G220" s="43">
        <f t="shared" si="14"/>
        <v>0</v>
      </c>
      <c r="H220" s="43">
        <f t="shared" si="15"/>
        <v>2794475.8759798752</v>
      </c>
      <c r="I220" s="1"/>
    </row>
    <row r="221" spans="2:9" x14ac:dyDescent="0.2">
      <c r="B221" s="9" t="str">
        <f>$B$35</f>
        <v>Teacher Education</v>
      </c>
      <c r="C221" s="43">
        <f t="shared" si="14"/>
        <v>376394.35220821638</v>
      </c>
      <c r="D221" s="43">
        <f t="shared" si="14"/>
        <v>1690430.6190650039</v>
      </c>
      <c r="E221" s="43">
        <f t="shared" si="14"/>
        <v>1545955.1806084902</v>
      </c>
      <c r="F221" s="43">
        <f t="shared" si="14"/>
        <v>95696.084509246371</v>
      </c>
      <c r="G221" s="43">
        <f t="shared" si="14"/>
        <v>0</v>
      </c>
      <c r="H221" s="43">
        <f t="shared" si="15"/>
        <v>3708476.2363909571</v>
      </c>
      <c r="I221" s="1"/>
    </row>
    <row r="222" spans="2:9" x14ac:dyDescent="0.2">
      <c r="B222" s="9" t="str">
        <f>$B$36</f>
        <v>Agriculture</v>
      </c>
      <c r="C222" s="43">
        <f t="shared" si="14"/>
        <v>409418.29787929449</v>
      </c>
      <c r="D222" s="43">
        <f t="shared" si="14"/>
        <v>631148.9207089768</v>
      </c>
      <c r="E222" s="43">
        <f t="shared" si="14"/>
        <v>70307.635711164243</v>
      </c>
      <c r="F222" s="43">
        <f t="shared" si="14"/>
        <v>8425.0705631064084</v>
      </c>
      <c r="G222" s="43">
        <f t="shared" si="14"/>
        <v>0</v>
      </c>
      <c r="H222" s="43">
        <f t="shared" si="15"/>
        <v>1119299.924862542</v>
      </c>
      <c r="I222" s="1"/>
    </row>
    <row r="223" spans="2:9" x14ac:dyDescent="0.2">
      <c r="B223" s="9" t="str">
        <f>$B$37</f>
        <v>Engineering</v>
      </c>
      <c r="C223" s="43">
        <f t="shared" si="14"/>
        <v>203962.1787399443</v>
      </c>
      <c r="D223" s="43">
        <f t="shared" si="14"/>
        <v>232440.63468292734</v>
      </c>
      <c r="E223" s="43">
        <f t="shared" si="14"/>
        <v>10566.465482602722</v>
      </c>
      <c r="F223" s="43">
        <f t="shared" si="14"/>
        <v>0</v>
      </c>
      <c r="G223" s="43">
        <f t="shared" si="14"/>
        <v>0</v>
      </c>
      <c r="H223" s="43">
        <f t="shared" si="15"/>
        <v>446969.27890547435</v>
      </c>
      <c r="I223" s="1"/>
    </row>
    <row r="224" spans="2:9" x14ac:dyDescent="0.2">
      <c r="B224" s="9" t="str">
        <f>$B$38</f>
        <v>Home Economics</v>
      </c>
      <c r="C224" s="43">
        <f t="shared" si="14"/>
        <v>680686.42303457903</v>
      </c>
      <c r="D224" s="43">
        <f t="shared" si="14"/>
        <v>743193.2730823945</v>
      </c>
      <c r="E224" s="43">
        <f t="shared" si="14"/>
        <v>89950.424108310341</v>
      </c>
      <c r="F224" s="43">
        <f t="shared" si="14"/>
        <v>0</v>
      </c>
      <c r="G224" s="43">
        <f t="shared" si="14"/>
        <v>0</v>
      </c>
      <c r="H224" s="43">
        <f t="shared" si="15"/>
        <v>1513830.120225284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54961.28100972285</v>
      </c>
      <c r="D226" s="43">
        <f t="shared" si="14"/>
        <v>416697.05819609365</v>
      </c>
      <c r="E226" s="43">
        <f t="shared" si="14"/>
        <v>345984.01080214552</v>
      </c>
      <c r="F226" s="43">
        <f t="shared" si="14"/>
        <v>0</v>
      </c>
      <c r="G226" s="43">
        <f t="shared" si="14"/>
        <v>0</v>
      </c>
      <c r="H226" s="43">
        <f t="shared" si="15"/>
        <v>817642.35000796197</v>
      </c>
      <c r="I226" s="1"/>
    </row>
    <row r="227" spans="2:10" x14ac:dyDescent="0.2">
      <c r="B227" s="9" t="str">
        <f>$B$41</f>
        <v>Library Science</v>
      </c>
      <c r="C227" s="43">
        <f t="shared" si="14"/>
        <v>0</v>
      </c>
      <c r="D227" s="43">
        <f t="shared" si="14"/>
        <v>0</v>
      </c>
      <c r="E227" s="43">
        <f t="shared" si="14"/>
        <v>2438.4151113698586</v>
      </c>
      <c r="F227" s="43">
        <f t="shared" si="14"/>
        <v>0</v>
      </c>
      <c r="G227" s="43">
        <f t="shared" si="14"/>
        <v>0</v>
      </c>
      <c r="H227" s="43">
        <f t="shared" si="15"/>
        <v>2438.4151113698586</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4953.5918506617154</v>
      </c>
      <c r="D229" s="43">
        <f t="shared" si="14"/>
        <v>0</v>
      </c>
      <c r="E229" s="43">
        <f t="shared" si="14"/>
        <v>0</v>
      </c>
      <c r="F229" s="43">
        <f t="shared" si="14"/>
        <v>0</v>
      </c>
      <c r="G229" s="43">
        <f t="shared" si="14"/>
        <v>0</v>
      </c>
      <c r="H229" s="43">
        <f t="shared" si="15"/>
        <v>4953.5918506617154</v>
      </c>
      <c r="I229" s="1"/>
    </row>
    <row r="230" spans="2:10" x14ac:dyDescent="0.2">
      <c r="B230" s="9" t="str">
        <f>$B$44</f>
        <v>Physical Training</v>
      </c>
      <c r="C230" s="43">
        <f t="shared" si="14"/>
        <v>293834.48803052114</v>
      </c>
      <c r="D230" s="43">
        <f t="shared" si="14"/>
        <v>398194.32110690541</v>
      </c>
      <c r="E230" s="43">
        <f t="shared" si="14"/>
        <v>0</v>
      </c>
      <c r="F230" s="43">
        <f t="shared" si="14"/>
        <v>0</v>
      </c>
      <c r="G230" s="43">
        <f t="shared" si="14"/>
        <v>0</v>
      </c>
      <c r="H230" s="43">
        <f t="shared" si="15"/>
        <v>692028.80913742655</v>
      </c>
      <c r="I230" s="1"/>
    </row>
    <row r="231" spans="2:10" x14ac:dyDescent="0.2">
      <c r="B231" s="9" t="str">
        <f>$B$45</f>
        <v>Health Services</v>
      </c>
      <c r="C231" s="43">
        <f t="shared" si="14"/>
        <v>360432.77846719534</v>
      </c>
      <c r="D231" s="43">
        <f t="shared" si="14"/>
        <v>928477.62643384899</v>
      </c>
      <c r="E231" s="43">
        <f t="shared" si="14"/>
        <v>436747.2399475791</v>
      </c>
      <c r="F231" s="43">
        <f t="shared" si="14"/>
        <v>0</v>
      </c>
      <c r="G231" s="43">
        <f t="shared" si="14"/>
        <v>0</v>
      </c>
      <c r="H231" s="43">
        <f t="shared" si="15"/>
        <v>1725657.6448486235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959660.13551311486</v>
      </c>
      <c r="D233" s="43">
        <f t="shared" si="14"/>
        <v>2761662.0017911317</v>
      </c>
      <c r="E233" s="43">
        <f t="shared" si="14"/>
        <v>394210.44300479378</v>
      </c>
      <c r="F233" s="43">
        <f t="shared" si="14"/>
        <v>0</v>
      </c>
      <c r="G233" s="43">
        <f t="shared" si="14"/>
        <v>0</v>
      </c>
      <c r="H233" s="43">
        <f t="shared" si="15"/>
        <v>4115532.5803090404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335747.58343089506</v>
      </c>
      <c r="E235" s="43">
        <f t="shared" si="16"/>
        <v>0</v>
      </c>
      <c r="F235" s="43">
        <f t="shared" si="16"/>
        <v>0</v>
      </c>
      <c r="G235" s="43">
        <f t="shared" si="16"/>
        <v>0</v>
      </c>
      <c r="H235" s="43">
        <f t="shared" si="15"/>
        <v>335747.58343089506</v>
      </c>
      <c r="I235" s="1"/>
    </row>
    <row r="236" spans="2:10" x14ac:dyDescent="0.2">
      <c r="B236" s="9" t="str">
        <f>$B$50</f>
        <v>Technology</v>
      </c>
      <c r="C236" s="43">
        <f t="shared" si="16"/>
        <v>68249.487720228077</v>
      </c>
      <c r="D236" s="43">
        <f t="shared" si="16"/>
        <v>42402.105829389729</v>
      </c>
      <c r="E236" s="43">
        <f t="shared" si="16"/>
        <v>0</v>
      </c>
      <c r="F236" s="43">
        <f t="shared" si="16"/>
        <v>0</v>
      </c>
      <c r="G236" s="43">
        <f t="shared" si="16"/>
        <v>0</v>
      </c>
      <c r="H236" s="43">
        <f t="shared" si="15"/>
        <v>110651.5935496178</v>
      </c>
      <c r="I236" s="1"/>
    </row>
    <row r="237" spans="2:10" x14ac:dyDescent="0.2">
      <c r="B237" s="9" t="str">
        <f>$B$51</f>
        <v>Nursing</v>
      </c>
      <c r="C237" s="43">
        <f t="shared" si="16"/>
        <v>25239.729905752552</v>
      </c>
      <c r="D237" s="43">
        <f t="shared" si="16"/>
        <v>1003773.4870884625</v>
      </c>
      <c r="E237" s="43">
        <f t="shared" si="16"/>
        <v>60960.377784246462</v>
      </c>
      <c r="F237" s="43">
        <f t="shared" si="16"/>
        <v>0</v>
      </c>
      <c r="G237" s="43">
        <f t="shared" si="16"/>
        <v>0</v>
      </c>
      <c r="H237" s="43">
        <f t="shared" si="15"/>
        <v>1089973.5947784614</v>
      </c>
      <c r="I237" s="1"/>
    </row>
    <row r="238" spans="2:10" x14ac:dyDescent="0.2">
      <c r="B238" s="39" t="str">
        <f>$B$52</f>
        <v>Totals</v>
      </c>
      <c r="C238" s="42">
        <f>SUM(C218:C237)</f>
        <v>14407718.468754785</v>
      </c>
      <c r="D238" s="42">
        <f>SUM(D218:D237)</f>
        <v>13520489.654234951</v>
      </c>
      <c r="E238" s="42">
        <f>SUM(E218:E237)</f>
        <v>3731723.3929391946</v>
      </c>
      <c r="F238" s="42">
        <f>SUM(F218:F237)</f>
        <v>168183.48407106756</v>
      </c>
      <c r="G238" s="42">
        <f>SUM(G218:G237)</f>
        <v>0</v>
      </c>
      <c r="H238" s="42">
        <f t="shared" si="15"/>
        <v>31828115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14720603</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3342608.1597039802</v>
      </c>
      <c r="D243" s="42">
        <f t="shared" si="17"/>
        <v>1085504.4817358032</v>
      </c>
      <c r="E243" s="42">
        <f t="shared" si="17"/>
        <v>181509.06222419802</v>
      </c>
      <c r="F243" s="42">
        <f t="shared" si="17"/>
        <v>29629.028060426055</v>
      </c>
      <c r="G243" s="42">
        <f t="shared" si="17"/>
        <v>0</v>
      </c>
      <c r="H243" s="42">
        <f>SUM(C243:G243)</f>
        <v>4639250.7317244075</v>
      </c>
      <c r="I243" s="1"/>
    </row>
    <row r="244" spans="2:9" x14ac:dyDescent="0.2">
      <c r="B244" s="9" t="str">
        <f>$B$33</f>
        <v>Science</v>
      </c>
      <c r="C244" s="43">
        <f t="shared" si="17"/>
        <v>1033882.5664779163</v>
      </c>
      <c r="D244" s="43">
        <f t="shared" si="17"/>
        <v>393470.1179006215</v>
      </c>
      <c r="E244" s="43">
        <f t="shared" si="17"/>
        <v>108015.74845513201</v>
      </c>
      <c r="F244" s="43">
        <f t="shared" si="17"/>
        <v>0</v>
      </c>
      <c r="G244" s="43">
        <f t="shared" si="17"/>
        <v>0</v>
      </c>
      <c r="H244" s="43">
        <f t="shared" ref="H244:H263" si="18">SUM(C244:G244)</f>
        <v>1535368.4328336697</v>
      </c>
      <c r="I244" s="1"/>
    </row>
    <row r="245" spans="2:9" x14ac:dyDescent="0.2">
      <c r="B245" s="9" t="str">
        <f>$B$34</f>
        <v>Fine Arts</v>
      </c>
      <c r="C245" s="43">
        <f t="shared" si="17"/>
        <v>697134.32287659717</v>
      </c>
      <c r="D245" s="43">
        <f t="shared" si="17"/>
        <v>526587.93455934257</v>
      </c>
      <c r="E245" s="43">
        <f t="shared" si="17"/>
        <v>68731.598639953489</v>
      </c>
      <c r="F245" s="43">
        <f t="shared" si="17"/>
        <v>0</v>
      </c>
      <c r="G245" s="43">
        <f t="shared" si="17"/>
        <v>0</v>
      </c>
      <c r="H245" s="43">
        <f t="shared" si="18"/>
        <v>1292453.8560758932</v>
      </c>
      <c r="I245" s="1"/>
    </row>
    <row r="246" spans="2:9" x14ac:dyDescent="0.2">
      <c r="B246" s="9" t="str">
        <f>$B$35</f>
        <v>Teacher Education</v>
      </c>
      <c r="C246" s="43">
        <f t="shared" si="17"/>
        <v>174083.56826344656</v>
      </c>
      <c r="D246" s="43">
        <f t="shared" si="17"/>
        <v>781829.4624830957</v>
      </c>
      <c r="E246" s="43">
        <f t="shared" si="17"/>
        <v>715009.11912411044</v>
      </c>
      <c r="F246" s="43">
        <f t="shared" si="17"/>
        <v>44259.739187038424</v>
      </c>
      <c r="G246" s="43">
        <f t="shared" si="17"/>
        <v>0</v>
      </c>
      <c r="H246" s="43">
        <f t="shared" si="18"/>
        <v>1715181.8890576912</v>
      </c>
      <c r="I246" s="1"/>
    </row>
    <row r="247" spans="2:9" x14ac:dyDescent="0.2">
      <c r="B247" s="9" t="str">
        <f>$B$36</f>
        <v>Agriculture</v>
      </c>
      <c r="C247" s="43">
        <f t="shared" si="17"/>
        <v>189357.24669892754</v>
      </c>
      <c r="D247" s="43">
        <f t="shared" si="17"/>
        <v>291908.35510162404</v>
      </c>
      <c r="E247" s="43">
        <f t="shared" si="17"/>
        <v>32517.502000123841</v>
      </c>
      <c r="F247" s="43">
        <f t="shared" si="17"/>
        <v>3896.6215563339479</v>
      </c>
      <c r="G247" s="43">
        <f t="shared" si="17"/>
        <v>0</v>
      </c>
      <c r="H247" s="43">
        <f t="shared" si="18"/>
        <v>517679.72535700939</v>
      </c>
      <c r="I247" s="1"/>
    </row>
    <row r="248" spans="2:9" x14ac:dyDescent="0.2">
      <c r="B248" s="9" t="str">
        <f>$B$37</f>
        <v>Engineering</v>
      </c>
      <c r="C248" s="43">
        <f t="shared" si="17"/>
        <v>94333.147289613626</v>
      </c>
      <c r="D248" s="43">
        <f t="shared" si="17"/>
        <v>107504.52247126179</v>
      </c>
      <c r="E248" s="43">
        <f t="shared" si="17"/>
        <v>4887.0234219839303</v>
      </c>
      <c r="F248" s="43">
        <f t="shared" si="17"/>
        <v>0</v>
      </c>
      <c r="G248" s="43">
        <f t="shared" si="17"/>
        <v>0</v>
      </c>
      <c r="H248" s="43">
        <f t="shared" si="18"/>
        <v>206724.69318285934</v>
      </c>
      <c r="I248" s="1"/>
    </row>
    <row r="249" spans="2:9" x14ac:dyDescent="0.2">
      <c r="B249" s="9" t="str">
        <f>$B$38</f>
        <v>Home Economics</v>
      </c>
      <c r="C249" s="43">
        <f t="shared" si="17"/>
        <v>314819.60527609295</v>
      </c>
      <c r="D249" s="43">
        <f t="shared" si="17"/>
        <v>343729.21944376902</v>
      </c>
      <c r="E249" s="43">
        <f t="shared" si="17"/>
        <v>41602.353233299102</v>
      </c>
      <c r="F249" s="43">
        <f t="shared" si="17"/>
        <v>0</v>
      </c>
      <c r="G249" s="43">
        <f t="shared" si="17"/>
        <v>0</v>
      </c>
      <c r="H249" s="43">
        <f t="shared" si="18"/>
        <v>700151.17795316107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25419.76482476481</v>
      </c>
      <c r="D251" s="43">
        <f t="shared" si="17"/>
        <v>192723.69617153233</v>
      </c>
      <c r="E251" s="43">
        <f t="shared" si="17"/>
        <v>160018.68999675589</v>
      </c>
      <c r="F251" s="43">
        <f t="shared" si="17"/>
        <v>0</v>
      </c>
      <c r="G251" s="43">
        <f t="shared" si="17"/>
        <v>0</v>
      </c>
      <c r="H251" s="43">
        <f t="shared" si="18"/>
        <v>378162.15099305299</v>
      </c>
      <c r="I251" s="1"/>
    </row>
    <row r="252" spans="2:9" x14ac:dyDescent="0.2">
      <c r="B252" s="9" t="str">
        <f>$B$41</f>
        <v>Library Science</v>
      </c>
      <c r="C252" s="43">
        <f t="shared" si="17"/>
        <v>0</v>
      </c>
      <c r="D252" s="43">
        <f t="shared" si="17"/>
        <v>0</v>
      </c>
      <c r="E252" s="43">
        <f t="shared" si="17"/>
        <v>1127.7746358424454</v>
      </c>
      <c r="F252" s="43">
        <f t="shared" si="17"/>
        <v>0</v>
      </c>
      <c r="G252" s="43">
        <f t="shared" si="17"/>
        <v>0</v>
      </c>
      <c r="H252" s="43">
        <f t="shared" si="18"/>
        <v>1127.7746358424454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2291.05176532215</v>
      </c>
      <c r="D254" s="43">
        <f t="shared" si="17"/>
        <v>0</v>
      </c>
      <c r="E254" s="43">
        <f t="shared" si="17"/>
        <v>0</v>
      </c>
      <c r="F254" s="43">
        <f t="shared" si="17"/>
        <v>0</v>
      </c>
      <c r="G254" s="43">
        <f t="shared" si="17"/>
        <v>0</v>
      </c>
      <c r="H254" s="43">
        <f t="shared" si="18"/>
        <v>2291.05176532215</v>
      </c>
      <c r="I254" s="1"/>
    </row>
    <row r="255" spans="2:9" x14ac:dyDescent="0.2">
      <c r="B255" s="9" t="str">
        <f>$B$44</f>
        <v>Physical Training</v>
      </c>
      <c r="C255" s="43">
        <f t="shared" si="17"/>
        <v>135899.37217474406</v>
      </c>
      <c r="D255" s="43">
        <f t="shared" si="17"/>
        <v>184166.12224347171</v>
      </c>
      <c r="E255" s="43">
        <f t="shared" si="17"/>
        <v>0</v>
      </c>
      <c r="F255" s="43">
        <f t="shared" si="17"/>
        <v>0</v>
      </c>
      <c r="G255" s="43">
        <f t="shared" si="17"/>
        <v>0</v>
      </c>
      <c r="H255" s="43">
        <f t="shared" si="18"/>
        <v>320065.49441821576</v>
      </c>
      <c r="I255" s="1"/>
    </row>
    <row r="256" spans="2:9" x14ac:dyDescent="0.2">
      <c r="B256" s="9" t="str">
        <f>$B$45</f>
        <v>Health Services</v>
      </c>
      <c r="C256" s="43">
        <f t="shared" si="17"/>
        <v>166701.29035296408</v>
      </c>
      <c r="D256" s="43">
        <f t="shared" si="17"/>
        <v>429423.81391782069</v>
      </c>
      <c r="E256" s="43">
        <f t="shared" si="17"/>
        <v>201996.96810866913</v>
      </c>
      <c r="F256" s="43">
        <f t="shared" si="17"/>
        <v>0</v>
      </c>
      <c r="G256" s="43">
        <f t="shared" si="17"/>
        <v>0</v>
      </c>
      <c r="H256" s="43">
        <f t="shared" si="18"/>
        <v>798122.07237945392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443845.82215487049</v>
      </c>
      <c r="D258" s="43">
        <f t="shared" si="17"/>
        <v>1277277.3363597731</v>
      </c>
      <c r="E258" s="43">
        <f t="shared" si="17"/>
        <v>182323.56612786202</v>
      </c>
      <c r="F258" s="43">
        <f t="shared" si="17"/>
        <v>0</v>
      </c>
      <c r="G258" s="43">
        <f t="shared" si="17"/>
        <v>0</v>
      </c>
      <c r="H258" s="43">
        <f t="shared" si="18"/>
        <v>1903446.7246425056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155284.31023626702</v>
      </c>
      <c r="E260" s="43">
        <f t="shared" si="19"/>
        <v>0</v>
      </c>
      <c r="F260" s="43">
        <f t="shared" si="19"/>
        <v>0</v>
      </c>
      <c r="G260" s="43">
        <f t="shared" si="19"/>
        <v>0</v>
      </c>
      <c r="H260" s="43">
        <f t="shared" si="18"/>
        <v>155284.31023626702</v>
      </c>
      <c r="I260" s="1"/>
    </row>
    <row r="261" spans="2:10" x14ac:dyDescent="0.2">
      <c r="B261" s="9" t="str">
        <f>$B$50</f>
        <v>Technology</v>
      </c>
      <c r="C261" s="43">
        <f t="shared" si="19"/>
        <v>31565.60209999407</v>
      </c>
      <c r="D261" s="43">
        <f t="shared" si="19"/>
        <v>19611.106918472298</v>
      </c>
      <c r="E261" s="43">
        <f t="shared" si="19"/>
        <v>0</v>
      </c>
      <c r="F261" s="43">
        <f t="shared" si="19"/>
        <v>0</v>
      </c>
      <c r="G261" s="43">
        <f t="shared" si="19"/>
        <v>0</v>
      </c>
      <c r="H261" s="43">
        <f t="shared" si="18"/>
        <v>51176.709018466368</v>
      </c>
      <c r="I261" s="1"/>
    </row>
    <row r="262" spans="2:10" x14ac:dyDescent="0.2">
      <c r="B262" s="9" t="str">
        <f>$B$51</f>
        <v>Nursing</v>
      </c>
      <c r="C262" s="43">
        <f t="shared" si="19"/>
        <v>11673.454232831908</v>
      </c>
      <c r="D262" s="43">
        <f t="shared" si="19"/>
        <v>464248.38559728971</v>
      </c>
      <c r="E262" s="43">
        <f t="shared" si="19"/>
        <v>28194.365896061136</v>
      </c>
      <c r="F262" s="43">
        <f t="shared" si="19"/>
        <v>0</v>
      </c>
      <c r="G262" s="43">
        <f t="shared" si="19"/>
        <v>0</v>
      </c>
      <c r="H262" s="43">
        <f t="shared" si="18"/>
        <v>504116.20572618273</v>
      </c>
      <c r="I262" s="1"/>
    </row>
    <row r="263" spans="2:10" x14ac:dyDescent="0.2">
      <c r="B263" s="39" t="str">
        <f>$B$52</f>
        <v>Totals</v>
      </c>
      <c r="C263" s="42">
        <f>SUM(C243:C262)</f>
        <v>6663614.9741920643</v>
      </c>
      <c r="D263" s="42">
        <f>SUM(D243:D262)</f>
        <v>6253268.8651401438</v>
      </c>
      <c r="E263" s="42">
        <f>SUM(E243:E262)</f>
        <v>1725933.7718639916</v>
      </c>
      <c r="F263" s="42">
        <f>SUM(F243:F262)</f>
        <v>77785.388803798429</v>
      </c>
      <c r="G263" s="42">
        <f>SUM(G243:G262)</f>
        <v>0</v>
      </c>
      <c r="H263" s="42">
        <f t="shared" si="18"/>
        <v>14720602.999999998</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28950872.849076584</v>
      </c>
      <c r="D268" s="42">
        <f t="shared" si="20"/>
        <v>9670946.28023028</v>
      </c>
      <c r="E268" s="42">
        <f t="shared" si="20"/>
        <v>3546776.3571298867</v>
      </c>
      <c r="F268" s="42">
        <f t="shared" si="20"/>
        <v>674939.34871061542</v>
      </c>
      <c r="G268" s="42">
        <f t="shared" si="20"/>
        <v>0</v>
      </c>
      <c r="H268" s="42">
        <f>SUM(C268:G268)</f>
        <v>42843534.835147373</v>
      </c>
      <c r="I268" s="1"/>
    </row>
    <row r="269" spans="2:10" x14ac:dyDescent="0.2">
      <c r="B269" s="9" t="str">
        <f>$B$33</f>
        <v>Science</v>
      </c>
      <c r="C269" s="43">
        <f t="shared" si="20"/>
        <v>10651216.755865343</v>
      </c>
      <c r="D269" s="43">
        <f t="shared" si="20"/>
        <v>5833713.2608307563</v>
      </c>
      <c r="E269" s="43">
        <f t="shared" si="20"/>
        <v>2867966.4706114307</v>
      </c>
      <c r="F269" s="43">
        <f t="shared" si="20"/>
        <v>0</v>
      </c>
      <c r="G269" s="43">
        <f t="shared" si="20"/>
        <v>0</v>
      </c>
      <c r="H269" s="43">
        <f t="shared" ref="H269:H288" si="21">SUM(C269:G269)</f>
        <v>19352896.48730753</v>
      </c>
      <c r="I269" s="1"/>
    </row>
    <row r="270" spans="2:10" x14ac:dyDescent="0.2">
      <c r="B270" s="9" t="str">
        <f>$B$34</f>
        <v>Fine Arts</v>
      </c>
      <c r="C270" s="43">
        <f t="shared" si="20"/>
        <v>8092575.3930058926</v>
      </c>
      <c r="D270" s="43">
        <f t="shared" si="20"/>
        <v>6189401.3670797497</v>
      </c>
      <c r="E270" s="43">
        <f t="shared" si="20"/>
        <v>1802288.9634569879</v>
      </c>
      <c r="F270" s="43">
        <f t="shared" si="20"/>
        <v>0</v>
      </c>
      <c r="G270" s="43">
        <f t="shared" si="20"/>
        <v>0</v>
      </c>
      <c r="H270" s="43">
        <f t="shared" si="21"/>
        <v>16084265.723542631</v>
      </c>
      <c r="I270" s="1"/>
    </row>
    <row r="271" spans="2:10" x14ac:dyDescent="0.2">
      <c r="B271" s="9" t="str">
        <f>$B$35</f>
        <v>Teacher Education</v>
      </c>
      <c r="C271" s="43">
        <f t="shared" si="20"/>
        <v>1570388.7193136108</v>
      </c>
      <c r="D271" s="43">
        <f t="shared" si="20"/>
        <v>7583130.5677461466</v>
      </c>
      <c r="E271" s="43">
        <f t="shared" si="20"/>
        <v>8027407.1179883648</v>
      </c>
      <c r="F271" s="43">
        <f t="shared" si="20"/>
        <v>1004682.9706159104</v>
      </c>
      <c r="G271" s="43">
        <f t="shared" si="20"/>
        <v>0</v>
      </c>
      <c r="H271" s="43">
        <f t="shared" si="21"/>
        <v>18185609.375664033</v>
      </c>
      <c r="I271" s="1"/>
    </row>
    <row r="272" spans="2:10" x14ac:dyDescent="0.2">
      <c r="B272" s="9" t="str">
        <f>$B$36</f>
        <v>Agriculture</v>
      </c>
      <c r="C272" s="43">
        <f t="shared" si="20"/>
        <v>2465341.3213492408</v>
      </c>
      <c r="D272" s="43">
        <f t="shared" si="20"/>
        <v>3502506.3954849285</v>
      </c>
      <c r="E272" s="43">
        <f t="shared" si="20"/>
        <v>971261.85018369672</v>
      </c>
      <c r="F272" s="43">
        <f t="shared" si="20"/>
        <v>103788.41398623501</v>
      </c>
      <c r="G272" s="43">
        <f t="shared" si="20"/>
        <v>0</v>
      </c>
      <c r="H272" s="43">
        <f t="shared" si="21"/>
        <v>7042897.9810041003</v>
      </c>
      <c r="I272" s="1"/>
    </row>
    <row r="273" spans="2:10" x14ac:dyDescent="0.2">
      <c r="B273" s="9" t="str">
        <f>$B$37</f>
        <v>Engineering</v>
      </c>
      <c r="C273" s="43">
        <f t="shared" si="20"/>
        <v>1258895.6779684378</v>
      </c>
      <c r="D273" s="43">
        <f t="shared" si="20"/>
        <v>1211598.368416274</v>
      </c>
      <c r="E273" s="43">
        <f t="shared" si="20"/>
        <v>190171.07823119301</v>
      </c>
      <c r="F273" s="43">
        <f t="shared" si="20"/>
        <v>0</v>
      </c>
      <c r="G273" s="43">
        <f t="shared" si="20"/>
        <v>0</v>
      </c>
      <c r="H273" s="43">
        <f t="shared" si="21"/>
        <v>2660665.1246159049</v>
      </c>
      <c r="I273" s="1"/>
    </row>
    <row r="274" spans="2:10" x14ac:dyDescent="0.2">
      <c r="B274" s="9" t="str">
        <f>$B$38</f>
        <v>Home Economics</v>
      </c>
      <c r="C274" s="43">
        <f t="shared" si="20"/>
        <v>2268010.1441744966</v>
      </c>
      <c r="D274" s="43">
        <f t="shared" si="20"/>
        <v>2348212.4990014285</v>
      </c>
      <c r="E274" s="43">
        <f t="shared" si="20"/>
        <v>647871.87997863092</v>
      </c>
      <c r="F274" s="43">
        <f t="shared" si="20"/>
        <v>0</v>
      </c>
      <c r="G274" s="43">
        <f t="shared" si="20"/>
        <v>0</v>
      </c>
      <c r="H274" s="43">
        <f t="shared" si="21"/>
        <v>5264094.5231545558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338120.78234725882</v>
      </c>
      <c r="D276" s="43">
        <f t="shared" si="20"/>
        <v>1901344.9063463267</v>
      </c>
      <c r="E276" s="43">
        <f t="shared" si="20"/>
        <v>2055178.2441131305</v>
      </c>
      <c r="F276" s="43">
        <f t="shared" si="20"/>
        <v>0</v>
      </c>
      <c r="G276" s="43">
        <f t="shared" si="20"/>
        <v>0</v>
      </c>
      <c r="H276" s="43">
        <f t="shared" si="21"/>
        <v>4294643.9328067154</v>
      </c>
      <c r="I276" s="1"/>
    </row>
    <row r="277" spans="2:10" x14ac:dyDescent="0.2">
      <c r="B277" s="9" t="str">
        <f>$B$41</f>
        <v>Library Science</v>
      </c>
      <c r="C277" s="43">
        <f t="shared" si="20"/>
        <v>0</v>
      </c>
      <c r="D277" s="43">
        <f t="shared" si="20"/>
        <v>0</v>
      </c>
      <c r="E277" s="43">
        <f t="shared" si="20"/>
        <v>18972.424394690017</v>
      </c>
      <c r="F277" s="43">
        <f t="shared" si="20"/>
        <v>0</v>
      </c>
      <c r="G277" s="43">
        <f t="shared" si="20"/>
        <v>0</v>
      </c>
      <c r="H277" s="43">
        <f t="shared" si="21"/>
        <v>18972.424394690017</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33391.678525962852</v>
      </c>
      <c r="D279" s="43">
        <f t="shared" si="20"/>
        <v>0</v>
      </c>
      <c r="E279" s="43">
        <f t="shared" si="20"/>
        <v>0</v>
      </c>
      <c r="F279" s="43">
        <f t="shared" si="20"/>
        <v>0</v>
      </c>
      <c r="G279" s="43">
        <f t="shared" si="20"/>
        <v>0</v>
      </c>
      <c r="H279" s="43">
        <f t="shared" si="21"/>
        <v>33391.678525962852</v>
      </c>
      <c r="I279" s="1"/>
    </row>
    <row r="280" spans="2:10" x14ac:dyDescent="0.2">
      <c r="B280" s="9" t="str">
        <f>$B$44</f>
        <v>Physical Training</v>
      </c>
      <c r="C280" s="43">
        <f t="shared" si="20"/>
        <v>1114129.5385930706</v>
      </c>
      <c r="D280" s="43">
        <f t="shared" si="20"/>
        <v>1334922.550909942</v>
      </c>
      <c r="E280" s="43">
        <f t="shared" si="20"/>
        <v>0</v>
      </c>
      <c r="F280" s="43">
        <f t="shared" si="20"/>
        <v>0</v>
      </c>
      <c r="G280" s="43">
        <f t="shared" si="20"/>
        <v>0</v>
      </c>
      <c r="H280" s="43">
        <f t="shared" si="21"/>
        <v>2449052.0895030126</v>
      </c>
      <c r="I280" s="1"/>
    </row>
    <row r="281" spans="2:10" x14ac:dyDescent="0.2">
      <c r="B281" s="9" t="str">
        <f>$B$45</f>
        <v>Health Services</v>
      </c>
      <c r="C281" s="43">
        <f t="shared" si="20"/>
        <v>1227145.9264443221</v>
      </c>
      <c r="D281" s="43">
        <f t="shared" si="20"/>
        <v>3039483.6172670331</v>
      </c>
      <c r="E281" s="43">
        <f t="shared" si="20"/>
        <v>2256180.972561595</v>
      </c>
      <c r="F281" s="43">
        <f t="shared" si="20"/>
        <v>0</v>
      </c>
      <c r="G281" s="43">
        <f t="shared" si="20"/>
        <v>0</v>
      </c>
      <c r="H281" s="43">
        <f t="shared" si="21"/>
        <v>6522810.51627295</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3754935.0431235777</v>
      </c>
      <c r="D283" s="43">
        <f t="shared" si="20"/>
        <v>10877420.942028424</v>
      </c>
      <c r="E283" s="43">
        <f t="shared" si="20"/>
        <v>1975999.7341156157</v>
      </c>
      <c r="F283" s="43">
        <f t="shared" si="20"/>
        <v>0</v>
      </c>
      <c r="G283" s="43">
        <f t="shared" si="20"/>
        <v>0</v>
      </c>
      <c r="H283" s="43">
        <f t="shared" si="21"/>
        <v>16608355.719267618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171280.52268461895</v>
      </c>
      <c r="D285" s="43">
        <f t="shared" si="22"/>
        <v>1518976.5092383567</v>
      </c>
      <c r="E285" s="43">
        <f t="shared" si="22"/>
        <v>0</v>
      </c>
      <c r="F285" s="43">
        <f t="shared" si="22"/>
        <v>0</v>
      </c>
      <c r="G285" s="43">
        <f t="shared" si="22"/>
        <v>0</v>
      </c>
      <c r="H285" s="43">
        <f t="shared" si="21"/>
        <v>1690257.0319229756</v>
      </c>
      <c r="I285" s="1"/>
    </row>
    <row r="286" spans="2:10" x14ac:dyDescent="0.2">
      <c r="B286" s="9" t="str">
        <f>$B$50</f>
        <v>Technology</v>
      </c>
      <c r="C286" s="43">
        <f t="shared" si="22"/>
        <v>512113.97394774936</v>
      </c>
      <c r="D286" s="43">
        <f t="shared" si="22"/>
        <v>295760.89934389363</v>
      </c>
      <c r="E286" s="43">
        <f t="shared" si="22"/>
        <v>0</v>
      </c>
      <c r="F286" s="43">
        <f t="shared" si="22"/>
        <v>0</v>
      </c>
      <c r="G286" s="43">
        <f t="shared" si="22"/>
        <v>0</v>
      </c>
      <c r="H286" s="43">
        <f t="shared" si="21"/>
        <v>807874.87329164299</v>
      </c>
      <c r="I286" s="1"/>
    </row>
    <row r="287" spans="2:10" x14ac:dyDescent="0.2">
      <c r="B287" s="9" t="str">
        <f>$B$51</f>
        <v>Nursing</v>
      </c>
      <c r="C287" s="43">
        <f t="shared" si="22"/>
        <v>95953.852289702103</v>
      </c>
      <c r="D287" s="43">
        <f t="shared" si="22"/>
        <v>5460237.3007054236</v>
      </c>
      <c r="E287" s="43">
        <f t="shared" si="22"/>
        <v>724874.53058318549</v>
      </c>
      <c r="F287" s="43">
        <f t="shared" si="22"/>
        <v>0</v>
      </c>
      <c r="G287" s="43">
        <f t="shared" si="22"/>
        <v>0</v>
      </c>
      <c r="H287" s="43">
        <f t="shared" si="21"/>
        <v>6281065.6835783105</v>
      </c>
      <c r="I287" s="1"/>
    </row>
    <row r="288" spans="2:10" x14ac:dyDescent="0.2">
      <c r="B288" s="39" t="str">
        <f>$B$52</f>
        <v>Totals</v>
      </c>
      <c r="C288" s="42">
        <f>SUM(C268:C287)</f>
        <v>62504372.178709865</v>
      </c>
      <c r="D288" s="42">
        <f>SUM(D268:D287)</f>
        <v>60767655.464628972</v>
      </c>
      <c r="E288" s="42">
        <f>SUM(E268:E287)</f>
        <v>25084949.623348407</v>
      </c>
      <c r="F288" s="42">
        <f>SUM(F268:F287)</f>
        <v>1783410.7333127607</v>
      </c>
      <c r="G288" s="42">
        <f>SUM(G268:G287)</f>
        <v>0</v>
      </c>
      <c r="H288" s="42">
        <f t="shared" si="21"/>
        <v>150140388</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314.97098273506879</v>
      </c>
      <c r="D293" s="40">
        <f t="shared" si="23"/>
        <v>529.4506887238739</v>
      </c>
      <c r="E293" s="40">
        <f t="shared" si="23"/>
        <v>1224.2928398791462</v>
      </c>
      <c r="F293" s="40">
        <f t="shared" si="23"/>
        <v>1674.7874657831649</v>
      </c>
      <c r="G293" s="41">
        <f t="shared" si="23"/>
        <v>0</v>
      </c>
      <c r="H293" s="42">
        <f t="shared" si="23"/>
        <v>377.53595138565919</v>
      </c>
      <c r="I293" s="1"/>
    </row>
    <row r="294" spans="2:10" x14ac:dyDescent="0.2">
      <c r="B294" s="9" t="str">
        <f>$B$33</f>
        <v>Science</v>
      </c>
      <c r="C294" s="75">
        <f t="shared" si="23"/>
        <v>374.64708954855234</v>
      </c>
      <c r="D294" s="75">
        <f t="shared" si="23"/>
        <v>881.09247256166077</v>
      </c>
      <c r="E294" s="75">
        <f t="shared" si="23"/>
        <v>1663.5536372456095</v>
      </c>
      <c r="F294" s="75">
        <f t="shared" si="23"/>
        <v>0</v>
      </c>
      <c r="G294" s="95">
        <f t="shared" si="23"/>
        <v>0</v>
      </c>
      <c r="H294" s="43">
        <f t="shared" si="23"/>
        <v>526.2514340532299</v>
      </c>
      <c r="I294" s="1"/>
    </row>
    <row r="295" spans="2:10" x14ac:dyDescent="0.2">
      <c r="B295" s="9" t="str">
        <f>$B$34</f>
        <v>Fine Arts</v>
      </c>
      <c r="C295" s="75">
        <f t="shared" si="23"/>
        <v>422.14790782503354</v>
      </c>
      <c r="D295" s="75">
        <f t="shared" si="23"/>
        <v>698.49919502084981</v>
      </c>
      <c r="E295" s="75">
        <f t="shared" si="23"/>
        <v>1642.9252173719124</v>
      </c>
      <c r="F295" s="75">
        <f t="shared" si="23"/>
        <v>0</v>
      </c>
      <c r="G295" s="95">
        <f t="shared" si="23"/>
        <v>0</v>
      </c>
      <c r="H295" s="43">
        <f t="shared" si="23"/>
        <v>552.19258869619034</v>
      </c>
      <c r="I295" s="1"/>
    </row>
    <row r="296" spans="2:10" x14ac:dyDescent="0.2">
      <c r="B296" s="9" t="str">
        <f>$B$35</f>
        <v>Teacher Education</v>
      </c>
      <c r="C296" s="75">
        <f t="shared" si="23"/>
        <v>328.0527928376041</v>
      </c>
      <c r="D296" s="75">
        <f t="shared" si="23"/>
        <v>576.40092488189009</v>
      </c>
      <c r="E296" s="75">
        <f t="shared" si="23"/>
        <v>703.41807903858785</v>
      </c>
      <c r="F296" s="75">
        <f t="shared" si="23"/>
        <v>1668.908589062974</v>
      </c>
      <c r="G296" s="95">
        <f t="shared" si="23"/>
        <v>0</v>
      </c>
      <c r="H296" s="43">
        <f t="shared" si="23"/>
        <v>607.05709435738004</v>
      </c>
      <c r="I296" s="1"/>
    </row>
    <row r="297" spans="2:10" x14ac:dyDescent="0.2">
      <c r="B297" s="9" t="str">
        <f>$B$36</f>
        <v>Agriculture</v>
      </c>
      <c r="C297" s="75">
        <f t="shared" si="23"/>
        <v>473.46674118479757</v>
      </c>
      <c r="D297" s="75">
        <f t="shared" si="23"/>
        <v>713.05097627950499</v>
      </c>
      <c r="E297" s="75">
        <f t="shared" si="23"/>
        <v>1871.4101159608799</v>
      </c>
      <c r="F297" s="75">
        <f t="shared" si="23"/>
        <v>1958.2719620044343</v>
      </c>
      <c r="G297" s="95">
        <f t="shared" si="23"/>
        <v>0</v>
      </c>
      <c r="H297" s="43">
        <f t="shared" si="23"/>
        <v>658.76886923618929</v>
      </c>
      <c r="I297" s="1"/>
    </row>
    <row r="298" spans="2:10" x14ac:dyDescent="0.2">
      <c r="B298" s="9" t="str">
        <f>$B$37</f>
        <v>Engineering</v>
      </c>
      <c r="C298" s="75">
        <f t="shared" si="23"/>
        <v>485.31059289454038</v>
      </c>
      <c r="D298" s="75">
        <f t="shared" si="23"/>
        <v>669.76139768727137</v>
      </c>
      <c r="E298" s="75">
        <f t="shared" si="23"/>
        <v>2438.0907465537566</v>
      </c>
      <c r="F298" s="75">
        <f t="shared" si="23"/>
        <v>0</v>
      </c>
      <c r="G298" s="95">
        <f t="shared" si="23"/>
        <v>0</v>
      </c>
      <c r="H298" s="43">
        <f t="shared" si="23"/>
        <v>593.76592827848799</v>
      </c>
      <c r="I298" s="1"/>
    </row>
    <row r="299" spans="2:10" x14ac:dyDescent="0.2">
      <c r="B299" s="9" t="str">
        <f>$B$38</f>
        <v>Home Economics</v>
      </c>
      <c r="C299" s="75">
        <f t="shared" si="23"/>
        <v>261.98569298538717</v>
      </c>
      <c r="D299" s="75">
        <f t="shared" si="23"/>
        <v>405.98418032528156</v>
      </c>
      <c r="E299" s="75">
        <f t="shared" si="23"/>
        <v>975.71066261842009</v>
      </c>
      <c r="F299" s="75">
        <f t="shared" si="23"/>
        <v>0</v>
      </c>
      <c r="G299" s="95">
        <f t="shared" si="23"/>
        <v>0</v>
      </c>
      <c r="H299" s="43">
        <f t="shared" si="23"/>
        <v>348.50013393939463</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483.72071866560634</v>
      </c>
      <c r="D301" s="75">
        <f t="shared" si="23"/>
        <v>586.29198468896902</v>
      </c>
      <c r="E301" s="75">
        <f t="shared" si="23"/>
        <v>804.68999377961256</v>
      </c>
      <c r="F301" s="75">
        <f t="shared" si="23"/>
        <v>0</v>
      </c>
      <c r="G301" s="95">
        <f t="shared" si="23"/>
        <v>0</v>
      </c>
      <c r="H301" s="43">
        <f t="shared" si="23"/>
        <v>661.12129507492534</v>
      </c>
      <c r="I301" s="1"/>
    </row>
    <row r="302" spans="2:10" x14ac:dyDescent="0.2">
      <c r="B302" s="9" t="str">
        <f>$B$41</f>
        <v>Library Science</v>
      </c>
      <c r="C302" s="75">
        <f t="shared" si="23"/>
        <v>0</v>
      </c>
      <c r="D302" s="75">
        <f t="shared" si="23"/>
        <v>0</v>
      </c>
      <c r="E302" s="75">
        <f t="shared" si="23"/>
        <v>1054.0235774827788</v>
      </c>
      <c r="F302" s="75">
        <f t="shared" si="23"/>
        <v>0</v>
      </c>
      <c r="G302" s="95">
        <f t="shared" si="23"/>
        <v>0</v>
      </c>
      <c r="H302" s="43">
        <f t="shared" si="23"/>
        <v>1054.0235774827788</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530.02664326925162</v>
      </c>
      <c r="D304" s="75">
        <f t="shared" si="23"/>
        <v>0</v>
      </c>
      <c r="E304" s="75">
        <f t="shared" si="23"/>
        <v>0</v>
      </c>
      <c r="F304" s="75">
        <f t="shared" si="23"/>
        <v>0</v>
      </c>
      <c r="G304" s="95">
        <f t="shared" si="23"/>
        <v>0</v>
      </c>
      <c r="H304" s="43">
        <f t="shared" si="23"/>
        <v>530.02664326925162</v>
      </c>
      <c r="I304" s="1"/>
    </row>
    <row r="305" spans="2:10" x14ac:dyDescent="0.2">
      <c r="B305" s="9" t="str">
        <f>$B$44</f>
        <v>Physical Training</v>
      </c>
      <c r="C305" s="75">
        <f t="shared" si="23"/>
        <v>298.13474407093139</v>
      </c>
      <c r="D305" s="75">
        <f t="shared" si="23"/>
        <v>430.75913227168184</v>
      </c>
      <c r="E305" s="75">
        <f t="shared" si="23"/>
        <v>0</v>
      </c>
      <c r="F305" s="75">
        <f t="shared" si="23"/>
        <v>0</v>
      </c>
      <c r="G305" s="95">
        <f t="shared" si="23"/>
        <v>0</v>
      </c>
      <c r="H305" s="43">
        <f t="shared" si="23"/>
        <v>358.25805873361799</v>
      </c>
      <c r="I305" s="1"/>
    </row>
    <row r="306" spans="2:10" x14ac:dyDescent="0.2">
      <c r="B306" s="9" t="str">
        <f>$B$45</f>
        <v>Health Services</v>
      </c>
      <c r="C306" s="75">
        <f t="shared" si="23"/>
        <v>267.70199093462526</v>
      </c>
      <c r="D306" s="75">
        <f t="shared" si="23"/>
        <v>420.63155511583631</v>
      </c>
      <c r="E306" s="75">
        <f t="shared" si="23"/>
        <v>699.80799397071803</v>
      </c>
      <c r="F306" s="75">
        <f t="shared" si="23"/>
        <v>0</v>
      </c>
      <c r="G306" s="95">
        <f t="shared" si="23"/>
        <v>0</v>
      </c>
      <c r="H306" s="43">
        <f t="shared" si="23"/>
        <v>433.87059440421376</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307.65547260332465</v>
      </c>
      <c r="D308" s="75">
        <f t="shared" si="23"/>
        <v>506.09132936437089</v>
      </c>
      <c r="E308" s="75">
        <f t="shared" si="23"/>
        <v>679.03770931808106</v>
      </c>
      <c r="F308" s="75">
        <f t="shared" si="23"/>
        <v>0</v>
      </c>
      <c r="G308" s="95">
        <f t="shared" si="23"/>
        <v>0</v>
      </c>
      <c r="H308" s="43">
        <f t="shared" si="23"/>
        <v>453.68104565307084</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581.31515852979589</v>
      </c>
      <c r="E310" s="75">
        <f t="shared" si="24"/>
        <v>0</v>
      </c>
      <c r="F310" s="75">
        <f t="shared" si="24"/>
        <v>0</v>
      </c>
      <c r="G310" s="95">
        <f t="shared" si="24"/>
        <v>0</v>
      </c>
      <c r="H310" s="43">
        <f t="shared" si="24"/>
        <v>646.86453575314795</v>
      </c>
      <c r="I310" s="1"/>
    </row>
    <row r="311" spans="2:10" x14ac:dyDescent="0.2">
      <c r="B311" s="9" t="str">
        <f>$B$50</f>
        <v>Technology</v>
      </c>
      <c r="C311" s="75">
        <f t="shared" si="24"/>
        <v>589.99305754349007</v>
      </c>
      <c r="D311" s="75">
        <f t="shared" si="24"/>
        <v>896.2451495269504</v>
      </c>
      <c r="E311" s="75">
        <f t="shared" si="24"/>
        <v>0</v>
      </c>
      <c r="F311" s="75">
        <f t="shared" si="24"/>
        <v>0</v>
      </c>
      <c r="G311" s="95">
        <f t="shared" si="24"/>
        <v>0</v>
      </c>
      <c r="H311" s="43">
        <f t="shared" si="24"/>
        <v>674.35298271422619</v>
      </c>
      <c r="I311" s="1"/>
    </row>
    <row r="312" spans="2:10" x14ac:dyDescent="0.2">
      <c r="B312" s="9" t="str">
        <f>$B$51</f>
        <v>Nursing</v>
      </c>
      <c r="C312" s="75">
        <f t="shared" si="24"/>
        <v>298.92165822337103</v>
      </c>
      <c r="D312" s="75">
        <f t="shared" si="24"/>
        <v>698.95510761718174</v>
      </c>
      <c r="E312" s="75">
        <f t="shared" si="24"/>
        <v>1610.8322901848567</v>
      </c>
      <c r="F312" s="75">
        <f t="shared" si="24"/>
        <v>0</v>
      </c>
      <c r="G312" s="95">
        <f t="shared" si="24"/>
        <v>0</v>
      </c>
      <c r="H312" s="43">
        <f t="shared" si="24"/>
        <v>731.80306228338702</v>
      </c>
      <c r="I312" s="1"/>
    </row>
    <row r="313" spans="2:10" x14ac:dyDescent="0.2">
      <c r="B313" s="39" t="str">
        <f>$B$52</f>
        <v>Totals</v>
      </c>
      <c r="C313" s="42">
        <f t="shared" si="24"/>
        <v>341.11031652119027</v>
      </c>
      <c r="D313" s="42">
        <f t="shared" si="24"/>
        <v>577.50207141486317</v>
      </c>
      <c r="E313" s="42">
        <f t="shared" si="24"/>
        <v>910.62364770568149</v>
      </c>
      <c r="F313" s="42">
        <f t="shared" si="24"/>
        <v>1685.6434152294526</v>
      </c>
      <c r="G313" s="42">
        <f t="shared" si="24"/>
        <v>0</v>
      </c>
      <c r="H313" s="42">
        <f t="shared" si="24"/>
        <v>473.5274073700279</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1.6809506835402999</v>
      </c>
      <c r="E318" s="59">
        <f t="shared" si="25"/>
        <v>3.8870020001459449</v>
      </c>
      <c r="F318" s="59">
        <f t="shared" si="25"/>
        <v>5.3172754240408144</v>
      </c>
      <c r="G318" s="59">
        <f t="shared" si="25"/>
        <v>0</v>
      </c>
      <c r="H318" s="59">
        <f t="shared" si="25"/>
        <v>1.198637246222823</v>
      </c>
      <c r="I318" s="1"/>
    </row>
    <row r="319" spans="2:10" x14ac:dyDescent="0.2">
      <c r="B319" s="9" t="str">
        <f>$B$33</f>
        <v>Science</v>
      </c>
      <c r="C319" s="59">
        <f t="shared" ref="C319:H334" si="26">IF($C$293=0,"",C294/$C$293)</f>
        <v>1.1894654113699066</v>
      </c>
      <c r="D319" s="59">
        <f t="shared" si="26"/>
        <v>2.7973766500985051</v>
      </c>
      <c r="E319" s="59">
        <f t="shared" si="26"/>
        <v>5.2816091907897196</v>
      </c>
      <c r="F319" s="59">
        <f t="shared" si="26"/>
        <v>0</v>
      </c>
      <c r="G319" s="59">
        <f t="shared" si="26"/>
        <v>0</v>
      </c>
      <c r="H319" s="59">
        <f t="shared" si="26"/>
        <v>1.670793383833314</v>
      </c>
      <c r="I319" s="1"/>
    </row>
    <row r="320" spans="2:10" x14ac:dyDescent="0.2">
      <c r="B320" s="9" t="str">
        <f>$B$34</f>
        <v>Fine Arts</v>
      </c>
      <c r="C320" s="59">
        <f t="shared" si="26"/>
        <v>1.3402755522406786</v>
      </c>
      <c r="D320" s="59">
        <f t="shared" si="26"/>
        <v>2.2176620492319374</v>
      </c>
      <c r="E320" s="59">
        <f t="shared" si="26"/>
        <v>5.2161161104603222</v>
      </c>
      <c r="F320" s="59">
        <f t="shared" si="26"/>
        <v>0</v>
      </c>
      <c r="G320" s="59">
        <f t="shared" si="26"/>
        <v>0</v>
      </c>
      <c r="H320" s="59">
        <f t="shared" si="26"/>
        <v>1.7531538426212916</v>
      </c>
      <c r="I320" s="1"/>
    </row>
    <row r="321" spans="2:9" x14ac:dyDescent="0.2">
      <c r="B321" s="9" t="str">
        <f>$B$35</f>
        <v>Teacher Education</v>
      </c>
      <c r="C321" s="59">
        <f t="shared" si="26"/>
        <v>1.041533381865652</v>
      </c>
      <c r="D321" s="59">
        <f t="shared" si="26"/>
        <v>1.8300127836433668</v>
      </c>
      <c r="E321" s="59">
        <f t="shared" si="26"/>
        <v>2.2332789926564542</v>
      </c>
      <c r="F321" s="59">
        <f t="shared" si="26"/>
        <v>5.2986106039702756</v>
      </c>
      <c r="G321" s="59">
        <f t="shared" si="26"/>
        <v>0</v>
      </c>
      <c r="H321" s="59">
        <f t="shared" si="26"/>
        <v>1.9273429224684908</v>
      </c>
      <c r="I321" s="1"/>
    </row>
    <row r="322" spans="2:9" x14ac:dyDescent="0.2">
      <c r="B322" s="9" t="str">
        <f>$B$36</f>
        <v>Agriculture</v>
      </c>
      <c r="C322" s="59">
        <f t="shared" si="26"/>
        <v>1.5032074925550971</v>
      </c>
      <c r="D322" s="59">
        <f t="shared" si="26"/>
        <v>2.2638624361129573</v>
      </c>
      <c r="E322" s="59">
        <f t="shared" si="26"/>
        <v>5.9415318189325941</v>
      </c>
      <c r="F322" s="59">
        <f t="shared" si="26"/>
        <v>6.2173091152704485</v>
      </c>
      <c r="G322" s="59">
        <f t="shared" si="26"/>
        <v>0</v>
      </c>
      <c r="H322" s="59">
        <f t="shared" si="26"/>
        <v>2.0915224110987354</v>
      </c>
      <c r="I322" s="1"/>
    </row>
    <row r="323" spans="2:9" x14ac:dyDescent="0.2">
      <c r="B323" s="9" t="str">
        <f>$B$37</f>
        <v>Engineering</v>
      </c>
      <c r="C323" s="59">
        <f t="shared" si="26"/>
        <v>1.5408104857162324</v>
      </c>
      <c r="D323" s="59">
        <f t="shared" si="26"/>
        <v>2.1264225417572105</v>
      </c>
      <c r="E323" s="59">
        <f t="shared" si="26"/>
        <v>7.7406836826124561</v>
      </c>
      <c r="F323" s="59">
        <f t="shared" si="26"/>
        <v>0</v>
      </c>
      <c r="G323" s="59">
        <f t="shared" si="26"/>
        <v>0</v>
      </c>
      <c r="H323" s="59">
        <f t="shared" si="26"/>
        <v>1.8851448572261709</v>
      </c>
      <c r="I323" s="1"/>
    </row>
    <row r="324" spans="2:9" x14ac:dyDescent="0.2">
      <c r="B324" s="9" t="str">
        <f>$B$38</f>
        <v>Home Economics</v>
      </c>
      <c r="C324" s="59">
        <f t="shared" si="26"/>
        <v>0.83177723455798758</v>
      </c>
      <c r="D324" s="59">
        <f t="shared" si="26"/>
        <v>1.2889574042659244</v>
      </c>
      <c r="E324" s="59">
        <f t="shared" si="26"/>
        <v>3.0977795292308516</v>
      </c>
      <c r="F324" s="59">
        <f t="shared" si="26"/>
        <v>0</v>
      </c>
      <c r="G324" s="59">
        <f t="shared" si="26"/>
        <v>0</v>
      </c>
      <c r="H324" s="59">
        <f t="shared" si="26"/>
        <v>1.1064515559915187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1.5357628009576929</v>
      </c>
      <c r="D326" s="59">
        <f t="shared" si="26"/>
        <v>1.8614158663057421</v>
      </c>
      <c r="E326" s="59">
        <f t="shared" si="26"/>
        <v>2.5548067532826053</v>
      </c>
      <c r="F326" s="59">
        <f t="shared" si="26"/>
        <v>0</v>
      </c>
      <c r="G326" s="59">
        <f t="shared" si="26"/>
        <v>0</v>
      </c>
      <c r="H326" s="59">
        <f t="shared" si="26"/>
        <v>2.0989911176389655</v>
      </c>
      <c r="I326" s="1"/>
    </row>
    <row r="327" spans="2:9" x14ac:dyDescent="0.2">
      <c r="B327" s="9" t="str">
        <f>$B$41</f>
        <v>Library Science</v>
      </c>
      <c r="C327" s="59">
        <f t="shared" si="26"/>
        <v>0</v>
      </c>
      <c r="D327" s="59">
        <f t="shared" si="26"/>
        <v>0</v>
      </c>
      <c r="E327" s="59">
        <f t="shared" si="26"/>
        <v>3.3464148612361178</v>
      </c>
      <c r="F327" s="59">
        <f t="shared" si="26"/>
        <v>0</v>
      </c>
      <c r="G327" s="59">
        <f t="shared" si="26"/>
        <v>0</v>
      </c>
      <c r="H327" s="59">
        <f t="shared" si="26"/>
        <v>3.3464148612361178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1.6827792791156015</v>
      </c>
      <c r="D329" s="59">
        <f t="shared" si="26"/>
        <v>0</v>
      </c>
      <c r="E329" s="59">
        <f t="shared" si="26"/>
        <v>0</v>
      </c>
      <c r="F329" s="59">
        <f t="shared" si="26"/>
        <v>0</v>
      </c>
      <c r="G329" s="59">
        <f t="shared" si="26"/>
        <v>0</v>
      </c>
      <c r="H329" s="59">
        <f t="shared" si="26"/>
        <v>1.6827792791156015</v>
      </c>
      <c r="I329" s="1"/>
    </row>
    <row r="330" spans="2:9" x14ac:dyDescent="0.2">
      <c r="B330" s="9" t="str">
        <f>$B$44</f>
        <v>Physical Training</v>
      </c>
      <c r="C330" s="59">
        <f t="shared" si="26"/>
        <v>0.94654669926118606</v>
      </c>
      <c r="D330" s="59">
        <f t="shared" si="26"/>
        <v>1.3676152911965411</v>
      </c>
      <c r="E330" s="59">
        <f t="shared" si="26"/>
        <v>0</v>
      </c>
      <c r="F330" s="59">
        <f t="shared" si="26"/>
        <v>0</v>
      </c>
      <c r="G330" s="59">
        <f t="shared" si="26"/>
        <v>0</v>
      </c>
      <c r="H330" s="59">
        <f t="shared" si="26"/>
        <v>1.137431948881968</v>
      </c>
      <c r="I330" s="1"/>
    </row>
    <row r="331" spans="2:9" x14ac:dyDescent="0.2">
      <c r="B331" s="9" t="str">
        <f>$B$45</f>
        <v>Health Services</v>
      </c>
      <c r="C331" s="59">
        <f t="shared" si="26"/>
        <v>0.8499258839973749</v>
      </c>
      <c r="D331" s="59">
        <f t="shared" si="26"/>
        <v>1.3354612906346415</v>
      </c>
      <c r="E331" s="59">
        <f t="shared" si="26"/>
        <v>2.2218173493122912</v>
      </c>
      <c r="F331" s="59">
        <f t="shared" si="26"/>
        <v>0</v>
      </c>
      <c r="G331" s="59">
        <f t="shared" si="26"/>
        <v>0</v>
      </c>
      <c r="H331" s="59">
        <f t="shared" si="26"/>
        <v>1.3774938587569983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0.97677401877398518</v>
      </c>
      <c r="D333" s="59">
        <f t="shared" si="26"/>
        <v>1.6067871553426842</v>
      </c>
      <c r="E333" s="59">
        <f t="shared" si="26"/>
        <v>2.1558738631146834</v>
      </c>
      <c r="F333" s="59">
        <f t="shared" si="26"/>
        <v>0</v>
      </c>
      <c r="G333" s="59">
        <f t="shared" si="26"/>
        <v>0</v>
      </c>
      <c r="H333" s="59">
        <f t="shared" si="26"/>
        <v>1.4403899740652462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1.8456149626289762</v>
      </c>
      <c r="E335" s="59">
        <f t="shared" si="27"/>
        <v>0</v>
      </c>
      <c r="F335" s="59">
        <f t="shared" si="27"/>
        <v>0</v>
      </c>
      <c r="G335" s="59">
        <f t="shared" si="27"/>
        <v>0</v>
      </c>
      <c r="H335" s="59">
        <f t="shared" si="27"/>
        <v>2.0537273946192194</v>
      </c>
      <c r="I335" s="1"/>
    </row>
    <row r="336" spans="2:9" x14ac:dyDescent="0.2">
      <c r="B336" s="9" t="str">
        <f>$B$50</f>
        <v>Technology</v>
      </c>
      <c r="C336" s="59">
        <f t="shared" si="27"/>
        <v>1.8731663863770915</v>
      </c>
      <c r="D336" s="59">
        <f t="shared" si="27"/>
        <v>2.8454848181389716</v>
      </c>
      <c r="E336" s="59">
        <f t="shared" si="27"/>
        <v>0</v>
      </c>
      <c r="F336" s="59">
        <f t="shared" si="27"/>
        <v>0</v>
      </c>
      <c r="G336" s="59">
        <f t="shared" si="27"/>
        <v>0</v>
      </c>
      <c r="H336" s="59">
        <f t="shared" si="27"/>
        <v>2.141000345042718</v>
      </c>
      <c r="I336" s="1"/>
    </row>
    <row r="337" spans="2:10" x14ac:dyDescent="0.2">
      <c r="B337" s="9" t="str">
        <f>$B$51</f>
        <v>Nursing</v>
      </c>
      <c r="C337" s="59">
        <f t="shared" si="27"/>
        <v>0.94904506957329049</v>
      </c>
      <c r="D337" s="59">
        <f t="shared" si="27"/>
        <v>2.2191095241465248</v>
      </c>
      <c r="E337" s="59">
        <f t="shared" si="27"/>
        <v>5.1142244158401553</v>
      </c>
      <c r="F337" s="59">
        <f t="shared" si="27"/>
        <v>0</v>
      </c>
      <c r="G337" s="59">
        <f t="shared" si="27"/>
        <v>0</v>
      </c>
      <c r="H337" s="59">
        <f t="shared" si="27"/>
        <v>2.3233983522187751</v>
      </c>
      <c r="I337" s="1"/>
    </row>
    <row r="338" spans="2:10" x14ac:dyDescent="0.2">
      <c r="B338" s="39" t="str">
        <f>$B$52</f>
        <v>Totals</v>
      </c>
      <c r="C338" s="59">
        <f t="shared" si="27"/>
        <v>1.0829896568856567</v>
      </c>
      <c r="D338" s="59">
        <f t="shared" si="27"/>
        <v>1.8335088089705611</v>
      </c>
      <c r="E338" s="59">
        <f t="shared" si="27"/>
        <v>2.8911350493249515</v>
      </c>
      <c r="F338" s="59">
        <f t="shared" si="27"/>
        <v>5.3517419306123699</v>
      </c>
      <c r="G338" s="59">
        <f t="shared" si="27"/>
        <v>0</v>
      </c>
      <c r="H338" s="59">
        <f t="shared" si="27"/>
        <v>1.5034001013621165</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9449.1294820520634</v>
      </c>
      <c r="D343" s="42">
        <f t="shared" si="28"/>
        <v>15883.520661716217</v>
      </c>
      <c r="E343" s="42">
        <f>E293*24</f>
        <v>29383.028157099507</v>
      </c>
      <c r="F343" s="42">
        <f>F293*18</f>
        <v>30146.174384096968</v>
      </c>
      <c r="G343" s="42">
        <f>G293*24</f>
        <v>0</v>
      </c>
      <c r="H343" s="42">
        <f>IF((C32/30+D32/30+E32/24+F32/18+G32/24)=0,0,H268/(C32/30+D32/30+E32/24+F32/18+G32/24))</f>
        <v>11227.839971240464</v>
      </c>
      <c r="I343" s="1"/>
    </row>
    <row r="344" spans="2:10" x14ac:dyDescent="0.2">
      <c r="B344" s="9" t="str">
        <f>$B$33</f>
        <v>Science</v>
      </c>
      <c r="C344" s="43">
        <f t="shared" si="28"/>
        <v>11239.41268645657</v>
      </c>
      <c r="D344" s="43">
        <f t="shared" si="28"/>
        <v>26432.774176849824</v>
      </c>
      <c r="E344" s="43">
        <f>E294*24</f>
        <v>39925.287293894624</v>
      </c>
      <c r="F344" s="43">
        <f>F294*18</f>
        <v>0</v>
      </c>
      <c r="G344" s="43">
        <f>G294*24</f>
        <v>0</v>
      </c>
      <c r="H344" s="43">
        <f t="shared" ref="H344:H363" si="29">IF((C33/30+D33/30+E33/24+F33/18+G33/24)=0,0,H269/(C33/30+D33/30+E33/24+F33/18+G33/24))</f>
        <v>15604.65770626313</v>
      </c>
      <c r="I344" s="1"/>
    </row>
    <row r="345" spans="2:10" x14ac:dyDescent="0.2">
      <c r="B345" s="9" t="str">
        <f>$B$34</f>
        <v>Fine Arts</v>
      </c>
      <c r="C345" s="43">
        <f t="shared" si="28"/>
        <v>12664.437234751007</v>
      </c>
      <c r="D345" s="43">
        <f t="shared" si="28"/>
        <v>20954.975850625495</v>
      </c>
      <c r="E345" s="43">
        <f t="shared" ref="E345:E363" si="30">E295*24</f>
        <v>39430.205216925897</v>
      </c>
      <c r="F345" s="43">
        <f t="shared" ref="F345:F363" si="31">F295*18</f>
        <v>0</v>
      </c>
      <c r="G345" s="43">
        <f t="shared" ref="G345:G363" si="32">G295*24</f>
        <v>0</v>
      </c>
      <c r="H345" s="43">
        <f t="shared" si="29"/>
        <v>16411.260080649572</v>
      </c>
      <c r="I345" s="1"/>
    </row>
    <row r="346" spans="2:10" x14ac:dyDescent="0.2">
      <c r="B346" s="9" t="str">
        <f>$B$35</f>
        <v>Teacher Education</v>
      </c>
      <c r="C346" s="43">
        <f t="shared" si="28"/>
        <v>9841.5837851281231</v>
      </c>
      <c r="D346" s="43">
        <f t="shared" si="28"/>
        <v>17292.027746456704</v>
      </c>
      <c r="E346" s="43">
        <f t="shared" si="30"/>
        <v>16882.033896926107</v>
      </c>
      <c r="F346" s="43">
        <f t="shared" si="31"/>
        <v>30040.354603133532</v>
      </c>
      <c r="G346" s="43">
        <f t="shared" si="32"/>
        <v>0</v>
      </c>
      <c r="H346" s="43">
        <f t="shared" si="29"/>
        <v>16427.1718872048</v>
      </c>
      <c r="I346" s="1"/>
    </row>
    <row r="347" spans="2:10" x14ac:dyDescent="0.2">
      <c r="B347" s="9" t="str">
        <f>$B$36</f>
        <v>Agriculture</v>
      </c>
      <c r="C347" s="43">
        <f t="shared" si="28"/>
        <v>14204.002235543927</v>
      </c>
      <c r="D347" s="43">
        <f t="shared" si="28"/>
        <v>21391.529288385151</v>
      </c>
      <c r="E347" s="43">
        <f t="shared" si="30"/>
        <v>44913.842783061118</v>
      </c>
      <c r="F347" s="43">
        <f t="shared" si="31"/>
        <v>35248.895316079819</v>
      </c>
      <c r="G347" s="43">
        <f t="shared" si="32"/>
        <v>0</v>
      </c>
      <c r="H347" s="43">
        <f t="shared" si="29"/>
        <v>19462.538462777986</v>
      </c>
      <c r="I347" s="1"/>
    </row>
    <row r="348" spans="2:10" x14ac:dyDescent="0.2">
      <c r="B348" s="9" t="str">
        <f>$B$37</f>
        <v>Engineering</v>
      </c>
      <c r="C348" s="43">
        <f t="shared" si="28"/>
        <v>14559.317786836211</v>
      </c>
      <c r="D348" s="43">
        <f t="shared" si="28"/>
        <v>20092.841930618142</v>
      </c>
      <c r="E348" s="43">
        <f t="shared" si="30"/>
        <v>58514.177917290159</v>
      </c>
      <c r="F348" s="43">
        <f t="shared" si="31"/>
        <v>0</v>
      </c>
      <c r="G348" s="43">
        <f t="shared" si="32"/>
        <v>0</v>
      </c>
      <c r="H348" s="43">
        <f t="shared" si="29"/>
        <v>17735.796853344553</v>
      </c>
      <c r="I348" s="1"/>
    </row>
    <row r="349" spans="2:10" x14ac:dyDescent="0.2">
      <c r="B349" s="9" t="str">
        <f>$B$38</f>
        <v>Home Economics</v>
      </c>
      <c r="C349" s="43">
        <f t="shared" si="28"/>
        <v>7859.5707895616151</v>
      </c>
      <c r="D349" s="43">
        <f t="shared" si="28"/>
        <v>12179.525409758447</v>
      </c>
      <c r="E349" s="43">
        <f t="shared" si="30"/>
        <v>23417.055902842083</v>
      </c>
      <c r="F349" s="43">
        <f t="shared" si="31"/>
        <v>0</v>
      </c>
      <c r="G349" s="43">
        <f t="shared" si="32"/>
        <v>0</v>
      </c>
      <c r="H349" s="43">
        <f t="shared" si="29"/>
        <v>10341.355228513959</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14511.621559968191</v>
      </c>
      <c r="D351" s="43">
        <f t="shared" si="28"/>
        <v>17588.759540669071</v>
      </c>
      <c r="E351" s="43">
        <f t="shared" si="30"/>
        <v>19312.559850710702</v>
      </c>
      <c r="F351" s="43">
        <f t="shared" si="31"/>
        <v>0</v>
      </c>
      <c r="G351" s="43">
        <f t="shared" si="32"/>
        <v>0</v>
      </c>
      <c r="H351" s="43">
        <f t="shared" si="29"/>
        <v>18058.633118536894</v>
      </c>
      <c r="I351" s="1"/>
    </row>
    <row r="352" spans="2:10" x14ac:dyDescent="0.2">
      <c r="B352" s="9" t="str">
        <f>$B$41</f>
        <v>Library Science</v>
      </c>
      <c r="C352" s="43">
        <f t="shared" si="28"/>
        <v>0</v>
      </c>
      <c r="D352" s="43">
        <f t="shared" si="28"/>
        <v>0</v>
      </c>
      <c r="E352" s="43">
        <f t="shared" si="30"/>
        <v>25296.565859586692</v>
      </c>
      <c r="F352" s="43">
        <f t="shared" si="31"/>
        <v>0</v>
      </c>
      <c r="G352" s="43">
        <f t="shared" si="32"/>
        <v>0</v>
      </c>
      <c r="H352" s="43">
        <f t="shared" si="29"/>
        <v>25296.565859586688</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15900.799298077549</v>
      </c>
      <c r="D354" s="43">
        <f t="shared" si="28"/>
        <v>0</v>
      </c>
      <c r="E354" s="43">
        <f t="shared" si="30"/>
        <v>0</v>
      </c>
      <c r="F354" s="43">
        <f t="shared" si="31"/>
        <v>0</v>
      </c>
      <c r="G354" s="43">
        <f t="shared" si="32"/>
        <v>0</v>
      </c>
      <c r="H354" s="43">
        <f t="shared" si="29"/>
        <v>15900.799298077549</v>
      </c>
      <c r="I354" s="1"/>
    </row>
    <row r="355" spans="2:9" x14ac:dyDescent="0.2">
      <c r="B355" s="9" t="str">
        <f>$B$44</f>
        <v>Physical Training</v>
      </c>
      <c r="C355" s="43">
        <f t="shared" si="28"/>
        <v>8944.0423221279416</v>
      </c>
      <c r="D355" s="43">
        <f t="shared" si="28"/>
        <v>12922.773968150455</v>
      </c>
      <c r="E355" s="43">
        <f t="shared" si="30"/>
        <v>0</v>
      </c>
      <c r="F355" s="43">
        <f t="shared" si="31"/>
        <v>0</v>
      </c>
      <c r="G355" s="43">
        <f t="shared" si="32"/>
        <v>0</v>
      </c>
      <c r="H355" s="43">
        <f t="shared" si="29"/>
        <v>10747.74176200854</v>
      </c>
      <c r="I355" s="1"/>
    </row>
    <row r="356" spans="2:9" x14ac:dyDescent="0.2">
      <c r="B356" s="9" t="str">
        <f>$B$45</f>
        <v>Health Services</v>
      </c>
      <c r="C356" s="43">
        <f t="shared" si="28"/>
        <v>8031.0597280387574</v>
      </c>
      <c r="D356" s="43">
        <f t="shared" si="28"/>
        <v>12618.94665347509</v>
      </c>
      <c r="E356" s="43">
        <f t="shared" si="30"/>
        <v>16795.391855297232</v>
      </c>
      <c r="F356" s="43">
        <f t="shared" si="31"/>
        <v>0</v>
      </c>
      <c r="G356" s="43">
        <f t="shared" si="32"/>
        <v>0</v>
      </c>
      <c r="H356" s="43">
        <f t="shared" si="29"/>
        <v>12353.807795971496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9229.6641780997397</v>
      </c>
      <c r="D358" s="43">
        <f t="shared" si="28"/>
        <v>15182.739880931127</v>
      </c>
      <c r="E358" s="43">
        <f t="shared" si="30"/>
        <v>16296.905023633946</v>
      </c>
      <c r="F358" s="43">
        <f t="shared" si="31"/>
        <v>0</v>
      </c>
      <c r="G358" s="43">
        <f t="shared" si="32"/>
        <v>0</v>
      </c>
      <c r="H358" s="43">
        <f t="shared" si="29"/>
        <v>13345.225631852487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17439.454755893876</v>
      </c>
      <c r="E360" s="43">
        <f t="shared" si="30"/>
        <v>0</v>
      </c>
      <c r="F360" s="43">
        <f t="shared" si="31"/>
        <v>0</v>
      </c>
      <c r="G360" s="43">
        <f t="shared" si="32"/>
        <v>0</v>
      </c>
      <c r="H360" s="43">
        <f t="shared" si="29"/>
        <v>19405.936072594439</v>
      </c>
      <c r="I360" s="1"/>
    </row>
    <row r="361" spans="2:9" x14ac:dyDescent="0.2">
      <c r="B361" s="9" t="str">
        <f>$B$50</f>
        <v>Technology</v>
      </c>
      <c r="C361" s="43">
        <f t="shared" si="33"/>
        <v>17699.791726304702</v>
      </c>
      <c r="D361" s="43">
        <f t="shared" si="33"/>
        <v>26887.354485808512</v>
      </c>
      <c r="E361" s="43">
        <f t="shared" si="30"/>
        <v>0</v>
      </c>
      <c r="F361" s="43">
        <f t="shared" si="31"/>
        <v>0</v>
      </c>
      <c r="G361" s="43">
        <f t="shared" si="32"/>
        <v>0</v>
      </c>
      <c r="H361" s="43">
        <f t="shared" si="29"/>
        <v>20230.589481426785</v>
      </c>
      <c r="I361" s="1"/>
    </row>
    <row r="362" spans="2:9" x14ac:dyDescent="0.2">
      <c r="B362" s="9" t="str">
        <f>$B$51</f>
        <v>Nursing</v>
      </c>
      <c r="C362" s="43">
        <f t="shared" si="33"/>
        <v>8967.6497467011304</v>
      </c>
      <c r="D362" s="43">
        <f t="shared" si="33"/>
        <v>20968.653228515454</v>
      </c>
      <c r="E362" s="43">
        <f t="shared" si="30"/>
        <v>38659.974964436558</v>
      </c>
      <c r="F362" s="43">
        <f t="shared" si="31"/>
        <v>0</v>
      </c>
      <c r="G362" s="43">
        <f t="shared" si="32"/>
        <v>0</v>
      </c>
      <c r="H362" s="43">
        <f t="shared" si="29"/>
        <v>21670.055834322273</v>
      </c>
      <c r="I362" s="1"/>
    </row>
    <row r="363" spans="2:9" x14ac:dyDescent="0.2">
      <c r="B363" s="39" t="str">
        <f>$B$52</f>
        <v>Totals</v>
      </c>
      <c r="C363" s="42">
        <f t="shared" si="33"/>
        <v>10233.309495635709</v>
      </c>
      <c r="D363" s="42">
        <f t="shared" si="33"/>
        <v>17325.062142445895</v>
      </c>
      <c r="E363" s="42">
        <f t="shared" si="30"/>
        <v>21854.967544936357</v>
      </c>
      <c r="F363" s="42">
        <f t="shared" si="31"/>
        <v>30341.581474130147</v>
      </c>
      <c r="G363" s="42">
        <f t="shared" si="32"/>
        <v>0</v>
      </c>
      <c r="H363" s="42">
        <f t="shared" si="29"/>
        <v>13873.623125314913</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0" priority="6" stopIfTrue="1">
      <formula>C32=0</formula>
    </cfRule>
  </conditionalFormatting>
  <conditionalFormatting sqref="C91:G110">
    <cfRule type="expression" dxfId="109" priority="5" stopIfTrue="1">
      <formula>C32=0</formula>
    </cfRule>
  </conditionalFormatting>
  <conditionalFormatting sqref="C143:H162">
    <cfRule type="expression" dxfId="108" priority="3" stopIfTrue="1">
      <formula>C32=0</formula>
    </cfRule>
  </conditionalFormatting>
  <conditionalFormatting sqref="H143:H162">
    <cfRule type="expression" dxfId="107" priority="4" stopIfTrue="1">
      <formula>OR(AND(#REF!&gt;0,H143&gt;0,H61=0),AND(#REF!&gt;0,H143&gt;0,H32=0))</formula>
    </cfRule>
  </conditionalFormatting>
  <conditionalFormatting sqref="H143:H162">
    <cfRule type="expression" dxfId="106" priority="2" stopIfTrue="1">
      <formula>OR(AND(#REF!&gt;0,H143&gt;0,H61=0),AND(#REF!&gt;0,H143&gt;0,H32=0))</formula>
    </cfRule>
  </conditionalFormatting>
  <conditionalFormatting sqref="H143:H162">
    <cfRule type="expression" dxfId="10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topLeftCell="A46" zoomScale="70" zoomScaleNormal="70" workbookViewId="0">
      <selection activeCell="E75" sqref="E7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113</v>
      </c>
      <c r="C3" s="6"/>
      <c r="D3" s="6"/>
      <c r="E3" s="6"/>
      <c r="F3" s="6"/>
      <c r="G3" s="6"/>
      <c r="H3" s="6"/>
    </row>
    <row r="4" spans="2:8" x14ac:dyDescent="0.2">
      <c r="B4" s="90" t="s">
        <v>160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Data!G30</f>
        <v>81055668</v>
      </c>
      <c r="G13" s="33"/>
      <c r="H13" s="60">
        <f>F13</f>
        <v>81055668</v>
      </c>
    </row>
    <row r="14" spans="2:8" x14ac:dyDescent="0.2">
      <c r="B14" s="364" t="s">
        <v>14</v>
      </c>
      <c r="C14" s="364"/>
      <c r="D14" s="364"/>
      <c r="E14" s="364"/>
      <c r="F14" s="82">
        <f>Data!H30</f>
        <v>5822679</v>
      </c>
      <c r="G14" s="33"/>
      <c r="H14" s="30">
        <f>F14</f>
        <v>5822679</v>
      </c>
    </row>
    <row r="15" spans="2:8" x14ac:dyDescent="0.2">
      <c r="B15" s="364" t="s">
        <v>15</v>
      </c>
      <c r="C15" s="364"/>
      <c r="D15" s="364"/>
      <c r="E15" s="364"/>
      <c r="F15" s="82">
        <f>Data!I30</f>
        <v>15839282</v>
      </c>
      <c r="G15" s="33"/>
      <c r="H15" s="30">
        <f>F15</f>
        <v>15839282</v>
      </c>
    </row>
    <row r="16" spans="2:8" x14ac:dyDescent="0.2">
      <c r="B16" s="364" t="s">
        <v>19</v>
      </c>
      <c r="C16" s="364"/>
      <c r="D16" s="364"/>
      <c r="E16" s="364"/>
      <c r="F16" s="82">
        <f>Data!J30</f>
        <v>15350644</v>
      </c>
      <c r="G16" s="33"/>
      <c r="H16" s="30">
        <f>F16-G16</f>
        <v>15350644</v>
      </c>
    </row>
    <row r="17" spans="2:23" x14ac:dyDescent="0.2">
      <c r="B17" s="364" t="s">
        <v>16</v>
      </c>
      <c r="C17" s="364"/>
      <c r="D17" s="364"/>
      <c r="E17" s="364"/>
      <c r="F17" s="82">
        <f>Data!K30</f>
        <v>46699804</v>
      </c>
      <c r="G17" s="33"/>
      <c r="H17" s="30">
        <f>F17</f>
        <v>46699804</v>
      </c>
    </row>
    <row r="18" spans="2:23" x14ac:dyDescent="0.2">
      <c r="B18" s="364" t="s">
        <v>1</v>
      </c>
      <c r="C18" s="364"/>
      <c r="D18" s="364"/>
      <c r="E18" s="364"/>
      <c r="F18" s="83">
        <f>SUM(F13:F17)</f>
        <v>164768077</v>
      </c>
      <c r="G18" s="34"/>
      <c r="H18" s="29">
        <f>SUM(H13:H17)</f>
        <v>164768077</v>
      </c>
    </row>
    <row r="19" spans="2:23" ht="13.5" customHeight="1" x14ac:dyDescent="0.2">
      <c r="B19" s="27"/>
      <c r="D19" s="27"/>
      <c r="E19" s="27"/>
      <c r="F19" s="27"/>
      <c r="G19" s="27"/>
      <c r="H19" s="266"/>
      <c r="I19" s="58"/>
    </row>
    <row r="20" spans="2:23" ht="13.5" customHeight="1" x14ac:dyDescent="0.2">
      <c r="B20" s="27"/>
      <c r="D20" s="368" t="s">
        <v>23</v>
      </c>
      <c r="E20" s="368"/>
      <c r="F20" s="368"/>
      <c r="G20" s="35" t="s">
        <v>24</v>
      </c>
      <c r="H20" s="35" t="s">
        <v>25</v>
      </c>
    </row>
    <row r="21" spans="2:23" x14ac:dyDescent="0.2">
      <c r="B21" s="366" t="s">
        <v>22</v>
      </c>
      <c r="C21" s="367"/>
      <c r="D21" s="363" t="str">
        <f>Data!L30</f>
        <v>Lavonda M. Horn</v>
      </c>
      <c r="E21" s="363"/>
      <c r="F21" s="363"/>
      <c r="G21" s="94" t="str">
        <f>Data!M30</f>
        <v>(713)- 313-4222</v>
      </c>
      <c r="H21" s="84" t="str">
        <f>Data!N30</f>
        <v>hornlm@TSU.EDU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Data!O30</f>
        <v>4384</v>
      </c>
      <c r="D25" s="86">
        <f>Data!P30</f>
        <v>3291</v>
      </c>
      <c r="E25" s="86">
        <f>Data!Q30</f>
        <v>884</v>
      </c>
      <c r="F25" s="86">
        <f>Data!R30</f>
        <v>229</v>
      </c>
      <c r="G25" s="86">
        <f>Data!S30</f>
        <v>944</v>
      </c>
      <c r="H25" s="74">
        <f>SUM(C25:G25)</f>
        <v>9732</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Data!T30</f>
        <v>Moseley, Sallie</v>
      </c>
      <c r="E28" s="363"/>
      <c r="F28" s="363"/>
      <c r="G28" s="94" t="str">
        <f>Data!U30</f>
        <v>(713) 313-7921</v>
      </c>
      <c r="H28" s="84" t="str">
        <f>Data!V30</f>
        <v>sallie.moseley@tsu.edu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Data!W30</f>
        <v>86203</v>
      </c>
      <c r="D32" s="87">
        <f>Data!AQ30</f>
        <v>12172</v>
      </c>
      <c r="E32" s="87">
        <f>Data!BK30</f>
        <v>6009</v>
      </c>
      <c r="F32" s="87">
        <f>Data!CE30</f>
        <v>447</v>
      </c>
      <c r="G32" s="87">
        <f>Data!CY30</f>
        <v>0</v>
      </c>
      <c r="H32" s="22">
        <f>SUM(C32:G32)</f>
        <v>104831</v>
      </c>
      <c r="I32" s="1"/>
      <c r="W32" s="18"/>
    </row>
    <row r="33" spans="2:23" x14ac:dyDescent="0.2">
      <c r="B33" s="7" t="s">
        <v>46</v>
      </c>
      <c r="C33" s="87">
        <f>Data!X30</f>
        <v>26568</v>
      </c>
      <c r="D33" s="87">
        <f>Data!AR30</f>
        <v>5290</v>
      </c>
      <c r="E33" s="87">
        <f>Data!BL30</f>
        <v>542</v>
      </c>
      <c r="F33" s="87">
        <f>Data!CF30</f>
        <v>481</v>
      </c>
      <c r="G33" s="87">
        <f>Data!CZ30</f>
        <v>0</v>
      </c>
      <c r="H33" s="22">
        <f t="shared" ref="H33:H52" si="0">SUM(C33:G33)</f>
        <v>32881</v>
      </c>
      <c r="I33" s="1"/>
      <c r="W33" s="18"/>
    </row>
    <row r="34" spans="2:23" x14ac:dyDescent="0.2">
      <c r="B34" s="7" t="s">
        <v>47</v>
      </c>
      <c r="C34" s="87">
        <f>Data!Y30</f>
        <v>10640</v>
      </c>
      <c r="D34" s="87">
        <f>Data!AS30</f>
        <v>2975</v>
      </c>
      <c r="E34" s="87">
        <f>Data!BM30</f>
        <v>216</v>
      </c>
      <c r="F34" s="87">
        <f>Data!CG30</f>
        <v>0</v>
      </c>
      <c r="G34" s="87">
        <f>Data!DA30</f>
        <v>0</v>
      </c>
      <c r="H34" s="22">
        <f t="shared" si="0"/>
        <v>13831</v>
      </c>
      <c r="I34" s="1"/>
      <c r="W34" s="18"/>
    </row>
    <row r="35" spans="2:23" x14ac:dyDescent="0.2">
      <c r="B35" s="7" t="s">
        <v>48</v>
      </c>
      <c r="C35" s="87">
        <f>Data!Z30</f>
        <v>1950</v>
      </c>
      <c r="D35" s="87">
        <f>Data!AT30</f>
        <v>3183</v>
      </c>
      <c r="E35" s="87">
        <f>Data!BN30</f>
        <v>2196</v>
      </c>
      <c r="F35" s="87">
        <f>Data!CH30</f>
        <v>1455</v>
      </c>
      <c r="G35" s="87">
        <f>Data!DB30</f>
        <v>0</v>
      </c>
      <c r="H35" s="22">
        <f t="shared" si="0"/>
        <v>8784</v>
      </c>
      <c r="I35" s="1"/>
      <c r="W35" s="18"/>
    </row>
    <row r="36" spans="2:23" x14ac:dyDescent="0.2">
      <c r="B36" s="7" t="s">
        <v>49</v>
      </c>
      <c r="C36" s="87">
        <f>Data!AA30</f>
        <v>0</v>
      </c>
      <c r="D36" s="87">
        <f>Data!AU30</f>
        <v>0</v>
      </c>
      <c r="E36" s="87">
        <f>Data!BO30</f>
        <v>0</v>
      </c>
      <c r="F36" s="87">
        <f>Data!CI30</f>
        <v>0</v>
      </c>
      <c r="G36" s="87">
        <f>Data!DC30</f>
        <v>0</v>
      </c>
      <c r="H36" s="22">
        <f t="shared" si="0"/>
        <v>0</v>
      </c>
      <c r="I36" s="1"/>
      <c r="W36" s="18"/>
    </row>
    <row r="37" spans="2:23" x14ac:dyDescent="0.2">
      <c r="B37" s="7" t="s">
        <v>50</v>
      </c>
      <c r="C37" s="87">
        <f>Data!AB30</f>
        <v>3554</v>
      </c>
      <c r="D37" s="87">
        <f>Data!AV30</f>
        <v>4006</v>
      </c>
      <c r="E37" s="87">
        <f>Data!BP30</f>
        <v>585</v>
      </c>
      <c r="F37" s="87">
        <f>Data!CJ30</f>
        <v>225</v>
      </c>
      <c r="G37" s="87">
        <f>Data!DD30</f>
        <v>0</v>
      </c>
      <c r="H37" s="22">
        <f t="shared" si="0"/>
        <v>8370</v>
      </c>
      <c r="I37" s="1"/>
      <c r="W37" s="18"/>
    </row>
    <row r="38" spans="2:23" x14ac:dyDescent="0.2">
      <c r="B38" s="7" t="s">
        <v>51</v>
      </c>
      <c r="C38" s="87">
        <f>Data!AC30</f>
        <v>1134</v>
      </c>
      <c r="D38" s="87">
        <f>Data!AW30</f>
        <v>591</v>
      </c>
      <c r="E38" s="87">
        <f>Data!BQ30</f>
        <v>207</v>
      </c>
      <c r="F38" s="87">
        <f>Data!CK30</f>
        <v>45</v>
      </c>
      <c r="G38" s="87">
        <f>Data!DE30</f>
        <v>0</v>
      </c>
      <c r="H38" s="22">
        <f t="shared" si="0"/>
        <v>1977</v>
      </c>
      <c r="I38" s="1"/>
      <c r="W38" s="18"/>
    </row>
    <row r="39" spans="2:23" x14ac:dyDescent="0.2">
      <c r="B39" s="7" t="s">
        <v>52</v>
      </c>
      <c r="C39" s="87">
        <f>Data!AD30</f>
        <v>0</v>
      </c>
      <c r="D39" s="87">
        <f>Data!AX30</f>
        <v>0</v>
      </c>
      <c r="E39" s="87">
        <f>Data!BR30</f>
        <v>0</v>
      </c>
      <c r="F39" s="87">
        <f>Data!CL30</f>
        <v>0</v>
      </c>
      <c r="G39" s="87">
        <f>Data!DF30</f>
        <v>19350</v>
      </c>
      <c r="H39" s="22">
        <f t="shared" si="0"/>
        <v>19350</v>
      </c>
      <c r="I39" s="1"/>
      <c r="W39" s="18"/>
    </row>
    <row r="40" spans="2:23" x14ac:dyDescent="0.2">
      <c r="B40" s="7" t="s">
        <v>53</v>
      </c>
      <c r="C40" s="87">
        <f>Data!AE30</f>
        <v>843</v>
      </c>
      <c r="D40" s="87">
        <f>Data!AY30</f>
        <v>2152</v>
      </c>
      <c r="E40" s="87">
        <f>Data!BS30</f>
        <v>0</v>
      </c>
      <c r="F40" s="87">
        <f>Data!CM30</f>
        <v>0</v>
      </c>
      <c r="G40" s="87">
        <f>Data!DG30</f>
        <v>0</v>
      </c>
      <c r="H40" s="22">
        <f t="shared" si="0"/>
        <v>2995</v>
      </c>
      <c r="I40" s="1"/>
      <c r="W40" s="18"/>
    </row>
    <row r="41" spans="2:23" x14ac:dyDescent="0.2">
      <c r="B41" s="7" t="s">
        <v>54</v>
      </c>
      <c r="C41" s="87">
        <f>Data!AF30</f>
        <v>0</v>
      </c>
      <c r="D41" s="87">
        <f>Data!AZ30</f>
        <v>0</v>
      </c>
      <c r="E41" s="87">
        <f>Data!BT30</f>
        <v>0</v>
      </c>
      <c r="F41" s="87">
        <f>Data!CN30</f>
        <v>0</v>
      </c>
      <c r="G41" s="87">
        <f>Data!DH30</f>
        <v>0</v>
      </c>
      <c r="H41" s="22">
        <f t="shared" si="0"/>
        <v>0</v>
      </c>
      <c r="I41" s="1"/>
      <c r="W41" s="18"/>
    </row>
    <row r="42" spans="2:23" x14ac:dyDescent="0.2">
      <c r="B42" s="7" t="s">
        <v>55</v>
      </c>
      <c r="C42" s="87">
        <f>Data!AG30</f>
        <v>0</v>
      </c>
      <c r="D42" s="87">
        <f>Data!BA30</f>
        <v>0</v>
      </c>
      <c r="E42" s="87">
        <f>Data!BU30</f>
        <v>0</v>
      </c>
      <c r="F42" s="87">
        <f>Data!CO30</f>
        <v>0</v>
      </c>
      <c r="G42" s="87">
        <f>Data!DI30</f>
        <v>0</v>
      </c>
      <c r="H42" s="22">
        <f t="shared" si="0"/>
        <v>0</v>
      </c>
      <c r="I42" s="1"/>
      <c r="W42" s="18"/>
    </row>
    <row r="43" spans="2:23" x14ac:dyDescent="0.2">
      <c r="B43" s="7" t="s">
        <v>56</v>
      </c>
      <c r="C43" s="87">
        <f>Data!AH30</f>
        <v>117</v>
      </c>
      <c r="D43" s="87">
        <f>Data!BB30</f>
        <v>0</v>
      </c>
      <c r="E43" s="87">
        <f>Data!BV30</f>
        <v>0</v>
      </c>
      <c r="F43" s="87">
        <f>Data!CP30</f>
        <v>0</v>
      </c>
      <c r="G43" s="87">
        <f>Data!DJ30</f>
        <v>0</v>
      </c>
      <c r="H43" s="22">
        <f t="shared" si="0"/>
        <v>117</v>
      </c>
      <c r="I43" s="1"/>
      <c r="W43" s="18"/>
    </row>
    <row r="44" spans="2:23" x14ac:dyDescent="0.2">
      <c r="B44" s="7" t="s">
        <v>57</v>
      </c>
      <c r="C44" s="87">
        <f>Data!AI30</f>
        <v>421</v>
      </c>
      <c r="D44" s="87">
        <f>Data!BC30</f>
        <v>102</v>
      </c>
      <c r="E44" s="87">
        <f>Data!BW30</f>
        <v>0</v>
      </c>
      <c r="F44" s="87">
        <f>Data!CQ30</f>
        <v>0</v>
      </c>
      <c r="G44" s="87">
        <f>Data!DK30</f>
        <v>0</v>
      </c>
      <c r="H44" s="22">
        <f t="shared" si="0"/>
        <v>523</v>
      </c>
      <c r="I44" s="1"/>
      <c r="W44" s="18"/>
    </row>
    <row r="45" spans="2:23" x14ac:dyDescent="0.2">
      <c r="B45" s="7" t="s">
        <v>58</v>
      </c>
      <c r="C45" s="87">
        <f>Data!AJ30</f>
        <v>2464</v>
      </c>
      <c r="D45" s="87">
        <f>Data!BD30</f>
        <v>7445</v>
      </c>
      <c r="E45" s="87">
        <f>Data!BX30</f>
        <v>900</v>
      </c>
      <c r="F45" s="87">
        <f>Data!CR30</f>
        <v>0</v>
      </c>
      <c r="G45" s="87">
        <f>Data!DL30</f>
        <v>0</v>
      </c>
      <c r="H45" s="22">
        <f t="shared" si="0"/>
        <v>10809</v>
      </c>
      <c r="I45" s="1"/>
      <c r="W45" s="18"/>
    </row>
    <row r="46" spans="2:23" x14ac:dyDescent="0.2">
      <c r="B46" s="7" t="s">
        <v>59</v>
      </c>
      <c r="C46" s="87">
        <f>Data!AK30</f>
        <v>0</v>
      </c>
      <c r="D46" s="87">
        <f>Data!BE30</f>
        <v>559</v>
      </c>
      <c r="E46" s="87">
        <f>Data!BY30</f>
        <v>106</v>
      </c>
      <c r="F46" s="87">
        <f>Data!CS30</f>
        <v>153</v>
      </c>
      <c r="G46" s="87">
        <f>Data!DM30</f>
        <v>12279</v>
      </c>
      <c r="H46" s="22">
        <f t="shared" si="0"/>
        <v>13097</v>
      </c>
      <c r="I46" s="1"/>
      <c r="W46" s="18"/>
    </row>
    <row r="47" spans="2:23" x14ac:dyDescent="0.2">
      <c r="B47" s="7" t="s">
        <v>60</v>
      </c>
      <c r="C47" s="87">
        <f>Data!AL30</f>
        <v>9598</v>
      </c>
      <c r="D47" s="87">
        <f>Data!BF30</f>
        <v>14593</v>
      </c>
      <c r="E47" s="87">
        <f>Data!BZ30</f>
        <v>3756</v>
      </c>
      <c r="F47" s="87">
        <f>Data!CT30</f>
        <v>0</v>
      </c>
      <c r="G47" s="87">
        <f>Data!DN30</f>
        <v>0</v>
      </c>
      <c r="H47" s="22">
        <f t="shared" si="0"/>
        <v>27947</v>
      </c>
      <c r="I47" s="1"/>
      <c r="W47" s="18"/>
    </row>
    <row r="48" spans="2:23" x14ac:dyDescent="0.2">
      <c r="B48" s="7" t="s">
        <v>61</v>
      </c>
      <c r="C48" s="87">
        <f>Data!AM30</f>
        <v>0</v>
      </c>
      <c r="D48" s="87">
        <f>Data!BG30</f>
        <v>0</v>
      </c>
      <c r="E48" s="87">
        <f>Data!CA30</f>
        <v>0</v>
      </c>
      <c r="F48" s="87">
        <f>Data!CU30</f>
        <v>0</v>
      </c>
      <c r="G48" s="87">
        <f>Data!DO30</f>
        <v>0</v>
      </c>
      <c r="H48" s="22">
        <f t="shared" si="0"/>
        <v>0</v>
      </c>
      <c r="I48" s="1"/>
      <c r="W48" s="18"/>
    </row>
    <row r="49" spans="2:23" x14ac:dyDescent="0.2">
      <c r="B49" s="7" t="s">
        <v>62</v>
      </c>
      <c r="C49" s="87">
        <f>Data!AN30</f>
        <v>0</v>
      </c>
      <c r="D49" s="87">
        <f>Data!BH30</f>
        <v>111</v>
      </c>
      <c r="E49" s="87">
        <f>Data!CB30</f>
        <v>0</v>
      </c>
      <c r="F49" s="87">
        <f>Data!CV30</f>
        <v>0</v>
      </c>
      <c r="G49" s="87">
        <f>Data!DP30</f>
        <v>0</v>
      </c>
      <c r="H49" s="22">
        <f t="shared" si="0"/>
        <v>111</v>
      </c>
      <c r="I49" s="1"/>
      <c r="W49" s="18"/>
    </row>
    <row r="50" spans="2:23" x14ac:dyDescent="0.2">
      <c r="B50" s="7" t="s">
        <v>63</v>
      </c>
      <c r="C50" s="87">
        <f>Data!AO30</f>
        <v>1572</v>
      </c>
      <c r="D50" s="87">
        <f>Data!BI30</f>
        <v>2313</v>
      </c>
      <c r="E50" s="87">
        <f>Data!CC30</f>
        <v>51</v>
      </c>
      <c r="F50" s="87">
        <f>Data!CW30</f>
        <v>0</v>
      </c>
      <c r="G50" s="87">
        <f>Data!DQ30</f>
        <v>0</v>
      </c>
      <c r="H50" s="22">
        <f t="shared" si="0"/>
        <v>3936</v>
      </c>
      <c r="I50" s="1"/>
      <c r="W50" s="18"/>
    </row>
    <row r="51" spans="2:23" x14ac:dyDescent="0.2">
      <c r="B51" s="7" t="s">
        <v>0</v>
      </c>
      <c r="C51" s="87">
        <f>Data!AP30</f>
        <v>0</v>
      </c>
      <c r="D51" s="87">
        <f>Data!BJ30</f>
        <v>0</v>
      </c>
      <c r="E51" s="87">
        <f>Data!CD30</f>
        <v>0</v>
      </c>
      <c r="F51" s="87">
        <f>Data!CX30</f>
        <v>0</v>
      </c>
      <c r="G51" s="87">
        <f>Data!DR30</f>
        <v>0</v>
      </c>
      <c r="H51" s="22">
        <f t="shared" si="0"/>
        <v>0</v>
      </c>
      <c r="I51" s="1"/>
      <c r="W51" s="18"/>
    </row>
    <row r="52" spans="2:23" x14ac:dyDescent="0.2">
      <c r="B52" s="8" t="s">
        <v>34</v>
      </c>
      <c r="C52" s="22">
        <f>SUM(C32:C51)</f>
        <v>145064</v>
      </c>
      <c r="D52" s="22">
        <f>SUM(D32:D51)</f>
        <v>55492</v>
      </c>
      <c r="E52" s="22">
        <f>SUM(E32:E51)</f>
        <v>14568</v>
      </c>
      <c r="F52" s="22">
        <f>SUM(F32:F51)</f>
        <v>2806</v>
      </c>
      <c r="G52" s="22">
        <f>SUM(G32:G51)</f>
        <v>31629</v>
      </c>
      <c r="H52" s="22">
        <f t="shared" si="0"/>
        <v>249559</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Data!T30</f>
        <v>Moseley, Sallie</v>
      </c>
      <c r="E55" s="363"/>
      <c r="F55" s="363"/>
      <c r="G55" s="94" t="str">
        <f>Data!U30</f>
        <v>(713) 313-7921</v>
      </c>
      <c r="H55" s="84" t="str">
        <f>Data!V30</f>
        <v>sallie.moseley@tsu.edu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Data!DS30</f>
        <v>4743028</v>
      </c>
      <c r="D61" s="88">
        <f>Data!EM30</f>
        <v>1503077</v>
      </c>
      <c r="E61" s="88">
        <f>Data!FG30</f>
        <v>2199427</v>
      </c>
      <c r="F61" s="88">
        <f>Data!GA30</f>
        <v>50989</v>
      </c>
      <c r="G61" s="88">
        <f>Data!GU30</f>
        <v>0</v>
      </c>
      <c r="H61" s="21">
        <f>SUM(C61:G61)</f>
        <v>8496521</v>
      </c>
      <c r="I61" s="1"/>
    </row>
    <row r="62" spans="2:23" x14ac:dyDescent="0.2">
      <c r="B62" s="9" t="str">
        <f>$B$33</f>
        <v>Science</v>
      </c>
      <c r="C62" s="88">
        <f>Data!DT30</f>
        <v>1659502</v>
      </c>
      <c r="D62" s="88">
        <f>Data!EN30</f>
        <v>814113</v>
      </c>
      <c r="E62" s="88">
        <f>Data!FH30</f>
        <v>455186</v>
      </c>
      <c r="F62" s="88">
        <f>Data!GB30</f>
        <v>485165</v>
      </c>
      <c r="G62" s="88">
        <f>Data!GV30</f>
        <v>0</v>
      </c>
      <c r="H62" s="22">
        <f t="shared" ref="H62:H81" si="1">SUM(C62:G62)</f>
        <v>3413966</v>
      </c>
      <c r="I62" s="1"/>
    </row>
    <row r="63" spans="2:23" x14ac:dyDescent="0.2">
      <c r="B63" s="9" t="str">
        <f>$B$34</f>
        <v>Fine Arts</v>
      </c>
      <c r="C63" s="88">
        <f>Data!DU30</f>
        <v>1090897</v>
      </c>
      <c r="D63" s="88">
        <f>Data!EO30</f>
        <v>796051</v>
      </c>
      <c r="E63" s="88">
        <f>Data!FI30</f>
        <v>69169</v>
      </c>
      <c r="F63" s="88">
        <f>Data!GC30</f>
        <v>0</v>
      </c>
      <c r="G63" s="88">
        <f>Data!GW30</f>
        <v>0</v>
      </c>
      <c r="H63" s="22">
        <f t="shared" si="1"/>
        <v>1956117</v>
      </c>
      <c r="I63" s="1"/>
    </row>
    <row r="64" spans="2:23" x14ac:dyDescent="0.2">
      <c r="B64" s="9" t="str">
        <f>$B$35</f>
        <v>Teacher Education</v>
      </c>
      <c r="C64" s="88">
        <f>Data!DV30</f>
        <v>172018</v>
      </c>
      <c r="D64" s="88">
        <f>Data!EP30</f>
        <v>335345</v>
      </c>
      <c r="E64" s="88">
        <f>Data!FJ30</f>
        <v>610777</v>
      </c>
      <c r="F64" s="88">
        <f>Data!GD30</f>
        <v>1185186</v>
      </c>
      <c r="G64" s="88">
        <f>Data!GX30</f>
        <v>0</v>
      </c>
      <c r="H64" s="22">
        <f t="shared" si="1"/>
        <v>2303326</v>
      </c>
      <c r="I64" s="1"/>
    </row>
    <row r="65" spans="2:9" x14ac:dyDescent="0.2">
      <c r="B65" s="9" t="str">
        <f>$B$36</f>
        <v>Agriculture</v>
      </c>
      <c r="C65" s="88">
        <f>Data!DW30</f>
        <v>0</v>
      </c>
      <c r="D65" s="88">
        <f>Data!EQ30</f>
        <v>0</v>
      </c>
      <c r="E65" s="88">
        <f>Data!FK30</f>
        <v>0</v>
      </c>
      <c r="F65" s="88">
        <f>Data!GE30</f>
        <v>0</v>
      </c>
      <c r="G65" s="88">
        <f>Data!GY30</f>
        <v>0</v>
      </c>
      <c r="H65" s="22">
        <f t="shared" si="1"/>
        <v>0</v>
      </c>
      <c r="I65" s="1"/>
    </row>
    <row r="66" spans="2:9" x14ac:dyDescent="0.2">
      <c r="B66" s="9" t="str">
        <f>$B$37</f>
        <v>Engineering</v>
      </c>
      <c r="C66" s="88">
        <f>Data!DX30</f>
        <v>458199</v>
      </c>
      <c r="D66" s="88">
        <f>Data!ER30</f>
        <v>579193</v>
      </c>
      <c r="E66" s="88">
        <f>Data!FL30</f>
        <v>461188</v>
      </c>
      <c r="F66" s="88">
        <f>Data!GF30</f>
        <v>291112</v>
      </c>
      <c r="G66" s="88">
        <f>Data!GZ30</f>
        <v>0</v>
      </c>
      <c r="H66" s="22">
        <f t="shared" si="1"/>
        <v>1789692</v>
      </c>
      <c r="I66" s="1"/>
    </row>
    <row r="67" spans="2:9" x14ac:dyDescent="0.2">
      <c r="B67" s="9" t="str">
        <f>$B$38</f>
        <v>Home Economics</v>
      </c>
      <c r="C67" s="88">
        <f>Data!DY30</f>
        <v>92560</v>
      </c>
      <c r="D67" s="88">
        <f>Data!ES30</f>
        <v>76570</v>
      </c>
      <c r="E67" s="88">
        <f>Data!FM30</f>
        <v>130223</v>
      </c>
      <c r="F67" s="88">
        <f>Data!GG30</f>
        <v>27650</v>
      </c>
      <c r="G67" s="88">
        <f>Data!HA30</f>
        <v>0</v>
      </c>
      <c r="H67" s="22">
        <f t="shared" si="1"/>
        <v>327003</v>
      </c>
      <c r="I67" s="1"/>
    </row>
    <row r="68" spans="2:9" x14ac:dyDescent="0.2">
      <c r="B68" s="9" t="str">
        <f>$B$39</f>
        <v>Law</v>
      </c>
      <c r="C68" s="88">
        <f>Data!DZ30</f>
        <v>0</v>
      </c>
      <c r="D68" s="88">
        <f>Data!ET30</f>
        <v>0</v>
      </c>
      <c r="E68" s="88">
        <f>Data!FN30</f>
        <v>0</v>
      </c>
      <c r="F68" s="88">
        <f>Data!GH30</f>
        <v>0</v>
      </c>
      <c r="G68" s="88">
        <f>Data!HB30</f>
        <v>5010306</v>
      </c>
      <c r="H68" s="22">
        <f t="shared" si="1"/>
        <v>5010306</v>
      </c>
      <c r="I68" s="1"/>
    </row>
    <row r="69" spans="2:9" x14ac:dyDescent="0.2">
      <c r="B69" s="9" t="str">
        <f>$B$40</f>
        <v>Social Service</v>
      </c>
      <c r="C69" s="88">
        <f>Data!EA30</f>
        <v>81461</v>
      </c>
      <c r="D69" s="88">
        <f>Data!EU30</f>
        <v>244635</v>
      </c>
      <c r="E69" s="88">
        <f>Data!FO30</f>
        <v>0</v>
      </c>
      <c r="F69" s="88">
        <f>Data!GI30</f>
        <v>0</v>
      </c>
      <c r="G69" s="88">
        <f>Data!HC30</f>
        <v>0</v>
      </c>
      <c r="H69" s="22">
        <f t="shared" si="1"/>
        <v>326096</v>
      </c>
      <c r="I69" s="1"/>
    </row>
    <row r="70" spans="2:9" x14ac:dyDescent="0.2">
      <c r="B70" s="9" t="str">
        <f>$B$41</f>
        <v>Library Science</v>
      </c>
      <c r="C70" s="88">
        <f>Data!EB30</f>
        <v>0</v>
      </c>
      <c r="D70" s="88">
        <f>Data!EV30</f>
        <v>0</v>
      </c>
      <c r="E70" s="88">
        <f>Data!FP30</f>
        <v>0</v>
      </c>
      <c r="F70" s="88">
        <f>Data!GJ30</f>
        <v>0</v>
      </c>
      <c r="G70" s="88">
        <f>Data!HD30</f>
        <v>0</v>
      </c>
      <c r="H70" s="22">
        <f t="shared" si="1"/>
        <v>0</v>
      </c>
      <c r="I70" s="1"/>
    </row>
    <row r="71" spans="2:9" x14ac:dyDescent="0.2">
      <c r="B71" s="9" t="str">
        <f>$B$42</f>
        <v>Veterinary Science</v>
      </c>
      <c r="C71" s="88">
        <f>Data!EC30</f>
        <v>0</v>
      </c>
      <c r="D71" s="88">
        <f>Data!EW30</f>
        <v>0</v>
      </c>
      <c r="E71" s="88">
        <f>Data!FQ30</f>
        <v>0</v>
      </c>
      <c r="F71" s="88">
        <f>Data!GK30</f>
        <v>0</v>
      </c>
      <c r="G71" s="88">
        <f>Data!HE30</f>
        <v>0</v>
      </c>
      <c r="H71" s="22">
        <f t="shared" si="1"/>
        <v>0</v>
      </c>
      <c r="I71" s="1"/>
    </row>
    <row r="72" spans="2:9" x14ac:dyDescent="0.2">
      <c r="B72" s="9" t="str">
        <f>$B$43</f>
        <v>Vocational Training</v>
      </c>
      <c r="C72" s="88">
        <f>Data!ED30</f>
        <v>11529</v>
      </c>
      <c r="D72" s="88">
        <f>Data!EX30</f>
        <v>0</v>
      </c>
      <c r="E72" s="88">
        <f>Data!FR30</f>
        <v>0</v>
      </c>
      <c r="F72" s="88">
        <f>Data!GL30</f>
        <v>0</v>
      </c>
      <c r="G72" s="88">
        <f>Data!HF30</f>
        <v>0</v>
      </c>
      <c r="H72" s="22">
        <f t="shared" si="1"/>
        <v>11529</v>
      </c>
      <c r="I72" s="1"/>
    </row>
    <row r="73" spans="2:9" x14ac:dyDescent="0.2">
      <c r="B73" s="9" t="str">
        <f>$B$44</f>
        <v>Physical Training</v>
      </c>
      <c r="C73" s="88">
        <f>Data!EE30</f>
        <v>20305</v>
      </c>
      <c r="D73" s="88">
        <f>Data!EY30</f>
        <v>21229</v>
      </c>
      <c r="E73" s="88">
        <f>Data!FS30</f>
        <v>0</v>
      </c>
      <c r="F73" s="88">
        <f>Data!GM30</f>
        <v>0</v>
      </c>
      <c r="G73" s="88">
        <f>Data!HG30</f>
        <v>0</v>
      </c>
      <c r="H73" s="22">
        <f t="shared" si="1"/>
        <v>41534</v>
      </c>
      <c r="I73" s="1"/>
    </row>
    <row r="74" spans="2:9" x14ac:dyDescent="0.2">
      <c r="B74" s="9" t="str">
        <f>$B$45</f>
        <v>Health Services</v>
      </c>
      <c r="C74" s="88">
        <f>Data!EF30</f>
        <v>369318</v>
      </c>
      <c r="D74" s="88">
        <f>Data!EZ30</f>
        <v>957668</v>
      </c>
      <c r="E74" s="88">
        <f>Data!FT30</f>
        <v>198724</v>
      </c>
      <c r="F74" s="88">
        <f>Data!GN30</f>
        <v>0</v>
      </c>
      <c r="G74" s="88">
        <f>Data!HH30</f>
        <v>0</v>
      </c>
      <c r="H74" s="22">
        <f t="shared" si="1"/>
        <v>1525710</v>
      </c>
      <c r="I74" s="1"/>
    </row>
    <row r="75" spans="2:9" x14ac:dyDescent="0.2">
      <c r="B75" s="9" t="str">
        <f>$B$46</f>
        <v>Pharmacy</v>
      </c>
      <c r="C75" s="88">
        <f>Data!EG30</f>
        <v>0</v>
      </c>
      <c r="D75" s="88">
        <f>Data!FA30</f>
        <v>124011</v>
      </c>
      <c r="E75" s="88">
        <f>Data!FU30</f>
        <v>143639</v>
      </c>
      <c r="F75" s="88">
        <f>Data!GO30</f>
        <v>336750</v>
      </c>
      <c r="G75" s="88">
        <f>Data!HI30</f>
        <v>1956603</v>
      </c>
      <c r="H75" s="22">
        <f t="shared" si="1"/>
        <v>2561003</v>
      </c>
      <c r="I75" s="1"/>
    </row>
    <row r="76" spans="2:9" x14ac:dyDescent="0.2">
      <c r="B76" s="9" t="str">
        <f>$B$47</f>
        <v>Business Administration</v>
      </c>
      <c r="C76" s="88">
        <f>Data!EH30</f>
        <v>798705</v>
      </c>
      <c r="D76" s="88">
        <f>Data!FB30</f>
        <v>2123016</v>
      </c>
      <c r="E76" s="88">
        <f>Data!FV30</f>
        <v>1116695</v>
      </c>
      <c r="F76" s="88">
        <f>Data!GP30</f>
        <v>0</v>
      </c>
      <c r="G76" s="88">
        <f>Data!HJ30</f>
        <v>0</v>
      </c>
      <c r="H76" s="22">
        <f t="shared" si="1"/>
        <v>4038416</v>
      </c>
      <c r="I76" s="1"/>
    </row>
    <row r="77" spans="2:9" x14ac:dyDescent="0.2">
      <c r="B77" s="9" t="str">
        <f>$B$48</f>
        <v>Optometry</v>
      </c>
      <c r="C77" s="88">
        <f>Data!EI30</f>
        <v>0</v>
      </c>
      <c r="D77" s="88">
        <f>Data!FC30</f>
        <v>0</v>
      </c>
      <c r="E77" s="88">
        <f>Data!FW30</f>
        <v>0</v>
      </c>
      <c r="F77" s="88">
        <f>Data!GQ30</f>
        <v>0</v>
      </c>
      <c r="G77" s="88">
        <f>Data!HK30</f>
        <v>0</v>
      </c>
      <c r="H77" s="22">
        <f t="shared" si="1"/>
        <v>0</v>
      </c>
      <c r="I77" s="1"/>
    </row>
    <row r="78" spans="2:9" x14ac:dyDescent="0.2">
      <c r="B78" s="9" t="str">
        <f>$B$49</f>
        <v>Teacher Ed-Practice Teaching</v>
      </c>
      <c r="C78" s="88">
        <f>Data!EJ30</f>
        <v>0</v>
      </c>
      <c r="D78" s="88">
        <f>Data!FD30</f>
        <v>89590</v>
      </c>
      <c r="E78" s="88">
        <f>Data!FX30</f>
        <v>0</v>
      </c>
      <c r="F78" s="88">
        <f>Data!GR30</f>
        <v>0</v>
      </c>
      <c r="G78" s="88">
        <f>Data!HL30</f>
        <v>0</v>
      </c>
      <c r="H78" s="22">
        <f t="shared" si="1"/>
        <v>89590</v>
      </c>
      <c r="I78" s="1"/>
    </row>
    <row r="79" spans="2:9" x14ac:dyDescent="0.2">
      <c r="B79" s="9" t="str">
        <f>$B$50</f>
        <v>Technology</v>
      </c>
      <c r="C79" s="88">
        <f>Data!EK30</f>
        <v>341373</v>
      </c>
      <c r="D79" s="88">
        <f>Data!FE30</f>
        <v>508790</v>
      </c>
      <c r="E79" s="88">
        <f>Data!FY30</f>
        <v>29903</v>
      </c>
      <c r="F79" s="88">
        <f>Data!GS30</f>
        <v>0</v>
      </c>
      <c r="G79" s="88">
        <f>Data!HM30</f>
        <v>0</v>
      </c>
      <c r="H79" s="22">
        <f t="shared" si="1"/>
        <v>880066</v>
      </c>
      <c r="I79" s="1"/>
    </row>
    <row r="80" spans="2:9" x14ac:dyDescent="0.2">
      <c r="B80" s="9" t="str">
        <f>$B$51</f>
        <v>Nursing</v>
      </c>
      <c r="C80" s="88">
        <f>Data!EL30</f>
        <v>0</v>
      </c>
      <c r="D80" s="88">
        <f>Data!FF30</f>
        <v>0</v>
      </c>
      <c r="E80" s="88">
        <f>Data!FZ30</f>
        <v>0</v>
      </c>
      <c r="F80" s="88">
        <f>Data!GT30</f>
        <v>0</v>
      </c>
      <c r="G80" s="88">
        <f>Data!HN30</f>
        <v>0</v>
      </c>
      <c r="H80" s="22">
        <f t="shared" si="1"/>
        <v>0</v>
      </c>
      <c r="I80" s="1"/>
    </row>
    <row r="81" spans="2:9" x14ac:dyDescent="0.2">
      <c r="B81" s="39" t="str">
        <f>$B$52</f>
        <v>Totals</v>
      </c>
      <c r="C81" s="21">
        <f>SUM(C61:C80)</f>
        <v>9838895</v>
      </c>
      <c r="D81" s="21">
        <f>SUM(D61:D80)</f>
        <v>8173288</v>
      </c>
      <c r="E81" s="21">
        <f>SUM(E61:E80)</f>
        <v>5414931</v>
      </c>
      <c r="F81" s="21">
        <f>SUM(F61:F80)</f>
        <v>2376852</v>
      </c>
      <c r="G81" s="21">
        <f>SUM(G61:G80)</f>
        <v>6966909</v>
      </c>
      <c r="H81" s="21">
        <f t="shared" si="1"/>
        <v>32770875</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Data!T30</f>
        <v>Moseley, Sallie</v>
      </c>
      <c r="E84" s="363"/>
      <c r="F84" s="363"/>
      <c r="G84" s="94" t="str">
        <f>Data!U30</f>
        <v>(713) 313-7921</v>
      </c>
      <c r="H84" s="84" t="str">
        <f>Data!V30</f>
        <v>sallie.moseley@tsu.edu</v>
      </c>
    </row>
    <row r="85" spans="2:9" ht="13.5" customHeight="1" x14ac:dyDescent="0.2">
      <c r="B85" s="27"/>
      <c r="C85" s="27"/>
      <c r="D85" s="27"/>
      <c r="E85" s="27"/>
      <c r="F85" s="27"/>
      <c r="G85" s="27"/>
      <c r="H85" s="5"/>
    </row>
    <row r="86" spans="2:9" x14ac:dyDescent="0.2">
      <c r="B86" s="28" t="s">
        <v>33</v>
      </c>
      <c r="C86" s="13"/>
      <c r="D86" s="13"/>
      <c r="E86" s="13"/>
      <c r="F86" s="13"/>
      <c r="G86" s="13"/>
      <c r="H86" s="17">
        <f>H13+H14</f>
        <v>86878347</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Data!HR30</f>
        <v>171911.71</v>
      </c>
      <c r="D91" s="171">
        <f>Data!IL30</f>
        <v>54479.23</v>
      </c>
      <c r="E91" s="171">
        <f>Data!JF30</f>
        <v>79718.539999999994</v>
      </c>
      <c r="F91" s="171">
        <f>Data!JZ30</f>
        <v>1848.1</v>
      </c>
      <c r="G91" s="171">
        <f>Data!KT30</f>
        <v>0</v>
      </c>
      <c r="H91" s="40">
        <f t="shared" ref="H91:H111" si="2">SUM(C91:G91)</f>
        <v>307957.57999999996</v>
      </c>
    </row>
    <row r="92" spans="2:9" x14ac:dyDescent="0.2">
      <c r="B92" s="9" t="str">
        <f>$B$33</f>
        <v>Science</v>
      </c>
      <c r="C92" s="171">
        <f>Data!HS30</f>
        <v>209077.88</v>
      </c>
      <c r="D92" s="171">
        <f>Data!IM30</f>
        <v>102568.73</v>
      </c>
      <c r="E92" s="171">
        <f>Data!JG30</f>
        <v>57348.12</v>
      </c>
      <c r="F92" s="171">
        <f>Data!KA30</f>
        <v>61125.13</v>
      </c>
      <c r="G92" s="171">
        <f>Data!KU30</f>
        <v>0</v>
      </c>
      <c r="H92" s="75">
        <f t="shared" si="2"/>
        <v>430119.86</v>
      </c>
    </row>
    <row r="93" spans="2:9" x14ac:dyDescent="0.2">
      <c r="B93" s="9" t="str">
        <f>$B$34</f>
        <v>Fine Arts</v>
      </c>
      <c r="C93" s="171">
        <f>Data!HT30</f>
        <v>0</v>
      </c>
      <c r="D93" s="171">
        <f>Data!IN30</f>
        <v>0</v>
      </c>
      <c r="E93" s="171">
        <f>Data!JH30</f>
        <v>0</v>
      </c>
      <c r="F93" s="171">
        <f>Data!KB30</f>
        <v>0</v>
      </c>
      <c r="G93" s="171">
        <f>Data!KV30</f>
        <v>0</v>
      </c>
      <c r="H93" s="75">
        <f t="shared" si="2"/>
        <v>0</v>
      </c>
    </row>
    <row r="94" spans="2:9" x14ac:dyDescent="0.2">
      <c r="B94" s="9" t="str">
        <f>$B$35</f>
        <v>Teacher Education</v>
      </c>
      <c r="C94" s="171">
        <f>Data!HU30</f>
        <v>14004.9</v>
      </c>
      <c r="D94" s="171">
        <f>Data!IO30</f>
        <v>27302.23</v>
      </c>
      <c r="E94" s="171">
        <f>Data!JI30</f>
        <v>49726.62</v>
      </c>
      <c r="F94" s="171">
        <f>Data!KC30</f>
        <v>96492.32</v>
      </c>
      <c r="G94" s="171">
        <f>Data!KW30</f>
        <v>0</v>
      </c>
      <c r="H94" s="75">
        <f t="shared" si="2"/>
        <v>187526.07</v>
      </c>
    </row>
    <row r="95" spans="2:9" x14ac:dyDescent="0.2">
      <c r="B95" s="9" t="str">
        <f>$B$36</f>
        <v>Agriculture</v>
      </c>
      <c r="C95" s="171">
        <f>Data!HV30</f>
        <v>0</v>
      </c>
      <c r="D95" s="171">
        <f>Data!IP30</f>
        <v>0</v>
      </c>
      <c r="E95" s="171">
        <f>Data!JJ30</f>
        <v>0</v>
      </c>
      <c r="F95" s="171">
        <f>Data!KD30</f>
        <v>0</v>
      </c>
      <c r="G95" s="171">
        <f>Data!KX30</f>
        <v>0</v>
      </c>
      <c r="H95" s="75">
        <f t="shared" si="2"/>
        <v>0</v>
      </c>
    </row>
    <row r="96" spans="2:9" x14ac:dyDescent="0.2">
      <c r="B96" s="9" t="str">
        <f>$B$37</f>
        <v>Engineering</v>
      </c>
      <c r="C96" s="171">
        <f>Data!HW30</f>
        <v>0</v>
      </c>
      <c r="D96" s="171">
        <f>Data!IQ30</f>
        <v>0</v>
      </c>
      <c r="E96" s="171">
        <f>Data!JK30</f>
        <v>0</v>
      </c>
      <c r="F96" s="171">
        <f>Data!KE30</f>
        <v>0</v>
      </c>
      <c r="G96" s="171">
        <f>Data!KY30</f>
        <v>0</v>
      </c>
      <c r="H96" s="75">
        <f t="shared" si="2"/>
        <v>0</v>
      </c>
    </row>
    <row r="97" spans="2:8" x14ac:dyDescent="0.2">
      <c r="B97" s="9" t="str">
        <f>$B$38</f>
        <v>Home Economics</v>
      </c>
      <c r="C97" s="171">
        <f>Data!HX30</f>
        <v>0</v>
      </c>
      <c r="D97" s="171">
        <f>Data!IR30</f>
        <v>0</v>
      </c>
      <c r="E97" s="171">
        <f>Data!JL30</f>
        <v>0</v>
      </c>
      <c r="F97" s="171">
        <f>Data!KF30</f>
        <v>0</v>
      </c>
      <c r="G97" s="171">
        <f>Data!KZ30</f>
        <v>0</v>
      </c>
      <c r="H97" s="75">
        <f t="shared" si="2"/>
        <v>0</v>
      </c>
    </row>
    <row r="98" spans="2:8" x14ac:dyDescent="0.2">
      <c r="B98" s="9" t="str">
        <f>$B$39</f>
        <v>Law</v>
      </c>
      <c r="C98" s="171">
        <f>Data!HY30</f>
        <v>0</v>
      </c>
      <c r="D98" s="171">
        <f>Data!IS30</f>
        <v>0</v>
      </c>
      <c r="E98" s="171">
        <f>Data!JM30</f>
        <v>0</v>
      </c>
      <c r="F98" s="171">
        <f>Data!KG30</f>
        <v>0</v>
      </c>
      <c r="G98" s="171">
        <f>Data!LA30</f>
        <v>433443.74</v>
      </c>
      <c r="H98" s="75">
        <f t="shared" si="2"/>
        <v>433443.74</v>
      </c>
    </row>
    <row r="99" spans="2:8" x14ac:dyDescent="0.2">
      <c r="B99" s="9" t="str">
        <f>$B$40</f>
        <v>Social Service</v>
      </c>
      <c r="C99" s="171">
        <f>Data!HZ30</f>
        <v>7060.41</v>
      </c>
      <c r="D99" s="171">
        <f>Data!IT30</f>
        <v>21203.08</v>
      </c>
      <c r="E99" s="171">
        <f>Data!JN30</f>
        <v>0</v>
      </c>
      <c r="F99" s="171">
        <f>Data!KH30</f>
        <v>0</v>
      </c>
      <c r="G99" s="171">
        <f>Data!LB30</f>
        <v>0</v>
      </c>
      <c r="H99" s="75">
        <f t="shared" si="2"/>
        <v>28263.49</v>
      </c>
    </row>
    <row r="100" spans="2:8" x14ac:dyDescent="0.2">
      <c r="B100" s="9" t="str">
        <f>$B$41</f>
        <v>Library Science</v>
      </c>
      <c r="C100" s="171">
        <f>Data!IA30</f>
        <v>0</v>
      </c>
      <c r="D100" s="171">
        <f>Data!IU30</f>
        <v>0</v>
      </c>
      <c r="E100" s="171">
        <f>Data!JO30</f>
        <v>0</v>
      </c>
      <c r="F100" s="171">
        <f>Data!KI30</f>
        <v>0</v>
      </c>
      <c r="G100" s="171">
        <f>Data!LC30</f>
        <v>0</v>
      </c>
      <c r="H100" s="75">
        <f t="shared" si="2"/>
        <v>0</v>
      </c>
    </row>
    <row r="101" spans="2:8" x14ac:dyDescent="0.2">
      <c r="B101" s="9" t="str">
        <f>$B$42</f>
        <v>Veterinary Science</v>
      </c>
      <c r="C101" s="171">
        <f>Data!IB30</f>
        <v>0</v>
      </c>
      <c r="D101" s="171">
        <f>Data!IV30</f>
        <v>0</v>
      </c>
      <c r="E101" s="171">
        <f>Data!JP30</f>
        <v>0</v>
      </c>
      <c r="F101" s="171">
        <f>Data!KJ30</f>
        <v>0</v>
      </c>
      <c r="G101" s="171">
        <f>Data!LD30</f>
        <v>0</v>
      </c>
      <c r="H101" s="75">
        <f t="shared" si="2"/>
        <v>0</v>
      </c>
    </row>
    <row r="102" spans="2:8" x14ac:dyDescent="0.2">
      <c r="B102" s="9" t="str">
        <f>$B$43</f>
        <v>Vocational Training</v>
      </c>
      <c r="C102" s="171">
        <f>Data!IC30</f>
        <v>0</v>
      </c>
      <c r="D102" s="171">
        <f>Data!IW30</f>
        <v>0</v>
      </c>
      <c r="E102" s="171">
        <f>Data!JQ30</f>
        <v>0</v>
      </c>
      <c r="F102" s="171">
        <f>Data!KK30</f>
        <v>0</v>
      </c>
      <c r="G102" s="171">
        <f>Data!LE30</f>
        <v>0</v>
      </c>
      <c r="H102" s="75">
        <f t="shared" si="2"/>
        <v>0</v>
      </c>
    </row>
    <row r="103" spans="2:8" x14ac:dyDescent="0.2">
      <c r="B103" s="9" t="str">
        <f>$B$44</f>
        <v>Physical Training</v>
      </c>
      <c r="C103" s="171">
        <f>Data!ID30</f>
        <v>0</v>
      </c>
      <c r="D103" s="171">
        <f>Data!IX30</f>
        <v>0</v>
      </c>
      <c r="E103" s="171">
        <f>Data!JR30</f>
        <v>0</v>
      </c>
      <c r="F103" s="171">
        <f>Data!KL30</f>
        <v>0</v>
      </c>
      <c r="G103" s="171">
        <f>Data!LF30</f>
        <v>0</v>
      </c>
      <c r="H103" s="75">
        <f t="shared" si="2"/>
        <v>0</v>
      </c>
    </row>
    <row r="104" spans="2:8" x14ac:dyDescent="0.2">
      <c r="B104" s="9" t="str">
        <f>$B$45</f>
        <v>Health Services</v>
      </c>
      <c r="C104" s="171">
        <f>Data!IE30</f>
        <v>0</v>
      </c>
      <c r="D104" s="171">
        <f>Data!IY30</f>
        <v>0</v>
      </c>
      <c r="E104" s="171">
        <f>Data!JS30</f>
        <v>0</v>
      </c>
      <c r="F104" s="171">
        <f>Data!KM30</f>
        <v>0</v>
      </c>
      <c r="G104" s="171">
        <f>Data!LG30</f>
        <v>0</v>
      </c>
      <c r="H104" s="75">
        <f t="shared" si="2"/>
        <v>0</v>
      </c>
    </row>
    <row r="105" spans="2:8" x14ac:dyDescent="0.2">
      <c r="B105" s="9" t="str">
        <f>$B$46</f>
        <v>Pharmacy</v>
      </c>
      <c r="C105" s="171">
        <f>Data!IF30</f>
        <v>0</v>
      </c>
      <c r="D105" s="171">
        <f>Data!IZ30</f>
        <v>6524.37</v>
      </c>
      <c r="E105" s="171">
        <f>Data!JT30</f>
        <v>7557.03</v>
      </c>
      <c r="F105" s="171">
        <f>Data!KN30</f>
        <v>17716.830000000002</v>
      </c>
      <c r="G105" s="171">
        <f>Data!LH30</f>
        <v>102939.3</v>
      </c>
      <c r="H105" s="75">
        <f t="shared" si="2"/>
        <v>134737.53</v>
      </c>
    </row>
    <row r="106" spans="2:8" x14ac:dyDescent="0.2">
      <c r="B106" s="9" t="str">
        <f>$B$47</f>
        <v>Business Administration</v>
      </c>
      <c r="C106" s="171">
        <f>Data!IG30</f>
        <v>6306.71</v>
      </c>
      <c r="D106" s="171">
        <f>Data!JA30</f>
        <v>16763.7</v>
      </c>
      <c r="E106" s="171">
        <f>Data!JU30</f>
        <v>8817.6200000000008</v>
      </c>
      <c r="F106" s="171">
        <f>Data!KO30</f>
        <v>0</v>
      </c>
      <c r="G106" s="171">
        <f>Data!LI30</f>
        <v>0</v>
      </c>
      <c r="H106" s="75">
        <f t="shared" si="2"/>
        <v>31888.03</v>
      </c>
    </row>
    <row r="107" spans="2:8" x14ac:dyDescent="0.2">
      <c r="B107" s="9" t="str">
        <f>$B$48</f>
        <v>Optometry</v>
      </c>
      <c r="C107" s="171">
        <f>Data!IH30</f>
        <v>0</v>
      </c>
      <c r="D107" s="171">
        <f>Data!JB30</f>
        <v>0</v>
      </c>
      <c r="E107" s="171">
        <f>Data!JV30</f>
        <v>0</v>
      </c>
      <c r="F107" s="171">
        <f>Data!KP30</f>
        <v>0</v>
      </c>
      <c r="G107" s="171">
        <f>Data!LJ30</f>
        <v>0</v>
      </c>
      <c r="H107" s="75">
        <f t="shared" si="2"/>
        <v>0</v>
      </c>
    </row>
    <row r="108" spans="2:8" x14ac:dyDescent="0.2">
      <c r="B108" s="9" t="str">
        <f>$B$49</f>
        <v>Teacher Ed-Practice Teaching</v>
      </c>
      <c r="C108" s="171">
        <f>Data!II30</f>
        <v>0</v>
      </c>
      <c r="D108" s="171">
        <f>Data!JC30</f>
        <v>0</v>
      </c>
      <c r="E108" s="171">
        <f>Data!JW30</f>
        <v>0</v>
      </c>
      <c r="F108" s="171">
        <f>Data!KQ30</f>
        <v>0</v>
      </c>
      <c r="G108" s="171">
        <f>Data!LK30</f>
        <v>0</v>
      </c>
      <c r="H108" s="75">
        <f t="shared" si="2"/>
        <v>0</v>
      </c>
    </row>
    <row r="109" spans="2:8" x14ac:dyDescent="0.2">
      <c r="B109" s="9" t="str">
        <f>$B$50</f>
        <v>Technology</v>
      </c>
      <c r="C109" s="171">
        <f>Data!IJ30</f>
        <v>50016.26</v>
      </c>
      <c r="D109" s="171">
        <f>Data!JD30</f>
        <v>74545.36</v>
      </c>
      <c r="E109" s="171">
        <f>Data!JX30</f>
        <v>4381.24</v>
      </c>
      <c r="F109" s="171">
        <f>Data!KR30</f>
        <v>0</v>
      </c>
      <c r="G109" s="171">
        <f>Data!LL30</f>
        <v>0</v>
      </c>
      <c r="H109" s="75">
        <f t="shared" si="2"/>
        <v>128942.86</v>
      </c>
    </row>
    <row r="110" spans="2:8" x14ac:dyDescent="0.2">
      <c r="B110" s="9" t="str">
        <f>$B$51</f>
        <v>Nursing</v>
      </c>
      <c r="C110" s="171">
        <f>Data!IK30</f>
        <v>0</v>
      </c>
      <c r="D110" s="171">
        <f>Data!JE30</f>
        <v>0</v>
      </c>
      <c r="E110" s="171">
        <f>Data!JY30</f>
        <v>0</v>
      </c>
      <c r="F110" s="171">
        <f>Data!KS30</f>
        <v>0</v>
      </c>
      <c r="G110" s="171">
        <f>Data!HPM30</f>
        <v>0</v>
      </c>
      <c r="H110" s="75">
        <f t="shared" si="2"/>
        <v>0</v>
      </c>
    </row>
    <row r="111" spans="2:8" x14ac:dyDescent="0.2">
      <c r="B111" s="39" t="str">
        <f>$B$52</f>
        <v>Totals</v>
      </c>
      <c r="C111" s="40">
        <f>SUM(C91:C110)</f>
        <v>458377.87</v>
      </c>
      <c r="D111" s="40">
        <f>SUM(D91:D110)</f>
        <v>303386.7</v>
      </c>
      <c r="E111" s="40">
        <f>SUM(E91:E110)</f>
        <v>207549.16999999998</v>
      </c>
      <c r="F111" s="40">
        <f>SUM(F91:F110)</f>
        <v>177182.38</v>
      </c>
      <c r="G111" s="40">
        <f>SUM(G91:G110)</f>
        <v>536383.04</v>
      </c>
      <c r="H111" s="40">
        <f t="shared" si="2"/>
        <v>1682879.1600000001</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4914939.71</v>
      </c>
      <c r="D116" s="21">
        <f t="shared" si="3"/>
        <v>1557556.23</v>
      </c>
      <c r="E116" s="21">
        <f t="shared" si="3"/>
        <v>2279145.54</v>
      </c>
      <c r="F116" s="21">
        <f t="shared" si="3"/>
        <v>52837.1</v>
      </c>
      <c r="G116" s="21">
        <f t="shared" si="3"/>
        <v>0</v>
      </c>
      <c r="H116" s="40">
        <f t="shared" ref="H116:H136" si="4">SUM(C116:G116)</f>
        <v>8804478.5800000001</v>
      </c>
      <c r="I116" s="1"/>
    </row>
    <row r="117" spans="2:9" x14ac:dyDescent="0.2">
      <c r="B117" s="9" t="str">
        <f>$B$33</f>
        <v>Science</v>
      </c>
      <c r="C117" s="22">
        <f t="shared" si="3"/>
        <v>1868579.88</v>
      </c>
      <c r="D117" s="22">
        <f t="shared" si="3"/>
        <v>916681.73</v>
      </c>
      <c r="E117" s="22">
        <f t="shared" si="3"/>
        <v>512534.12</v>
      </c>
      <c r="F117" s="22">
        <f t="shared" si="3"/>
        <v>546290.13</v>
      </c>
      <c r="G117" s="22">
        <f t="shared" si="3"/>
        <v>0</v>
      </c>
      <c r="H117" s="75">
        <f t="shared" si="4"/>
        <v>3844085.86</v>
      </c>
      <c r="I117" s="1"/>
    </row>
    <row r="118" spans="2:9" x14ac:dyDescent="0.2">
      <c r="B118" s="9" t="str">
        <f>$B$34</f>
        <v>Fine Arts</v>
      </c>
      <c r="C118" s="22">
        <f t="shared" si="3"/>
        <v>1090897</v>
      </c>
      <c r="D118" s="22">
        <f t="shared" si="3"/>
        <v>796051</v>
      </c>
      <c r="E118" s="22">
        <f t="shared" si="3"/>
        <v>69169</v>
      </c>
      <c r="F118" s="22">
        <f t="shared" si="3"/>
        <v>0</v>
      </c>
      <c r="G118" s="22">
        <f t="shared" si="3"/>
        <v>0</v>
      </c>
      <c r="H118" s="75">
        <f t="shared" si="4"/>
        <v>1956117</v>
      </c>
      <c r="I118" s="1"/>
    </row>
    <row r="119" spans="2:9" x14ac:dyDescent="0.2">
      <c r="B119" s="9" t="str">
        <f>$B$35</f>
        <v>Teacher Education</v>
      </c>
      <c r="C119" s="22">
        <f t="shared" si="3"/>
        <v>186022.9</v>
      </c>
      <c r="D119" s="22">
        <f t="shared" si="3"/>
        <v>362647.23</v>
      </c>
      <c r="E119" s="22">
        <f t="shared" si="3"/>
        <v>660503.62</v>
      </c>
      <c r="F119" s="22">
        <f t="shared" si="3"/>
        <v>1281678.32</v>
      </c>
      <c r="G119" s="22">
        <f t="shared" si="3"/>
        <v>0</v>
      </c>
      <c r="H119" s="75">
        <f t="shared" si="4"/>
        <v>2490852.0700000003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458199</v>
      </c>
      <c r="D121" s="22">
        <f t="shared" si="3"/>
        <v>579193</v>
      </c>
      <c r="E121" s="22">
        <f t="shared" si="3"/>
        <v>461188</v>
      </c>
      <c r="F121" s="22">
        <f t="shared" si="3"/>
        <v>291112</v>
      </c>
      <c r="G121" s="22">
        <f t="shared" si="3"/>
        <v>0</v>
      </c>
      <c r="H121" s="75">
        <f t="shared" si="4"/>
        <v>1789692</v>
      </c>
      <c r="I121" s="1"/>
    </row>
    <row r="122" spans="2:9" x14ac:dyDescent="0.2">
      <c r="B122" s="9" t="str">
        <f>$B$38</f>
        <v>Home Economics</v>
      </c>
      <c r="C122" s="22">
        <f t="shared" si="3"/>
        <v>92560</v>
      </c>
      <c r="D122" s="22">
        <f t="shared" si="3"/>
        <v>76570</v>
      </c>
      <c r="E122" s="22">
        <f t="shared" si="3"/>
        <v>130223</v>
      </c>
      <c r="F122" s="22">
        <f t="shared" si="3"/>
        <v>27650</v>
      </c>
      <c r="G122" s="22">
        <f t="shared" si="3"/>
        <v>0</v>
      </c>
      <c r="H122" s="75">
        <f t="shared" si="4"/>
        <v>327003</v>
      </c>
      <c r="I122" s="1"/>
    </row>
    <row r="123" spans="2:9" x14ac:dyDescent="0.2">
      <c r="B123" s="9" t="str">
        <f>$B$39</f>
        <v>Law</v>
      </c>
      <c r="C123" s="22">
        <f t="shared" si="3"/>
        <v>0</v>
      </c>
      <c r="D123" s="22">
        <f t="shared" si="3"/>
        <v>0</v>
      </c>
      <c r="E123" s="22">
        <f t="shared" si="3"/>
        <v>0</v>
      </c>
      <c r="F123" s="22">
        <f t="shared" si="3"/>
        <v>0</v>
      </c>
      <c r="G123" s="22">
        <f t="shared" si="3"/>
        <v>5443749.7400000002</v>
      </c>
      <c r="H123" s="75">
        <f t="shared" si="4"/>
        <v>5443749.7400000002</v>
      </c>
      <c r="I123" s="1"/>
    </row>
    <row r="124" spans="2:9" x14ac:dyDescent="0.2">
      <c r="B124" s="9" t="str">
        <f>$B$40</f>
        <v>Social Service</v>
      </c>
      <c r="C124" s="22">
        <f t="shared" si="3"/>
        <v>88521.41</v>
      </c>
      <c r="D124" s="22">
        <f t="shared" si="3"/>
        <v>265838.08000000002</v>
      </c>
      <c r="E124" s="22">
        <f t="shared" si="3"/>
        <v>0</v>
      </c>
      <c r="F124" s="22">
        <f t="shared" si="3"/>
        <v>0</v>
      </c>
      <c r="G124" s="22">
        <f t="shared" si="3"/>
        <v>0</v>
      </c>
      <c r="H124" s="75">
        <f t="shared" si="4"/>
        <v>354359.49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11529</v>
      </c>
      <c r="D127" s="22">
        <f t="shared" si="3"/>
        <v>0</v>
      </c>
      <c r="E127" s="22">
        <f t="shared" si="3"/>
        <v>0</v>
      </c>
      <c r="F127" s="22">
        <f t="shared" si="3"/>
        <v>0</v>
      </c>
      <c r="G127" s="22">
        <f t="shared" si="3"/>
        <v>0</v>
      </c>
      <c r="H127" s="75">
        <f t="shared" si="4"/>
        <v>11529</v>
      </c>
      <c r="I127" s="1"/>
    </row>
    <row r="128" spans="2:9" x14ac:dyDescent="0.2">
      <c r="B128" s="9" t="str">
        <f>$B$44</f>
        <v>Physical Training</v>
      </c>
      <c r="C128" s="22">
        <f t="shared" si="3"/>
        <v>20305</v>
      </c>
      <c r="D128" s="22">
        <f t="shared" si="3"/>
        <v>21229</v>
      </c>
      <c r="E128" s="22">
        <f t="shared" si="3"/>
        <v>0</v>
      </c>
      <c r="F128" s="22">
        <f t="shared" si="3"/>
        <v>0</v>
      </c>
      <c r="G128" s="22">
        <f t="shared" si="3"/>
        <v>0</v>
      </c>
      <c r="H128" s="75">
        <f t="shared" si="4"/>
        <v>41534</v>
      </c>
      <c r="I128" s="1"/>
    </row>
    <row r="129" spans="2:12" x14ac:dyDescent="0.2">
      <c r="B129" s="9" t="str">
        <f>$B$45</f>
        <v>Health Services</v>
      </c>
      <c r="C129" s="22">
        <f t="shared" si="3"/>
        <v>369318</v>
      </c>
      <c r="D129" s="22">
        <f t="shared" si="3"/>
        <v>957668</v>
      </c>
      <c r="E129" s="22">
        <f t="shared" si="3"/>
        <v>198724</v>
      </c>
      <c r="F129" s="22">
        <f t="shared" si="3"/>
        <v>0</v>
      </c>
      <c r="G129" s="22">
        <f t="shared" si="3"/>
        <v>0</v>
      </c>
      <c r="H129" s="75">
        <f t="shared" si="4"/>
        <v>1525710</v>
      </c>
      <c r="I129" s="1"/>
    </row>
    <row r="130" spans="2:12" x14ac:dyDescent="0.2">
      <c r="B130" s="9" t="str">
        <f>$B$46</f>
        <v>Pharmacy</v>
      </c>
      <c r="C130" s="22">
        <f t="shared" si="3"/>
        <v>0</v>
      </c>
      <c r="D130" s="22">
        <f t="shared" si="3"/>
        <v>130535.37</v>
      </c>
      <c r="E130" s="22">
        <f t="shared" si="3"/>
        <v>151196.03</v>
      </c>
      <c r="F130" s="22">
        <f t="shared" si="3"/>
        <v>354466.83</v>
      </c>
      <c r="G130" s="22">
        <f t="shared" si="3"/>
        <v>2059542.3</v>
      </c>
      <c r="H130" s="75">
        <f t="shared" si="4"/>
        <v>2695740.5300000003</v>
      </c>
      <c r="I130" s="1"/>
    </row>
    <row r="131" spans="2:12" x14ac:dyDescent="0.2">
      <c r="B131" s="9" t="str">
        <f>$B$47</f>
        <v>Business Administration</v>
      </c>
      <c r="C131" s="22">
        <f t="shared" si="3"/>
        <v>805011.71</v>
      </c>
      <c r="D131" s="22">
        <f t="shared" si="3"/>
        <v>2139779.7000000002</v>
      </c>
      <c r="E131" s="22">
        <f t="shared" si="3"/>
        <v>1125512.6200000001</v>
      </c>
      <c r="F131" s="22">
        <f t="shared" si="3"/>
        <v>0</v>
      </c>
      <c r="G131" s="22">
        <f t="shared" si="3"/>
        <v>0</v>
      </c>
      <c r="H131" s="75">
        <f t="shared" si="4"/>
        <v>4070304.0300000003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89590</v>
      </c>
      <c r="E133" s="22">
        <f t="shared" si="5"/>
        <v>0</v>
      </c>
      <c r="F133" s="22">
        <f t="shared" si="5"/>
        <v>0</v>
      </c>
      <c r="G133" s="22">
        <f t="shared" si="5"/>
        <v>0</v>
      </c>
      <c r="H133" s="75">
        <f t="shared" si="4"/>
        <v>89590</v>
      </c>
      <c r="I133" s="1"/>
    </row>
    <row r="134" spans="2:12" x14ac:dyDescent="0.2">
      <c r="B134" s="9" t="str">
        <f>$B$50</f>
        <v>Technology</v>
      </c>
      <c r="C134" s="22">
        <f t="shared" si="5"/>
        <v>391389.26</v>
      </c>
      <c r="D134" s="22">
        <f t="shared" si="5"/>
        <v>583335.36</v>
      </c>
      <c r="E134" s="22">
        <f t="shared" si="5"/>
        <v>34284.239999999998</v>
      </c>
      <c r="F134" s="22">
        <f t="shared" si="5"/>
        <v>0</v>
      </c>
      <c r="G134" s="22">
        <f t="shared" si="5"/>
        <v>0</v>
      </c>
      <c r="H134" s="75">
        <f t="shared" si="4"/>
        <v>1009008.86</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10297272.869999999</v>
      </c>
      <c r="D136" s="40">
        <f>SUM(D116:D135)</f>
        <v>8476674.6999999993</v>
      </c>
      <c r="E136" s="40">
        <f>SUM(E116:E135)</f>
        <v>5622480.1700000009</v>
      </c>
      <c r="F136" s="40">
        <f>SUM(F116:F135)</f>
        <v>2554034.38</v>
      </c>
      <c r="G136" s="40">
        <f>SUM(G116:G135)</f>
        <v>7503292.04</v>
      </c>
      <c r="H136" s="40">
        <f t="shared" si="4"/>
        <v>34453754.160000004</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52424592.840000004</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Data!QD30</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Data!LN30</f>
        <v>0</v>
      </c>
      <c r="D143" s="171">
        <f>Data!MH30</f>
        <v>0</v>
      </c>
      <c r="E143" s="171">
        <f>Data!NB30</f>
        <v>0</v>
      </c>
      <c r="F143" s="171">
        <f>Data!NV30</f>
        <v>0</v>
      </c>
      <c r="G143" s="171">
        <f>Data!OP30</f>
        <v>0</v>
      </c>
      <c r="H143" s="172">
        <f>Data!PJ30</f>
        <v>12150744.098524123</v>
      </c>
      <c r="I143" s="76">
        <f t="shared" ref="I143:I162" si="6">SUM(C143:H143)</f>
        <v>12150744.098524123</v>
      </c>
    </row>
    <row r="144" spans="2:12" x14ac:dyDescent="0.2">
      <c r="B144" s="9" t="str">
        <f>$B$33</f>
        <v>Science</v>
      </c>
      <c r="C144" s="171">
        <f>Data!LO30</f>
        <v>0</v>
      </c>
      <c r="D144" s="171">
        <f>Data!MI30</f>
        <v>0</v>
      </c>
      <c r="E144" s="171">
        <f>Data!NC30</f>
        <v>0</v>
      </c>
      <c r="F144" s="171">
        <f>Data!NW30</f>
        <v>0</v>
      </c>
      <c r="G144" s="171">
        <f>Data!OQ30</f>
        <v>0</v>
      </c>
      <c r="H144" s="172">
        <f>Data!PK30</f>
        <v>2842172.1031381874</v>
      </c>
      <c r="I144" s="76">
        <f t="shared" si="6"/>
        <v>2842172.1031381874</v>
      </c>
    </row>
    <row r="145" spans="2:9" x14ac:dyDescent="0.2">
      <c r="B145" s="9" t="str">
        <f>$B$34</f>
        <v>Fine Arts</v>
      </c>
      <c r="C145" s="171">
        <f>Data!LP30</f>
        <v>0</v>
      </c>
      <c r="D145" s="171">
        <f>Data!MJ30</f>
        <v>0</v>
      </c>
      <c r="E145" s="171">
        <f>Data!ND30</f>
        <v>0</v>
      </c>
      <c r="F145" s="171">
        <f>Data!NX30</f>
        <v>0</v>
      </c>
      <c r="G145" s="171">
        <f>Data!OR30</f>
        <v>0</v>
      </c>
      <c r="H145" s="172">
        <f>Data!PL30</f>
        <v>443454.26862895873</v>
      </c>
      <c r="I145" s="76">
        <f t="shared" si="6"/>
        <v>443454.26862895873</v>
      </c>
    </row>
    <row r="146" spans="2:9" x14ac:dyDescent="0.2">
      <c r="B146" s="9" t="str">
        <f>$B$35</f>
        <v>Teacher Education</v>
      </c>
      <c r="C146" s="171">
        <f>Data!LQ30</f>
        <v>0</v>
      </c>
      <c r="D146" s="171">
        <f>Data!MK30</f>
        <v>0</v>
      </c>
      <c r="E146" s="171">
        <f>Data!NE30</f>
        <v>0</v>
      </c>
      <c r="F146" s="171">
        <f>Data!NY30</f>
        <v>0</v>
      </c>
      <c r="G146" s="171">
        <f>Data!OS30</f>
        <v>0</v>
      </c>
      <c r="H146" s="172">
        <f>Data!PN30</f>
        <v>5447544.3758672085</v>
      </c>
      <c r="I146" s="76">
        <f t="shared" si="6"/>
        <v>5447544.3758672085</v>
      </c>
    </row>
    <row r="147" spans="2:9" x14ac:dyDescent="0.2">
      <c r="B147" s="9" t="str">
        <f>$B$36</f>
        <v>Agriculture</v>
      </c>
      <c r="C147" s="171">
        <f>Data!LR30</f>
        <v>0</v>
      </c>
      <c r="D147" s="171">
        <f>Data!ML30</f>
        <v>0</v>
      </c>
      <c r="E147" s="171">
        <f>Data!NF30</f>
        <v>0</v>
      </c>
      <c r="F147" s="171">
        <f>Data!NZ30</f>
        <v>0</v>
      </c>
      <c r="G147" s="171">
        <f>Data!OT30</f>
        <v>0</v>
      </c>
      <c r="H147" s="172">
        <f>Data!PM30</f>
        <v>0</v>
      </c>
      <c r="I147" s="76">
        <f t="shared" si="6"/>
        <v>0</v>
      </c>
    </row>
    <row r="148" spans="2:9" x14ac:dyDescent="0.2">
      <c r="B148" s="9" t="str">
        <f>$B$37</f>
        <v>Engineering</v>
      </c>
      <c r="C148" s="171">
        <f>Data!LS30</f>
        <v>0</v>
      </c>
      <c r="D148" s="171">
        <f>Data!MM30</f>
        <v>0</v>
      </c>
      <c r="E148" s="171">
        <f>Data!NG30</f>
        <v>0</v>
      </c>
      <c r="F148" s="171">
        <f>Data!OA30</f>
        <v>0</v>
      </c>
      <c r="G148" s="171">
        <f>Data!OU30</f>
        <v>0</v>
      </c>
      <c r="H148" s="172">
        <f>Data!PO30</f>
        <v>0</v>
      </c>
      <c r="I148" s="76">
        <f t="shared" si="6"/>
        <v>0</v>
      </c>
    </row>
    <row r="149" spans="2:9" x14ac:dyDescent="0.2">
      <c r="B149" s="9" t="str">
        <f>$B$38</f>
        <v>Home Economics</v>
      </c>
      <c r="C149" s="171">
        <f>Data!LT30</f>
        <v>0</v>
      </c>
      <c r="D149" s="171">
        <f>Data!MN30</f>
        <v>0</v>
      </c>
      <c r="E149" s="171">
        <f>Data!NH30</f>
        <v>0</v>
      </c>
      <c r="F149" s="171">
        <f>Data!OB30</f>
        <v>0</v>
      </c>
      <c r="G149" s="171">
        <f>Data!OV30</f>
        <v>0</v>
      </c>
      <c r="H149" s="172">
        <f>Data!PP30</f>
        <v>617000.6451875685</v>
      </c>
      <c r="I149" s="76">
        <f t="shared" si="6"/>
        <v>617000.6451875685</v>
      </c>
    </row>
    <row r="150" spans="2:9" x14ac:dyDescent="0.2">
      <c r="B150" s="9" t="str">
        <f>$B$39</f>
        <v>Law</v>
      </c>
      <c r="C150" s="171">
        <f>Data!LU30</f>
        <v>0</v>
      </c>
      <c r="D150" s="171">
        <f>Data!MO30</f>
        <v>0</v>
      </c>
      <c r="E150" s="171">
        <f>Data!NI30</f>
        <v>0</v>
      </c>
      <c r="F150" s="171">
        <f>Data!OC30</f>
        <v>0</v>
      </c>
      <c r="G150" s="171">
        <f>Data!OW30</f>
        <v>0</v>
      </c>
      <c r="H150" s="172">
        <f>Data!PQ30</f>
        <v>9083531.2874645647</v>
      </c>
      <c r="I150" s="76">
        <f t="shared" si="6"/>
        <v>9083531.2874645647</v>
      </c>
    </row>
    <row r="151" spans="2:9" x14ac:dyDescent="0.2">
      <c r="B151" s="9" t="str">
        <f>$B$40</f>
        <v>Social Service</v>
      </c>
      <c r="C151" s="171">
        <f>Data!LV30</f>
        <v>0</v>
      </c>
      <c r="D151" s="171">
        <f>Data!MP30</f>
        <v>0</v>
      </c>
      <c r="E151" s="171">
        <f>Data!NJ30</f>
        <v>0</v>
      </c>
      <c r="F151" s="171">
        <f>Data!OD30</f>
        <v>0</v>
      </c>
      <c r="G151" s="171">
        <f>Data!OX30</f>
        <v>0</v>
      </c>
      <c r="H151" s="172">
        <f>Data!PR30</f>
        <v>707189.27831562271</v>
      </c>
      <c r="I151" s="76">
        <f t="shared" si="6"/>
        <v>707189.27831562271</v>
      </c>
    </row>
    <row r="152" spans="2:9" x14ac:dyDescent="0.2">
      <c r="B152" s="9" t="str">
        <f>$B$41</f>
        <v>Library Science</v>
      </c>
      <c r="C152" s="171">
        <f>Data!LW30</f>
        <v>0</v>
      </c>
      <c r="D152" s="171">
        <f>Data!MQ30</f>
        <v>0</v>
      </c>
      <c r="E152" s="171">
        <f>Data!NK30</f>
        <v>0</v>
      </c>
      <c r="F152" s="171">
        <f>Data!OE30</f>
        <v>0</v>
      </c>
      <c r="G152" s="171">
        <f>Data!OY30</f>
        <v>0</v>
      </c>
      <c r="H152" s="172">
        <f>Data!PS30</f>
        <v>0</v>
      </c>
      <c r="I152" s="76">
        <f t="shared" si="6"/>
        <v>0</v>
      </c>
    </row>
    <row r="153" spans="2:9" x14ac:dyDescent="0.2">
      <c r="B153" s="9" t="str">
        <f>$B$42</f>
        <v>Veterinary Science</v>
      </c>
      <c r="C153" s="171">
        <f>Data!LX30</f>
        <v>0</v>
      </c>
      <c r="D153" s="171">
        <f>Data!MR30</f>
        <v>0</v>
      </c>
      <c r="E153" s="171">
        <f>Data!NL30</f>
        <v>0</v>
      </c>
      <c r="F153" s="171">
        <f>Data!OF30</f>
        <v>0</v>
      </c>
      <c r="G153" s="171">
        <f>Data!OZ30</f>
        <v>0</v>
      </c>
      <c r="H153" s="172">
        <f>Data!PT30</f>
        <v>0</v>
      </c>
      <c r="I153" s="76">
        <f t="shared" si="6"/>
        <v>0</v>
      </c>
    </row>
    <row r="154" spans="2:9" x14ac:dyDescent="0.2">
      <c r="B154" s="9" t="str">
        <f>$B$43</f>
        <v>Vocational Training</v>
      </c>
      <c r="C154" s="171">
        <f>Data!LY30</f>
        <v>0</v>
      </c>
      <c r="D154" s="171">
        <f>Data!MS30</f>
        <v>0</v>
      </c>
      <c r="E154" s="171">
        <f>Data!NM30</f>
        <v>0</v>
      </c>
      <c r="F154" s="171">
        <f>Data!OG30</f>
        <v>0</v>
      </c>
      <c r="G154" s="171">
        <f>Data!PA30</f>
        <v>0</v>
      </c>
      <c r="H154" s="172">
        <f>Data!PU30</f>
        <v>0</v>
      </c>
      <c r="I154" s="76">
        <f t="shared" si="6"/>
        <v>0</v>
      </c>
    </row>
    <row r="155" spans="2:9" x14ac:dyDescent="0.2">
      <c r="B155" s="9" t="str">
        <f>$B$44</f>
        <v>Physical Training</v>
      </c>
      <c r="C155" s="171">
        <f>Data!LZ30</f>
        <v>0</v>
      </c>
      <c r="D155" s="171">
        <f>Data!MT30</f>
        <v>0</v>
      </c>
      <c r="E155" s="171">
        <f>Data!NN30</f>
        <v>0</v>
      </c>
      <c r="F155" s="171">
        <f>Data!OH30</f>
        <v>0</v>
      </c>
      <c r="G155" s="171">
        <f>Data!PB30</f>
        <v>0</v>
      </c>
      <c r="H155" s="172">
        <f>Data!PV30</f>
        <v>0</v>
      </c>
      <c r="I155" s="76">
        <f t="shared" si="6"/>
        <v>0</v>
      </c>
    </row>
    <row r="156" spans="2:9" x14ac:dyDescent="0.2">
      <c r="B156" s="9" t="str">
        <f>$B$45</f>
        <v>Health Services</v>
      </c>
      <c r="C156" s="171">
        <f>Data!MA30</f>
        <v>0</v>
      </c>
      <c r="D156" s="171">
        <f>Data!MU30</f>
        <v>0</v>
      </c>
      <c r="E156" s="171">
        <f>Data!NO30</f>
        <v>0</v>
      </c>
      <c r="F156" s="171">
        <f>Data!OI30</f>
        <v>0</v>
      </c>
      <c r="G156" s="171">
        <f>Data!PC30</f>
        <v>0</v>
      </c>
      <c r="H156" s="172">
        <f>Data!PW30</f>
        <v>221501.62007077818</v>
      </c>
      <c r="I156" s="76">
        <f t="shared" si="6"/>
        <v>221501.62007077818</v>
      </c>
    </row>
    <row r="157" spans="2:9" x14ac:dyDescent="0.2">
      <c r="B157" s="9" t="str">
        <f>$B$46</f>
        <v>Pharmacy</v>
      </c>
      <c r="C157" s="171">
        <f>Data!MB30</f>
        <v>0</v>
      </c>
      <c r="D157" s="171">
        <f>Data!MV30</f>
        <v>0</v>
      </c>
      <c r="E157" s="171">
        <f>Data!NP30</f>
        <v>0</v>
      </c>
      <c r="F157" s="171">
        <f>Data!OJ30</f>
        <v>0</v>
      </c>
      <c r="G157" s="171">
        <f>Data!PD30</f>
        <v>0</v>
      </c>
      <c r="H157" s="172">
        <f>Data!PX30</f>
        <v>9934428.0465139206</v>
      </c>
      <c r="I157" s="76">
        <f t="shared" si="6"/>
        <v>9934428.0465139206</v>
      </c>
    </row>
    <row r="158" spans="2:9" x14ac:dyDescent="0.2">
      <c r="B158" s="9" t="str">
        <f>$B$47</f>
        <v>Business Administration</v>
      </c>
      <c r="C158" s="171">
        <f>Data!MC30</f>
        <v>0</v>
      </c>
      <c r="D158" s="171">
        <f>Data!MW30</f>
        <v>0</v>
      </c>
      <c r="E158" s="171">
        <f>Data!NQ30</f>
        <v>0</v>
      </c>
      <c r="F158" s="171">
        <f>Data!OK30</f>
        <v>0</v>
      </c>
      <c r="G158" s="171">
        <f>Data!PE30</f>
        <v>0</v>
      </c>
      <c r="H158" s="172">
        <f>Data!PY30</f>
        <v>2463723.6759910984</v>
      </c>
      <c r="I158" s="76">
        <f t="shared" si="6"/>
        <v>2463723.6759910984</v>
      </c>
    </row>
    <row r="159" spans="2:9" x14ac:dyDescent="0.2">
      <c r="B159" s="9" t="str">
        <f>$B$48</f>
        <v>Optometry</v>
      </c>
      <c r="C159" s="171">
        <f>Data!MD30</f>
        <v>0</v>
      </c>
      <c r="D159" s="171">
        <f>Data!MX30</f>
        <v>0</v>
      </c>
      <c r="E159" s="171">
        <f>Data!NR30</f>
        <v>0</v>
      </c>
      <c r="F159" s="171">
        <f>Data!OL30</f>
        <v>0</v>
      </c>
      <c r="G159" s="171">
        <f>Data!PF30</f>
        <v>0</v>
      </c>
      <c r="H159" s="172">
        <f>Data!PZ30</f>
        <v>0</v>
      </c>
      <c r="I159" s="76">
        <f t="shared" si="6"/>
        <v>0</v>
      </c>
    </row>
    <row r="160" spans="2:9" x14ac:dyDescent="0.2">
      <c r="B160" s="9" t="str">
        <f>$B$49</f>
        <v>Teacher Ed-Practice Teaching</v>
      </c>
      <c r="C160" s="171">
        <f>Data!ME30</f>
        <v>0</v>
      </c>
      <c r="D160" s="171">
        <f>Data!MY30</f>
        <v>0</v>
      </c>
      <c r="E160" s="171">
        <f>Data!NS30</f>
        <v>0</v>
      </c>
      <c r="F160" s="171">
        <f>Data!OM30</f>
        <v>0</v>
      </c>
      <c r="G160" s="171">
        <f>Data!PG30</f>
        <v>0</v>
      </c>
      <c r="H160" s="172">
        <f>Data!QA30</f>
        <v>0</v>
      </c>
      <c r="I160" s="76">
        <f t="shared" si="6"/>
        <v>0</v>
      </c>
    </row>
    <row r="161" spans="2:10" x14ac:dyDescent="0.2">
      <c r="B161" s="9" t="str">
        <f>$B$50</f>
        <v>Technology</v>
      </c>
      <c r="C161" s="171">
        <f>Data!MF30</f>
        <v>0</v>
      </c>
      <c r="D161" s="171">
        <f>Data!MZ30</f>
        <v>0</v>
      </c>
      <c r="E161" s="171">
        <f>Data!NT30</f>
        <v>0</v>
      </c>
      <c r="F161" s="171">
        <f>Data!ON30</f>
        <v>0</v>
      </c>
      <c r="G161" s="171">
        <f>Data!PH30</f>
        <v>0</v>
      </c>
      <c r="H161" s="172">
        <f>Data!QB30</f>
        <v>8513303.3702979684</v>
      </c>
      <c r="I161" s="76">
        <f t="shared" si="6"/>
        <v>8513303.3702979684</v>
      </c>
    </row>
    <row r="162" spans="2:10" x14ac:dyDescent="0.2">
      <c r="B162" s="9" t="str">
        <f>$B$51</f>
        <v>Nursing</v>
      </c>
      <c r="C162" s="171">
        <f>Data!MG30</f>
        <v>0</v>
      </c>
      <c r="D162" s="171">
        <f>Data!NA30</f>
        <v>0</v>
      </c>
      <c r="E162" s="171">
        <f>Data!NU30</f>
        <v>0</v>
      </c>
      <c r="F162" s="171">
        <f>Data!OO30</f>
        <v>0</v>
      </c>
      <c r="G162" s="171">
        <f>Data!PI30</f>
        <v>0</v>
      </c>
      <c r="H162" s="172">
        <f>Data!QC30</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52424592.769999996</v>
      </c>
      <c r="I163" s="76">
        <f>SUM(I143:I162)</f>
        <v>52424592.769999996</v>
      </c>
      <c r="J163" s="267">
        <f>H138-I163</f>
        <v>7.0000007748603821E-2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6782931.4516754001</v>
      </c>
      <c r="D168" s="21">
        <f t="shared" si="8"/>
        <v>2149527.3113370421</v>
      </c>
      <c r="E168" s="21">
        <f t="shared" si="8"/>
        <v>3145366.7549081114</v>
      </c>
      <c r="F168" s="21">
        <f t="shared" si="8"/>
        <v>72918.580603569251</v>
      </c>
      <c r="G168" s="21">
        <f t="shared" si="8"/>
        <v>0</v>
      </c>
      <c r="H168" s="40">
        <f t="shared" ref="H168:H188" si="9">SUM(C168:G168)</f>
        <v>12150744.098524123</v>
      </c>
      <c r="I168" s="56"/>
      <c r="J168" s="57"/>
    </row>
    <row r="169" spans="2:10" x14ac:dyDescent="0.2">
      <c r="B169" s="9" t="str">
        <f>$B$33</f>
        <v>Science</v>
      </c>
      <c r="C169" s="22">
        <f t="shared" si="8"/>
        <v>1381557.4887865023</v>
      </c>
      <c r="D169" s="22">
        <f t="shared" si="8"/>
        <v>677759.89802227053</v>
      </c>
      <c r="E169" s="22">
        <f t="shared" si="8"/>
        <v>378948.39783065621</v>
      </c>
      <c r="F169" s="22">
        <f t="shared" si="8"/>
        <v>403906.31849875848</v>
      </c>
      <c r="G169" s="22">
        <f t="shared" si="8"/>
        <v>0</v>
      </c>
      <c r="H169" s="75">
        <f t="shared" si="9"/>
        <v>2842172.1031381874</v>
      </c>
      <c r="I169" s="56"/>
      <c r="J169" s="57"/>
    </row>
    <row r="170" spans="2:10" x14ac:dyDescent="0.2">
      <c r="B170" s="9" t="str">
        <f>$B$34</f>
        <v>Fine Arts</v>
      </c>
      <c r="C170" s="22">
        <f t="shared" si="8"/>
        <v>247307.76905702736</v>
      </c>
      <c r="D170" s="22">
        <f t="shared" si="8"/>
        <v>180465.797289401</v>
      </c>
      <c r="E170" s="22">
        <f t="shared" si="8"/>
        <v>15680.702282530365</v>
      </c>
      <c r="F170" s="22">
        <f t="shared" si="8"/>
        <v>0</v>
      </c>
      <c r="G170" s="22">
        <f t="shared" si="8"/>
        <v>0</v>
      </c>
      <c r="H170" s="75">
        <f t="shared" si="9"/>
        <v>443454.26862895873</v>
      </c>
      <c r="I170" s="56"/>
      <c r="J170" s="57"/>
    </row>
    <row r="171" spans="2:10" x14ac:dyDescent="0.2">
      <c r="B171" s="9" t="str">
        <f>$B$35</f>
        <v>Teacher Education</v>
      </c>
      <c r="C171" s="22">
        <f t="shared" si="8"/>
        <v>406835.88354466506</v>
      </c>
      <c r="D171" s="22">
        <f t="shared" si="8"/>
        <v>793116.90244628675</v>
      </c>
      <c r="E171" s="22">
        <f t="shared" si="8"/>
        <v>1444534.9138581848</v>
      </c>
      <c r="F171" s="22">
        <f t="shared" si="8"/>
        <v>2803056.6760180709</v>
      </c>
      <c r="G171" s="22">
        <f t="shared" si="8"/>
        <v>0</v>
      </c>
      <c r="H171" s="75">
        <f t="shared" si="9"/>
        <v>5447544.3758672075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0</v>
      </c>
      <c r="D173" s="22">
        <f t="shared" si="8"/>
        <v>0</v>
      </c>
      <c r="E173" s="22">
        <f t="shared" si="8"/>
        <v>0</v>
      </c>
      <c r="F173" s="22">
        <f t="shared" si="8"/>
        <v>0</v>
      </c>
      <c r="G173" s="22">
        <f t="shared" si="8"/>
        <v>0</v>
      </c>
      <c r="H173" s="75">
        <f t="shared" si="9"/>
        <v>0</v>
      </c>
      <c r="I173" s="56"/>
      <c r="J173" s="57"/>
    </row>
    <row r="174" spans="2:10" x14ac:dyDescent="0.2">
      <c r="B174" s="9" t="str">
        <f>$B$38</f>
        <v>Home Economics</v>
      </c>
      <c r="C174" s="22">
        <f t="shared" si="8"/>
        <v>174645.43052681885</v>
      </c>
      <c r="D174" s="22">
        <f t="shared" si="8"/>
        <v>144474.94182625884</v>
      </c>
      <c r="E174" s="22">
        <f t="shared" si="8"/>
        <v>245709.29018467944</v>
      </c>
      <c r="F174" s="22">
        <f t="shared" si="8"/>
        <v>52170.982649811376</v>
      </c>
      <c r="G174" s="22">
        <f t="shared" si="8"/>
        <v>0</v>
      </c>
      <c r="H174" s="75">
        <f t="shared" si="9"/>
        <v>617000.6451875685</v>
      </c>
      <c r="I174" s="56"/>
      <c r="J174" s="57"/>
    </row>
    <row r="175" spans="2:10" x14ac:dyDescent="0.2">
      <c r="B175" s="9" t="str">
        <f>$B$39</f>
        <v>Law</v>
      </c>
      <c r="C175" s="22">
        <f t="shared" si="8"/>
        <v>0</v>
      </c>
      <c r="D175" s="22">
        <f t="shared" si="8"/>
        <v>0</v>
      </c>
      <c r="E175" s="22">
        <f t="shared" si="8"/>
        <v>0</v>
      </c>
      <c r="F175" s="22">
        <f t="shared" si="8"/>
        <v>0</v>
      </c>
      <c r="G175" s="22">
        <f t="shared" si="8"/>
        <v>9083531.2874645647</v>
      </c>
      <c r="H175" s="75">
        <f t="shared" si="9"/>
        <v>9083531.2874645647</v>
      </c>
      <c r="I175" s="56"/>
      <c r="J175" s="57"/>
    </row>
    <row r="176" spans="2:10" x14ac:dyDescent="0.2">
      <c r="B176" s="9" t="str">
        <f>$B$40</f>
        <v>Social Service</v>
      </c>
      <c r="C176" s="22">
        <f t="shared" si="8"/>
        <v>176660.69011833533</v>
      </c>
      <c r="D176" s="22">
        <f t="shared" si="8"/>
        <v>530528.5881972874</v>
      </c>
      <c r="E176" s="22">
        <f t="shared" si="8"/>
        <v>0</v>
      </c>
      <c r="F176" s="22">
        <f t="shared" si="8"/>
        <v>0</v>
      </c>
      <c r="G176" s="22">
        <f t="shared" si="8"/>
        <v>0</v>
      </c>
      <c r="H176" s="75">
        <f t="shared" si="9"/>
        <v>707189.27831562271</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53617.355409153541</v>
      </c>
      <c r="D181" s="22">
        <f t="shared" si="8"/>
        <v>139033.63908602681</v>
      </c>
      <c r="E181" s="22">
        <f t="shared" si="8"/>
        <v>28850.625575597802</v>
      </c>
      <c r="F181" s="22">
        <f t="shared" si="8"/>
        <v>0</v>
      </c>
      <c r="G181" s="22">
        <f t="shared" si="8"/>
        <v>0</v>
      </c>
      <c r="H181" s="75">
        <f t="shared" si="9"/>
        <v>221501.62007077815</v>
      </c>
      <c r="I181" s="56"/>
      <c r="J181" s="57"/>
    </row>
    <row r="182" spans="2:10" x14ac:dyDescent="0.2">
      <c r="B182" s="9" t="str">
        <f>$B$46</f>
        <v>Pharmacy</v>
      </c>
      <c r="C182" s="22">
        <f t="shared" si="8"/>
        <v>0</v>
      </c>
      <c r="D182" s="22">
        <f t="shared" si="8"/>
        <v>481053.06366042269</v>
      </c>
      <c r="E182" s="22">
        <f t="shared" si="8"/>
        <v>557192.37969596428</v>
      </c>
      <c r="F182" s="22">
        <f t="shared" si="8"/>
        <v>1306292.3446533936</v>
      </c>
      <c r="G182" s="22">
        <f t="shared" si="8"/>
        <v>7589890.2585041402</v>
      </c>
      <c r="H182" s="75">
        <f t="shared" si="9"/>
        <v>9934428.0465139206</v>
      </c>
      <c r="I182" s="56"/>
      <c r="J182" s="57"/>
    </row>
    <row r="183" spans="2:10" x14ac:dyDescent="0.2">
      <c r="B183" s="9" t="str">
        <f>$B$47</f>
        <v>Business Administration</v>
      </c>
      <c r="C183" s="22">
        <f t="shared" si="8"/>
        <v>487267.38709419698</v>
      </c>
      <c r="D183" s="22">
        <f t="shared" si="8"/>
        <v>1295192.1697837224</v>
      </c>
      <c r="E183" s="22">
        <f t="shared" si="8"/>
        <v>681264.11911317892</v>
      </c>
      <c r="F183" s="22">
        <f t="shared" si="8"/>
        <v>0</v>
      </c>
      <c r="G183" s="22">
        <f t="shared" si="8"/>
        <v>0</v>
      </c>
      <c r="H183" s="75">
        <f t="shared" si="9"/>
        <v>2463723.6759910984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3302265.8554816139</v>
      </c>
      <c r="D186" s="22">
        <f t="shared" si="10"/>
        <v>4921771.337371585</v>
      </c>
      <c r="E186" s="22">
        <f t="shared" si="10"/>
        <v>289266.17744476936</v>
      </c>
      <c r="F186" s="22">
        <f t="shared" si="10"/>
        <v>0</v>
      </c>
      <c r="G186" s="22">
        <f t="shared" si="10"/>
        <v>0</v>
      </c>
      <c r="H186" s="75">
        <f t="shared" si="9"/>
        <v>8513303.3702979684</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13013089.311693713</v>
      </c>
      <c r="D188" s="40">
        <f>SUM(D168:D187)</f>
        <v>11312923.649020303</v>
      </c>
      <c r="E188" s="40">
        <f>SUM(E168:E187)</f>
        <v>6786813.3608936714</v>
      </c>
      <c r="F188" s="40">
        <f>SUM(F168:F187)</f>
        <v>4638344.9024236035</v>
      </c>
      <c r="G188" s="40">
        <f>SUM(G168:G187)</f>
        <v>16673421.545968704</v>
      </c>
      <c r="H188" s="40">
        <f t="shared" si="9"/>
        <v>52424592.769999996</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15839282</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2259524.919060031</v>
      </c>
      <c r="D193" s="42">
        <f t="shared" si="11"/>
        <v>716048.88811997196</v>
      </c>
      <c r="E193" s="42">
        <f t="shared" si="11"/>
        <v>1047782.1592229727</v>
      </c>
      <c r="F193" s="42">
        <f t="shared" si="11"/>
        <v>24290.581603261777</v>
      </c>
      <c r="G193" s="42">
        <f t="shared" si="11"/>
        <v>0</v>
      </c>
      <c r="H193" s="42">
        <f>SUM(C193:G193)</f>
        <v>4047646.548006237</v>
      </c>
      <c r="I193" s="1"/>
    </row>
    <row r="194" spans="2:9" x14ac:dyDescent="0.2">
      <c r="B194" s="9" t="str">
        <f>$B$33</f>
        <v>Science</v>
      </c>
      <c r="C194" s="43">
        <f t="shared" si="11"/>
        <v>859034.50525015756</v>
      </c>
      <c r="D194" s="43">
        <f t="shared" si="11"/>
        <v>421422.30301784503</v>
      </c>
      <c r="E194" s="43">
        <f t="shared" si="11"/>
        <v>235625.1926452429</v>
      </c>
      <c r="F194" s="43">
        <f t="shared" si="11"/>
        <v>251143.7036063956</v>
      </c>
      <c r="G194" s="43">
        <f t="shared" si="11"/>
        <v>0</v>
      </c>
      <c r="H194" s="43">
        <f t="shared" ref="H194:H213" si="12">SUM(C194:G194)</f>
        <v>1767225.7045196411</v>
      </c>
      <c r="I194" s="1"/>
    </row>
    <row r="195" spans="2:9" x14ac:dyDescent="0.2">
      <c r="B195" s="9" t="str">
        <f>$B$34</f>
        <v>Fine Arts</v>
      </c>
      <c r="C195" s="43">
        <f t="shared" si="11"/>
        <v>501513.56905003235</v>
      </c>
      <c r="D195" s="43">
        <f t="shared" si="11"/>
        <v>365965.23609089333</v>
      </c>
      <c r="E195" s="43">
        <f t="shared" si="11"/>
        <v>31798.778489281467</v>
      </c>
      <c r="F195" s="43">
        <f t="shared" si="11"/>
        <v>0</v>
      </c>
      <c r="G195" s="43">
        <f t="shared" si="11"/>
        <v>0</v>
      </c>
      <c r="H195" s="43">
        <f t="shared" si="12"/>
        <v>899277.58363020711</v>
      </c>
      <c r="I195" s="1"/>
    </row>
    <row r="196" spans="2:9" x14ac:dyDescent="0.2">
      <c r="B196" s="9" t="str">
        <f>$B$35</f>
        <v>Teacher Education</v>
      </c>
      <c r="C196" s="43">
        <f t="shared" si="11"/>
        <v>85519.538970257738</v>
      </c>
      <c r="D196" s="43">
        <f t="shared" si="11"/>
        <v>166718.31219941747</v>
      </c>
      <c r="E196" s="43">
        <f t="shared" si="11"/>
        <v>303650.59931108647</v>
      </c>
      <c r="F196" s="43">
        <f t="shared" si="11"/>
        <v>589220.67677997961</v>
      </c>
      <c r="G196" s="43">
        <f t="shared" si="11"/>
        <v>0</v>
      </c>
      <c r="H196" s="43">
        <f t="shared" si="12"/>
        <v>1145109.1272607413</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210645.93249881131</v>
      </c>
      <c r="D198" s="43">
        <f t="shared" si="11"/>
        <v>266270.00404144055</v>
      </c>
      <c r="E198" s="43">
        <f t="shared" si="11"/>
        <v>212020.05311504781</v>
      </c>
      <c r="F198" s="43">
        <f t="shared" si="11"/>
        <v>133831.71657204395</v>
      </c>
      <c r="G198" s="43">
        <f t="shared" si="11"/>
        <v>0</v>
      </c>
      <c r="H198" s="43">
        <f t="shared" si="12"/>
        <v>822767.70622734353</v>
      </c>
      <c r="I198" s="1"/>
    </row>
    <row r="199" spans="2:9" x14ac:dyDescent="0.2">
      <c r="B199" s="9" t="str">
        <f>$B$38</f>
        <v>Home Economics</v>
      </c>
      <c r="C199" s="43">
        <f t="shared" si="11"/>
        <v>42552.226242505923</v>
      </c>
      <c r="D199" s="43">
        <f t="shared" si="11"/>
        <v>35201.209630387631</v>
      </c>
      <c r="E199" s="43">
        <f t="shared" si="11"/>
        <v>59866.881568472876</v>
      </c>
      <c r="F199" s="43">
        <f t="shared" si="11"/>
        <v>12711.420220454722</v>
      </c>
      <c r="G199" s="43">
        <f t="shared" si="11"/>
        <v>0</v>
      </c>
      <c r="H199" s="43">
        <f t="shared" si="12"/>
        <v>150331.73766182116</v>
      </c>
      <c r="I199" s="1"/>
    </row>
    <row r="200" spans="2:9" x14ac:dyDescent="0.2">
      <c r="B200" s="9" t="str">
        <f>$B$39</f>
        <v>Law</v>
      </c>
      <c r="C200" s="43">
        <f t="shared" si="11"/>
        <v>0</v>
      </c>
      <c r="D200" s="43">
        <f t="shared" si="11"/>
        <v>0</v>
      </c>
      <c r="E200" s="43">
        <f t="shared" si="11"/>
        <v>0</v>
      </c>
      <c r="F200" s="43">
        <f t="shared" si="11"/>
        <v>0</v>
      </c>
      <c r="G200" s="43">
        <f t="shared" si="11"/>
        <v>2502632.568540005</v>
      </c>
      <c r="H200" s="43">
        <f t="shared" si="12"/>
        <v>2502632.568540005</v>
      </c>
      <c r="I200" s="1"/>
    </row>
    <row r="201" spans="2:9" x14ac:dyDescent="0.2">
      <c r="B201" s="9" t="str">
        <f>$B$40</f>
        <v>Social Service</v>
      </c>
      <c r="C201" s="43">
        <f t="shared" si="11"/>
        <v>40695.581953604436</v>
      </c>
      <c r="D201" s="43">
        <f t="shared" si="11"/>
        <v>122212.64178947052</v>
      </c>
      <c r="E201" s="43">
        <f t="shared" si="11"/>
        <v>0</v>
      </c>
      <c r="F201" s="43">
        <f t="shared" si="11"/>
        <v>0</v>
      </c>
      <c r="G201" s="43">
        <f t="shared" si="11"/>
        <v>0</v>
      </c>
      <c r="H201" s="43">
        <f t="shared" si="12"/>
        <v>162908.22374307495</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5300.1795197693473</v>
      </c>
      <c r="D204" s="43">
        <f t="shared" si="11"/>
        <v>0</v>
      </c>
      <c r="E204" s="43">
        <f t="shared" si="11"/>
        <v>0</v>
      </c>
      <c r="F204" s="43">
        <f t="shared" si="11"/>
        <v>0</v>
      </c>
      <c r="G204" s="43">
        <f t="shared" si="11"/>
        <v>0</v>
      </c>
      <c r="H204" s="43">
        <f t="shared" si="12"/>
        <v>5300.1795197693473</v>
      </c>
      <c r="I204" s="1"/>
    </row>
    <row r="205" spans="2:9" x14ac:dyDescent="0.2">
      <c r="B205" s="9" t="str">
        <f>$B$44</f>
        <v>Physical Training</v>
      </c>
      <c r="C205" s="43">
        <f t="shared" si="11"/>
        <v>9334.733727896315</v>
      </c>
      <c r="D205" s="43">
        <f t="shared" si="11"/>
        <v>9759.5204289342946</v>
      </c>
      <c r="E205" s="43">
        <f t="shared" si="11"/>
        <v>0</v>
      </c>
      <c r="F205" s="43">
        <f t="shared" si="11"/>
        <v>0</v>
      </c>
      <c r="G205" s="43">
        <f t="shared" si="11"/>
        <v>0</v>
      </c>
      <c r="H205" s="43">
        <f t="shared" si="12"/>
        <v>19094.254156830611</v>
      </c>
      <c r="I205" s="1"/>
    </row>
    <row r="206" spans="2:9" x14ac:dyDescent="0.2">
      <c r="B206" s="9" t="str">
        <f>$B$45</f>
        <v>Health Services</v>
      </c>
      <c r="C206" s="43">
        <f t="shared" si="11"/>
        <v>169785.03772071959</v>
      </c>
      <c r="D206" s="43">
        <f t="shared" si="11"/>
        <v>440264.75152558519</v>
      </c>
      <c r="E206" s="43">
        <f t="shared" si="11"/>
        <v>91358.563178648954</v>
      </c>
      <c r="F206" s="43">
        <f t="shared" si="11"/>
        <v>0</v>
      </c>
      <c r="G206" s="43">
        <f t="shared" si="11"/>
        <v>0</v>
      </c>
      <c r="H206" s="43">
        <f t="shared" si="12"/>
        <v>701408.35242495371</v>
      </c>
      <c r="I206" s="1"/>
    </row>
    <row r="207" spans="2:9" x14ac:dyDescent="0.2">
      <c r="B207" s="9" t="str">
        <f>$B$46</f>
        <v>Pharmacy</v>
      </c>
      <c r="C207" s="43">
        <f t="shared" si="11"/>
        <v>0</v>
      </c>
      <c r="D207" s="43">
        <f t="shared" si="11"/>
        <v>60010.486137524</v>
      </c>
      <c r="E207" s="43">
        <f t="shared" si="11"/>
        <v>69508.72596725059</v>
      </c>
      <c r="F207" s="43">
        <f t="shared" si="11"/>
        <v>162957.57071763059</v>
      </c>
      <c r="G207" s="43">
        <f t="shared" si="11"/>
        <v>946824.86933460482</v>
      </c>
      <c r="H207" s="43">
        <f t="shared" si="12"/>
        <v>1239301.65215701</v>
      </c>
      <c r="I207" s="1"/>
    </row>
    <row r="208" spans="2:9" x14ac:dyDescent="0.2">
      <c r="B208" s="9" t="str">
        <f>$B$47</f>
        <v>Business Administration</v>
      </c>
      <c r="C208" s="43">
        <f t="shared" si="11"/>
        <v>370084.70626389986</v>
      </c>
      <c r="D208" s="43">
        <f t="shared" si="11"/>
        <v>983712.07760935044</v>
      </c>
      <c r="E208" s="43">
        <f t="shared" si="11"/>
        <v>517427.26496365183</v>
      </c>
      <c r="F208" s="43">
        <f t="shared" si="11"/>
        <v>0</v>
      </c>
      <c r="G208" s="43">
        <f t="shared" si="11"/>
        <v>0</v>
      </c>
      <c r="H208" s="43">
        <f t="shared" si="12"/>
        <v>1871224.048836902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41186.84041774099</v>
      </c>
      <c r="E210" s="43">
        <f t="shared" si="13"/>
        <v>0</v>
      </c>
      <c r="F210" s="43">
        <f t="shared" si="13"/>
        <v>0</v>
      </c>
      <c r="G210" s="43">
        <f t="shared" si="13"/>
        <v>0</v>
      </c>
      <c r="H210" s="43">
        <f t="shared" si="12"/>
        <v>41186.84041774099</v>
      </c>
      <c r="I210" s="1"/>
    </row>
    <row r="211" spans="2:9" x14ac:dyDescent="0.2">
      <c r="B211" s="9" t="str">
        <f>$B$50</f>
        <v>Technology</v>
      </c>
      <c r="C211" s="43">
        <f t="shared" si="13"/>
        <v>179931.76685832947</v>
      </c>
      <c r="D211" s="43">
        <f t="shared" si="13"/>
        <v>268174.35408355278</v>
      </c>
      <c r="E211" s="43">
        <f t="shared" si="13"/>
        <v>15761.351955838067</v>
      </c>
      <c r="F211" s="43">
        <f t="shared" si="13"/>
        <v>0</v>
      </c>
      <c r="G211" s="43">
        <f t="shared" si="13"/>
        <v>0</v>
      </c>
      <c r="H211" s="43">
        <f t="shared" si="12"/>
        <v>463867.47289772035</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4733922.6971160136</v>
      </c>
      <c r="D213" s="42">
        <f>SUM(D193:D212)</f>
        <v>3896946.6250921139</v>
      </c>
      <c r="E213" s="42">
        <f>SUM(E193:E212)</f>
        <v>2584799.5704174931</v>
      </c>
      <c r="F213" s="42">
        <f>SUM(F193:F212)</f>
        <v>1174155.6694997663</v>
      </c>
      <c r="G213" s="42">
        <f>SUM(G193:G212)</f>
        <v>3449457.4378746096</v>
      </c>
      <c r="H213" s="42">
        <f t="shared" si="12"/>
        <v>15839281.999999996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46699804</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12501042.588185042</v>
      </c>
      <c r="D218" s="42">
        <f t="shared" si="14"/>
        <v>3463956.3116835896</v>
      </c>
      <c r="E218" s="42">
        <f t="shared" si="14"/>
        <v>1749715.7205235402</v>
      </c>
      <c r="F218" s="42">
        <f t="shared" si="14"/>
        <v>175052.49147765973</v>
      </c>
      <c r="G218" s="42">
        <f t="shared" si="14"/>
        <v>0</v>
      </c>
      <c r="H218" s="42">
        <f>SUM(C218:G218)</f>
        <v>17889767.111869834</v>
      </c>
      <c r="I218" s="1"/>
    </row>
    <row r="219" spans="2:9" x14ac:dyDescent="0.2">
      <c r="B219" s="9" t="str">
        <f>$B$33</f>
        <v>Science</v>
      </c>
      <c r="C219" s="43">
        <f t="shared" si="14"/>
        <v>3852855.4630685733</v>
      </c>
      <c r="D219" s="43">
        <f t="shared" si="14"/>
        <v>1505449.3007563415</v>
      </c>
      <c r="E219" s="43">
        <f t="shared" si="14"/>
        <v>157820.9220375701</v>
      </c>
      <c r="F219" s="43">
        <f t="shared" si="14"/>
        <v>188367.44608669871</v>
      </c>
      <c r="G219" s="43">
        <f t="shared" si="14"/>
        <v>0</v>
      </c>
      <c r="H219" s="43">
        <f t="shared" ref="H219:H238" si="15">SUM(C219:G219)</f>
        <v>5704493.1319491835</v>
      </c>
      <c r="I219" s="1"/>
    </row>
    <row r="220" spans="2:9" x14ac:dyDescent="0.2">
      <c r="B220" s="9" t="str">
        <f>$B$34</f>
        <v>Fine Arts</v>
      </c>
      <c r="C220" s="43">
        <f t="shared" si="14"/>
        <v>1542998.4239329123</v>
      </c>
      <c r="D220" s="43">
        <f t="shared" si="14"/>
        <v>846637.36668244156</v>
      </c>
      <c r="E220" s="43">
        <f t="shared" si="14"/>
        <v>62895.422804640482</v>
      </c>
      <c r="F220" s="43">
        <f t="shared" si="14"/>
        <v>0</v>
      </c>
      <c r="G220" s="43">
        <f t="shared" si="14"/>
        <v>0</v>
      </c>
      <c r="H220" s="43">
        <f t="shared" si="15"/>
        <v>2452531.2134199943</v>
      </c>
      <c r="I220" s="1"/>
    </row>
    <row r="221" spans="2:9" x14ac:dyDescent="0.2">
      <c r="B221" s="9" t="str">
        <f>$B$35</f>
        <v>Teacher Education</v>
      </c>
      <c r="C221" s="43">
        <f t="shared" si="14"/>
        <v>282786.36528845673</v>
      </c>
      <c r="D221" s="43">
        <f t="shared" si="14"/>
        <v>905830.83635301224</v>
      </c>
      <c r="E221" s="43">
        <f t="shared" si="14"/>
        <v>639436.79851384484</v>
      </c>
      <c r="F221" s="43">
        <f t="shared" si="14"/>
        <v>569801.73400446295</v>
      </c>
      <c r="G221" s="43">
        <f t="shared" si="14"/>
        <v>0</v>
      </c>
      <c r="H221" s="43">
        <f t="shared" si="15"/>
        <v>2397855.7341597769</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515396.2780693206</v>
      </c>
      <c r="D223" s="43">
        <f t="shared" si="14"/>
        <v>1140043.4591360877</v>
      </c>
      <c r="E223" s="43">
        <f t="shared" si="14"/>
        <v>170341.7700959013</v>
      </c>
      <c r="F223" s="43">
        <f t="shared" si="14"/>
        <v>88113.6702068757</v>
      </c>
      <c r="G223" s="43">
        <f t="shared" si="14"/>
        <v>0</v>
      </c>
      <c r="H223" s="43">
        <f t="shared" si="15"/>
        <v>1913895.1775081854</v>
      </c>
      <c r="I223" s="1"/>
    </row>
    <row r="224" spans="2:9" x14ac:dyDescent="0.2">
      <c r="B224" s="9" t="str">
        <f>$B$38</f>
        <v>Home Economics</v>
      </c>
      <c r="C224" s="43">
        <f t="shared" si="14"/>
        <v>164451.14781390253</v>
      </c>
      <c r="D224" s="43">
        <f t="shared" si="14"/>
        <v>168189.13738128502</v>
      </c>
      <c r="E224" s="43">
        <f t="shared" si="14"/>
        <v>60274.78018778046</v>
      </c>
      <c r="F224" s="43">
        <f t="shared" si="14"/>
        <v>17622.734041375141</v>
      </c>
      <c r="G224" s="43">
        <f t="shared" si="14"/>
        <v>0</v>
      </c>
      <c r="H224" s="43">
        <f t="shared" si="15"/>
        <v>410537.79942434316</v>
      </c>
      <c r="I224" s="1"/>
    </row>
    <row r="225" spans="2:10" x14ac:dyDescent="0.2">
      <c r="B225" s="9" t="str">
        <f>$B$39</f>
        <v>Law</v>
      </c>
      <c r="C225" s="43">
        <f t="shared" si="14"/>
        <v>0</v>
      </c>
      <c r="D225" s="43">
        <f t="shared" si="14"/>
        <v>0</v>
      </c>
      <c r="E225" s="43">
        <f t="shared" si="14"/>
        <v>0</v>
      </c>
      <c r="F225" s="43">
        <f t="shared" si="14"/>
        <v>0</v>
      </c>
      <c r="G225" s="43">
        <f t="shared" si="14"/>
        <v>2771280.3347409521</v>
      </c>
      <c r="H225" s="43">
        <f t="shared" si="15"/>
        <v>2771280.3347409521</v>
      </c>
      <c r="I225" s="1"/>
    </row>
    <row r="226" spans="2:10" x14ac:dyDescent="0.2">
      <c r="B226" s="9" t="str">
        <f>$B$40</f>
        <v>Social Service</v>
      </c>
      <c r="C226" s="43">
        <f t="shared" si="14"/>
        <v>122250.72099393282</v>
      </c>
      <c r="D226" s="43">
        <f t="shared" si="14"/>
        <v>612424.74389936612</v>
      </c>
      <c r="E226" s="43">
        <f t="shared" si="14"/>
        <v>0</v>
      </c>
      <c r="F226" s="43">
        <f t="shared" si="14"/>
        <v>0</v>
      </c>
      <c r="G226" s="43">
        <f t="shared" si="14"/>
        <v>0</v>
      </c>
      <c r="H226" s="43">
        <f t="shared" si="15"/>
        <v>734675.46489329892</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16967.181917307404</v>
      </c>
      <c r="D229" s="43">
        <f t="shared" si="14"/>
        <v>0</v>
      </c>
      <c r="E229" s="43">
        <f t="shared" si="14"/>
        <v>0</v>
      </c>
      <c r="F229" s="43">
        <f t="shared" si="14"/>
        <v>0</v>
      </c>
      <c r="G229" s="43">
        <f t="shared" si="14"/>
        <v>0</v>
      </c>
      <c r="H229" s="43">
        <f t="shared" si="15"/>
        <v>16967.181917307404</v>
      </c>
      <c r="I229" s="1"/>
    </row>
    <row r="230" spans="2:10" x14ac:dyDescent="0.2">
      <c r="B230" s="9" t="str">
        <f>$B$44</f>
        <v>Physical Training</v>
      </c>
      <c r="C230" s="43">
        <f t="shared" si="14"/>
        <v>61052.851172533476</v>
      </c>
      <c r="D230" s="43">
        <f t="shared" si="14"/>
        <v>29027.566857683709</v>
      </c>
      <c r="E230" s="43">
        <f t="shared" si="14"/>
        <v>0</v>
      </c>
      <c r="F230" s="43">
        <f t="shared" si="14"/>
        <v>0</v>
      </c>
      <c r="G230" s="43">
        <f t="shared" si="14"/>
        <v>0</v>
      </c>
      <c r="H230" s="43">
        <f t="shared" si="15"/>
        <v>90080.418030217188</v>
      </c>
      <c r="I230" s="1"/>
    </row>
    <row r="231" spans="2:10" x14ac:dyDescent="0.2">
      <c r="B231" s="9" t="str">
        <f>$B$45</f>
        <v>Health Services</v>
      </c>
      <c r="C231" s="43">
        <f t="shared" si="14"/>
        <v>357325.95080551662</v>
      </c>
      <c r="D231" s="43">
        <f t="shared" si="14"/>
        <v>2118727.7966221101</v>
      </c>
      <c r="E231" s="43">
        <f t="shared" si="14"/>
        <v>262064.26168600199</v>
      </c>
      <c r="F231" s="43">
        <f t="shared" si="14"/>
        <v>0</v>
      </c>
      <c r="G231" s="43">
        <f t="shared" si="14"/>
        <v>0</v>
      </c>
      <c r="H231" s="43">
        <f t="shared" si="15"/>
        <v>2738118.0091136284</v>
      </c>
      <c r="I231" s="1"/>
    </row>
    <row r="232" spans="2:10" x14ac:dyDescent="0.2">
      <c r="B232" s="9" t="str">
        <f>$B$46</f>
        <v>Pharmacy</v>
      </c>
      <c r="C232" s="43">
        <f t="shared" si="14"/>
        <v>0</v>
      </c>
      <c r="D232" s="43">
        <f t="shared" si="14"/>
        <v>159082.44973965877</v>
      </c>
      <c r="E232" s="43">
        <f t="shared" si="14"/>
        <v>30865.346376351346</v>
      </c>
      <c r="F232" s="43">
        <f t="shared" si="14"/>
        <v>59917.295740675479</v>
      </c>
      <c r="G232" s="43">
        <f t="shared" si="14"/>
        <v>1758581.4589294135</v>
      </c>
      <c r="H232" s="43">
        <f t="shared" si="15"/>
        <v>2008446.5507860989</v>
      </c>
      <c r="I232" s="1"/>
    </row>
    <row r="233" spans="2:10" x14ac:dyDescent="0.2">
      <c r="B233" s="9" t="str">
        <f>$B$47</f>
        <v>Business Administration</v>
      </c>
      <c r="C233" s="43">
        <f t="shared" si="14"/>
        <v>1391888.9918146706</v>
      </c>
      <c r="D233" s="43">
        <f t="shared" si="14"/>
        <v>4152934.148570376</v>
      </c>
      <c r="E233" s="43">
        <f t="shared" si="14"/>
        <v>1093681.5187695816</v>
      </c>
      <c r="F233" s="43">
        <f t="shared" si="14"/>
        <v>0</v>
      </c>
      <c r="G233" s="43">
        <f t="shared" si="14"/>
        <v>0</v>
      </c>
      <c r="H233" s="43">
        <f t="shared" si="15"/>
        <v>6638504.6591546284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31588.822756891099</v>
      </c>
      <c r="E235" s="43">
        <f t="shared" si="16"/>
        <v>0</v>
      </c>
      <c r="F235" s="43">
        <f t="shared" si="16"/>
        <v>0</v>
      </c>
      <c r="G235" s="43">
        <f t="shared" si="16"/>
        <v>0</v>
      </c>
      <c r="H235" s="43">
        <f t="shared" si="15"/>
        <v>31588.822756891099</v>
      </c>
      <c r="I235" s="1"/>
    </row>
    <row r="236" spans="2:10" x14ac:dyDescent="0.2">
      <c r="B236" s="9" t="str">
        <f>$B$50</f>
        <v>Technology</v>
      </c>
      <c r="C236" s="43">
        <f t="shared" si="16"/>
        <v>227969.31601715586</v>
      </c>
      <c r="D236" s="43">
        <f t="shared" si="16"/>
        <v>658242.76609629823</v>
      </c>
      <c r="E236" s="43">
        <f t="shared" si="16"/>
        <v>14850.30816220678</v>
      </c>
      <c r="F236" s="43">
        <f t="shared" si="16"/>
        <v>0</v>
      </c>
      <c r="G236" s="43">
        <f t="shared" si="16"/>
        <v>0</v>
      </c>
      <c r="H236" s="43">
        <f t="shared" si="15"/>
        <v>901062.3902756609</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21036985.279079314</v>
      </c>
      <c r="D238" s="42">
        <f>SUM(D218:D237)</f>
        <v>15792134.706535142</v>
      </c>
      <c r="E238" s="42">
        <f>SUM(E218:E237)</f>
        <v>4241946.8491574191</v>
      </c>
      <c r="F238" s="42">
        <f>SUM(F218:F237)</f>
        <v>1098875.3715577477</v>
      </c>
      <c r="G238" s="42">
        <f>SUM(G218:G237)</f>
        <v>4529861.7936703656</v>
      </c>
      <c r="H238" s="42">
        <f t="shared" si="15"/>
        <v>46699803.999999985</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15350644</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4109204.7067278312</v>
      </c>
      <c r="D243" s="42">
        <f t="shared" si="17"/>
        <v>1138633.4763248218</v>
      </c>
      <c r="E243" s="42">
        <f t="shared" si="17"/>
        <v>575147.23459996446</v>
      </c>
      <c r="F243" s="42">
        <f t="shared" si="17"/>
        <v>57541.322400123747</v>
      </c>
      <c r="G243" s="42">
        <f t="shared" si="17"/>
        <v>0</v>
      </c>
      <c r="H243" s="42">
        <f>SUM(C243:G243)</f>
        <v>5880526.740052742</v>
      </c>
      <c r="I243" s="1"/>
    </row>
    <row r="244" spans="2:9" x14ac:dyDescent="0.2">
      <c r="B244" s="9" t="str">
        <f>$B$33</f>
        <v>Science</v>
      </c>
      <c r="C244" s="43">
        <f t="shared" si="17"/>
        <v>1266468.1118794593</v>
      </c>
      <c r="D244" s="43">
        <f t="shared" si="17"/>
        <v>494854.67382174724</v>
      </c>
      <c r="E244" s="43">
        <f t="shared" si="17"/>
        <v>51877.151132165207</v>
      </c>
      <c r="F244" s="43">
        <f t="shared" si="17"/>
        <v>61918.067280670068</v>
      </c>
      <c r="G244" s="43">
        <f t="shared" si="17"/>
        <v>0</v>
      </c>
      <c r="H244" s="43">
        <f t="shared" ref="H244:H263" si="18">SUM(C244:G244)</f>
        <v>1875118.004114042</v>
      </c>
      <c r="I244" s="1"/>
    </row>
    <row r="245" spans="2:9" x14ac:dyDescent="0.2">
      <c r="B245" s="9" t="str">
        <f>$B$34</f>
        <v>Fine Arts</v>
      </c>
      <c r="C245" s="43">
        <f t="shared" si="17"/>
        <v>507197.40704597428</v>
      </c>
      <c r="D245" s="43">
        <f t="shared" si="17"/>
        <v>278297.28820788243</v>
      </c>
      <c r="E245" s="43">
        <f t="shared" si="17"/>
        <v>20674.289012080601</v>
      </c>
      <c r="F245" s="43">
        <f t="shared" si="17"/>
        <v>0</v>
      </c>
      <c r="G245" s="43">
        <f t="shared" si="17"/>
        <v>0</v>
      </c>
      <c r="H245" s="43">
        <f t="shared" si="18"/>
        <v>806168.98426593735</v>
      </c>
      <c r="I245" s="1"/>
    </row>
    <row r="246" spans="2:9" x14ac:dyDescent="0.2">
      <c r="B246" s="9" t="str">
        <f>$B$35</f>
        <v>Teacher Education</v>
      </c>
      <c r="C246" s="43">
        <f t="shared" si="17"/>
        <v>92954.412005606209</v>
      </c>
      <c r="D246" s="43">
        <f t="shared" si="17"/>
        <v>297754.71205569402</v>
      </c>
      <c r="E246" s="43">
        <f t="shared" si="17"/>
        <v>210188.60495615276</v>
      </c>
      <c r="F246" s="43">
        <f t="shared" si="17"/>
        <v>187298.93532926188</v>
      </c>
      <c r="G246" s="43">
        <f t="shared" si="17"/>
        <v>0</v>
      </c>
      <c r="H246" s="43">
        <f t="shared" si="18"/>
        <v>788196.66434671497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169415.37449637151</v>
      </c>
      <c r="D248" s="43">
        <f t="shared" si="17"/>
        <v>374742.49968429474</v>
      </c>
      <c r="E248" s="43">
        <f t="shared" si="17"/>
        <v>55992.866074384954</v>
      </c>
      <c r="F248" s="43">
        <f t="shared" si="17"/>
        <v>28963.752885968326</v>
      </c>
      <c r="G248" s="43">
        <f t="shared" si="17"/>
        <v>0</v>
      </c>
      <c r="H248" s="43">
        <f t="shared" si="18"/>
        <v>629114.4931410196</v>
      </c>
      <c r="I248" s="1"/>
    </row>
    <row r="249" spans="2:9" x14ac:dyDescent="0.2">
      <c r="B249" s="9" t="str">
        <f>$B$38</f>
        <v>Home Economics</v>
      </c>
      <c r="C249" s="43">
        <f t="shared" si="17"/>
        <v>54056.565750952534</v>
      </c>
      <c r="D249" s="43">
        <f t="shared" si="17"/>
        <v>55285.276413733955</v>
      </c>
      <c r="E249" s="43">
        <f t="shared" si="17"/>
        <v>19812.860303243906</v>
      </c>
      <c r="F249" s="43">
        <f t="shared" si="17"/>
        <v>5792.7505771936649</v>
      </c>
      <c r="G249" s="43">
        <f t="shared" si="17"/>
        <v>0</v>
      </c>
      <c r="H249" s="43">
        <f t="shared" si="18"/>
        <v>134947.45304512404</v>
      </c>
      <c r="I249" s="1"/>
    </row>
    <row r="250" spans="2:9" x14ac:dyDescent="0.2">
      <c r="B250" s="9" t="str">
        <f>$B$39</f>
        <v>Law</v>
      </c>
      <c r="C250" s="43">
        <f t="shared" si="17"/>
        <v>0</v>
      </c>
      <c r="D250" s="43">
        <f t="shared" si="17"/>
        <v>0</v>
      </c>
      <c r="E250" s="43">
        <f t="shared" si="17"/>
        <v>0</v>
      </c>
      <c r="F250" s="43">
        <f t="shared" si="17"/>
        <v>0</v>
      </c>
      <c r="G250" s="43">
        <f t="shared" si="17"/>
        <v>910944.67640183656</v>
      </c>
      <c r="H250" s="43">
        <f t="shared" si="18"/>
        <v>910944.67640183656</v>
      </c>
      <c r="I250" s="1"/>
    </row>
    <row r="251" spans="2:9" x14ac:dyDescent="0.2">
      <c r="B251" s="9" t="str">
        <f>$B$40</f>
        <v>Social Service</v>
      </c>
      <c r="C251" s="43">
        <f t="shared" si="17"/>
        <v>40184.907343962062</v>
      </c>
      <c r="D251" s="43">
        <f t="shared" si="17"/>
        <v>201309.50057928168</v>
      </c>
      <c r="E251" s="43">
        <f t="shared" si="17"/>
        <v>0</v>
      </c>
      <c r="F251" s="43">
        <f t="shared" si="17"/>
        <v>0</v>
      </c>
      <c r="G251" s="43">
        <f t="shared" si="17"/>
        <v>0</v>
      </c>
      <c r="H251" s="43">
        <f t="shared" si="18"/>
        <v>241494.40792324374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5577.2647203363722</v>
      </c>
      <c r="D254" s="43">
        <f t="shared" si="17"/>
        <v>0</v>
      </c>
      <c r="E254" s="43">
        <f t="shared" si="17"/>
        <v>0</v>
      </c>
      <c r="F254" s="43">
        <f t="shared" si="17"/>
        <v>0</v>
      </c>
      <c r="G254" s="43">
        <f t="shared" si="17"/>
        <v>0</v>
      </c>
      <c r="H254" s="43">
        <f t="shared" si="18"/>
        <v>5577.2647203363722</v>
      </c>
      <c r="I254" s="1"/>
    </row>
    <row r="255" spans="2:9" x14ac:dyDescent="0.2">
      <c r="B255" s="9" t="str">
        <f>$B$44</f>
        <v>Physical Training</v>
      </c>
      <c r="C255" s="43">
        <f t="shared" si="17"/>
        <v>20068.619207364212</v>
      </c>
      <c r="D255" s="43">
        <f t="shared" si="17"/>
        <v>9541.621309984539</v>
      </c>
      <c r="E255" s="43">
        <f t="shared" si="17"/>
        <v>0</v>
      </c>
      <c r="F255" s="43">
        <f t="shared" si="17"/>
        <v>0</v>
      </c>
      <c r="G255" s="43">
        <f t="shared" si="17"/>
        <v>0</v>
      </c>
      <c r="H255" s="43">
        <f t="shared" si="18"/>
        <v>29610.24051734875</v>
      </c>
      <c r="I255" s="1"/>
    </row>
    <row r="256" spans="2:9" x14ac:dyDescent="0.2">
      <c r="B256" s="9" t="str">
        <f>$B$45</f>
        <v>Health Services</v>
      </c>
      <c r="C256" s="43">
        <f t="shared" si="17"/>
        <v>117456.24163169933</v>
      </c>
      <c r="D256" s="43">
        <f t="shared" si="17"/>
        <v>696444.81032191077</v>
      </c>
      <c r="E256" s="43">
        <f t="shared" si="17"/>
        <v>86142.870883669166</v>
      </c>
      <c r="F256" s="43">
        <f t="shared" si="17"/>
        <v>0</v>
      </c>
      <c r="G256" s="43">
        <f t="shared" si="17"/>
        <v>0</v>
      </c>
      <c r="H256" s="43">
        <f t="shared" si="18"/>
        <v>900043.92283727927</v>
      </c>
      <c r="I256" s="1"/>
    </row>
    <row r="257" spans="2:10" x14ac:dyDescent="0.2">
      <c r="B257" s="9" t="str">
        <f>$B$46</f>
        <v>Pharmacy</v>
      </c>
      <c r="C257" s="43">
        <f t="shared" si="17"/>
        <v>0</v>
      </c>
      <c r="D257" s="43">
        <f t="shared" si="17"/>
        <v>52291.826590993711</v>
      </c>
      <c r="E257" s="43">
        <f t="shared" si="17"/>
        <v>10145.715904076591</v>
      </c>
      <c r="F257" s="43">
        <f t="shared" si="17"/>
        <v>19695.351962458462</v>
      </c>
      <c r="G257" s="43">
        <f t="shared" si="17"/>
        <v>578061.48225003364</v>
      </c>
      <c r="H257" s="43">
        <f t="shared" si="18"/>
        <v>660194.37670756236</v>
      </c>
      <c r="I257" s="1"/>
    </row>
    <row r="258" spans="2:10" x14ac:dyDescent="0.2">
      <c r="B258" s="9" t="str">
        <f>$B$47</f>
        <v>Business Administration</v>
      </c>
      <c r="C258" s="43">
        <f t="shared" si="17"/>
        <v>457526.38278451713</v>
      </c>
      <c r="D258" s="43">
        <f t="shared" si="17"/>
        <v>1365106.6644765136</v>
      </c>
      <c r="E258" s="43">
        <f t="shared" si="17"/>
        <v>359502.91448784596</v>
      </c>
      <c r="F258" s="43">
        <f t="shared" si="17"/>
        <v>0</v>
      </c>
      <c r="G258" s="43">
        <f t="shared" si="17"/>
        <v>0</v>
      </c>
      <c r="H258" s="43">
        <f t="shared" si="18"/>
        <v>2182135.9617488766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10383.529072630236</v>
      </c>
      <c r="E260" s="43">
        <f t="shared" si="19"/>
        <v>0</v>
      </c>
      <c r="F260" s="43">
        <f t="shared" si="19"/>
        <v>0</v>
      </c>
      <c r="G260" s="43">
        <f t="shared" si="19"/>
        <v>0</v>
      </c>
      <c r="H260" s="43">
        <f t="shared" si="18"/>
        <v>10383.529072630236</v>
      </c>
      <c r="I260" s="1"/>
    </row>
    <row r="261" spans="2:10" x14ac:dyDescent="0.2">
      <c r="B261" s="9" t="str">
        <f>$B$50</f>
        <v>Technology</v>
      </c>
      <c r="C261" s="43">
        <f t="shared" si="19"/>
        <v>74935.556755288693</v>
      </c>
      <c r="D261" s="43">
        <f t="shared" si="19"/>
        <v>216370.29499994355</v>
      </c>
      <c r="E261" s="43">
        <f t="shared" si="19"/>
        <v>4881.4293500745862</v>
      </c>
      <c r="F261" s="43">
        <f t="shared" si="19"/>
        <v>0</v>
      </c>
      <c r="G261" s="43">
        <f t="shared" si="19"/>
        <v>0</v>
      </c>
      <c r="H261" s="43">
        <f t="shared" si="18"/>
        <v>296187.28110530687</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6915045.5503493641</v>
      </c>
      <c r="D263" s="42">
        <f>SUM(D243:D262)</f>
        <v>5191016.1738594323</v>
      </c>
      <c r="E263" s="42">
        <f>SUM(E243:E262)</f>
        <v>1394365.9367036582</v>
      </c>
      <c r="F263" s="42">
        <f>SUM(F243:F262)</f>
        <v>361210.18043567613</v>
      </c>
      <c r="G263" s="42">
        <f>SUM(G243:G262)</f>
        <v>1489006.1586518702</v>
      </c>
      <c r="H263" s="42">
        <f t="shared" si="18"/>
        <v>15350644</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30567643.375648305</v>
      </c>
      <c r="D268" s="42">
        <f t="shared" si="20"/>
        <v>9025722.2174654268</v>
      </c>
      <c r="E268" s="42">
        <f t="shared" si="20"/>
        <v>8797157.4092545882</v>
      </c>
      <c r="F268" s="42">
        <f t="shared" si="20"/>
        <v>382640.0760846145</v>
      </c>
      <c r="G268" s="42">
        <f t="shared" si="20"/>
        <v>0</v>
      </c>
      <c r="H268" s="42">
        <f>SUM(C268:G268)</f>
        <v>48773163.078452937</v>
      </c>
      <c r="I268" s="1"/>
    </row>
    <row r="269" spans="2:10" x14ac:dyDescent="0.2">
      <c r="B269" s="9" t="str">
        <f>$B$33</f>
        <v>Science</v>
      </c>
      <c r="C269" s="43">
        <f t="shared" si="20"/>
        <v>9228495.4489846937</v>
      </c>
      <c r="D269" s="43">
        <f t="shared" si="20"/>
        <v>4016167.9056182043</v>
      </c>
      <c r="E269" s="43">
        <f t="shared" si="20"/>
        <v>1336805.7836456345</v>
      </c>
      <c r="F269" s="43">
        <f t="shared" si="20"/>
        <v>1451625.6654725228</v>
      </c>
      <c r="G269" s="43">
        <f t="shared" si="20"/>
        <v>0</v>
      </c>
      <c r="H269" s="43">
        <f t="shared" ref="H269:H288" si="21">SUM(C269:G269)</f>
        <v>16033094.803721055</v>
      </c>
      <c r="I269" s="1"/>
    </row>
    <row r="270" spans="2:10" x14ac:dyDescent="0.2">
      <c r="B270" s="9" t="str">
        <f>$B$34</f>
        <v>Fine Arts</v>
      </c>
      <c r="C270" s="43">
        <f t="shared" si="20"/>
        <v>3889914.1690859464</v>
      </c>
      <c r="D270" s="43">
        <f t="shared" si="20"/>
        <v>2467416.6882706182</v>
      </c>
      <c r="E270" s="43">
        <f t="shared" si="20"/>
        <v>200218.19258853293</v>
      </c>
      <c r="F270" s="43">
        <f t="shared" si="20"/>
        <v>0</v>
      </c>
      <c r="G270" s="43">
        <f t="shared" si="20"/>
        <v>0</v>
      </c>
      <c r="H270" s="43">
        <f t="shared" si="21"/>
        <v>6557549.0499450983</v>
      </c>
      <c r="I270" s="1"/>
    </row>
    <row r="271" spans="2:10" x14ac:dyDescent="0.2">
      <c r="B271" s="9" t="str">
        <f>$B$35</f>
        <v>Teacher Education</v>
      </c>
      <c r="C271" s="43">
        <f t="shared" si="20"/>
        <v>1054119.0998089856</v>
      </c>
      <c r="D271" s="43">
        <f t="shared" si="20"/>
        <v>2526067.9930544104</v>
      </c>
      <c r="E271" s="43">
        <f t="shared" si="20"/>
        <v>3258314.536639269</v>
      </c>
      <c r="F271" s="43">
        <f t="shared" si="20"/>
        <v>5431056.3421317758</v>
      </c>
      <c r="G271" s="43">
        <f t="shared" si="20"/>
        <v>0</v>
      </c>
      <c r="H271" s="43">
        <f t="shared" si="21"/>
        <v>12269557.97163444</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1353656.5850645034</v>
      </c>
      <c r="D273" s="43">
        <f t="shared" si="20"/>
        <v>2360248.9628618229</v>
      </c>
      <c r="E273" s="43">
        <f t="shared" si="20"/>
        <v>899542.68928533408</v>
      </c>
      <c r="F273" s="43">
        <f t="shared" si="20"/>
        <v>542021.13966488792</v>
      </c>
      <c r="G273" s="43">
        <f t="shared" si="20"/>
        <v>0</v>
      </c>
      <c r="H273" s="43">
        <f t="shared" si="21"/>
        <v>5155469.3768765479</v>
      </c>
      <c r="I273" s="1"/>
    </row>
    <row r="274" spans="2:10" x14ac:dyDescent="0.2">
      <c r="B274" s="9" t="str">
        <f>$B$38</f>
        <v>Home Economics</v>
      </c>
      <c r="C274" s="43">
        <f t="shared" si="20"/>
        <v>528265.37033417984</v>
      </c>
      <c r="D274" s="43">
        <f t="shared" si="20"/>
        <v>479720.56525166542</v>
      </c>
      <c r="E274" s="43">
        <f t="shared" si="20"/>
        <v>515886.81224417669</v>
      </c>
      <c r="F274" s="43">
        <f t="shared" si="20"/>
        <v>115947.88748883491</v>
      </c>
      <c r="G274" s="43">
        <f t="shared" si="20"/>
        <v>0</v>
      </c>
      <c r="H274" s="43">
        <f t="shared" si="21"/>
        <v>1639820.6353188567</v>
      </c>
      <c r="I274" s="1"/>
    </row>
    <row r="275" spans="2:10" x14ac:dyDescent="0.2">
      <c r="B275" s="9" t="str">
        <f>$B$39</f>
        <v>Law</v>
      </c>
      <c r="C275" s="43">
        <f t="shared" si="20"/>
        <v>0</v>
      </c>
      <c r="D275" s="43">
        <f t="shared" si="20"/>
        <v>0</v>
      </c>
      <c r="E275" s="43">
        <f t="shared" si="20"/>
        <v>0</v>
      </c>
      <c r="F275" s="43">
        <f t="shared" si="20"/>
        <v>0</v>
      </c>
      <c r="G275" s="43">
        <f t="shared" si="20"/>
        <v>20712138.607147358</v>
      </c>
      <c r="H275" s="43">
        <f t="shared" si="21"/>
        <v>20712138.607147358</v>
      </c>
      <c r="I275" s="1"/>
    </row>
    <row r="276" spans="2:10" x14ac:dyDescent="0.2">
      <c r="B276" s="9" t="str">
        <f>$B$40</f>
        <v>Social Service</v>
      </c>
      <c r="C276" s="43">
        <f t="shared" si="20"/>
        <v>468313.31040983472</v>
      </c>
      <c r="D276" s="43">
        <f t="shared" si="20"/>
        <v>1732313.5544654059</v>
      </c>
      <c r="E276" s="43">
        <f t="shared" si="20"/>
        <v>0</v>
      </c>
      <c r="F276" s="43">
        <f t="shared" si="20"/>
        <v>0</v>
      </c>
      <c r="G276" s="43">
        <f t="shared" si="20"/>
        <v>0</v>
      </c>
      <c r="H276" s="43">
        <f t="shared" si="21"/>
        <v>2200626.8648752407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39373.62615741312</v>
      </c>
      <c r="D279" s="43">
        <f t="shared" si="20"/>
        <v>0</v>
      </c>
      <c r="E279" s="43">
        <f t="shared" si="20"/>
        <v>0</v>
      </c>
      <c r="F279" s="43">
        <f t="shared" si="20"/>
        <v>0</v>
      </c>
      <c r="G279" s="43">
        <f t="shared" si="20"/>
        <v>0</v>
      </c>
      <c r="H279" s="43">
        <f t="shared" si="21"/>
        <v>39373.62615741312</v>
      </c>
      <c r="I279" s="1"/>
    </row>
    <row r="280" spans="2:10" x14ac:dyDescent="0.2">
      <c r="B280" s="9" t="str">
        <f>$B$44</f>
        <v>Physical Training</v>
      </c>
      <c r="C280" s="43">
        <f t="shared" si="20"/>
        <v>110761.20410779399</v>
      </c>
      <c r="D280" s="43">
        <f t="shared" si="20"/>
        <v>69557.708596602548</v>
      </c>
      <c r="E280" s="43">
        <f t="shared" si="20"/>
        <v>0</v>
      </c>
      <c r="F280" s="43">
        <f t="shared" si="20"/>
        <v>0</v>
      </c>
      <c r="G280" s="43">
        <f t="shared" si="20"/>
        <v>0</v>
      </c>
      <c r="H280" s="43">
        <f t="shared" si="21"/>
        <v>180318.91270439653</v>
      </c>
      <c r="I280" s="1"/>
    </row>
    <row r="281" spans="2:10" x14ac:dyDescent="0.2">
      <c r="B281" s="9" t="str">
        <f>$B$45</f>
        <v>Health Services</v>
      </c>
      <c r="C281" s="43">
        <f t="shared" si="20"/>
        <v>1067502.585567089</v>
      </c>
      <c r="D281" s="43">
        <f t="shared" si="20"/>
        <v>4352138.9975556321</v>
      </c>
      <c r="E281" s="43">
        <f t="shared" si="20"/>
        <v>667140.32132391795</v>
      </c>
      <c r="F281" s="43">
        <f t="shared" si="20"/>
        <v>0</v>
      </c>
      <c r="G281" s="43">
        <f t="shared" si="20"/>
        <v>0</v>
      </c>
      <c r="H281" s="43">
        <f t="shared" si="21"/>
        <v>6086781.9044466391</v>
      </c>
      <c r="I281" s="1"/>
    </row>
    <row r="282" spans="2:10" x14ac:dyDescent="0.2">
      <c r="B282" s="9" t="str">
        <f>$B$46</f>
        <v>Pharmacy</v>
      </c>
      <c r="C282" s="43">
        <f t="shared" si="20"/>
        <v>0</v>
      </c>
      <c r="D282" s="43">
        <f t="shared" si="20"/>
        <v>882973.19612859923</v>
      </c>
      <c r="E282" s="43">
        <f t="shared" si="20"/>
        <v>818908.19794364285</v>
      </c>
      <c r="F282" s="43">
        <f t="shared" si="20"/>
        <v>1903329.3930741581</v>
      </c>
      <c r="G282" s="43">
        <f t="shared" si="20"/>
        <v>12932900.369018193</v>
      </c>
      <c r="H282" s="43">
        <f t="shared" si="21"/>
        <v>16538111.156164594</v>
      </c>
      <c r="I282" s="1"/>
    </row>
    <row r="283" spans="2:10" x14ac:dyDescent="0.2">
      <c r="B283" s="9" t="str">
        <f>$B$47</f>
        <v>Business Administration</v>
      </c>
      <c r="C283" s="43">
        <f t="shared" si="20"/>
        <v>3511779.1779572843</v>
      </c>
      <c r="D283" s="43">
        <f t="shared" si="20"/>
        <v>9936724.7604399621</v>
      </c>
      <c r="E283" s="43">
        <f t="shared" si="20"/>
        <v>3777388.4373342581</v>
      </c>
      <c r="F283" s="43">
        <f t="shared" si="20"/>
        <v>0</v>
      </c>
      <c r="G283" s="43">
        <f t="shared" si="20"/>
        <v>0</v>
      </c>
      <c r="H283" s="43">
        <f t="shared" si="21"/>
        <v>17225892.375731505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172749.19224726234</v>
      </c>
      <c r="E285" s="43">
        <f t="shared" si="22"/>
        <v>0</v>
      </c>
      <c r="F285" s="43">
        <f t="shared" si="22"/>
        <v>0</v>
      </c>
      <c r="G285" s="43">
        <f t="shared" si="22"/>
        <v>0</v>
      </c>
      <c r="H285" s="43">
        <f t="shared" si="21"/>
        <v>172749.19224726234</v>
      </c>
      <c r="I285" s="1"/>
    </row>
    <row r="286" spans="2:10" x14ac:dyDescent="0.2">
      <c r="B286" s="9" t="str">
        <f>$B$50</f>
        <v>Technology</v>
      </c>
      <c r="C286" s="43">
        <f t="shared" si="22"/>
        <v>4176491.7551123882</v>
      </c>
      <c r="D286" s="43">
        <f t="shared" si="22"/>
        <v>6647894.1125513799</v>
      </c>
      <c r="E286" s="43">
        <f t="shared" si="22"/>
        <v>359043.50691288878</v>
      </c>
      <c r="F286" s="43">
        <f t="shared" si="22"/>
        <v>0</v>
      </c>
      <c r="G286" s="43">
        <f t="shared" si="22"/>
        <v>0</v>
      </c>
      <c r="H286" s="43">
        <f t="shared" si="21"/>
        <v>11183429.374576656</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55996315.708238408</v>
      </c>
      <c r="D288" s="42">
        <f>SUM(D268:D287)</f>
        <v>44669695.854506999</v>
      </c>
      <c r="E288" s="42">
        <f>SUM(E268:E287)</f>
        <v>20630405.887172241</v>
      </c>
      <c r="F288" s="42">
        <f>SUM(F268:F287)</f>
        <v>9826620.5039167944</v>
      </c>
      <c r="G288" s="42">
        <f>SUM(G268:G287)</f>
        <v>33645038.976165548</v>
      </c>
      <c r="H288" s="42">
        <f t="shared" si="21"/>
        <v>164768076.93000001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354.60069110875844</v>
      </c>
      <c r="D293" s="40">
        <f t="shared" si="23"/>
        <v>741.51513452722861</v>
      </c>
      <c r="E293" s="40">
        <f t="shared" si="23"/>
        <v>1463.9969061831566</v>
      </c>
      <c r="F293" s="40">
        <f t="shared" si="23"/>
        <v>856.01806730338819</v>
      </c>
      <c r="G293" s="41">
        <f t="shared" si="23"/>
        <v>0</v>
      </c>
      <c r="H293" s="42">
        <f t="shared" si="23"/>
        <v>465.2551542812044</v>
      </c>
      <c r="I293" s="1"/>
    </row>
    <row r="294" spans="2:10" x14ac:dyDescent="0.2">
      <c r="B294" s="9" t="str">
        <f>$B$33</f>
        <v>Science</v>
      </c>
      <c r="C294" s="75">
        <f t="shared" si="23"/>
        <v>347.35378835383523</v>
      </c>
      <c r="D294" s="75">
        <f t="shared" si="23"/>
        <v>759.19998215845067</v>
      </c>
      <c r="E294" s="75">
        <f t="shared" si="23"/>
        <v>2466.4313351395472</v>
      </c>
      <c r="F294" s="75">
        <f t="shared" si="23"/>
        <v>3017.9327764501513</v>
      </c>
      <c r="G294" s="95">
        <f t="shared" si="23"/>
        <v>0</v>
      </c>
      <c r="H294" s="43">
        <f t="shared" si="23"/>
        <v>487.60970784711702</v>
      </c>
      <c r="I294" s="1"/>
    </row>
    <row r="295" spans="2:10" x14ac:dyDescent="0.2">
      <c r="B295" s="9" t="str">
        <f>$B$34</f>
        <v>Fine Arts</v>
      </c>
      <c r="C295" s="75">
        <f t="shared" si="23"/>
        <v>365.59343694416788</v>
      </c>
      <c r="D295" s="75">
        <f t="shared" si="23"/>
        <v>829.383760763233</v>
      </c>
      <c r="E295" s="75">
        <f t="shared" si="23"/>
        <v>926.93607679876357</v>
      </c>
      <c r="F295" s="75">
        <f t="shared" si="23"/>
        <v>0</v>
      </c>
      <c r="G295" s="95">
        <f t="shared" si="23"/>
        <v>0</v>
      </c>
      <c r="H295" s="43">
        <f t="shared" si="23"/>
        <v>474.11966234871653</v>
      </c>
      <c r="I295" s="1"/>
    </row>
    <row r="296" spans="2:10" x14ac:dyDescent="0.2">
      <c r="B296" s="9" t="str">
        <f>$B$35</f>
        <v>Teacher Education</v>
      </c>
      <c r="C296" s="75">
        <f t="shared" si="23"/>
        <v>540.57389733794139</v>
      </c>
      <c r="D296" s="75">
        <f t="shared" si="23"/>
        <v>793.61231324360995</v>
      </c>
      <c r="E296" s="75">
        <f t="shared" si="23"/>
        <v>1483.7497889978456</v>
      </c>
      <c r="F296" s="75">
        <f t="shared" si="23"/>
        <v>3732.6847712245881</v>
      </c>
      <c r="G296" s="95">
        <f t="shared" si="23"/>
        <v>0</v>
      </c>
      <c r="H296" s="43">
        <f t="shared" si="23"/>
        <v>1396.8076015066531</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380.88255066530763</v>
      </c>
      <c r="D298" s="75">
        <f t="shared" si="23"/>
        <v>589.17847300594678</v>
      </c>
      <c r="E298" s="75">
        <f t="shared" si="23"/>
        <v>1537.6798107441609</v>
      </c>
      <c r="F298" s="75">
        <f t="shared" si="23"/>
        <v>2408.9828429550575</v>
      </c>
      <c r="G298" s="95">
        <f t="shared" si="23"/>
        <v>0</v>
      </c>
      <c r="H298" s="43">
        <f t="shared" si="23"/>
        <v>615.94616211189339</v>
      </c>
      <c r="I298" s="1"/>
    </row>
    <row r="299" spans="2:10" x14ac:dyDescent="0.2">
      <c r="B299" s="9" t="str">
        <f>$B$38</f>
        <v>Home Economics</v>
      </c>
      <c r="C299" s="75">
        <f t="shared" si="23"/>
        <v>465.84247824883585</v>
      </c>
      <c r="D299" s="75">
        <f t="shared" si="23"/>
        <v>811.70992428369789</v>
      </c>
      <c r="E299" s="75">
        <f t="shared" si="23"/>
        <v>2492.2068224356362</v>
      </c>
      <c r="F299" s="75">
        <f t="shared" si="23"/>
        <v>2576.6197219741089</v>
      </c>
      <c r="G299" s="95">
        <f t="shared" si="23"/>
        <v>0</v>
      </c>
      <c r="H299" s="43">
        <f t="shared" si="23"/>
        <v>829.44898094024109</v>
      </c>
      <c r="I299" s="1"/>
    </row>
    <row r="300" spans="2:10" x14ac:dyDescent="0.2">
      <c r="B300" s="9" t="str">
        <f>$B$39</f>
        <v>Law</v>
      </c>
      <c r="C300" s="75">
        <f t="shared" si="23"/>
        <v>0</v>
      </c>
      <c r="D300" s="75">
        <f t="shared" si="23"/>
        <v>0</v>
      </c>
      <c r="E300" s="75">
        <f t="shared" si="23"/>
        <v>0</v>
      </c>
      <c r="F300" s="75">
        <f t="shared" si="23"/>
        <v>0</v>
      </c>
      <c r="G300" s="95">
        <f t="shared" si="23"/>
        <v>1070.3947600592951</v>
      </c>
      <c r="H300" s="43">
        <f t="shared" si="23"/>
        <v>1070.3947600592951</v>
      </c>
      <c r="I300" s="1"/>
    </row>
    <row r="301" spans="2:10" x14ac:dyDescent="0.2">
      <c r="B301" s="9" t="str">
        <f>$B$40</f>
        <v>Social Service</v>
      </c>
      <c r="C301" s="75">
        <f t="shared" si="23"/>
        <v>555.53180357038525</v>
      </c>
      <c r="D301" s="75">
        <f t="shared" si="23"/>
        <v>804.978417502512</v>
      </c>
      <c r="E301" s="75">
        <f t="shared" si="23"/>
        <v>0</v>
      </c>
      <c r="F301" s="75">
        <f t="shared" si="23"/>
        <v>0</v>
      </c>
      <c r="G301" s="95">
        <f t="shared" si="23"/>
        <v>0</v>
      </c>
      <c r="H301" s="43">
        <f t="shared" si="23"/>
        <v>734.76689979139928</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336.52671929412924</v>
      </c>
      <c r="D304" s="75">
        <f t="shared" si="23"/>
        <v>0</v>
      </c>
      <c r="E304" s="75">
        <f t="shared" si="23"/>
        <v>0</v>
      </c>
      <c r="F304" s="75">
        <f t="shared" si="23"/>
        <v>0</v>
      </c>
      <c r="G304" s="95">
        <f t="shared" si="23"/>
        <v>0</v>
      </c>
      <c r="H304" s="43">
        <f t="shared" si="23"/>
        <v>336.52671929412924</v>
      </c>
      <c r="I304" s="1"/>
    </row>
    <row r="305" spans="2:10" x14ac:dyDescent="0.2">
      <c r="B305" s="9" t="str">
        <f>$B$44</f>
        <v>Physical Training</v>
      </c>
      <c r="C305" s="75">
        <f t="shared" si="23"/>
        <v>263.09074609927313</v>
      </c>
      <c r="D305" s="75">
        <f t="shared" si="23"/>
        <v>681.93831957453483</v>
      </c>
      <c r="E305" s="75">
        <f t="shared" si="23"/>
        <v>0</v>
      </c>
      <c r="F305" s="75">
        <f t="shared" si="23"/>
        <v>0</v>
      </c>
      <c r="G305" s="95">
        <f t="shared" si="23"/>
        <v>0</v>
      </c>
      <c r="H305" s="43">
        <f t="shared" si="23"/>
        <v>344.77803576366449</v>
      </c>
      <c r="I305" s="1"/>
    </row>
    <row r="306" spans="2:10" x14ac:dyDescent="0.2">
      <c r="B306" s="9" t="str">
        <f>$B$45</f>
        <v>Health Services</v>
      </c>
      <c r="C306" s="75">
        <f t="shared" si="23"/>
        <v>433.23968570092899</v>
      </c>
      <c r="D306" s="75">
        <f t="shared" si="23"/>
        <v>584.5720614581104</v>
      </c>
      <c r="E306" s="75">
        <f t="shared" si="23"/>
        <v>741.26702369324221</v>
      </c>
      <c r="F306" s="75">
        <f t="shared" si="23"/>
        <v>0</v>
      </c>
      <c r="G306" s="95">
        <f t="shared" si="23"/>
        <v>0</v>
      </c>
      <c r="H306" s="43">
        <f t="shared" si="23"/>
        <v>563.12164903752796</v>
      </c>
      <c r="I306" s="1"/>
    </row>
    <row r="307" spans="2:10" x14ac:dyDescent="0.2">
      <c r="B307" s="9" t="str">
        <f>$B$46</f>
        <v>Pharmacy</v>
      </c>
      <c r="C307" s="75">
        <f t="shared" si="23"/>
        <v>0</v>
      </c>
      <c r="D307" s="75">
        <f t="shared" si="23"/>
        <v>1579.558490391054</v>
      </c>
      <c r="E307" s="75">
        <f t="shared" si="23"/>
        <v>7725.5490372041777</v>
      </c>
      <c r="F307" s="75">
        <f t="shared" si="23"/>
        <v>12440.061392641557</v>
      </c>
      <c r="G307" s="95">
        <f t="shared" si="23"/>
        <v>1053.2535523265897</v>
      </c>
      <c r="H307" s="43">
        <f t="shared" si="23"/>
        <v>1262.7404104882487</v>
      </c>
      <c r="I307" s="1"/>
    </row>
    <row r="308" spans="2:10" x14ac:dyDescent="0.2">
      <c r="B308" s="9" t="str">
        <f>$B$47</f>
        <v>Business Administration</v>
      </c>
      <c r="C308" s="75">
        <f t="shared" si="23"/>
        <v>365.88655740334281</v>
      </c>
      <c r="D308" s="75">
        <f t="shared" si="23"/>
        <v>680.92405676968156</v>
      </c>
      <c r="E308" s="75">
        <f t="shared" si="23"/>
        <v>1005.6944721337215</v>
      </c>
      <c r="F308" s="75">
        <f t="shared" si="23"/>
        <v>0</v>
      </c>
      <c r="G308" s="95">
        <f t="shared" si="23"/>
        <v>0</v>
      </c>
      <c r="H308" s="43">
        <f t="shared" si="23"/>
        <v>616.37715589263621</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1556.2990292546158</v>
      </c>
      <c r="E310" s="75">
        <f t="shared" si="24"/>
        <v>0</v>
      </c>
      <c r="F310" s="75">
        <f t="shared" si="24"/>
        <v>0</v>
      </c>
      <c r="G310" s="95">
        <f t="shared" si="24"/>
        <v>0</v>
      </c>
      <c r="H310" s="43">
        <f t="shared" si="24"/>
        <v>1556.2990292546158</v>
      </c>
      <c r="I310" s="1"/>
    </row>
    <row r="311" spans="2:10" x14ac:dyDescent="0.2">
      <c r="B311" s="9" t="str">
        <f>$B$50</f>
        <v>Technology</v>
      </c>
      <c r="C311" s="75">
        <f t="shared" si="24"/>
        <v>2656.8013709366337</v>
      </c>
      <c r="D311" s="75">
        <f t="shared" si="24"/>
        <v>2874.1435851929873</v>
      </c>
      <c r="E311" s="75">
        <f t="shared" si="24"/>
        <v>7040.0687629978192</v>
      </c>
      <c r="F311" s="75">
        <f t="shared" si="24"/>
        <v>0</v>
      </c>
      <c r="G311" s="95">
        <f t="shared" si="24"/>
        <v>0</v>
      </c>
      <c r="H311" s="43">
        <f t="shared" si="24"/>
        <v>2841.3184386627681</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386.01111032536267</v>
      </c>
      <c r="D313" s="42">
        <f t="shared" si="24"/>
        <v>804.97541725846963</v>
      </c>
      <c r="E313" s="42">
        <f t="shared" si="24"/>
        <v>1416.1453794050137</v>
      </c>
      <c r="F313" s="42">
        <f t="shared" si="24"/>
        <v>3502.0030306189574</v>
      </c>
      <c r="G313" s="42">
        <f t="shared" si="24"/>
        <v>1063.7402060187028</v>
      </c>
      <c r="H313" s="42">
        <f t="shared" si="24"/>
        <v>660.23696572754341</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2.0911271554735942</v>
      </c>
      <c r="E318" s="59">
        <f t="shared" si="25"/>
        <v>4.1285788293462149</v>
      </c>
      <c r="F318" s="59">
        <f t="shared" si="25"/>
        <v>2.4140338379680193</v>
      </c>
      <c r="G318" s="59">
        <f t="shared" si="25"/>
        <v>0</v>
      </c>
      <c r="H318" s="59">
        <f t="shared" si="25"/>
        <v>1.3120537154805134</v>
      </c>
      <c r="I318" s="1"/>
    </row>
    <row r="319" spans="2:10" x14ac:dyDescent="0.2">
      <c r="B319" s="9" t="str">
        <f>$B$33</f>
        <v>Science</v>
      </c>
      <c r="C319" s="59">
        <f t="shared" ref="C319:H334" si="26">IF($C$293=0,"",C294/$C$293)</f>
        <v>0.97956320183058943</v>
      </c>
      <c r="D319" s="59">
        <f t="shared" si="26"/>
        <v>2.1409997250276054</v>
      </c>
      <c r="E319" s="59">
        <f t="shared" si="26"/>
        <v>6.9555175637914255</v>
      </c>
      <c r="F319" s="59">
        <f t="shared" si="26"/>
        <v>8.5107921448594439</v>
      </c>
      <c r="G319" s="59">
        <f t="shared" si="26"/>
        <v>0</v>
      </c>
      <c r="H319" s="59">
        <f t="shared" si="26"/>
        <v>1.3750951988346909</v>
      </c>
      <c r="I319" s="1"/>
    </row>
    <row r="320" spans="2:10" x14ac:dyDescent="0.2">
      <c r="B320" s="9" t="str">
        <f>$B$34</f>
        <v>Fine Arts</v>
      </c>
      <c r="C320" s="59">
        <f t="shared" si="26"/>
        <v>1.031000350848267</v>
      </c>
      <c r="D320" s="59">
        <f t="shared" si="26"/>
        <v>2.3389231368103998</v>
      </c>
      <c r="E320" s="59">
        <f t="shared" si="26"/>
        <v>2.6140278348032493</v>
      </c>
      <c r="F320" s="59">
        <f t="shared" si="26"/>
        <v>0</v>
      </c>
      <c r="G320" s="59">
        <f t="shared" si="26"/>
        <v>0</v>
      </c>
      <c r="H320" s="59">
        <f t="shared" si="26"/>
        <v>1.3370522794703206</v>
      </c>
      <c r="I320" s="1"/>
    </row>
    <row r="321" spans="2:9" x14ac:dyDescent="0.2">
      <c r="B321" s="9" t="str">
        <f>$B$35</f>
        <v>Teacher Education</v>
      </c>
      <c r="C321" s="59">
        <f t="shared" si="26"/>
        <v>1.5244581042628136</v>
      </c>
      <c r="D321" s="59">
        <f t="shared" si="26"/>
        <v>2.2380450268220251</v>
      </c>
      <c r="E321" s="59">
        <f t="shared" si="26"/>
        <v>4.1842834100477528</v>
      </c>
      <c r="F321" s="59">
        <f t="shared" si="26"/>
        <v>10.526445280050931</v>
      </c>
      <c r="G321" s="59">
        <f t="shared" si="26"/>
        <v>0</v>
      </c>
      <c r="H321" s="59">
        <f t="shared" si="26"/>
        <v>3.9391000540330103</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1.0741167747710012</v>
      </c>
      <c r="D323" s="59">
        <f t="shared" si="26"/>
        <v>1.6615265784274564</v>
      </c>
      <c r="E323" s="59">
        <f t="shared" si="26"/>
        <v>4.3363700333921349</v>
      </c>
      <c r="F323" s="59">
        <f t="shared" si="26"/>
        <v>6.7935085953236518</v>
      </c>
      <c r="G323" s="59">
        <f t="shared" si="26"/>
        <v>0</v>
      </c>
      <c r="H323" s="59">
        <f t="shared" si="26"/>
        <v>1.737013428219683</v>
      </c>
      <c r="I323" s="1"/>
    </row>
    <row r="324" spans="2:9" x14ac:dyDescent="0.2">
      <c r="B324" s="9" t="str">
        <f>$B$38</f>
        <v>Home Economics</v>
      </c>
      <c r="C324" s="59">
        <f t="shared" si="26"/>
        <v>1.3137100122175418</v>
      </c>
      <c r="D324" s="59">
        <f t="shared" si="26"/>
        <v>2.2890816195130905</v>
      </c>
      <c r="E324" s="59">
        <f t="shared" si="26"/>
        <v>7.028206331586814</v>
      </c>
      <c r="F324" s="59">
        <f t="shared" si="26"/>
        <v>7.2662569097583685</v>
      </c>
      <c r="G324" s="59">
        <f t="shared" si="26"/>
        <v>0</v>
      </c>
      <c r="H324" s="59">
        <f t="shared" si="26"/>
        <v>2.3391070625010246</v>
      </c>
      <c r="I324" s="1"/>
    </row>
    <row r="325" spans="2:9" x14ac:dyDescent="0.2">
      <c r="B325" s="9" t="str">
        <f>$B$39</f>
        <v>Law</v>
      </c>
      <c r="C325" s="59">
        <f t="shared" si="26"/>
        <v>0</v>
      </c>
      <c r="D325" s="59">
        <f t="shared" si="26"/>
        <v>0</v>
      </c>
      <c r="E325" s="59">
        <f t="shared" si="26"/>
        <v>0</v>
      </c>
      <c r="F325" s="59">
        <f t="shared" si="26"/>
        <v>0</v>
      </c>
      <c r="G325" s="59">
        <f t="shared" si="26"/>
        <v>3.0185918609250475</v>
      </c>
      <c r="H325" s="59">
        <f t="shared" si="26"/>
        <v>3.0185918609250475</v>
      </c>
      <c r="I325" s="1"/>
    </row>
    <row r="326" spans="2:9" x14ac:dyDescent="0.2">
      <c r="B326" s="9" t="str">
        <f>$B$40</f>
        <v>Social Service</v>
      </c>
      <c r="C326" s="59">
        <f t="shared" si="26"/>
        <v>1.5666404987349556</v>
      </c>
      <c r="D326" s="59">
        <f t="shared" si="26"/>
        <v>2.2700982758536692</v>
      </c>
      <c r="E326" s="59">
        <f t="shared" si="26"/>
        <v>0</v>
      </c>
      <c r="F326" s="59">
        <f t="shared" si="26"/>
        <v>0</v>
      </c>
      <c r="G326" s="59">
        <f t="shared" si="26"/>
        <v>0</v>
      </c>
      <c r="H326" s="59">
        <f t="shared" si="26"/>
        <v>2.0720966377531433</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0.94903007166140629</v>
      </c>
      <c r="D329" s="59">
        <f t="shared" si="26"/>
        <v>0</v>
      </c>
      <c r="E329" s="59">
        <f t="shared" si="26"/>
        <v>0</v>
      </c>
      <c r="F329" s="59">
        <f t="shared" si="26"/>
        <v>0</v>
      </c>
      <c r="G329" s="59">
        <f t="shared" si="26"/>
        <v>0</v>
      </c>
      <c r="H329" s="59">
        <f t="shared" si="26"/>
        <v>0.94903007166140629</v>
      </c>
      <c r="I329" s="1"/>
    </row>
    <row r="330" spans="2:9" x14ac:dyDescent="0.2">
      <c r="B330" s="9" t="str">
        <f>$B$44</f>
        <v>Physical Training</v>
      </c>
      <c r="C330" s="59">
        <f t="shared" si="26"/>
        <v>0.74193523220906921</v>
      </c>
      <c r="D330" s="59">
        <f t="shared" si="26"/>
        <v>1.9231161604402505</v>
      </c>
      <c r="E330" s="59">
        <f t="shared" si="26"/>
        <v>0</v>
      </c>
      <c r="F330" s="59">
        <f t="shared" si="26"/>
        <v>0</v>
      </c>
      <c r="G330" s="59">
        <f t="shared" si="26"/>
        <v>0</v>
      </c>
      <c r="H330" s="59">
        <f t="shared" si="26"/>
        <v>0.97229939029622114</v>
      </c>
      <c r="I330" s="1"/>
    </row>
    <row r="331" spans="2:9" x14ac:dyDescent="0.2">
      <c r="B331" s="9" t="str">
        <f>$B$45</f>
        <v>Health Services</v>
      </c>
      <c r="C331" s="59">
        <f t="shared" si="26"/>
        <v>1.2217677420376245</v>
      </c>
      <c r="D331" s="59">
        <f t="shared" si="26"/>
        <v>1.6485361594482009</v>
      </c>
      <c r="E331" s="59">
        <f t="shared" si="26"/>
        <v>2.0904274646940566</v>
      </c>
      <c r="F331" s="59">
        <f t="shared" si="26"/>
        <v>0</v>
      </c>
      <c r="G331" s="59">
        <f t="shared" si="26"/>
        <v>0</v>
      </c>
      <c r="H331" s="59">
        <f t="shared" si="26"/>
        <v>1.588044420547434</v>
      </c>
      <c r="I331" s="1"/>
    </row>
    <row r="332" spans="2:9" x14ac:dyDescent="0.2">
      <c r="B332" s="9" t="str">
        <f>$B$46</f>
        <v>Pharmacy</v>
      </c>
      <c r="C332" s="59">
        <f t="shared" si="26"/>
        <v>0</v>
      </c>
      <c r="D332" s="59">
        <f t="shared" si="26"/>
        <v>4.4544709866529635</v>
      </c>
      <c r="E332" s="59">
        <f t="shared" si="26"/>
        <v>21.786615849642263</v>
      </c>
      <c r="F332" s="59">
        <f t="shared" si="26"/>
        <v>35.081887048060224</v>
      </c>
      <c r="G332" s="59">
        <f t="shared" si="26"/>
        <v>2.9702523958238696</v>
      </c>
      <c r="H332" s="59">
        <f t="shared" si="26"/>
        <v>3.5610207259888211</v>
      </c>
      <c r="I332" s="1"/>
    </row>
    <row r="333" spans="2:9" x14ac:dyDescent="0.2">
      <c r="B333" s="9" t="str">
        <f>$B$47</f>
        <v>Business Administration</v>
      </c>
      <c r="C333" s="59">
        <f t="shared" si="26"/>
        <v>1.0318269720775104</v>
      </c>
      <c r="D333" s="59">
        <f t="shared" si="26"/>
        <v>1.9202558648167933</v>
      </c>
      <c r="E333" s="59">
        <f t="shared" si="26"/>
        <v>2.8361322957074222</v>
      </c>
      <c r="F333" s="59">
        <f t="shared" si="26"/>
        <v>0</v>
      </c>
      <c r="G333" s="59">
        <f t="shared" si="26"/>
        <v>0</v>
      </c>
      <c r="H333" s="59">
        <f t="shared" si="26"/>
        <v>1.7382288623447413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4.3888775974700183</v>
      </c>
      <c r="E335" s="59">
        <f t="shared" si="27"/>
        <v>0</v>
      </c>
      <c r="F335" s="59">
        <f t="shared" si="27"/>
        <v>0</v>
      </c>
      <c r="G335" s="59">
        <f t="shared" si="27"/>
        <v>0</v>
      </c>
      <c r="H335" s="59">
        <f t="shared" si="27"/>
        <v>4.3888775974700183</v>
      </c>
      <c r="I335" s="1"/>
    </row>
    <row r="336" spans="2:9" x14ac:dyDescent="0.2">
      <c r="B336" s="9" t="str">
        <f>$B$50</f>
        <v>Technology</v>
      </c>
      <c r="C336" s="59">
        <f t="shared" si="27"/>
        <v>7.4923750504529467</v>
      </c>
      <c r="D336" s="59">
        <f t="shared" si="27"/>
        <v>8.1052960619060617</v>
      </c>
      <c r="E336" s="59">
        <f t="shared" si="27"/>
        <v>19.853511116927244</v>
      </c>
      <c r="F336" s="59">
        <f t="shared" si="27"/>
        <v>0</v>
      </c>
      <c r="G336" s="59">
        <f t="shared" si="27"/>
        <v>0</v>
      </c>
      <c r="H336" s="59">
        <f t="shared" si="27"/>
        <v>8.0127267371605786</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1.0885796897868156</v>
      </c>
      <c r="D338" s="59">
        <f t="shared" si="27"/>
        <v>2.2700898149450537</v>
      </c>
      <c r="E338" s="59">
        <f t="shared" si="27"/>
        <v>3.9936340083744288</v>
      </c>
      <c r="F338" s="59">
        <f t="shared" si="27"/>
        <v>9.8759058242920048</v>
      </c>
      <c r="G338" s="59">
        <f t="shared" si="27"/>
        <v>2.9998255296475054</v>
      </c>
      <c r="H338" s="59">
        <f t="shared" si="27"/>
        <v>1.8619167482813626</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10638.020733262752</v>
      </c>
      <c r="D343" s="42">
        <f t="shared" si="28"/>
        <v>22245.45403581686</v>
      </c>
      <c r="E343" s="42">
        <f>E293*24</f>
        <v>35135.925748395763</v>
      </c>
      <c r="F343" s="42">
        <f>F293*18</f>
        <v>15408.325211460988</v>
      </c>
      <c r="G343" s="42">
        <f>G293*24</f>
        <v>0</v>
      </c>
      <c r="H343" s="42">
        <f>IF((C32/30+D32/30+E32/24+F32/18+G32/24)=0,0,H268/(C32/30+D32/30+E32/24+F32/18+G32/24))</f>
        <v>13722.008251367099</v>
      </c>
      <c r="I343" s="1"/>
    </row>
    <row r="344" spans="2:10" x14ac:dyDescent="0.2">
      <c r="B344" s="9" t="str">
        <f>$B$33</f>
        <v>Science</v>
      </c>
      <c r="C344" s="43">
        <f t="shared" si="28"/>
        <v>10420.613650615056</v>
      </c>
      <c r="D344" s="43">
        <f t="shared" si="28"/>
        <v>22775.99946475352</v>
      </c>
      <c r="E344" s="43">
        <f>E294*24</f>
        <v>59194.352043349136</v>
      </c>
      <c r="F344" s="43">
        <f>F294*18</f>
        <v>54322.789976102722</v>
      </c>
      <c r="G344" s="43">
        <f>G294*24</f>
        <v>0</v>
      </c>
      <c r="H344" s="43">
        <f t="shared" ref="H344:H363" si="29">IF((C33/30+D33/30+E33/24+F33/18+G33/24)=0,0,H269/(C33/30+D33/30+E33/24+F33/18+G33/24))</f>
        <v>14428.126088848732</v>
      </c>
      <c r="I344" s="1"/>
    </row>
    <row r="345" spans="2:10" x14ac:dyDescent="0.2">
      <c r="B345" s="9" t="str">
        <f>$B$34</f>
        <v>Fine Arts</v>
      </c>
      <c r="C345" s="43">
        <f t="shared" si="28"/>
        <v>10967.803108325037</v>
      </c>
      <c r="D345" s="43">
        <f t="shared" si="28"/>
        <v>24881.512822896992</v>
      </c>
      <c r="E345" s="43">
        <f t="shared" ref="E345:E363" si="30">E295*24</f>
        <v>22246.465843170325</v>
      </c>
      <c r="F345" s="43">
        <f t="shared" ref="F345:F363" si="31">F295*18</f>
        <v>0</v>
      </c>
      <c r="G345" s="43">
        <f t="shared" ref="G345:G363" si="32">G295*24</f>
        <v>0</v>
      </c>
      <c r="H345" s="43">
        <f t="shared" si="29"/>
        <v>14168.273064339426</v>
      </c>
      <c r="I345" s="1"/>
    </row>
    <row r="346" spans="2:10" x14ac:dyDescent="0.2">
      <c r="B346" s="9" t="str">
        <f>$B$35</f>
        <v>Teacher Education</v>
      </c>
      <c r="C346" s="43">
        <f t="shared" si="28"/>
        <v>16217.216920138242</v>
      </c>
      <c r="D346" s="43">
        <f t="shared" si="28"/>
        <v>23808.369397308299</v>
      </c>
      <c r="E346" s="43">
        <f t="shared" si="30"/>
        <v>35609.994935948293</v>
      </c>
      <c r="F346" s="43">
        <f t="shared" si="31"/>
        <v>67188.325882042584</v>
      </c>
      <c r="G346" s="43">
        <f t="shared" si="32"/>
        <v>0</v>
      </c>
      <c r="H346" s="43">
        <f t="shared" si="29"/>
        <v>35726.170935555972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11426.476519959229</v>
      </c>
      <c r="D348" s="43">
        <f t="shared" si="28"/>
        <v>17675.354190178405</v>
      </c>
      <c r="E348" s="43">
        <f t="shared" si="30"/>
        <v>36904.315457859862</v>
      </c>
      <c r="F348" s="43">
        <f t="shared" si="31"/>
        <v>43361.691173191037</v>
      </c>
      <c r="G348" s="43">
        <f t="shared" si="32"/>
        <v>0</v>
      </c>
      <c r="H348" s="43">
        <f t="shared" si="29"/>
        <v>17846.713550416436</v>
      </c>
      <c r="I348" s="1"/>
    </row>
    <row r="349" spans="2:10" x14ac:dyDescent="0.2">
      <c r="B349" s="9" t="str">
        <f>$B$38</f>
        <v>Home Economics</v>
      </c>
      <c r="C349" s="43">
        <f t="shared" si="28"/>
        <v>13975.274347465076</v>
      </c>
      <c r="D349" s="43">
        <f t="shared" si="28"/>
        <v>24351.297728510937</v>
      </c>
      <c r="E349" s="43">
        <f t="shared" si="30"/>
        <v>59812.96373845527</v>
      </c>
      <c r="F349" s="43">
        <f t="shared" si="31"/>
        <v>46379.154995533958</v>
      </c>
      <c r="G349" s="43">
        <f t="shared" si="32"/>
        <v>0</v>
      </c>
      <c r="H349" s="43">
        <f t="shared" si="29"/>
        <v>23895.382664027056</v>
      </c>
      <c r="I349" s="1"/>
    </row>
    <row r="350" spans="2:10" x14ac:dyDescent="0.2">
      <c r="B350" s="9" t="str">
        <f>$B$39</f>
        <v>Law</v>
      </c>
      <c r="C350" s="43">
        <f t="shared" si="28"/>
        <v>0</v>
      </c>
      <c r="D350" s="43">
        <f t="shared" si="28"/>
        <v>0</v>
      </c>
      <c r="E350" s="43">
        <f t="shared" si="30"/>
        <v>0</v>
      </c>
      <c r="F350" s="43">
        <f t="shared" si="31"/>
        <v>0</v>
      </c>
      <c r="G350" s="43">
        <f t="shared" si="32"/>
        <v>25689.474241423082</v>
      </c>
      <c r="H350" s="43">
        <f t="shared" si="29"/>
        <v>25689.474241423079</v>
      </c>
      <c r="I350" s="1"/>
    </row>
    <row r="351" spans="2:10" x14ac:dyDescent="0.2">
      <c r="B351" s="9" t="str">
        <f>$B$40</f>
        <v>Social Service</v>
      </c>
      <c r="C351" s="43">
        <f t="shared" si="28"/>
        <v>16665.954107111556</v>
      </c>
      <c r="D351" s="43">
        <f t="shared" si="28"/>
        <v>24149.352525075359</v>
      </c>
      <c r="E351" s="43">
        <f t="shared" si="30"/>
        <v>0</v>
      </c>
      <c r="F351" s="43">
        <f t="shared" si="31"/>
        <v>0</v>
      </c>
      <c r="G351" s="43">
        <f t="shared" si="32"/>
        <v>0</v>
      </c>
      <c r="H351" s="43">
        <f t="shared" si="29"/>
        <v>22043.006993741976</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10095.801578823877</v>
      </c>
      <c r="D354" s="43">
        <f t="shared" si="28"/>
        <v>0</v>
      </c>
      <c r="E354" s="43">
        <f t="shared" si="30"/>
        <v>0</v>
      </c>
      <c r="F354" s="43">
        <f t="shared" si="31"/>
        <v>0</v>
      </c>
      <c r="G354" s="43">
        <f t="shared" si="32"/>
        <v>0</v>
      </c>
      <c r="H354" s="43">
        <f t="shared" si="29"/>
        <v>10095.801578823877</v>
      </c>
      <c r="I354" s="1"/>
    </row>
    <row r="355" spans="2:9" x14ac:dyDescent="0.2">
      <c r="B355" s="9" t="str">
        <f>$B$44</f>
        <v>Physical Training</v>
      </c>
      <c r="C355" s="43">
        <f t="shared" si="28"/>
        <v>7892.7223829781942</v>
      </c>
      <c r="D355" s="43">
        <f t="shared" si="28"/>
        <v>20458.149587236047</v>
      </c>
      <c r="E355" s="43">
        <f t="shared" si="30"/>
        <v>0</v>
      </c>
      <c r="F355" s="43">
        <f t="shared" si="31"/>
        <v>0</v>
      </c>
      <c r="G355" s="43">
        <f t="shared" si="32"/>
        <v>0</v>
      </c>
      <c r="H355" s="43">
        <f t="shared" si="29"/>
        <v>10343.341072909934</v>
      </c>
      <c r="I355" s="1"/>
    </row>
    <row r="356" spans="2:9" x14ac:dyDescent="0.2">
      <c r="B356" s="9" t="str">
        <f>$B$45</f>
        <v>Health Services</v>
      </c>
      <c r="C356" s="43">
        <f t="shared" si="28"/>
        <v>12997.19057102787</v>
      </c>
      <c r="D356" s="43">
        <f t="shared" si="28"/>
        <v>17537.161843743314</v>
      </c>
      <c r="E356" s="43">
        <f t="shared" si="30"/>
        <v>17790.408568637813</v>
      </c>
      <c r="F356" s="43">
        <f t="shared" si="31"/>
        <v>0</v>
      </c>
      <c r="G356" s="43">
        <f t="shared" si="32"/>
        <v>0</v>
      </c>
      <c r="H356" s="43">
        <f t="shared" si="29"/>
        <v>16549.162328566174</v>
      </c>
      <c r="I356" s="1"/>
    </row>
    <row r="357" spans="2:9" x14ac:dyDescent="0.2">
      <c r="B357" s="9" t="str">
        <f>$B$46</f>
        <v>Pharmacy</v>
      </c>
      <c r="C357" s="43">
        <f t="shared" si="28"/>
        <v>0</v>
      </c>
      <c r="D357" s="43">
        <f t="shared" si="28"/>
        <v>47386.754711731621</v>
      </c>
      <c r="E357" s="43">
        <f t="shared" si="30"/>
        <v>185413.17689290026</v>
      </c>
      <c r="F357" s="43">
        <f t="shared" si="31"/>
        <v>223921.10506754802</v>
      </c>
      <c r="G357" s="43">
        <f t="shared" si="32"/>
        <v>25278.085255838152</v>
      </c>
      <c r="H357" s="43">
        <f t="shared" si="29"/>
        <v>30447.114016964322</v>
      </c>
      <c r="I357" s="1"/>
    </row>
    <row r="358" spans="2:9" x14ac:dyDescent="0.2">
      <c r="B358" s="9" t="str">
        <f>$B$47</f>
        <v>Business Administration</v>
      </c>
      <c r="C358" s="43">
        <f t="shared" si="28"/>
        <v>10976.596722100285</v>
      </c>
      <c r="D358" s="43">
        <f t="shared" si="28"/>
        <v>20427.721703090447</v>
      </c>
      <c r="E358" s="43">
        <f t="shared" si="30"/>
        <v>24136.667331209319</v>
      </c>
      <c r="F358" s="43">
        <f t="shared" si="31"/>
        <v>0</v>
      </c>
      <c r="G358" s="43">
        <f t="shared" si="32"/>
        <v>0</v>
      </c>
      <c r="H358" s="43">
        <f t="shared" si="29"/>
        <v>17890.215719446969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46688.970877638472</v>
      </c>
      <c r="E360" s="43">
        <f t="shared" si="30"/>
        <v>0</v>
      </c>
      <c r="F360" s="43">
        <f t="shared" si="31"/>
        <v>0</v>
      </c>
      <c r="G360" s="43">
        <f t="shared" si="32"/>
        <v>0</v>
      </c>
      <c r="H360" s="43">
        <f t="shared" si="29"/>
        <v>46688.970877638465</v>
      </c>
      <c r="I360" s="1"/>
    </row>
    <row r="361" spans="2:9" x14ac:dyDescent="0.2">
      <c r="B361" s="9" t="str">
        <f>$B$50</f>
        <v>Technology</v>
      </c>
      <c r="C361" s="43">
        <f t="shared" si="33"/>
        <v>79704.041128099008</v>
      </c>
      <c r="D361" s="43">
        <f t="shared" si="33"/>
        <v>86224.307555789623</v>
      </c>
      <c r="E361" s="43">
        <f t="shared" si="30"/>
        <v>168961.65031194765</v>
      </c>
      <c r="F361" s="43">
        <f t="shared" si="31"/>
        <v>0</v>
      </c>
      <c r="G361" s="43">
        <f t="shared" si="32"/>
        <v>0</v>
      </c>
      <c r="H361" s="43">
        <f t="shared" si="29"/>
        <v>84964.325732776109</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11580.333309760879</v>
      </c>
      <c r="D363" s="42">
        <f t="shared" si="33"/>
        <v>24149.26251775409</v>
      </c>
      <c r="E363" s="42">
        <f t="shared" si="30"/>
        <v>33987.489105720328</v>
      </c>
      <c r="F363" s="42">
        <f t="shared" si="31"/>
        <v>63036.054551141235</v>
      </c>
      <c r="G363" s="42">
        <f t="shared" si="32"/>
        <v>25529.764944448867</v>
      </c>
      <c r="H363" s="42">
        <f t="shared" si="29"/>
        <v>18796.344477171337</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4" priority="6" stopIfTrue="1">
      <formula>C32=0</formula>
    </cfRule>
  </conditionalFormatting>
  <conditionalFormatting sqref="C91:G110">
    <cfRule type="expression" dxfId="103" priority="5" stopIfTrue="1">
      <formula>C32=0</formula>
    </cfRule>
  </conditionalFormatting>
  <conditionalFormatting sqref="C143:H162">
    <cfRule type="expression" dxfId="102" priority="3" stopIfTrue="1">
      <formula>C32=0</formula>
    </cfRule>
  </conditionalFormatting>
  <conditionalFormatting sqref="H143:H162">
    <cfRule type="expression" dxfId="101" priority="4" stopIfTrue="1">
      <formula>OR(AND(#REF!&gt;0,H143&gt;0,H61=0),AND(#REF!&gt;0,H143&gt;0,H32=0))</formula>
    </cfRule>
  </conditionalFormatting>
  <conditionalFormatting sqref="H143:H162">
    <cfRule type="expression" dxfId="100" priority="2" stopIfTrue="1">
      <formula>OR(AND(#REF!&gt;0,H143&gt;0,H61=0),AND(#REF!&gt;0,H143&gt;0,H32=0))</formula>
    </cfRule>
  </conditionalFormatting>
  <conditionalFormatting sqref="H143:H162">
    <cfRule type="expression" dxfId="9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I363"/>
  <sheetViews>
    <sheetView showGridLines="0" showZeros="0" topLeftCell="A142" zoomScale="70" zoomScaleNormal="70" workbookViewId="0">
      <selection activeCell="Y174" sqref="Y17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115</v>
      </c>
      <c r="C3" s="6"/>
      <c r="D3" s="6"/>
      <c r="E3" s="6"/>
      <c r="F3" s="6"/>
      <c r="G3" s="6"/>
      <c r="H3" s="6"/>
    </row>
    <row r="4" spans="2:8" x14ac:dyDescent="0.2">
      <c r="B4" s="90" t="s">
        <v>161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ht="15" customHeight="1" x14ac:dyDescent="0.2">
      <c r="B10" s="370" t="s">
        <v>21</v>
      </c>
      <c r="C10" s="370"/>
      <c r="D10" s="370"/>
      <c r="E10" s="370"/>
      <c r="F10" s="370"/>
      <c r="G10" s="370"/>
      <c r="H10" s="5"/>
    </row>
    <row r="11" spans="2:8" ht="30.75" customHeight="1" thickBot="1" x14ac:dyDescent="0.25">
      <c r="B11" s="372" t="s">
        <v>66</v>
      </c>
      <c r="C11" s="372"/>
      <c r="D11" s="372"/>
      <c r="E11" s="372"/>
      <c r="F11" s="372"/>
      <c r="G11" s="372"/>
      <c r="H11" s="372"/>
    </row>
    <row r="12" spans="2:8" ht="29.25" customHeight="1" thickBot="1" x14ac:dyDescent="0.25">
      <c r="B12" s="386" t="s">
        <v>17</v>
      </c>
      <c r="C12" s="387"/>
      <c r="D12" s="387"/>
      <c r="E12" s="388"/>
      <c r="F12" s="318" t="s">
        <v>18</v>
      </c>
      <c r="G12" s="318"/>
      <c r="H12" s="64" t="s">
        <v>20</v>
      </c>
    </row>
    <row r="13" spans="2:8" ht="14.25" customHeight="1" x14ac:dyDescent="0.2">
      <c r="B13" s="389" t="s">
        <v>13</v>
      </c>
      <c r="C13" s="390"/>
      <c r="D13" s="390"/>
      <c r="E13" s="391"/>
      <c r="F13" s="81">
        <f>Data!G31</f>
        <v>204596612</v>
      </c>
      <c r="G13" s="33"/>
      <c r="H13" s="60">
        <f>F13</f>
        <v>204596612</v>
      </c>
    </row>
    <row r="14" spans="2:8" ht="14.25" customHeight="1" x14ac:dyDescent="0.2">
      <c r="B14" s="392" t="s">
        <v>14</v>
      </c>
      <c r="C14" s="393"/>
      <c r="D14" s="393"/>
      <c r="E14" s="394"/>
      <c r="F14" s="82">
        <f>Data!H31</f>
        <v>178813724</v>
      </c>
      <c r="G14" s="33"/>
      <c r="H14" s="30">
        <f>F14</f>
        <v>178813724</v>
      </c>
    </row>
    <row r="15" spans="2:8" ht="14.25" customHeight="1" x14ac:dyDescent="0.2">
      <c r="B15" s="392" t="s">
        <v>15</v>
      </c>
      <c r="C15" s="393"/>
      <c r="D15" s="393"/>
      <c r="E15" s="394"/>
      <c r="F15" s="82">
        <f>Data!I31</f>
        <v>96481330</v>
      </c>
      <c r="G15" s="33"/>
      <c r="H15" s="30">
        <f>F15</f>
        <v>96481330</v>
      </c>
    </row>
    <row r="16" spans="2:8" ht="14.25" customHeight="1" x14ac:dyDescent="0.2">
      <c r="B16" s="392" t="s">
        <v>19</v>
      </c>
      <c r="C16" s="393"/>
      <c r="D16" s="393"/>
      <c r="E16" s="394"/>
      <c r="F16" s="82">
        <f>Data!J31</f>
        <v>48319281</v>
      </c>
      <c r="G16" s="33"/>
      <c r="H16" s="30">
        <f>F16-G16</f>
        <v>48319281</v>
      </c>
    </row>
    <row r="17" spans="2:9" x14ac:dyDescent="0.2">
      <c r="B17" s="392" t="s">
        <v>16</v>
      </c>
      <c r="C17" s="393"/>
      <c r="D17" s="393"/>
      <c r="E17" s="394"/>
      <c r="F17" s="82">
        <f>Data!K31</f>
        <v>47640928</v>
      </c>
      <c r="G17" s="33"/>
      <c r="H17" s="30">
        <f>F17</f>
        <v>47640928</v>
      </c>
    </row>
    <row r="18" spans="2:9" x14ac:dyDescent="0.2">
      <c r="B18" s="392" t="s">
        <v>1</v>
      </c>
      <c r="C18" s="393"/>
      <c r="D18" s="393"/>
      <c r="E18" s="394"/>
      <c r="F18" s="83">
        <f>SUM(F13:F17)</f>
        <v>575851875</v>
      </c>
      <c r="G18" s="34"/>
      <c r="H18" s="29">
        <f>SUM(H13:H17)</f>
        <v>575851875</v>
      </c>
    </row>
    <row r="19" spans="2:9" ht="13.5" customHeight="1" x14ac:dyDescent="0.2">
      <c r="B19" s="27"/>
      <c r="D19" s="27"/>
      <c r="E19" s="27"/>
      <c r="F19" s="27"/>
      <c r="G19" s="27"/>
      <c r="H19" s="5"/>
    </row>
    <row r="20" spans="2:9" ht="13.5" customHeight="1" x14ac:dyDescent="0.2">
      <c r="B20" s="27"/>
      <c r="D20" s="395" t="s">
        <v>23</v>
      </c>
      <c r="E20" s="396"/>
      <c r="F20" s="397"/>
      <c r="G20" s="319" t="s">
        <v>24</v>
      </c>
      <c r="H20" s="319" t="s">
        <v>25</v>
      </c>
    </row>
    <row r="21" spans="2:9" ht="14.25" customHeight="1" x14ac:dyDescent="0.2">
      <c r="B21" s="366" t="s">
        <v>22</v>
      </c>
      <c r="C21" s="398"/>
      <c r="D21" s="399" t="str">
        <f>Data!L31</f>
        <v>Vicki West</v>
      </c>
      <c r="E21" s="400"/>
      <c r="F21" s="401"/>
      <c r="G21" s="321" t="str">
        <f>Data!M31</f>
        <v>806-834-1428</v>
      </c>
      <c r="H21" s="84" t="str">
        <f>Data!N31</f>
        <v>vicki.west@ttu.edu</v>
      </c>
    </row>
    <row r="22" spans="2:9" ht="13.5" customHeight="1" x14ac:dyDescent="0.2">
      <c r="B22" s="27"/>
      <c r="C22" s="27"/>
      <c r="D22" s="27"/>
      <c r="E22" s="27"/>
      <c r="F22" s="27"/>
      <c r="G22" s="27"/>
      <c r="H22" s="5"/>
    </row>
    <row r="23" spans="2:9" ht="13.5" customHeight="1" thickBot="1" x14ac:dyDescent="0.25">
      <c r="B23" s="3" t="s">
        <v>67</v>
      </c>
      <c r="C23" s="27"/>
      <c r="D23" s="27"/>
      <c r="E23" s="27"/>
      <c r="F23" s="27"/>
      <c r="G23" s="27"/>
      <c r="H23" s="5"/>
    </row>
    <row r="24" spans="2:9" s="37" customFormat="1" x14ac:dyDescent="0.2">
      <c r="B24" s="62"/>
      <c r="C24" s="65" t="s">
        <v>26</v>
      </c>
      <c r="D24" s="66" t="s">
        <v>27</v>
      </c>
      <c r="E24" s="66" t="s">
        <v>28</v>
      </c>
      <c r="F24" s="66" t="s">
        <v>29</v>
      </c>
      <c r="G24" s="66" t="s">
        <v>30</v>
      </c>
      <c r="H24" s="67" t="s">
        <v>31</v>
      </c>
    </row>
    <row r="25" spans="2:9" s="37" customFormat="1" ht="15" thickBot="1" x14ac:dyDescent="0.25">
      <c r="B25" s="61" t="s">
        <v>686</v>
      </c>
      <c r="C25" s="85">
        <f>Data!O31</f>
        <v>14965</v>
      </c>
      <c r="D25" s="86">
        <f>Data!P31</f>
        <v>17202</v>
      </c>
      <c r="E25" s="86">
        <f>Data!Q31</f>
        <v>2908</v>
      </c>
      <c r="F25" s="86">
        <f>Data!R31</f>
        <v>2351</v>
      </c>
      <c r="G25" s="86">
        <f>Data!S31</f>
        <v>419</v>
      </c>
      <c r="H25" s="74">
        <f>SUM(C25:G25)</f>
        <v>37845</v>
      </c>
    </row>
    <row r="26" spans="2:9" x14ac:dyDescent="0.2">
      <c r="C26" s="2"/>
      <c r="D26" s="2"/>
      <c r="E26" s="2"/>
      <c r="F26" s="2"/>
      <c r="G26" s="2"/>
      <c r="H26" s="2"/>
      <c r="I26" s="2"/>
    </row>
    <row r="27" spans="2:9" ht="13.5" customHeight="1" x14ac:dyDescent="0.2">
      <c r="B27" s="27"/>
      <c r="D27" s="395" t="s">
        <v>23</v>
      </c>
      <c r="E27" s="396"/>
      <c r="F27" s="397"/>
      <c r="G27" s="319" t="s">
        <v>24</v>
      </c>
      <c r="H27" s="319" t="s">
        <v>25</v>
      </c>
    </row>
    <row r="28" spans="2:9" ht="14.25" customHeight="1" x14ac:dyDescent="0.2">
      <c r="B28" s="366" t="s">
        <v>39</v>
      </c>
      <c r="C28" s="398"/>
      <c r="D28" s="399" t="str">
        <f>Data!T31</f>
        <v>West, Vicki</v>
      </c>
      <c r="E28" s="400"/>
      <c r="F28" s="401"/>
      <c r="G28" s="321" t="str">
        <f>Data!U31</f>
        <v>(806) 742-2166</v>
      </c>
      <c r="H28" s="84" t="str">
        <f>Data!V31</f>
        <v>Vicki.West@ttu.edu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8" t="s">
        <v>32</v>
      </c>
      <c r="C31" s="69" t="s">
        <v>26</v>
      </c>
      <c r="D31" s="69" t="s">
        <v>27</v>
      </c>
      <c r="E31" s="69" t="s">
        <v>28</v>
      </c>
      <c r="F31" s="69" t="s">
        <v>29</v>
      </c>
      <c r="G31" s="69" t="s">
        <v>30</v>
      </c>
      <c r="H31" s="70" t="s">
        <v>31</v>
      </c>
      <c r="I31" s="1"/>
    </row>
    <row r="32" spans="2:9" x14ac:dyDescent="0.2">
      <c r="B32" s="9" t="s">
        <v>45</v>
      </c>
      <c r="C32" s="87">
        <f>Data!W31</f>
        <v>275003</v>
      </c>
      <c r="D32" s="87">
        <f>Data!AQ31</f>
        <v>80996</v>
      </c>
      <c r="E32" s="87">
        <f>Data!BK31</f>
        <v>11032</v>
      </c>
      <c r="F32" s="87">
        <f>Data!CE31</f>
        <v>9908</v>
      </c>
      <c r="G32" s="87">
        <f>Data!CY31</f>
        <v>0</v>
      </c>
      <c r="H32" s="22">
        <f>SUM(C32:G32)</f>
        <v>376939</v>
      </c>
      <c r="I32" s="1"/>
    </row>
    <row r="33" spans="2:9" x14ac:dyDescent="0.2">
      <c r="B33" s="7" t="s">
        <v>46</v>
      </c>
      <c r="C33" s="87">
        <f>Data!X31</f>
        <v>118571</v>
      </c>
      <c r="D33" s="87">
        <f>Data!AR31</f>
        <v>55935</v>
      </c>
      <c r="E33" s="87">
        <f>Data!BL31</f>
        <v>8931</v>
      </c>
      <c r="F33" s="87">
        <f>Data!CF31</f>
        <v>11586</v>
      </c>
      <c r="G33" s="87">
        <f>Data!CZ31</f>
        <v>0</v>
      </c>
      <c r="H33" s="22">
        <f t="shared" ref="H33:H52" si="0">SUM(C33:G33)</f>
        <v>195023</v>
      </c>
      <c r="I33" s="1"/>
    </row>
    <row r="34" spans="2:9" x14ac:dyDescent="0.2">
      <c r="B34" s="7" t="s">
        <v>47</v>
      </c>
      <c r="C34" s="87">
        <f>Data!Y31</f>
        <v>35072</v>
      </c>
      <c r="D34" s="87">
        <f>Data!AS31</f>
        <v>10178</v>
      </c>
      <c r="E34" s="87">
        <f>Data!BM31</f>
        <v>2882</v>
      </c>
      <c r="F34" s="87">
        <f>Data!CG31</f>
        <v>2360</v>
      </c>
      <c r="G34" s="87">
        <f>Data!DA31</f>
        <v>0</v>
      </c>
      <c r="H34" s="22">
        <f t="shared" si="0"/>
        <v>50492</v>
      </c>
      <c r="I34" s="1"/>
    </row>
    <row r="35" spans="2:9" x14ac:dyDescent="0.2">
      <c r="B35" s="7" t="s">
        <v>48</v>
      </c>
      <c r="C35" s="87">
        <f>Data!Z31</f>
        <v>2579</v>
      </c>
      <c r="D35" s="87">
        <f>Data!AT31</f>
        <v>7060</v>
      </c>
      <c r="E35" s="87">
        <f>Data!BN31</f>
        <v>9015</v>
      </c>
      <c r="F35" s="87">
        <f>Data!CH31</f>
        <v>5170</v>
      </c>
      <c r="G35" s="87">
        <f>Data!DB31</f>
        <v>0</v>
      </c>
      <c r="H35" s="22">
        <f t="shared" si="0"/>
        <v>23824</v>
      </c>
      <c r="I35" s="1"/>
    </row>
    <row r="36" spans="2:9" x14ac:dyDescent="0.2">
      <c r="B36" s="7" t="s">
        <v>49</v>
      </c>
      <c r="C36" s="87">
        <f>Data!AA31</f>
        <v>16639</v>
      </c>
      <c r="D36" s="87">
        <f>Data!AU31</f>
        <v>13122</v>
      </c>
      <c r="E36" s="87">
        <f>Data!BO31</f>
        <v>2604</v>
      </c>
      <c r="F36" s="87">
        <f>Data!CI31</f>
        <v>1627</v>
      </c>
      <c r="G36" s="87">
        <f>Data!DC31</f>
        <v>0</v>
      </c>
      <c r="H36" s="22">
        <f t="shared" si="0"/>
        <v>33992</v>
      </c>
      <c r="I36" s="1"/>
    </row>
    <row r="37" spans="2:9" x14ac:dyDescent="0.2">
      <c r="B37" s="7" t="s">
        <v>50</v>
      </c>
      <c r="C37" s="87">
        <f>Data!AB31</f>
        <v>34762</v>
      </c>
      <c r="D37" s="87">
        <f>Data!AV31</f>
        <v>59104</v>
      </c>
      <c r="E37" s="87">
        <f>Data!BP31</f>
        <v>7269</v>
      </c>
      <c r="F37" s="87">
        <f>Data!CJ31</f>
        <v>10947</v>
      </c>
      <c r="G37" s="87">
        <f>Data!DD31</f>
        <v>0</v>
      </c>
      <c r="H37" s="22">
        <f t="shared" si="0"/>
        <v>112082</v>
      </c>
      <c r="I37" s="1"/>
    </row>
    <row r="38" spans="2:9" x14ac:dyDescent="0.2">
      <c r="B38" s="7" t="s">
        <v>51</v>
      </c>
      <c r="C38" s="87">
        <f>Data!AC31</f>
        <v>7672</v>
      </c>
      <c r="D38" s="87">
        <f>Data!AW31</f>
        <v>1198</v>
      </c>
      <c r="E38" s="87">
        <f>Data!BQ31</f>
        <v>121</v>
      </c>
      <c r="F38" s="87">
        <f>Data!CK31</f>
        <v>221</v>
      </c>
      <c r="G38" s="87">
        <f>Data!DE31</f>
        <v>0</v>
      </c>
      <c r="H38" s="22">
        <f t="shared" si="0"/>
        <v>9212</v>
      </c>
      <c r="I38" s="1"/>
    </row>
    <row r="39" spans="2:9" x14ac:dyDescent="0.2">
      <c r="B39" s="7" t="s">
        <v>52</v>
      </c>
      <c r="C39" s="87">
        <f>Data!AD31</f>
        <v>0</v>
      </c>
      <c r="D39" s="87">
        <f>Data!AX31</f>
        <v>0</v>
      </c>
      <c r="E39" s="87">
        <f>Data!BR31</f>
        <v>0</v>
      </c>
      <c r="F39" s="87">
        <f>Data!CL31</f>
        <v>0</v>
      </c>
      <c r="G39" s="87">
        <f>Data!DF31</f>
        <v>11893</v>
      </c>
      <c r="H39" s="22">
        <f t="shared" si="0"/>
        <v>11893</v>
      </c>
      <c r="I39" s="1"/>
    </row>
    <row r="40" spans="2:9" x14ac:dyDescent="0.2">
      <c r="B40" s="7" t="s">
        <v>53</v>
      </c>
      <c r="C40" s="87">
        <f>Data!AE31</f>
        <v>651</v>
      </c>
      <c r="D40" s="87">
        <f>Data!AY31</f>
        <v>504</v>
      </c>
      <c r="E40" s="87">
        <f>Data!BS31</f>
        <v>886</v>
      </c>
      <c r="F40" s="87">
        <f>Data!CM31</f>
        <v>0</v>
      </c>
      <c r="G40" s="87">
        <f>Data!DG31</f>
        <v>0</v>
      </c>
      <c r="H40" s="22">
        <f t="shared" si="0"/>
        <v>2041</v>
      </c>
      <c r="I40" s="1"/>
    </row>
    <row r="41" spans="2:9" x14ac:dyDescent="0.2">
      <c r="B41" s="7" t="s">
        <v>54</v>
      </c>
      <c r="C41" s="87">
        <f>Data!AF31</f>
        <v>172</v>
      </c>
      <c r="D41" s="87">
        <f>Data!AZ31</f>
        <v>0</v>
      </c>
      <c r="E41" s="87">
        <f>Data!BT31</f>
        <v>432</v>
      </c>
      <c r="F41" s="87">
        <f>Data!CN31</f>
        <v>0</v>
      </c>
      <c r="G41" s="87">
        <f>Data!DH31</f>
        <v>0</v>
      </c>
      <c r="H41" s="22">
        <f t="shared" si="0"/>
        <v>604</v>
      </c>
      <c r="I41" s="1"/>
    </row>
    <row r="42" spans="2:9" x14ac:dyDescent="0.2">
      <c r="B42" s="7" t="s">
        <v>55</v>
      </c>
      <c r="C42" s="87">
        <f>Data!AG31</f>
        <v>0</v>
      </c>
      <c r="D42" s="87">
        <f>Data!BA31</f>
        <v>0</v>
      </c>
      <c r="E42" s="87">
        <f>Data!BU31</f>
        <v>0</v>
      </c>
      <c r="F42" s="87">
        <f>Data!CO31</f>
        <v>0</v>
      </c>
      <c r="G42" s="87">
        <f>Data!DI31</f>
        <v>0</v>
      </c>
      <c r="H42" s="22">
        <f t="shared" si="0"/>
        <v>0</v>
      </c>
      <c r="I42" s="1"/>
    </row>
    <row r="43" spans="2:9" x14ac:dyDescent="0.2">
      <c r="B43" s="7" t="s">
        <v>56</v>
      </c>
      <c r="C43" s="87">
        <f>Data!AH31</f>
        <v>0</v>
      </c>
      <c r="D43" s="87">
        <f>Data!BB31</f>
        <v>0</v>
      </c>
      <c r="E43" s="87">
        <f>Data!BV31</f>
        <v>0</v>
      </c>
      <c r="F43" s="87">
        <f>Data!CP31</f>
        <v>0</v>
      </c>
      <c r="G43" s="87">
        <f>Data!DJ31</f>
        <v>0</v>
      </c>
      <c r="H43" s="22">
        <f t="shared" si="0"/>
        <v>0</v>
      </c>
      <c r="I43" s="1"/>
    </row>
    <row r="44" spans="2:9" x14ac:dyDescent="0.2">
      <c r="B44" s="7" t="s">
        <v>57</v>
      </c>
      <c r="C44" s="87">
        <f>Data!AI31</f>
        <v>0</v>
      </c>
      <c r="D44" s="87">
        <f>Data!BC31</f>
        <v>0</v>
      </c>
      <c r="E44" s="87">
        <f>Data!BW31</f>
        <v>0</v>
      </c>
      <c r="F44" s="87">
        <f>Data!CQ31</f>
        <v>0</v>
      </c>
      <c r="G44" s="87">
        <f>Data!DK31</f>
        <v>0</v>
      </c>
      <c r="H44" s="22">
        <f t="shared" si="0"/>
        <v>0</v>
      </c>
      <c r="I44" s="1"/>
    </row>
    <row r="45" spans="2:9" x14ac:dyDescent="0.2">
      <c r="B45" s="7" t="s">
        <v>58</v>
      </c>
      <c r="C45" s="87">
        <f>Data!AJ31</f>
        <v>8991</v>
      </c>
      <c r="D45" s="87">
        <f>Data!BD31</f>
        <v>5724</v>
      </c>
      <c r="E45" s="87">
        <f>Data!BX31</f>
        <v>1043</v>
      </c>
      <c r="F45" s="87">
        <f>Data!CR31</f>
        <v>1018</v>
      </c>
      <c r="G45" s="87">
        <f>Data!DL31</f>
        <v>0</v>
      </c>
      <c r="H45" s="22">
        <f t="shared" si="0"/>
        <v>16776</v>
      </c>
      <c r="I45" s="1"/>
    </row>
    <row r="46" spans="2:9" x14ac:dyDescent="0.2">
      <c r="B46" s="7" t="s">
        <v>59</v>
      </c>
      <c r="C46" s="87">
        <f>Data!AK31</f>
        <v>0</v>
      </c>
      <c r="D46" s="87">
        <f>Data!BE31</f>
        <v>0</v>
      </c>
      <c r="E46" s="87">
        <f>Data!BY31</f>
        <v>0</v>
      </c>
      <c r="F46" s="87">
        <f>Data!CS31</f>
        <v>0</v>
      </c>
      <c r="G46" s="87">
        <f>Data!DM31</f>
        <v>0</v>
      </c>
      <c r="H46" s="22">
        <f t="shared" si="0"/>
        <v>0</v>
      </c>
      <c r="I46" s="1"/>
    </row>
    <row r="47" spans="2:9" x14ac:dyDescent="0.2">
      <c r="B47" s="7" t="s">
        <v>60</v>
      </c>
      <c r="C47" s="87">
        <f>Data!AL31</f>
        <v>28087</v>
      </c>
      <c r="D47" s="87">
        <f>Data!BF31</f>
        <v>76494</v>
      </c>
      <c r="E47" s="87">
        <f>Data!BZ31</f>
        <v>18130</v>
      </c>
      <c r="F47" s="87">
        <f>Data!CT31</f>
        <v>2548</v>
      </c>
      <c r="G47" s="87">
        <f>Data!DN31</f>
        <v>0</v>
      </c>
      <c r="H47" s="22">
        <f t="shared" si="0"/>
        <v>125259</v>
      </c>
      <c r="I47" s="1"/>
    </row>
    <row r="48" spans="2:9" x14ac:dyDescent="0.2">
      <c r="B48" s="7" t="s">
        <v>61</v>
      </c>
      <c r="C48" s="87">
        <f>Data!AM31</f>
        <v>0</v>
      </c>
      <c r="D48" s="87">
        <f>Data!BG31</f>
        <v>0</v>
      </c>
      <c r="E48" s="87">
        <f>Data!CA31</f>
        <v>0</v>
      </c>
      <c r="F48" s="87">
        <f>Data!CU31</f>
        <v>0</v>
      </c>
      <c r="G48" s="87">
        <f>Data!DO31</f>
        <v>0</v>
      </c>
      <c r="H48" s="22">
        <f t="shared" si="0"/>
        <v>0</v>
      </c>
      <c r="I48" s="1"/>
    </row>
    <row r="49" spans="2:9" x14ac:dyDescent="0.2">
      <c r="B49" s="7" t="s">
        <v>62</v>
      </c>
      <c r="C49" s="87">
        <f>Data!AN31</f>
        <v>50</v>
      </c>
      <c r="D49" s="87">
        <f>Data!BH31</f>
        <v>4282</v>
      </c>
      <c r="E49" s="87">
        <f>Data!CB31</f>
        <v>0</v>
      </c>
      <c r="F49" s="87">
        <f>Data!CV31</f>
        <v>0</v>
      </c>
      <c r="G49" s="87">
        <f>Data!DP31</f>
        <v>0</v>
      </c>
      <c r="H49" s="22">
        <f t="shared" si="0"/>
        <v>4332</v>
      </c>
      <c r="I49" s="1"/>
    </row>
    <row r="50" spans="2:9" x14ac:dyDescent="0.2">
      <c r="B50" s="7" t="s">
        <v>63</v>
      </c>
      <c r="C50" s="87">
        <f>Data!AO31</f>
        <v>1948</v>
      </c>
      <c r="D50" s="87">
        <f>Data!BI31</f>
        <v>1093</v>
      </c>
      <c r="E50" s="87">
        <f>Data!CC31</f>
        <v>39</v>
      </c>
      <c r="F50" s="87">
        <f>Data!CW31</f>
        <v>24</v>
      </c>
      <c r="G50" s="87">
        <f>Data!DQ31</f>
        <v>0</v>
      </c>
      <c r="H50" s="22">
        <f t="shared" si="0"/>
        <v>3104</v>
      </c>
      <c r="I50" s="1"/>
    </row>
    <row r="51" spans="2:9" x14ac:dyDescent="0.2">
      <c r="B51" s="7" t="s">
        <v>0</v>
      </c>
      <c r="C51" s="87">
        <f>Data!AP31</f>
        <v>0</v>
      </c>
      <c r="D51" s="87">
        <f>Data!BJ31</f>
        <v>0</v>
      </c>
      <c r="E51" s="87">
        <f>Data!CD31</f>
        <v>0</v>
      </c>
      <c r="F51" s="87">
        <f>Data!CX31</f>
        <v>0</v>
      </c>
      <c r="G51" s="87">
        <f>Data!DR31</f>
        <v>0</v>
      </c>
      <c r="H51" s="22">
        <f t="shared" si="0"/>
        <v>0</v>
      </c>
      <c r="I51" s="1"/>
    </row>
    <row r="52" spans="2:9" x14ac:dyDescent="0.2">
      <c r="B52" s="8" t="s">
        <v>34</v>
      </c>
      <c r="C52" s="22">
        <f>SUM(C32:C51)</f>
        <v>530197</v>
      </c>
      <c r="D52" s="22">
        <f>SUM(D32:D51)</f>
        <v>315690</v>
      </c>
      <c r="E52" s="22">
        <f>SUM(E32:E51)</f>
        <v>62384</v>
      </c>
      <c r="F52" s="22">
        <f>SUM(F32:F51)</f>
        <v>45409</v>
      </c>
      <c r="G52" s="22">
        <f>SUM(G32:G51)</f>
        <v>11893</v>
      </c>
      <c r="H52" s="22">
        <f t="shared" si="0"/>
        <v>965573</v>
      </c>
      <c r="I52" s="1"/>
    </row>
    <row r="53" spans="2:9" x14ac:dyDescent="0.2">
      <c r="B53" s="14"/>
      <c r="C53" s="18"/>
      <c r="D53" s="18"/>
      <c r="E53" s="18"/>
      <c r="F53" s="18"/>
      <c r="G53" s="18"/>
      <c r="H53" s="18"/>
      <c r="I53" s="1"/>
    </row>
    <row r="54" spans="2:9" ht="13.5" customHeight="1" x14ac:dyDescent="0.2">
      <c r="B54" s="27"/>
      <c r="D54" s="395" t="s">
        <v>23</v>
      </c>
      <c r="E54" s="396"/>
      <c r="F54" s="397"/>
      <c r="G54" s="319" t="s">
        <v>24</v>
      </c>
      <c r="H54" s="319" t="s">
        <v>25</v>
      </c>
    </row>
    <row r="55" spans="2:9" ht="14.25" customHeight="1" x14ac:dyDescent="0.2">
      <c r="B55" s="366" t="s">
        <v>40</v>
      </c>
      <c r="C55" s="398"/>
      <c r="D55" s="399" t="str">
        <f>Data!T31</f>
        <v>West, Vicki</v>
      </c>
      <c r="E55" s="400"/>
      <c r="F55" s="401"/>
      <c r="G55" s="321" t="str">
        <f>Data!U31</f>
        <v>(806) 742-2166</v>
      </c>
      <c r="H55" s="84" t="str">
        <f>Data!V31</f>
        <v>Vicki.West@ttu.edu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9" customHeight="1" x14ac:dyDescent="0.2">
      <c r="B58" s="369" t="s">
        <v>42</v>
      </c>
      <c r="C58" s="369"/>
      <c r="D58" s="369"/>
      <c r="E58" s="369"/>
      <c r="F58" s="369"/>
      <c r="G58" s="369"/>
      <c r="H58" s="38"/>
    </row>
    <row r="59" spans="2:9" ht="15" thickBot="1" x14ac:dyDescent="0.25">
      <c r="B59" s="36"/>
      <c r="C59" s="1"/>
      <c r="D59" s="1"/>
      <c r="E59" s="1"/>
      <c r="F59" s="1"/>
      <c r="G59" s="1"/>
      <c r="H59" s="1"/>
      <c r="I59" s="1"/>
    </row>
    <row r="60" spans="2:9" ht="15" thickBot="1" x14ac:dyDescent="0.25">
      <c r="B60" s="68" t="s">
        <v>32</v>
      </c>
      <c r="C60" s="69" t="s">
        <v>26</v>
      </c>
      <c r="D60" s="69" t="s">
        <v>27</v>
      </c>
      <c r="E60" s="69" t="s">
        <v>28</v>
      </c>
      <c r="F60" s="69" t="s">
        <v>29</v>
      </c>
      <c r="G60" s="69" t="s">
        <v>30</v>
      </c>
      <c r="H60" s="70" t="s">
        <v>31</v>
      </c>
      <c r="I60" s="1"/>
    </row>
    <row r="61" spans="2:9" x14ac:dyDescent="0.2">
      <c r="B61" s="9" t="str">
        <f>$B$32</f>
        <v>Liberal Arts</v>
      </c>
      <c r="C61" s="88">
        <f>Data!DS31</f>
        <v>11461294</v>
      </c>
      <c r="D61" s="88">
        <f>Data!EM31</f>
        <v>8143831</v>
      </c>
      <c r="E61" s="88">
        <f>Data!FG31</f>
        <v>6852630</v>
      </c>
      <c r="F61" s="88">
        <f>Data!GA31</f>
        <v>11588437</v>
      </c>
      <c r="G61" s="88">
        <f>Data!GU31</f>
        <v>0</v>
      </c>
      <c r="H61" s="21">
        <f>SUM(C61:G61)</f>
        <v>38046192</v>
      </c>
      <c r="I61" s="1"/>
    </row>
    <row r="62" spans="2:9" x14ac:dyDescent="0.2">
      <c r="B62" s="9" t="str">
        <f>$B$33</f>
        <v>Science</v>
      </c>
      <c r="C62" s="88">
        <f>Data!DT31</f>
        <v>5381116</v>
      </c>
      <c r="D62" s="88">
        <f>Data!EN31</f>
        <v>6215439</v>
      </c>
      <c r="E62" s="88">
        <f>Data!FH31</f>
        <v>4785157</v>
      </c>
      <c r="F62" s="88">
        <f>Data!GB31</f>
        <v>11978837</v>
      </c>
      <c r="G62" s="88">
        <f>Data!GV31</f>
        <v>0</v>
      </c>
      <c r="H62" s="22">
        <f t="shared" ref="H62:H81" si="1">SUM(C62:G62)</f>
        <v>28360549</v>
      </c>
      <c r="I62" s="1"/>
    </row>
    <row r="63" spans="2:9" x14ac:dyDescent="0.2">
      <c r="B63" s="9" t="str">
        <f>$B$34</f>
        <v>Fine Arts</v>
      </c>
      <c r="C63" s="88">
        <f>Data!DU31</f>
        <v>3086085</v>
      </c>
      <c r="D63" s="88">
        <f>Data!EO31</f>
        <v>2733833</v>
      </c>
      <c r="E63" s="88">
        <f>Data!FI31</f>
        <v>1880945</v>
      </c>
      <c r="F63" s="88">
        <f>Data!GC31</f>
        <v>2259253</v>
      </c>
      <c r="G63" s="88">
        <f>Data!GW31</f>
        <v>0</v>
      </c>
      <c r="H63" s="22">
        <f t="shared" si="1"/>
        <v>9960116</v>
      </c>
      <c r="I63" s="1"/>
    </row>
    <row r="64" spans="2:9" x14ac:dyDescent="0.2">
      <c r="B64" s="9" t="str">
        <f>$B$35</f>
        <v>Teacher Education</v>
      </c>
      <c r="C64" s="88">
        <f>Data!DV31</f>
        <v>249093</v>
      </c>
      <c r="D64" s="88">
        <f>Data!EP31</f>
        <v>652011</v>
      </c>
      <c r="E64" s="88">
        <f>Data!FJ31</f>
        <v>1518109</v>
      </c>
      <c r="F64" s="88">
        <f>Data!GD31</f>
        <v>3516137</v>
      </c>
      <c r="G64" s="88">
        <f>Data!GX31</f>
        <v>0</v>
      </c>
      <c r="H64" s="22">
        <f t="shared" si="1"/>
        <v>5935350</v>
      </c>
      <c r="I64" s="1"/>
    </row>
    <row r="65" spans="2:9" x14ac:dyDescent="0.2">
      <c r="B65" s="9" t="str">
        <f>$B$36</f>
        <v>Agriculture</v>
      </c>
      <c r="C65" s="88">
        <f>Data!DW31</f>
        <v>785882</v>
      </c>
      <c r="D65" s="88">
        <f>Data!EQ31</f>
        <v>1448755</v>
      </c>
      <c r="E65" s="88">
        <f>Data!FK31</f>
        <v>1989271</v>
      </c>
      <c r="F65" s="88">
        <f>Data!GE31</f>
        <v>1665720</v>
      </c>
      <c r="G65" s="88">
        <f>Data!GY31</f>
        <v>0</v>
      </c>
      <c r="H65" s="22">
        <f t="shared" si="1"/>
        <v>5889628</v>
      </c>
      <c r="I65" s="1"/>
    </row>
    <row r="66" spans="2:9" x14ac:dyDescent="0.2">
      <c r="B66" s="9" t="str">
        <f>$B$37</f>
        <v>Engineering</v>
      </c>
      <c r="C66" s="88">
        <f>Data!DX31</f>
        <v>3026462</v>
      </c>
      <c r="D66" s="88">
        <f>Data!ER31</f>
        <v>7319183</v>
      </c>
      <c r="E66" s="88">
        <f>Data!FL31</f>
        <v>4122224</v>
      </c>
      <c r="F66" s="88">
        <f>Data!GF31</f>
        <v>14279730</v>
      </c>
      <c r="G66" s="88">
        <f>Data!GZ31</f>
        <v>0</v>
      </c>
      <c r="H66" s="22">
        <f t="shared" si="1"/>
        <v>28747599</v>
      </c>
      <c r="I66" s="1"/>
    </row>
    <row r="67" spans="2:9" x14ac:dyDescent="0.2">
      <c r="B67" s="9" t="str">
        <f>$B$38</f>
        <v>Home Economics</v>
      </c>
      <c r="C67" s="88">
        <f>Data!DY31</f>
        <v>320915</v>
      </c>
      <c r="D67" s="88">
        <f>Data!ES31</f>
        <v>159040</v>
      </c>
      <c r="E67" s="88">
        <f>Data!FM31</f>
        <v>54038</v>
      </c>
      <c r="F67" s="88">
        <f>Data!GG31</f>
        <v>152932</v>
      </c>
      <c r="G67" s="88">
        <f>Data!HA31</f>
        <v>0</v>
      </c>
      <c r="H67" s="22">
        <f t="shared" si="1"/>
        <v>686925</v>
      </c>
      <c r="I67" s="1"/>
    </row>
    <row r="68" spans="2:9" x14ac:dyDescent="0.2">
      <c r="B68" s="9" t="str">
        <f>$B$39</f>
        <v>Law</v>
      </c>
      <c r="C68" s="88">
        <f>Data!DZ31</f>
        <v>0</v>
      </c>
      <c r="D68" s="88">
        <f>Data!ET31</f>
        <v>6218</v>
      </c>
      <c r="E68" s="88">
        <f>Data!FN31</f>
        <v>2084</v>
      </c>
      <c r="F68" s="88">
        <f>Data!GH31</f>
        <v>2084</v>
      </c>
      <c r="G68" s="88">
        <f>Data!HB31</f>
        <v>4907965</v>
      </c>
      <c r="H68" s="22">
        <f t="shared" si="1"/>
        <v>4918351</v>
      </c>
      <c r="I68" s="1"/>
    </row>
    <row r="69" spans="2:9" x14ac:dyDescent="0.2">
      <c r="B69" s="9" t="str">
        <f>$B$40</f>
        <v>Social Service</v>
      </c>
      <c r="C69" s="88">
        <f>Data!EA31</f>
        <v>30112</v>
      </c>
      <c r="D69" s="88">
        <f>Data!EU31</f>
        <v>130136</v>
      </c>
      <c r="E69" s="88">
        <f>Data!FO31</f>
        <v>343298</v>
      </c>
      <c r="F69" s="88">
        <f>Data!GI31</f>
        <v>0</v>
      </c>
      <c r="G69" s="88">
        <f>Data!HC31</f>
        <v>0</v>
      </c>
      <c r="H69" s="22">
        <f t="shared" si="1"/>
        <v>503546</v>
      </c>
      <c r="I69" s="1"/>
    </row>
    <row r="70" spans="2:9" x14ac:dyDescent="0.2">
      <c r="B70" s="9" t="str">
        <f>$B$41</f>
        <v>Library Science</v>
      </c>
      <c r="C70" s="88">
        <f>Data!EB31</f>
        <v>175915</v>
      </c>
      <c r="D70" s="88">
        <f>Data!EV31</f>
        <v>0</v>
      </c>
      <c r="E70" s="88">
        <f>Data!FP31</f>
        <v>305314</v>
      </c>
      <c r="F70" s="88">
        <f>Data!GJ31</f>
        <v>0</v>
      </c>
      <c r="G70" s="88">
        <f>Data!HD31</f>
        <v>0</v>
      </c>
      <c r="H70" s="22">
        <f t="shared" si="1"/>
        <v>481229</v>
      </c>
      <c r="I70" s="1"/>
    </row>
    <row r="71" spans="2:9" x14ac:dyDescent="0.2">
      <c r="B71" s="9" t="str">
        <f>$B$42</f>
        <v>Veterinary Science</v>
      </c>
      <c r="C71" s="88">
        <f>Data!EC31</f>
        <v>0</v>
      </c>
      <c r="D71" s="88">
        <f>Data!EW31</f>
        <v>0</v>
      </c>
      <c r="E71" s="88">
        <f>Data!FQ31</f>
        <v>0</v>
      </c>
      <c r="F71" s="88">
        <f>Data!GK31</f>
        <v>0</v>
      </c>
      <c r="G71" s="88">
        <f>Data!HE31</f>
        <v>0</v>
      </c>
      <c r="H71" s="22">
        <f t="shared" si="1"/>
        <v>0</v>
      </c>
      <c r="I71" s="1"/>
    </row>
    <row r="72" spans="2:9" x14ac:dyDescent="0.2">
      <c r="B72" s="9" t="str">
        <f>$B$43</f>
        <v>Vocational Training</v>
      </c>
      <c r="C72" s="88">
        <f>Data!ED31</f>
        <v>0</v>
      </c>
      <c r="D72" s="88">
        <f>Data!EX31</f>
        <v>0</v>
      </c>
      <c r="E72" s="88">
        <f>Data!FR31</f>
        <v>0</v>
      </c>
      <c r="F72" s="88">
        <f>Data!GL31</f>
        <v>0</v>
      </c>
      <c r="G72" s="88">
        <f>Data!HF31</f>
        <v>0</v>
      </c>
      <c r="H72" s="22">
        <f t="shared" si="1"/>
        <v>0</v>
      </c>
      <c r="I72" s="1"/>
    </row>
    <row r="73" spans="2:9" x14ac:dyDescent="0.2">
      <c r="B73" s="9" t="str">
        <f>$B$44</f>
        <v>Physical Training</v>
      </c>
      <c r="C73" s="88">
        <f>Data!EE31</f>
        <v>0</v>
      </c>
      <c r="D73" s="88">
        <f>Data!EY31</f>
        <v>0</v>
      </c>
      <c r="E73" s="88">
        <f>Data!FS31</f>
        <v>0</v>
      </c>
      <c r="F73" s="88">
        <f>Data!GM31</f>
        <v>0</v>
      </c>
      <c r="G73" s="88">
        <f>Data!HG31</f>
        <v>0</v>
      </c>
      <c r="H73" s="22">
        <f t="shared" si="1"/>
        <v>0</v>
      </c>
      <c r="I73" s="1"/>
    </row>
    <row r="74" spans="2:9" x14ac:dyDescent="0.2">
      <c r="B74" s="9" t="str">
        <f>$B$45</f>
        <v>Health Services</v>
      </c>
      <c r="C74" s="88">
        <f>Data!EF31</f>
        <v>360238</v>
      </c>
      <c r="D74" s="88">
        <f>Data!EZ31</f>
        <v>598942</v>
      </c>
      <c r="E74" s="88">
        <f>Data!FT31</f>
        <v>467008</v>
      </c>
      <c r="F74" s="88">
        <f>Data!GN31</f>
        <v>790467</v>
      </c>
      <c r="G74" s="88">
        <f>Data!HH31</f>
        <v>0</v>
      </c>
      <c r="H74" s="22">
        <f t="shared" si="1"/>
        <v>2216655</v>
      </c>
      <c r="I74" s="1"/>
    </row>
    <row r="75" spans="2:9" x14ac:dyDescent="0.2">
      <c r="B75" s="9" t="str">
        <f>$B$46</f>
        <v>Pharmacy</v>
      </c>
      <c r="C75" s="88">
        <f>Data!EG31</f>
        <v>0</v>
      </c>
      <c r="D75" s="88">
        <f>Data!FA31</f>
        <v>0</v>
      </c>
      <c r="E75" s="88">
        <f>Data!FU31</f>
        <v>0</v>
      </c>
      <c r="F75" s="88">
        <f>Data!GO31</f>
        <v>0</v>
      </c>
      <c r="G75" s="88">
        <f>Data!HI31</f>
        <v>0</v>
      </c>
      <c r="H75" s="22">
        <f t="shared" si="1"/>
        <v>0</v>
      </c>
      <c r="I75" s="1"/>
    </row>
    <row r="76" spans="2:9" x14ac:dyDescent="0.2">
      <c r="B76" s="9" t="str">
        <f>$B$47</f>
        <v>Business Administration</v>
      </c>
      <c r="C76" s="88">
        <f>Data!EH31</f>
        <v>1532080</v>
      </c>
      <c r="D76" s="88">
        <f>Data!FB31</f>
        <v>11829390</v>
      </c>
      <c r="E76" s="88">
        <f>Data!FV31</f>
        <v>5588020</v>
      </c>
      <c r="F76" s="88">
        <f>Data!GP31</f>
        <v>6750885</v>
      </c>
      <c r="G76" s="88">
        <f>Data!HJ31</f>
        <v>0</v>
      </c>
      <c r="H76" s="22">
        <f t="shared" si="1"/>
        <v>25700375</v>
      </c>
      <c r="I76" s="1"/>
    </row>
    <row r="77" spans="2:9" x14ac:dyDescent="0.2">
      <c r="B77" s="9" t="str">
        <f>$B$48</f>
        <v>Optometry</v>
      </c>
      <c r="C77" s="88">
        <f>Data!EI31</f>
        <v>0</v>
      </c>
      <c r="D77" s="88">
        <f>Data!FC31</f>
        <v>0</v>
      </c>
      <c r="E77" s="88">
        <f>Data!FW31</f>
        <v>0</v>
      </c>
      <c r="F77" s="88">
        <f>Data!GQ31</f>
        <v>0</v>
      </c>
      <c r="G77" s="88">
        <f>Data!HK31</f>
        <v>0</v>
      </c>
      <c r="H77" s="22">
        <f t="shared" si="1"/>
        <v>0</v>
      </c>
      <c r="I77" s="1"/>
    </row>
    <row r="78" spans="2:9" x14ac:dyDescent="0.2">
      <c r="B78" s="9" t="str">
        <f>$B$49</f>
        <v>Teacher Ed-Practice Teaching</v>
      </c>
      <c r="C78" s="88">
        <f>Data!EJ31</f>
        <v>11325</v>
      </c>
      <c r="D78" s="88">
        <f>Data!FD31</f>
        <v>1465956</v>
      </c>
      <c r="E78" s="88">
        <f>Data!FX31</f>
        <v>0</v>
      </c>
      <c r="F78" s="88">
        <f>Data!GR31</f>
        <v>0</v>
      </c>
      <c r="G78" s="88">
        <f>Data!HL31</f>
        <v>0</v>
      </c>
      <c r="H78" s="22">
        <f t="shared" si="1"/>
        <v>1477281</v>
      </c>
      <c r="I78" s="1"/>
    </row>
    <row r="79" spans="2:9" x14ac:dyDescent="0.2">
      <c r="B79" s="9" t="str">
        <f>$B$50</f>
        <v>Technology</v>
      </c>
      <c r="C79" s="88">
        <f>Data!EK31</f>
        <v>142604</v>
      </c>
      <c r="D79" s="88">
        <f>Data!FE31</f>
        <v>214868</v>
      </c>
      <c r="E79" s="88">
        <f>Data!FY31</f>
        <v>60219</v>
      </c>
      <c r="F79" s="88">
        <f>Data!GS31</f>
        <v>27376</v>
      </c>
      <c r="G79" s="88">
        <f>Data!HM31</f>
        <v>0</v>
      </c>
      <c r="H79" s="22">
        <f t="shared" si="1"/>
        <v>445067</v>
      </c>
      <c r="I79" s="1"/>
    </row>
    <row r="80" spans="2:9" x14ac:dyDescent="0.2">
      <c r="B80" s="9" t="str">
        <f>$B$51</f>
        <v>Nursing</v>
      </c>
      <c r="C80" s="88">
        <f>Data!EL31</f>
        <v>0</v>
      </c>
      <c r="D80" s="88">
        <f>Data!FF31</f>
        <v>0</v>
      </c>
      <c r="E80" s="88">
        <f>Data!FZ31</f>
        <v>0</v>
      </c>
      <c r="F80" s="88">
        <f>Data!GT31</f>
        <v>0</v>
      </c>
      <c r="G80" s="88">
        <f>Data!HN31</f>
        <v>0</v>
      </c>
      <c r="H80" s="22">
        <f t="shared" si="1"/>
        <v>0</v>
      </c>
      <c r="I80" s="1"/>
    </row>
    <row r="81" spans="2:9" x14ac:dyDescent="0.2">
      <c r="B81" s="39" t="str">
        <f>$B$52</f>
        <v>Totals</v>
      </c>
      <c r="C81" s="21">
        <f>SUM(C61:C80)</f>
        <v>26563121</v>
      </c>
      <c r="D81" s="21">
        <f>SUM(D61:D80)</f>
        <v>40917602</v>
      </c>
      <c r="E81" s="21">
        <f>SUM(E61:E80)</f>
        <v>27968317</v>
      </c>
      <c r="F81" s="21">
        <f>SUM(F61:F80)</f>
        <v>53011858</v>
      </c>
      <c r="G81" s="21">
        <f>SUM(G61:G80)</f>
        <v>4907965</v>
      </c>
      <c r="H81" s="21">
        <f t="shared" si="1"/>
        <v>153368863</v>
      </c>
      <c r="I81" s="1"/>
    </row>
    <row r="82" spans="2:9" x14ac:dyDescent="0.2">
      <c r="B82" s="14"/>
      <c r="C82" s="15"/>
      <c r="D82" s="15"/>
      <c r="E82" s="15"/>
      <c r="F82" s="15"/>
      <c r="G82" s="15"/>
      <c r="H82" s="16"/>
      <c r="I82" s="1"/>
    </row>
    <row r="83" spans="2:9" ht="13.5" customHeight="1" x14ac:dyDescent="0.2">
      <c r="B83" s="27"/>
      <c r="D83" s="395" t="s">
        <v>23</v>
      </c>
      <c r="E83" s="396"/>
      <c r="F83" s="397"/>
      <c r="G83" s="319" t="s">
        <v>24</v>
      </c>
      <c r="H83" s="319" t="s">
        <v>25</v>
      </c>
    </row>
    <row r="84" spans="2:9" ht="14.25" customHeight="1" x14ac:dyDescent="0.2">
      <c r="B84" s="366" t="s">
        <v>41</v>
      </c>
      <c r="C84" s="398"/>
      <c r="D84" s="399" t="str">
        <f>Data!T31</f>
        <v>West, Vicki</v>
      </c>
      <c r="E84" s="400"/>
      <c r="F84" s="401"/>
      <c r="G84" s="321" t="str">
        <f>Data!U31</f>
        <v>(806) 742-2166</v>
      </c>
      <c r="H84" s="84" t="str">
        <f>Data!V31</f>
        <v>Vicki.West@ttu.edu</v>
      </c>
    </row>
    <row r="85" spans="2:9" ht="13.5" customHeight="1" x14ac:dyDescent="0.2">
      <c r="B85" s="27"/>
      <c r="C85" s="27"/>
      <c r="D85" s="27"/>
      <c r="E85" s="27"/>
      <c r="F85" s="27"/>
      <c r="G85" s="27"/>
      <c r="H85" s="5"/>
    </row>
    <row r="86" spans="2:9" ht="14.25" customHeight="1" x14ac:dyDescent="0.2">
      <c r="B86" s="320" t="s">
        <v>33</v>
      </c>
      <c r="C86" s="13"/>
      <c r="D86" s="13"/>
      <c r="E86" s="13"/>
      <c r="F86" s="13"/>
      <c r="G86" s="13"/>
      <c r="H86" s="17">
        <f>H13+H14</f>
        <v>383410336</v>
      </c>
    </row>
    <row r="87" spans="2:9" ht="42.75" customHeight="1" x14ac:dyDescent="0.2">
      <c r="B87" s="361" t="s">
        <v>8</v>
      </c>
      <c r="C87" s="361"/>
      <c r="D87" s="361"/>
      <c r="E87" s="361"/>
      <c r="F87" s="361"/>
      <c r="G87" s="361"/>
      <c r="H87" s="38"/>
    </row>
    <row r="88" spans="2:9" ht="15" customHeight="1" x14ac:dyDescent="0.2">
      <c r="B88" s="320"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Data!HR31</f>
        <v>4266087.538855386</v>
      </c>
      <c r="D91" s="171">
        <f>Data!IL31</f>
        <v>1567485.9775991924</v>
      </c>
      <c r="E91" s="171">
        <f>Data!JF31</f>
        <v>217586.23330656244</v>
      </c>
      <c r="F91" s="171">
        <f>Data!JZ31</f>
        <v>146024.99540245844</v>
      </c>
      <c r="G91" s="171">
        <f>Data!KT31</f>
        <v>0</v>
      </c>
      <c r="H91" s="40">
        <f t="shared" ref="H91:H111" si="2">SUM(C91:G91)</f>
        <v>6197184.745163599</v>
      </c>
    </row>
    <row r="92" spans="2:9" x14ac:dyDescent="0.2">
      <c r="B92" s="9" t="str">
        <f>$B$33</f>
        <v>Science</v>
      </c>
      <c r="C92" s="171">
        <f>Data!HS31</f>
        <v>2591965.5522338711</v>
      </c>
      <c r="D92" s="171">
        <f>Data!IM31</f>
        <v>1075657.2632363923</v>
      </c>
      <c r="E92" s="171">
        <f>Data!JG31</f>
        <v>276469.56553768559</v>
      </c>
      <c r="F92" s="171">
        <f>Data!KA31</f>
        <v>271042.93864443491</v>
      </c>
      <c r="G92" s="171">
        <f>Data!KU31</f>
        <v>0</v>
      </c>
      <c r="H92" s="75">
        <f t="shared" si="2"/>
        <v>4215135.3196523841</v>
      </c>
    </row>
    <row r="93" spans="2:9" x14ac:dyDescent="0.2">
      <c r="B93" s="9" t="str">
        <f>$B$34</f>
        <v>Fine Arts</v>
      </c>
      <c r="C93" s="171">
        <f>Data!HT31</f>
        <v>1019483.5758208812</v>
      </c>
      <c r="D93" s="171">
        <f>Data!IN31</f>
        <v>258035.25776410926</v>
      </c>
      <c r="E93" s="171">
        <f>Data!JH31</f>
        <v>94815.742068468084</v>
      </c>
      <c r="F93" s="171">
        <f>Data!KB31</f>
        <v>90813.972354913989</v>
      </c>
      <c r="G93" s="171">
        <f>Data!KV31</f>
        <v>0</v>
      </c>
      <c r="H93" s="75">
        <f t="shared" si="2"/>
        <v>1463148.5480083725</v>
      </c>
    </row>
    <row r="94" spans="2:9" x14ac:dyDescent="0.2">
      <c r="B94" s="9" t="str">
        <f>$B$35</f>
        <v>Teacher Education</v>
      </c>
      <c r="C94" s="171">
        <f>Data!HU31</f>
        <v>91218.966402607752</v>
      </c>
      <c r="D94" s="171">
        <f>Data!IO31</f>
        <v>240005.4175407305</v>
      </c>
      <c r="E94" s="171">
        <f>Data!JI31</f>
        <v>68528.796384384856</v>
      </c>
      <c r="F94" s="171">
        <f>Data!KC31</f>
        <v>66465.549777116074</v>
      </c>
      <c r="G94" s="171">
        <f>Data!KW31</f>
        <v>0</v>
      </c>
      <c r="H94" s="75">
        <f t="shared" si="2"/>
        <v>466218.7301048392</v>
      </c>
    </row>
    <row r="95" spans="2:9" x14ac:dyDescent="0.2">
      <c r="B95" s="9" t="str">
        <f>$B$36</f>
        <v>Agriculture</v>
      </c>
      <c r="C95" s="171">
        <f>Data!HV31</f>
        <v>697911.96124491992</v>
      </c>
      <c r="D95" s="171">
        <f>Data!IP31</f>
        <v>502915.93889728561</v>
      </c>
      <c r="E95" s="171">
        <f>Data!JJ31</f>
        <v>103573.87422413011</v>
      </c>
      <c r="F95" s="171">
        <f>Data!KD31</f>
        <v>61649.316852413278</v>
      </c>
      <c r="G95" s="171">
        <f>Data!KX31</f>
        <v>0</v>
      </c>
      <c r="H95" s="75">
        <f t="shared" si="2"/>
        <v>1366051.0912187488</v>
      </c>
    </row>
    <row r="96" spans="2:9" x14ac:dyDescent="0.2">
      <c r="B96" s="9" t="str">
        <f>$B$37</f>
        <v>Engineering</v>
      </c>
      <c r="C96" s="171">
        <f>Data!HW31</f>
        <v>1101213.6205698391</v>
      </c>
      <c r="D96" s="171">
        <f>Data!IQ31</f>
        <v>2614152.1062992257</v>
      </c>
      <c r="E96" s="171">
        <f>Data!JK31</f>
        <v>273926.67500127963</v>
      </c>
      <c r="F96" s="171">
        <f>Data!KE31</f>
        <v>667088.19965528743</v>
      </c>
      <c r="G96" s="171">
        <f>Data!KY31</f>
        <v>0</v>
      </c>
      <c r="H96" s="75">
        <f t="shared" si="2"/>
        <v>4656380.6015256317</v>
      </c>
    </row>
    <row r="97" spans="2:8" x14ac:dyDescent="0.2">
      <c r="B97" s="9" t="str">
        <f>$B$38</f>
        <v>Home Economics</v>
      </c>
      <c r="C97" s="171">
        <f>Data!HX31</f>
        <v>145375.62434475176</v>
      </c>
      <c r="D97" s="171">
        <f>Data!IR31</f>
        <v>25619.843803878251</v>
      </c>
      <c r="E97" s="171">
        <f>Data!JL31</f>
        <v>2013.3188038616095</v>
      </c>
      <c r="F97" s="171">
        <f>Data!KF31</f>
        <v>418.39586081794198</v>
      </c>
      <c r="G97" s="171">
        <f>Data!KZ31</f>
        <v>0</v>
      </c>
      <c r="H97" s="75">
        <f t="shared" si="2"/>
        <v>173427.1828133096</v>
      </c>
    </row>
    <row r="98" spans="2:8" x14ac:dyDescent="0.2">
      <c r="B98" s="9" t="str">
        <f>$B$39</f>
        <v>Law</v>
      </c>
      <c r="C98" s="171">
        <f>Data!HY31</f>
        <v>0</v>
      </c>
      <c r="D98" s="171">
        <f>Data!IS31</f>
        <v>2686.0809236846103</v>
      </c>
      <c r="E98" s="171">
        <f>Data!JM31</f>
        <v>825.50905934685909</v>
      </c>
      <c r="F98" s="171">
        <f>Data!KG31</f>
        <v>825.50905934685909</v>
      </c>
      <c r="G98" s="171">
        <f>Data!LA31</f>
        <v>248795.7069578876</v>
      </c>
      <c r="H98" s="75">
        <f t="shared" si="2"/>
        <v>253132.80600026593</v>
      </c>
    </row>
    <row r="99" spans="2:8" x14ac:dyDescent="0.2">
      <c r="B99" s="9" t="str">
        <f>$B$40</f>
        <v>Social Service</v>
      </c>
      <c r="C99" s="171">
        <f>Data!HZ31</f>
        <v>7210.445511858301</v>
      </c>
      <c r="D99" s="171">
        <f>Data!IT31</f>
        <v>5582.2803962773942</v>
      </c>
      <c r="E99" s="171">
        <f>Data!JN31</f>
        <v>9813.2945061543087</v>
      </c>
      <c r="F99" s="171">
        <f>Data!KH31</f>
        <v>0</v>
      </c>
      <c r="G99" s="171">
        <f>Data!LB31</f>
        <v>0</v>
      </c>
      <c r="H99" s="75">
        <f t="shared" si="2"/>
        <v>22606.020414290004</v>
      </c>
    </row>
    <row r="100" spans="2:8" x14ac:dyDescent="0.2">
      <c r="B100" s="9" t="str">
        <f>$B$41</f>
        <v>Library Science</v>
      </c>
      <c r="C100" s="171">
        <f>Data!IA31</f>
        <v>30800.394591583528</v>
      </c>
      <c r="D100" s="171">
        <f>Data!IU31</f>
        <v>0</v>
      </c>
      <c r="E100" s="171">
        <f>Data!JO31</f>
        <v>14845.898734177215</v>
      </c>
      <c r="F100" s="171">
        <f>Data!KI31</f>
        <v>0</v>
      </c>
      <c r="G100" s="171">
        <f>Data!LC31</f>
        <v>0</v>
      </c>
      <c r="H100" s="75">
        <f t="shared" si="2"/>
        <v>45646.293325760744</v>
      </c>
    </row>
    <row r="101" spans="2:8" x14ac:dyDescent="0.2">
      <c r="B101" s="9" t="str">
        <f>$B$42</f>
        <v>Veterinary Science</v>
      </c>
      <c r="C101" s="171">
        <f>Data!IB31</f>
        <v>0</v>
      </c>
      <c r="D101" s="171">
        <f>Data!IV31</f>
        <v>0</v>
      </c>
      <c r="E101" s="171">
        <f>Data!JP31</f>
        <v>0</v>
      </c>
      <c r="F101" s="171">
        <f>Data!KJ31</f>
        <v>0</v>
      </c>
      <c r="G101" s="171">
        <f>Data!LD31</f>
        <v>0</v>
      </c>
      <c r="H101" s="75">
        <f t="shared" si="2"/>
        <v>0</v>
      </c>
    </row>
    <row r="102" spans="2:8" x14ac:dyDescent="0.2">
      <c r="B102" s="9" t="str">
        <f>$B$43</f>
        <v>Vocational Training</v>
      </c>
      <c r="C102" s="171">
        <f>Data!IC31</f>
        <v>0</v>
      </c>
      <c r="D102" s="171">
        <f>Data!IW31</f>
        <v>0</v>
      </c>
      <c r="E102" s="171">
        <f>Data!JQ31</f>
        <v>0</v>
      </c>
      <c r="F102" s="171">
        <f>Data!KK31</f>
        <v>0</v>
      </c>
      <c r="G102" s="171">
        <f>Data!LE31</f>
        <v>0</v>
      </c>
      <c r="H102" s="75">
        <f t="shared" si="2"/>
        <v>0</v>
      </c>
    </row>
    <row r="103" spans="2:8" x14ac:dyDescent="0.2">
      <c r="B103" s="9" t="str">
        <f>$B$44</f>
        <v>Physical Training</v>
      </c>
      <c r="C103" s="171">
        <f>Data!ID31</f>
        <v>0</v>
      </c>
      <c r="D103" s="171">
        <f>Data!IX31</f>
        <v>0</v>
      </c>
      <c r="E103" s="171">
        <f>Data!JR31</f>
        <v>0</v>
      </c>
      <c r="F103" s="171">
        <f>Data!KL31</f>
        <v>0</v>
      </c>
      <c r="G103" s="171">
        <f>Data!LF31</f>
        <v>0</v>
      </c>
      <c r="H103" s="75">
        <f t="shared" si="2"/>
        <v>0</v>
      </c>
    </row>
    <row r="104" spans="2:8" x14ac:dyDescent="0.2">
      <c r="B104" s="9" t="str">
        <f>$B$45</f>
        <v>Health Services</v>
      </c>
      <c r="C104" s="171">
        <f>Data!IE31</f>
        <v>127160.97460703188</v>
      </c>
      <c r="D104" s="171">
        <f>Data!IY31</f>
        <v>100199.65395723225</v>
      </c>
      <c r="E104" s="171">
        <f>Data!JS31</f>
        <v>10189.150763436061</v>
      </c>
      <c r="F104" s="171">
        <f>Data!KM31</f>
        <v>12926.486964930858</v>
      </c>
      <c r="G104" s="171">
        <f>Data!LG31</f>
        <v>0</v>
      </c>
      <c r="H104" s="75">
        <f t="shared" si="2"/>
        <v>250476.26629263107</v>
      </c>
    </row>
    <row r="105" spans="2:8" x14ac:dyDescent="0.2">
      <c r="B105" s="9" t="str">
        <f>$B$46</f>
        <v>Pharmacy</v>
      </c>
      <c r="C105" s="171">
        <f>Data!IF31</f>
        <v>0</v>
      </c>
      <c r="D105" s="171">
        <f>Data!IZ31</f>
        <v>0</v>
      </c>
      <c r="E105" s="171">
        <f>Data!JT31</f>
        <v>0</v>
      </c>
      <c r="F105" s="171">
        <f>Data!KN31</f>
        <v>0</v>
      </c>
      <c r="G105" s="171">
        <f>Data!LH31</f>
        <v>0</v>
      </c>
      <c r="H105" s="75">
        <f t="shared" si="2"/>
        <v>0</v>
      </c>
    </row>
    <row r="106" spans="2:8" x14ac:dyDescent="0.2">
      <c r="B106" s="9" t="str">
        <f>$B$47</f>
        <v>Business Administration</v>
      </c>
      <c r="C106" s="171">
        <f>Data!IG31</f>
        <v>839615.08947133925</v>
      </c>
      <c r="D106" s="171">
        <f>Data!JA31</f>
        <v>2066570.9991127313</v>
      </c>
      <c r="E106" s="171">
        <f>Data!JU31</f>
        <v>347555.4543388965</v>
      </c>
      <c r="F106" s="171">
        <f>Data!KO31</f>
        <v>51927.273958887672</v>
      </c>
      <c r="G106" s="171">
        <f>Data!LI31</f>
        <v>0</v>
      </c>
      <c r="H106" s="75">
        <f t="shared" si="2"/>
        <v>3305668.816881855</v>
      </c>
    </row>
    <row r="107" spans="2:8" x14ac:dyDescent="0.2">
      <c r="B107" s="9" t="str">
        <f>$B$48</f>
        <v>Optometry</v>
      </c>
      <c r="C107" s="171">
        <f>Data!IH31</f>
        <v>0</v>
      </c>
      <c r="D107" s="171">
        <f>Data!JB31</f>
        <v>0</v>
      </c>
      <c r="E107" s="171">
        <f>Data!JV31</f>
        <v>0</v>
      </c>
      <c r="F107" s="171">
        <f>Data!KP31</f>
        <v>0</v>
      </c>
      <c r="G107" s="171">
        <f>Data!LJ31</f>
        <v>0</v>
      </c>
      <c r="H107" s="75">
        <f t="shared" si="2"/>
        <v>0</v>
      </c>
    </row>
    <row r="108" spans="2:8" x14ac:dyDescent="0.2">
      <c r="B108" s="9" t="str">
        <f>$B$49</f>
        <v>Teacher Ed-Practice Teaching</v>
      </c>
      <c r="C108" s="171">
        <f>Data!II31</f>
        <v>1751.2787440648501</v>
      </c>
      <c r="D108" s="171">
        <f>Data!JC31</f>
        <v>151760.74388564043</v>
      </c>
      <c r="E108" s="171">
        <f>Data!JW31</f>
        <v>0</v>
      </c>
      <c r="F108" s="171">
        <f>Data!KQ31</f>
        <v>0</v>
      </c>
      <c r="G108" s="171">
        <f>Data!LK31</f>
        <v>0</v>
      </c>
      <c r="H108" s="75">
        <f t="shared" si="2"/>
        <v>153512.02262970529</v>
      </c>
    </row>
    <row r="109" spans="2:8" x14ac:dyDescent="0.2">
      <c r="B109" s="9" t="str">
        <f>$B$50</f>
        <v>Technology</v>
      </c>
      <c r="C109" s="171">
        <f>Data!IJ31</f>
        <v>237424.3992624793</v>
      </c>
      <c r="D109" s="171">
        <f>Data!JD31</f>
        <v>98506.616826652971</v>
      </c>
      <c r="E109" s="171">
        <f>Data!JX31</f>
        <v>6983.8104015799872</v>
      </c>
      <c r="F109" s="171">
        <f>Data!KR31</f>
        <v>4297.7294778953765</v>
      </c>
      <c r="G109" s="171">
        <f>Data!LL31</f>
        <v>0</v>
      </c>
      <c r="H109" s="75">
        <f t="shared" si="2"/>
        <v>347212.55596860766</v>
      </c>
    </row>
    <row r="110" spans="2:8" x14ac:dyDescent="0.2">
      <c r="B110" s="9" t="str">
        <f>$B$51</f>
        <v>Nursing</v>
      </c>
      <c r="C110" s="171">
        <f>Data!IK31</f>
        <v>0</v>
      </c>
      <c r="D110" s="171">
        <f>Data!JE31</f>
        <v>0</v>
      </c>
      <c r="E110" s="171">
        <f>Data!JY31</f>
        <v>0</v>
      </c>
      <c r="F110" s="171">
        <f>Data!KS31</f>
        <v>0</v>
      </c>
      <c r="G110" s="171">
        <f>Data!HPM31</f>
        <v>0</v>
      </c>
      <c r="H110" s="75">
        <f t="shared" si="2"/>
        <v>0</v>
      </c>
    </row>
    <row r="111" spans="2:8" x14ac:dyDescent="0.2">
      <c r="B111" s="39" t="str">
        <f>$B$52</f>
        <v>Totals</v>
      </c>
      <c r="C111" s="40">
        <f>SUM(C91:C110)</f>
        <v>11157219.421660611</v>
      </c>
      <c r="D111" s="40">
        <f>SUM(D91:D110)</f>
        <v>8709178.1802430321</v>
      </c>
      <c r="E111" s="40">
        <f>SUM(E91:E110)</f>
        <v>1427127.3231299634</v>
      </c>
      <c r="F111" s="40">
        <f>SUM(F91:F110)</f>
        <v>1373480.3680085028</v>
      </c>
      <c r="G111" s="40">
        <f>SUM(G91:G110)</f>
        <v>248795.7069578876</v>
      </c>
      <c r="H111" s="40">
        <f t="shared" si="2"/>
        <v>22915800.999999996</v>
      </c>
    </row>
    <row r="112" spans="2:8" ht="14.25" customHeight="1"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15727381.538855385</v>
      </c>
      <c r="D116" s="21">
        <f t="shared" si="3"/>
        <v>9711316.9775991924</v>
      </c>
      <c r="E116" s="21">
        <f t="shared" si="3"/>
        <v>7070216.2333065625</v>
      </c>
      <c r="F116" s="21">
        <f t="shared" si="3"/>
        <v>11734461.995402459</v>
      </c>
      <c r="G116" s="21">
        <f t="shared" si="3"/>
        <v>0</v>
      </c>
      <c r="H116" s="40">
        <f t="shared" ref="H116:H136" si="4">SUM(C116:G116)</f>
        <v>44243376.745163605</v>
      </c>
      <c r="I116" s="1"/>
    </row>
    <row r="117" spans="2:9" x14ac:dyDescent="0.2">
      <c r="B117" s="9" t="str">
        <f>$B$33</f>
        <v>Science</v>
      </c>
      <c r="C117" s="22">
        <f t="shared" si="3"/>
        <v>7973081.5522338711</v>
      </c>
      <c r="D117" s="22">
        <f t="shared" si="3"/>
        <v>7291096.2632363923</v>
      </c>
      <c r="E117" s="22">
        <f t="shared" si="3"/>
        <v>5061626.5655376855</v>
      </c>
      <c r="F117" s="22">
        <f t="shared" si="3"/>
        <v>12249879.938644435</v>
      </c>
      <c r="G117" s="22">
        <f t="shared" si="3"/>
        <v>0</v>
      </c>
      <c r="H117" s="75">
        <f t="shared" si="4"/>
        <v>32575684.319652382</v>
      </c>
      <c r="I117" s="1"/>
    </row>
    <row r="118" spans="2:9" x14ac:dyDescent="0.2">
      <c r="B118" s="9" t="str">
        <f>$B$34</f>
        <v>Fine Arts</v>
      </c>
      <c r="C118" s="22">
        <f t="shared" si="3"/>
        <v>4105568.5758208809</v>
      </c>
      <c r="D118" s="22">
        <f t="shared" si="3"/>
        <v>2991868.2577641094</v>
      </c>
      <c r="E118" s="22">
        <f t="shared" si="3"/>
        <v>1975760.7420684681</v>
      </c>
      <c r="F118" s="22">
        <f t="shared" si="3"/>
        <v>2350066.9723549141</v>
      </c>
      <c r="G118" s="22">
        <f t="shared" si="3"/>
        <v>0</v>
      </c>
      <c r="H118" s="75">
        <f t="shared" si="4"/>
        <v>11423264.548008371</v>
      </c>
      <c r="I118" s="1"/>
    </row>
    <row r="119" spans="2:9" x14ac:dyDescent="0.2">
      <c r="B119" s="9" t="str">
        <f>$B$35</f>
        <v>Teacher Education</v>
      </c>
      <c r="C119" s="22">
        <f t="shared" si="3"/>
        <v>340311.96640260774</v>
      </c>
      <c r="D119" s="22">
        <f t="shared" si="3"/>
        <v>892016.41754073044</v>
      </c>
      <c r="E119" s="22">
        <f t="shared" si="3"/>
        <v>1586637.7963843849</v>
      </c>
      <c r="F119" s="22">
        <f t="shared" si="3"/>
        <v>3582602.5497771162</v>
      </c>
      <c r="G119" s="22">
        <f t="shared" si="3"/>
        <v>0</v>
      </c>
      <c r="H119" s="75">
        <f t="shared" si="4"/>
        <v>6401568.7301048394</v>
      </c>
      <c r="I119" s="1"/>
    </row>
    <row r="120" spans="2:9" x14ac:dyDescent="0.2">
      <c r="B120" s="9" t="str">
        <f>$B$36</f>
        <v>Agriculture</v>
      </c>
      <c r="C120" s="22">
        <f t="shared" si="3"/>
        <v>1483793.9612449198</v>
      </c>
      <c r="D120" s="22">
        <f t="shared" si="3"/>
        <v>1951670.9388972856</v>
      </c>
      <c r="E120" s="22">
        <f t="shared" si="3"/>
        <v>2092844.8742241301</v>
      </c>
      <c r="F120" s="22">
        <f t="shared" si="3"/>
        <v>1727369.3168524134</v>
      </c>
      <c r="G120" s="22">
        <f t="shared" si="3"/>
        <v>0</v>
      </c>
      <c r="H120" s="75">
        <f t="shared" si="4"/>
        <v>7255679.0912187491</v>
      </c>
      <c r="I120" s="1"/>
    </row>
    <row r="121" spans="2:9" x14ac:dyDescent="0.2">
      <c r="B121" s="9" t="str">
        <f>$B$37</f>
        <v>Engineering</v>
      </c>
      <c r="C121" s="22">
        <f t="shared" si="3"/>
        <v>4127675.6205698391</v>
      </c>
      <c r="D121" s="22">
        <f t="shared" si="3"/>
        <v>9933335.1062992252</v>
      </c>
      <c r="E121" s="22">
        <f t="shared" si="3"/>
        <v>4396150.6750012795</v>
      </c>
      <c r="F121" s="22">
        <f t="shared" si="3"/>
        <v>14946818.199655287</v>
      </c>
      <c r="G121" s="22">
        <f t="shared" si="3"/>
        <v>0</v>
      </c>
      <c r="H121" s="75">
        <f t="shared" si="4"/>
        <v>33403979.601525631</v>
      </c>
      <c r="I121" s="1"/>
    </row>
    <row r="122" spans="2:9" x14ac:dyDescent="0.2">
      <c r="B122" s="9" t="str">
        <f>$B$38</f>
        <v>Home Economics</v>
      </c>
      <c r="C122" s="22">
        <f t="shared" si="3"/>
        <v>466290.62434475176</v>
      </c>
      <c r="D122" s="22">
        <f t="shared" si="3"/>
        <v>184659.84380387826</v>
      </c>
      <c r="E122" s="22">
        <f t="shared" si="3"/>
        <v>56051.318803861606</v>
      </c>
      <c r="F122" s="22">
        <f t="shared" si="3"/>
        <v>153350.39586081795</v>
      </c>
      <c r="G122" s="22">
        <f t="shared" si="3"/>
        <v>0</v>
      </c>
      <c r="H122" s="75">
        <f t="shared" si="4"/>
        <v>860352.1828133096</v>
      </c>
      <c r="I122" s="1"/>
    </row>
    <row r="123" spans="2:9" x14ac:dyDescent="0.2">
      <c r="B123" s="9" t="str">
        <f>$B$39</f>
        <v>Law</v>
      </c>
      <c r="C123" s="22">
        <f t="shared" si="3"/>
        <v>0</v>
      </c>
      <c r="D123" s="22">
        <f t="shared" si="3"/>
        <v>8904.0809236846108</v>
      </c>
      <c r="E123" s="22">
        <f t="shared" si="3"/>
        <v>2909.509059346859</v>
      </c>
      <c r="F123" s="22">
        <f t="shared" si="3"/>
        <v>2909.509059346859</v>
      </c>
      <c r="G123" s="22">
        <f t="shared" si="3"/>
        <v>5156760.7069578879</v>
      </c>
      <c r="H123" s="75">
        <f t="shared" si="4"/>
        <v>5171483.8060002662</v>
      </c>
      <c r="I123" s="1"/>
    </row>
    <row r="124" spans="2:9" x14ac:dyDescent="0.2">
      <c r="B124" s="9" t="str">
        <f>$B$40</f>
        <v>Social Service</v>
      </c>
      <c r="C124" s="22">
        <f t="shared" si="3"/>
        <v>37322.445511858299</v>
      </c>
      <c r="D124" s="22">
        <f t="shared" si="3"/>
        <v>135718.28039627741</v>
      </c>
      <c r="E124" s="22">
        <f t="shared" si="3"/>
        <v>353111.29450615431</v>
      </c>
      <c r="F124" s="22">
        <f t="shared" si="3"/>
        <v>0</v>
      </c>
      <c r="G124" s="22">
        <f t="shared" si="3"/>
        <v>0</v>
      </c>
      <c r="H124" s="75">
        <f t="shared" si="4"/>
        <v>526152.02041429002</v>
      </c>
      <c r="I124" s="1"/>
    </row>
    <row r="125" spans="2:9" x14ac:dyDescent="0.2">
      <c r="B125" s="9" t="str">
        <f>$B$41</f>
        <v>Library Science</v>
      </c>
      <c r="C125" s="22">
        <f t="shared" si="3"/>
        <v>206715.39459158352</v>
      </c>
      <c r="D125" s="22">
        <f t="shared" si="3"/>
        <v>0</v>
      </c>
      <c r="E125" s="22">
        <f t="shared" si="3"/>
        <v>320159.89873417723</v>
      </c>
      <c r="F125" s="22">
        <f t="shared" si="3"/>
        <v>0</v>
      </c>
      <c r="G125" s="22">
        <f t="shared" si="3"/>
        <v>0</v>
      </c>
      <c r="H125" s="75">
        <f t="shared" si="4"/>
        <v>526875.29332576075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9" x14ac:dyDescent="0.2">
      <c r="B129" s="9" t="str">
        <f>$B$45</f>
        <v>Health Services</v>
      </c>
      <c r="C129" s="22">
        <f t="shared" si="3"/>
        <v>487398.97460703191</v>
      </c>
      <c r="D129" s="22">
        <f t="shared" si="3"/>
        <v>699141.65395723225</v>
      </c>
      <c r="E129" s="22">
        <f t="shared" si="3"/>
        <v>477197.15076343605</v>
      </c>
      <c r="F129" s="22">
        <f t="shared" si="3"/>
        <v>803393.4869649309</v>
      </c>
      <c r="G129" s="22">
        <f t="shared" si="3"/>
        <v>0</v>
      </c>
      <c r="H129" s="75">
        <f t="shared" si="4"/>
        <v>2467131.2662926312</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2371695.0894713392</v>
      </c>
      <c r="D131" s="22">
        <f t="shared" si="3"/>
        <v>13895960.999112731</v>
      </c>
      <c r="E131" s="22">
        <f t="shared" si="3"/>
        <v>5935575.4543388961</v>
      </c>
      <c r="F131" s="22">
        <f t="shared" si="3"/>
        <v>6802812.2739588879</v>
      </c>
      <c r="G131" s="22">
        <f t="shared" si="3"/>
        <v>0</v>
      </c>
      <c r="H131" s="75">
        <f t="shared" si="4"/>
        <v>29006043.816881854</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13076.27874406485</v>
      </c>
      <c r="D133" s="22">
        <f t="shared" si="5"/>
        <v>1617716.7438856405</v>
      </c>
      <c r="E133" s="22">
        <f t="shared" si="5"/>
        <v>0</v>
      </c>
      <c r="F133" s="22">
        <f t="shared" si="5"/>
        <v>0</v>
      </c>
      <c r="G133" s="22">
        <f t="shared" si="5"/>
        <v>0</v>
      </c>
      <c r="H133" s="75">
        <f t="shared" si="4"/>
        <v>1630793.0226297053</v>
      </c>
      <c r="I133" s="1"/>
    </row>
    <row r="134" spans="2:9" x14ac:dyDescent="0.2">
      <c r="B134" s="9" t="str">
        <f>$B$50</f>
        <v>Technology</v>
      </c>
      <c r="C134" s="22">
        <f t="shared" si="5"/>
        <v>380028.39926247927</v>
      </c>
      <c r="D134" s="22">
        <f t="shared" si="5"/>
        <v>313374.61682665296</v>
      </c>
      <c r="E134" s="22">
        <f t="shared" si="5"/>
        <v>67202.810401579991</v>
      </c>
      <c r="F134" s="22">
        <f t="shared" si="5"/>
        <v>31673.729477895376</v>
      </c>
      <c r="G134" s="22">
        <f t="shared" si="5"/>
        <v>0</v>
      </c>
      <c r="H134" s="75">
        <f t="shared" si="4"/>
        <v>792279.55596860766</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37720340.421660617</v>
      </c>
      <c r="D136" s="40">
        <f>SUM(D116:D135)</f>
        <v>49626780.180243038</v>
      </c>
      <c r="E136" s="40">
        <f>SUM(E116:E135)</f>
        <v>29395444.323129967</v>
      </c>
      <c r="F136" s="40">
        <f>SUM(F116:F135)</f>
        <v>54385338.368008509</v>
      </c>
      <c r="G136" s="40">
        <f>SUM(G116:G135)</f>
        <v>5156760.7069578879</v>
      </c>
      <c r="H136" s="40">
        <f t="shared" si="4"/>
        <v>176284664</v>
      </c>
      <c r="I136" s="1"/>
    </row>
    <row r="137" spans="2:9" x14ac:dyDescent="0.2">
      <c r="B137" s="50"/>
      <c r="C137" s="51"/>
      <c r="D137" s="51"/>
      <c r="E137" s="51"/>
      <c r="F137" s="51"/>
      <c r="G137" s="51"/>
      <c r="H137" s="52"/>
      <c r="I137" s="1"/>
    </row>
    <row r="138" spans="2:9" ht="15" customHeight="1" x14ac:dyDescent="0.2">
      <c r="B138" s="320" t="s">
        <v>4</v>
      </c>
      <c r="C138" s="12"/>
      <c r="D138" s="12"/>
      <c r="E138" s="12"/>
      <c r="F138" s="12"/>
      <c r="G138" s="12"/>
      <c r="H138" s="17">
        <f>H86-H81-H111</f>
        <v>207125672</v>
      </c>
    </row>
    <row r="139" spans="2:9" ht="152.25" customHeight="1" thickBot="1" x14ac:dyDescent="0.25">
      <c r="B139" s="372" t="s">
        <v>234</v>
      </c>
      <c r="C139" s="372"/>
      <c r="D139" s="372"/>
      <c r="E139" s="372"/>
      <c r="F139" s="372"/>
      <c r="G139" s="402"/>
      <c r="H139" s="38"/>
    </row>
    <row r="140" spans="2:9" ht="36.75" customHeight="1" thickTop="1" x14ac:dyDescent="0.2">
      <c r="B140" s="403" t="s">
        <v>939</v>
      </c>
      <c r="C140" s="404"/>
      <c r="D140" s="404"/>
      <c r="E140" s="404"/>
      <c r="F140" s="405"/>
      <c r="G140" s="336" t="s">
        <v>2</v>
      </c>
      <c r="H140" s="80">
        <f>Data!QD31</f>
        <v>1</v>
      </c>
      <c r="I140" s="406" t="str">
        <f>IF(H140+H141=1,"","Error, the two cells on the left must equal 100%")</f>
        <v/>
      </c>
    </row>
    <row r="141" spans="2:9" ht="35.25" customHeight="1" thickBot="1" x14ac:dyDescent="0.25">
      <c r="B141" s="383"/>
      <c r="C141" s="384"/>
      <c r="D141" s="384"/>
      <c r="E141" s="384"/>
      <c r="F141" s="385"/>
      <c r="G141" s="336" t="s">
        <v>3</v>
      </c>
      <c r="H141" s="337">
        <f>1-H140</f>
        <v>0</v>
      </c>
      <c r="I141" s="407"/>
    </row>
    <row r="142" spans="2:9" ht="43.5" thickBot="1" x14ac:dyDescent="0.25">
      <c r="B142" s="71" t="s">
        <v>32</v>
      </c>
      <c r="C142" s="322" t="s">
        <v>26</v>
      </c>
      <c r="D142" s="322" t="s">
        <v>27</v>
      </c>
      <c r="E142" s="322" t="s">
        <v>28</v>
      </c>
      <c r="F142" s="322" t="s">
        <v>29</v>
      </c>
      <c r="G142" s="335" t="s">
        <v>30</v>
      </c>
      <c r="H142" s="79" t="s">
        <v>6</v>
      </c>
      <c r="I142" s="73" t="s">
        <v>7</v>
      </c>
    </row>
    <row r="143" spans="2:9" x14ac:dyDescent="0.2">
      <c r="B143" s="9" t="str">
        <f>$B$32</f>
        <v>Liberal Arts</v>
      </c>
      <c r="C143" s="171">
        <f>Data!LN31</f>
        <v>7650743.2383398432</v>
      </c>
      <c r="D143" s="171">
        <f>Data!MH31</f>
        <v>11849468.054472465</v>
      </c>
      <c r="E143" s="171">
        <f>Data!NB31</f>
        <v>5138237.2659940347</v>
      </c>
      <c r="F143" s="171">
        <f>Data!NV31</f>
        <v>10603841.273535235</v>
      </c>
      <c r="G143" s="171">
        <f>Data!OP31</f>
        <v>0</v>
      </c>
      <c r="H143" s="172">
        <f>Data!PJ31</f>
        <v>10654983.809086133</v>
      </c>
      <c r="I143" s="76">
        <f t="shared" ref="I143:I162" si="6">SUM(C143:H143)</f>
        <v>45897273.641427711</v>
      </c>
    </row>
    <row r="144" spans="2:9" x14ac:dyDescent="0.2">
      <c r="B144" s="9" t="str">
        <f>$B$33</f>
        <v>Science</v>
      </c>
      <c r="C144" s="171">
        <f>Data!LO31</f>
        <v>2990660.5189819089</v>
      </c>
      <c r="D144" s="171">
        <f>Data!MI31</f>
        <v>6733666.9588209894</v>
      </c>
      <c r="E144" s="171">
        <f>Data!NC31</f>
        <v>5469868.4118420715</v>
      </c>
      <c r="F144" s="171">
        <f>Data!NW31</f>
        <v>12998195.622025713</v>
      </c>
      <c r="G144" s="171">
        <f>Data!OQ31</f>
        <v>0</v>
      </c>
      <c r="H144" s="172">
        <f>Data!PK31</f>
        <v>8515390.7664887961</v>
      </c>
      <c r="I144" s="76">
        <f t="shared" si="6"/>
        <v>36707782.278159477</v>
      </c>
    </row>
    <row r="145" spans="2:9" x14ac:dyDescent="0.2">
      <c r="B145" s="9" t="str">
        <f>$B$34</f>
        <v>Fine Arts</v>
      </c>
      <c r="C145" s="171">
        <f>Data!LP31</f>
        <v>1891817.8810055377</v>
      </c>
      <c r="D145" s="171">
        <f>Data!MJ31</f>
        <v>2926332.7783430992</v>
      </c>
      <c r="E145" s="171">
        <f>Data!ND31</f>
        <v>1991358.231840966</v>
      </c>
      <c r="F145" s="171">
        <f>Data!NX31</f>
        <v>2703381.5033807042</v>
      </c>
      <c r="G145" s="171">
        <f>Data!OR31</f>
        <v>0</v>
      </c>
      <c r="H145" s="172">
        <f>Data!PL31</f>
        <v>2874985.5612680209</v>
      </c>
      <c r="I145" s="76">
        <f t="shared" si="6"/>
        <v>12387875.955838328</v>
      </c>
    </row>
    <row r="146" spans="2:9" x14ac:dyDescent="0.2">
      <c r="B146" s="9" t="str">
        <f>$B$35</f>
        <v>Teacher Education</v>
      </c>
      <c r="C146" s="171">
        <f>Data!LQ31</f>
        <v>168109.42484962477</v>
      </c>
      <c r="D146" s="171">
        <f>Data!MK31</f>
        <v>661468.46155176859</v>
      </c>
      <c r="E146" s="171">
        <f>Data!NE31</f>
        <v>1692975.9577009059</v>
      </c>
      <c r="F146" s="171">
        <f>Data!NY31</f>
        <v>3951154.3020658083</v>
      </c>
      <c r="G146" s="171">
        <f>Data!OS31</f>
        <v>0</v>
      </c>
      <c r="H146" s="172">
        <f>Data!PN31</f>
        <v>1955336.4618865042</v>
      </c>
      <c r="I146" s="76">
        <f t="shared" si="6"/>
        <v>8429044.6080546118</v>
      </c>
    </row>
    <row r="147" spans="2:9" x14ac:dyDescent="0.2">
      <c r="B147" s="9" t="str">
        <f>$B$36</f>
        <v>Agriculture</v>
      </c>
      <c r="C147" s="171">
        <f>Data!LR31</f>
        <v>500880.3655926112</v>
      </c>
      <c r="D147" s="171">
        <f>Data!ML31</f>
        <v>1569751.4907625918</v>
      </c>
      <c r="E147" s="171">
        <f>Data!NF31</f>
        <v>2786710.0038139364</v>
      </c>
      <c r="F147" s="171">
        <f>Data!NZ31</f>
        <v>2425532.2295725052</v>
      </c>
      <c r="G147" s="171">
        <f>Data!OT31</f>
        <v>0</v>
      </c>
      <c r="H147" s="172">
        <f>Data!PM31</f>
        <v>2204069.4373024334</v>
      </c>
      <c r="I147" s="76">
        <f t="shared" si="6"/>
        <v>9486943.5270440783</v>
      </c>
    </row>
    <row r="148" spans="2:9" x14ac:dyDescent="0.2">
      <c r="B148" s="9" t="str">
        <f>$B$37</f>
        <v>Engineering</v>
      </c>
      <c r="C148" s="171">
        <f>Data!LS31</f>
        <v>3797015.0712901214</v>
      </c>
      <c r="D148" s="171">
        <f>Data!MM31</f>
        <v>8956456.7912744023</v>
      </c>
      <c r="E148" s="171">
        <f>Data!NG31</f>
        <v>5984905.0279143872</v>
      </c>
      <c r="F148" s="171">
        <f>Data!OA31</f>
        <v>17155787.710596614</v>
      </c>
      <c r="G148" s="171">
        <f>Data!OU31</f>
        <v>0</v>
      </c>
      <c r="H148" s="172">
        <f>Data!PO31</f>
        <v>10845850.977325091</v>
      </c>
      <c r="I148" s="76">
        <f t="shared" si="6"/>
        <v>46740015.578400612</v>
      </c>
    </row>
    <row r="149" spans="2:9" x14ac:dyDescent="0.2">
      <c r="B149" s="9" t="str">
        <f>$B$38</f>
        <v>Home Economics</v>
      </c>
      <c r="C149" s="171">
        <f>Data!LT31</f>
        <v>145400.97253338966</v>
      </c>
      <c r="D149" s="171">
        <f>Data!MN31</f>
        <v>399143.60742068902</v>
      </c>
      <c r="E149" s="171">
        <f>Data!NH31</f>
        <v>102082.71000807497</v>
      </c>
      <c r="F149" s="171">
        <f>Data!OB31</f>
        <v>408218.65208239772</v>
      </c>
      <c r="G149" s="171">
        <f>Data!OV31</f>
        <v>0</v>
      </c>
      <c r="H149" s="172">
        <f>Data!PP31</f>
        <v>318608.54483741341</v>
      </c>
      <c r="I149" s="76">
        <f t="shared" si="6"/>
        <v>1373454.4868819648</v>
      </c>
    </row>
    <row r="150" spans="2:9" x14ac:dyDescent="0.2">
      <c r="B150" s="9" t="str">
        <f>$B$39</f>
        <v>Law</v>
      </c>
      <c r="C150" s="171">
        <f>Data!LU31</f>
        <v>0</v>
      </c>
      <c r="D150" s="171">
        <f>Data!MO31</f>
        <v>5371.7707416008252</v>
      </c>
      <c r="E150" s="171">
        <f>Data!NI31</f>
        <v>2910.8570503169194</v>
      </c>
      <c r="F150" s="171">
        <f>Data!OC31</f>
        <v>2910.8570503169194</v>
      </c>
      <c r="G150" s="171">
        <f>Data!OW31</f>
        <v>4933764.4278058801</v>
      </c>
      <c r="H150" s="172">
        <f>Data!PQ31</f>
        <v>1433247.3611280178</v>
      </c>
      <c r="I150" s="76">
        <f t="shared" si="6"/>
        <v>6378205.2737761326</v>
      </c>
    </row>
    <row r="151" spans="2:9" x14ac:dyDescent="0.2">
      <c r="B151" s="9" t="str">
        <f>$B$40</f>
        <v>Social Service</v>
      </c>
      <c r="C151" s="171">
        <f>Data!LV31</f>
        <v>11982.84328723667</v>
      </c>
      <c r="D151" s="171">
        <f>Data!MP31</f>
        <v>110796.60029842716</v>
      </c>
      <c r="E151" s="171">
        <f>Data!NJ31</f>
        <v>311050</v>
      </c>
      <c r="F151" s="171">
        <f>Data!OD31</f>
        <v>0</v>
      </c>
      <c r="G151" s="171">
        <f>Data!OX31</f>
        <v>0</v>
      </c>
      <c r="H151" s="172">
        <f>Data!PR31</f>
        <v>131035.12830136984</v>
      </c>
      <c r="I151" s="76">
        <f t="shared" si="6"/>
        <v>564864.57188703364</v>
      </c>
    </row>
    <row r="152" spans="2:9" x14ac:dyDescent="0.2">
      <c r="B152" s="9" t="str">
        <f>$B$41</f>
        <v>Library Science</v>
      </c>
      <c r="C152" s="171">
        <f>Data!LW31</f>
        <v>0</v>
      </c>
      <c r="D152" s="171">
        <f>Data!MQ31</f>
        <v>0</v>
      </c>
      <c r="E152" s="171">
        <f>Data!NK31</f>
        <v>417816.8</v>
      </c>
      <c r="F152" s="171">
        <f>Data!OE31</f>
        <v>0</v>
      </c>
      <c r="G152" s="171">
        <f>Data!OY31</f>
        <v>0</v>
      </c>
      <c r="H152" s="172">
        <f>Data!PS31</f>
        <v>126355.55331866999</v>
      </c>
      <c r="I152" s="76">
        <f t="shared" si="6"/>
        <v>544172.35331866995</v>
      </c>
    </row>
    <row r="153" spans="2:9" x14ac:dyDescent="0.2">
      <c r="B153" s="9" t="str">
        <f>$B$42</f>
        <v>Veterinary Science</v>
      </c>
      <c r="C153" s="171">
        <f>Data!LX31</f>
        <v>0</v>
      </c>
      <c r="D153" s="171">
        <f>Data!MR31</f>
        <v>0</v>
      </c>
      <c r="E153" s="171">
        <f>Data!NL31</f>
        <v>0</v>
      </c>
      <c r="F153" s="171">
        <f>Data!OF31</f>
        <v>0</v>
      </c>
      <c r="G153" s="171">
        <f>Data!OZ31</f>
        <v>0</v>
      </c>
      <c r="H153" s="172">
        <f>Data!PT31</f>
        <v>0</v>
      </c>
      <c r="I153" s="76">
        <f t="shared" si="6"/>
        <v>0</v>
      </c>
    </row>
    <row r="154" spans="2:9" x14ac:dyDescent="0.2">
      <c r="B154" s="9" t="str">
        <f>$B$43</f>
        <v>Vocational Training</v>
      </c>
      <c r="C154" s="171">
        <f>Data!LY31</f>
        <v>0</v>
      </c>
      <c r="D154" s="171">
        <f>Data!MS31</f>
        <v>0</v>
      </c>
      <c r="E154" s="171">
        <f>Data!NM31</f>
        <v>0</v>
      </c>
      <c r="F154" s="171">
        <f>Data!OG31</f>
        <v>0</v>
      </c>
      <c r="G154" s="171">
        <f>Data!PA31</f>
        <v>0</v>
      </c>
      <c r="H154" s="172">
        <f>Data!PU31</f>
        <v>0</v>
      </c>
      <c r="I154" s="76">
        <f t="shared" si="6"/>
        <v>0</v>
      </c>
    </row>
    <row r="155" spans="2:9" x14ac:dyDescent="0.2">
      <c r="B155" s="9" t="str">
        <f>$B$44</f>
        <v>Physical Training</v>
      </c>
      <c r="C155" s="171">
        <f>Data!LZ31</f>
        <v>0</v>
      </c>
      <c r="D155" s="171">
        <f>Data!MT31</f>
        <v>0</v>
      </c>
      <c r="E155" s="171">
        <f>Data!NN31</f>
        <v>0</v>
      </c>
      <c r="F155" s="171">
        <f>Data!OH31</f>
        <v>0</v>
      </c>
      <c r="G155" s="171">
        <f>Data!PB31</f>
        <v>0</v>
      </c>
      <c r="H155" s="172">
        <f>Data!PV31</f>
        <v>0</v>
      </c>
      <c r="I155" s="76">
        <f t="shared" si="6"/>
        <v>0</v>
      </c>
    </row>
    <row r="156" spans="2:9" x14ac:dyDescent="0.2">
      <c r="B156" s="9" t="str">
        <f>$B$45</f>
        <v>Health Services</v>
      </c>
      <c r="C156" s="171">
        <f>Data!MA31</f>
        <v>170477.20989764336</v>
      </c>
      <c r="D156" s="171">
        <f>Data!MU31</f>
        <v>654849.99327378359</v>
      </c>
      <c r="E156" s="171">
        <f>Data!NO31</f>
        <v>493172.62568543752</v>
      </c>
      <c r="F156" s="171">
        <f>Data!OI31</f>
        <v>762010.90296225669</v>
      </c>
      <c r="G156" s="171">
        <f>Data!PC31</f>
        <v>0</v>
      </c>
      <c r="H156" s="172">
        <f>Data!PW31</f>
        <v>628403.13486793125</v>
      </c>
      <c r="I156" s="76">
        <f t="shared" si="6"/>
        <v>2708913.8666870524</v>
      </c>
    </row>
    <row r="157" spans="2:9" x14ac:dyDescent="0.2">
      <c r="B157" s="9" t="str">
        <f>$B$46</f>
        <v>Pharmacy</v>
      </c>
      <c r="C157" s="171">
        <f>Data!MB31</f>
        <v>0</v>
      </c>
      <c r="D157" s="171">
        <f>Data!MV31</f>
        <v>0</v>
      </c>
      <c r="E157" s="171">
        <f>Data!NP31</f>
        <v>0</v>
      </c>
      <c r="F157" s="171">
        <f>Data!OJ31</f>
        <v>0</v>
      </c>
      <c r="G157" s="171">
        <f>Data!PD31</f>
        <v>0</v>
      </c>
      <c r="H157" s="172">
        <f>Data!PX31</f>
        <v>0</v>
      </c>
      <c r="I157" s="76">
        <f t="shared" si="6"/>
        <v>0</v>
      </c>
    </row>
    <row r="158" spans="2:9" x14ac:dyDescent="0.2">
      <c r="B158" s="9" t="str">
        <f>$B$47</f>
        <v>Business Administration</v>
      </c>
      <c r="C158" s="171">
        <f>Data!MC31</f>
        <v>1049200.8289447722</v>
      </c>
      <c r="D158" s="171">
        <f>Data!MW31</f>
        <v>11630562.87556456</v>
      </c>
      <c r="E158" s="171">
        <f>Data!NQ31</f>
        <v>6046203.3310153661</v>
      </c>
      <c r="F158" s="171">
        <f>Data!OK31</f>
        <v>7246152.7481129561</v>
      </c>
      <c r="G158" s="171">
        <f>Data!PE31</f>
        <v>0</v>
      </c>
      <c r="H158" s="172">
        <f>Data!PY31</f>
        <v>7884187.5139739346</v>
      </c>
      <c r="I158" s="76">
        <f t="shared" si="6"/>
        <v>33856307.297611594</v>
      </c>
    </row>
    <row r="159" spans="2:9" x14ac:dyDescent="0.2">
      <c r="B159" s="9" t="str">
        <f>$B$48</f>
        <v>Optometry</v>
      </c>
      <c r="C159" s="171">
        <f>Data!MD31</f>
        <v>0</v>
      </c>
      <c r="D159" s="171">
        <f>Data!MX31</f>
        <v>0</v>
      </c>
      <c r="E159" s="171">
        <f>Data!NR31</f>
        <v>0</v>
      </c>
      <c r="F159" s="171">
        <f>Data!OL31</f>
        <v>0</v>
      </c>
      <c r="G159" s="171">
        <f>Data!PF31</f>
        <v>0</v>
      </c>
      <c r="H159" s="172">
        <f>Data!PZ31</f>
        <v>0</v>
      </c>
      <c r="I159" s="76">
        <f t="shared" si="6"/>
        <v>0</v>
      </c>
    </row>
    <row r="160" spans="2:9" x14ac:dyDescent="0.2">
      <c r="B160" s="9" t="str">
        <f>$B$49</f>
        <v>Teacher Ed-Practice Teaching</v>
      </c>
      <c r="C160" s="171">
        <f>Data!ME31</f>
        <v>10634.650223828323</v>
      </c>
      <c r="D160" s="171">
        <f>Data!MY31</f>
        <v>1363378.44</v>
      </c>
      <c r="E160" s="171">
        <f>Data!NS31</f>
        <v>0</v>
      </c>
      <c r="F160" s="171">
        <f>Data!OM31</f>
        <v>0</v>
      </c>
      <c r="G160" s="171">
        <f>Data!PG31</f>
        <v>0</v>
      </c>
      <c r="H160" s="172">
        <f>Data!QA31</f>
        <v>415010.66080001445</v>
      </c>
      <c r="I160" s="76">
        <f t="shared" si="6"/>
        <v>1789023.7510238427</v>
      </c>
    </row>
    <row r="161" spans="2:9" x14ac:dyDescent="0.2">
      <c r="B161" s="9" t="str">
        <f>$B$50</f>
        <v>Technology</v>
      </c>
      <c r="C161" s="171">
        <f>Data!MF31</f>
        <v>28982.14088082303</v>
      </c>
      <c r="D161" s="171">
        <f>Data!MZ31</f>
        <v>170433.19729477115</v>
      </c>
      <c r="E161" s="171">
        <f>Data!NT31</f>
        <v>1649.0941011779753</v>
      </c>
      <c r="F161" s="171">
        <f>Data!ON31</f>
        <v>0</v>
      </c>
      <c r="G161" s="171">
        <f>Data!PH31</f>
        <v>0</v>
      </c>
      <c r="H161" s="172">
        <f>Data!QB31</f>
        <v>60730.049415649562</v>
      </c>
      <c r="I161" s="76">
        <f t="shared" si="6"/>
        <v>261794.48169242169</v>
      </c>
    </row>
    <row r="162" spans="2:9" x14ac:dyDescent="0.2">
      <c r="B162" s="9" t="str">
        <f>$B$51</f>
        <v>Nursing</v>
      </c>
      <c r="C162" s="171">
        <f>Data!MG31</f>
        <v>0</v>
      </c>
      <c r="D162" s="171">
        <f>Data!NA31</f>
        <v>0</v>
      </c>
      <c r="E162" s="171">
        <f>Data!NU31</f>
        <v>0</v>
      </c>
      <c r="F162" s="171">
        <f>Data!OO31</f>
        <v>0</v>
      </c>
      <c r="G162" s="171">
        <f>Data!PI31</f>
        <v>0</v>
      </c>
      <c r="H162" s="172">
        <f>Data!QC31</f>
        <v>0</v>
      </c>
      <c r="I162" s="76">
        <f t="shared" si="6"/>
        <v>0</v>
      </c>
    </row>
    <row r="163" spans="2:9" ht="15" thickBot="1" x14ac:dyDescent="0.25">
      <c r="B163" s="39" t="str">
        <f>$B$52</f>
        <v>Totals</v>
      </c>
      <c r="C163" s="40">
        <f t="shared" ref="C163:H163" si="7">SUM(C143:C162)</f>
        <v>18415905.145827346</v>
      </c>
      <c r="D163" s="40">
        <f t="shared" si="7"/>
        <v>47031681.019819148</v>
      </c>
      <c r="E163" s="40">
        <f t="shared" si="7"/>
        <v>30438940.316966679</v>
      </c>
      <c r="F163" s="40">
        <f t="shared" si="7"/>
        <v>58257185.801384509</v>
      </c>
      <c r="G163" s="41">
        <f t="shared" si="7"/>
        <v>4933764.4278058801</v>
      </c>
      <c r="H163" s="77">
        <f t="shared" si="7"/>
        <v>48048194.959999979</v>
      </c>
      <c r="I163" s="76">
        <f>SUM(I143:I162)</f>
        <v>207125671.67180356</v>
      </c>
    </row>
    <row r="164" spans="2:9" ht="15" customHeight="1" thickTop="1" x14ac:dyDescent="0.2">
      <c r="B164" s="14"/>
      <c r="C164" s="46"/>
      <c r="D164" s="46"/>
      <c r="E164" s="46"/>
      <c r="F164" s="46"/>
      <c r="G164" s="46"/>
      <c r="H164" s="47"/>
      <c r="I164" s="48"/>
    </row>
    <row r="165" spans="2:9" ht="14.25" customHeight="1"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C143+$H$140*IF($H116=0,0,$H143*C116/$H116)+IF($H32=0,0,$H$141*$H143*C32/$H32)</f>
        <v>11438315.706441354</v>
      </c>
      <c r="D168" s="21">
        <f t="shared" ref="C168:G183" si="8">D143+$H$140*IF($H116=0,0,$H143*D116/$H116)+IF($H32=0,0,$H$141*$H143*D32/$H32)</f>
        <v>14188211.902104614</v>
      </c>
      <c r="E168" s="21">
        <f t="shared" si="8"/>
        <v>6840933.6927728588</v>
      </c>
      <c r="F168" s="21">
        <f t="shared" si="8"/>
        <v>13429812.340108883</v>
      </c>
      <c r="G168" s="21">
        <f t="shared" si="8"/>
        <v>0</v>
      </c>
      <c r="H168" s="40">
        <f t="shared" ref="H168:H188" si="9">SUM(C168:G168)</f>
        <v>45897273.641427711</v>
      </c>
      <c r="I168" s="56"/>
    </row>
    <row r="169" spans="2:9" x14ac:dyDescent="0.2">
      <c r="B169" s="9" t="str">
        <f>$B$33</f>
        <v>Science</v>
      </c>
      <c r="C169" s="22">
        <f t="shared" si="8"/>
        <v>5074850.197520609</v>
      </c>
      <c r="D169" s="22">
        <f t="shared" si="8"/>
        <v>8639583.4451275673</v>
      </c>
      <c r="E169" s="22">
        <f t="shared" si="8"/>
        <v>6792994.2039713692</v>
      </c>
      <c r="F169" s="22">
        <f t="shared" si="8"/>
        <v>16200354.431539934</v>
      </c>
      <c r="G169" s="22">
        <f t="shared" si="8"/>
        <v>0</v>
      </c>
      <c r="H169" s="75">
        <f t="shared" si="9"/>
        <v>36707782.278159484</v>
      </c>
      <c r="I169" s="56"/>
    </row>
    <row r="170" spans="2:9" x14ac:dyDescent="0.2">
      <c r="B170" s="9" t="str">
        <f>$B$34</f>
        <v>Fine Arts</v>
      </c>
      <c r="C170" s="22">
        <f t="shared" si="8"/>
        <v>2925099.5954116578</v>
      </c>
      <c r="D170" s="22">
        <f t="shared" si="8"/>
        <v>3679320.5084388359</v>
      </c>
      <c r="E170" s="22">
        <f t="shared" si="8"/>
        <v>2488613.9490743889</v>
      </c>
      <c r="F170" s="22">
        <f t="shared" si="8"/>
        <v>3294841.9029134456</v>
      </c>
      <c r="G170" s="22">
        <f t="shared" si="8"/>
        <v>0</v>
      </c>
      <c r="H170" s="75">
        <f t="shared" si="9"/>
        <v>12387875.955838328</v>
      </c>
      <c r="I170" s="56"/>
    </row>
    <row r="171" spans="2:9" x14ac:dyDescent="0.2">
      <c r="B171" s="9" t="str">
        <f>$B$35</f>
        <v>Teacher Education</v>
      </c>
      <c r="C171" s="22">
        <f t="shared" si="8"/>
        <v>272056.50788163277</v>
      </c>
      <c r="D171" s="22">
        <f t="shared" si="8"/>
        <v>933931.7122572253</v>
      </c>
      <c r="E171" s="22">
        <f t="shared" si="8"/>
        <v>2177608.8447130919</v>
      </c>
      <c r="F171" s="22">
        <f t="shared" si="8"/>
        <v>5045447.5432026619</v>
      </c>
      <c r="G171" s="22">
        <f t="shared" si="8"/>
        <v>0</v>
      </c>
      <c r="H171" s="75">
        <f t="shared" si="9"/>
        <v>8429044.6080546118</v>
      </c>
      <c r="I171" s="56"/>
    </row>
    <row r="172" spans="2:9" x14ac:dyDescent="0.2">
      <c r="B172" s="9" t="str">
        <f>$B$36</f>
        <v>Agriculture</v>
      </c>
      <c r="C172" s="22">
        <f t="shared" si="8"/>
        <v>951614.87026383518</v>
      </c>
      <c r="D172" s="22">
        <f t="shared" si="8"/>
        <v>2162613.7458340605</v>
      </c>
      <c r="E172" s="22">
        <f t="shared" si="8"/>
        <v>3422456.894807932</v>
      </c>
      <c r="F172" s="22">
        <f t="shared" si="8"/>
        <v>2950258.01613825</v>
      </c>
      <c r="G172" s="22">
        <f t="shared" si="8"/>
        <v>0</v>
      </c>
      <c r="H172" s="75">
        <f t="shared" si="9"/>
        <v>9486943.5270440765</v>
      </c>
      <c r="I172" s="56"/>
    </row>
    <row r="173" spans="2:9" x14ac:dyDescent="0.2">
      <c r="B173" s="9" t="str">
        <f>$B$37</f>
        <v>Engineering</v>
      </c>
      <c r="C173" s="22">
        <f t="shared" si="8"/>
        <v>5137219.2983754985</v>
      </c>
      <c r="D173" s="22">
        <f t="shared" si="8"/>
        <v>12181685.448336346</v>
      </c>
      <c r="E173" s="22">
        <f t="shared" si="8"/>
        <v>7412279.7199032828</v>
      </c>
      <c r="F173" s="22">
        <f t="shared" si="8"/>
        <v>22008831.111785486</v>
      </c>
      <c r="G173" s="22">
        <f t="shared" si="8"/>
        <v>0</v>
      </c>
      <c r="H173" s="75">
        <f t="shared" si="9"/>
        <v>46740015.578400612</v>
      </c>
      <c r="I173" s="56"/>
    </row>
    <row r="174" spans="2:9" x14ac:dyDescent="0.2">
      <c r="B174" s="9" t="str">
        <f>$B$38</f>
        <v>Home Economics</v>
      </c>
      <c r="C174" s="22">
        <f t="shared" si="8"/>
        <v>318079.30154978472</v>
      </c>
      <c r="D174" s="22">
        <f t="shared" si="8"/>
        <v>467527.46847148886</v>
      </c>
      <c r="E174" s="22">
        <f t="shared" si="8"/>
        <v>122839.82491643738</v>
      </c>
      <c r="F174" s="22">
        <f t="shared" si="8"/>
        <v>465007.89194425382</v>
      </c>
      <c r="G174" s="22">
        <f t="shared" si="8"/>
        <v>0</v>
      </c>
      <c r="H174" s="75">
        <f t="shared" si="9"/>
        <v>1373454.4868819648</v>
      </c>
      <c r="I174" s="56"/>
    </row>
    <row r="175" spans="2:9" x14ac:dyDescent="0.2">
      <c r="B175" s="9" t="str">
        <f>$B$39</f>
        <v>Law</v>
      </c>
      <c r="C175" s="22">
        <f t="shared" si="8"/>
        <v>0</v>
      </c>
      <c r="D175" s="22">
        <f t="shared" si="8"/>
        <v>7839.4861915330748</v>
      </c>
      <c r="E175" s="22">
        <f t="shared" si="8"/>
        <v>3717.2109591599883</v>
      </c>
      <c r="F175" s="22">
        <f t="shared" si="8"/>
        <v>3717.2109591599883</v>
      </c>
      <c r="G175" s="22">
        <f t="shared" si="8"/>
        <v>6362931.3656662796</v>
      </c>
      <c r="H175" s="75">
        <f t="shared" si="9"/>
        <v>6378205.2737761326</v>
      </c>
      <c r="I175" s="56"/>
    </row>
    <row r="176" spans="2:9" x14ac:dyDescent="0.2">
      <c r="B176" s="9" t="str">
        <f>$B$40</f>
        <v>Social Service</v>
      </c>
      <c r="C176" s="22">
        <f t="shared" si="8"/>
        <v>21277.783240743713</v>
      </c>
      <c r="D176" s="22">
        <f t="shared" si="8"/>
        <v>144596.45584315082</v>
      </c>
      <c r="E176" s="22">
        <f t="shared" si="8"/>
        <v>398990.33280313911</v>
      </c>
      <c r="F176" s="22">
        <f t="shared" si="8"/>
        <v>0</v>
      </c>
      <c r="G176" s="22">
        <f t="shared" si="8"/>
        <v>0</v>
      </c>
      <c r="H176" s="75">
        <f t="shared" si="9"/>
        <v>564864.57188703364</v>
      </c>
      <c r="I176" s="56"/>
    </row>
    <row r="177" spans="2:9" x14ac:dyDescent="0.2">
      <c r="B177" s="9" t="str">
        <f>$B$41</f>
        <v>Library Science</v>
      </c>
      <c r="C177" s="22">
        <f t="shared" si="8"/>
        <v>49574.611666137236</v>
      </c>
      <c r="D177" s="22">
        <f t="shared" si="8"/>
        <v>0</v>
      </c>
      <c r="E177" s="22">
        <f t="shared" si="8"/>
        <v>494597.74165253271</v>
      </c>
      <c r="F177" s="22">
        <f t="shared" si="8"/>
        <v>0</v>
      </c>
      <c r="G177" s="22">
        <f t="shared" si="8"/>
        <v>0</v>
      </c>
      <c r="H177" s="75">
        <f t="shared" si="9"/>
        <v>544172.35331866995</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0</v>
      </c>
      <c r="D180" s="22">
        <f t="shared" si="8"/>
        <v>0</v>
      </c>
      <c r="E180" s="22">
        <f t="shared" si="8"/>
        <v>0</v>
      </c>
      <c r="F180" s="22">
        <f t="shared" si="8"/>
        <v>0</v>
      </c>
      <c r="G180" s="22">
        <f t="shared" si="8"/>
        <v>0</v>
      </c>
      <c r="H180" s="75">
        <f t="shared" si="9"/>
        <v>0</v>
      </c>
      <c r="I180" s="56"/>
    </row>
    <row r="181" spans="2:9" x14ac:dyDescent="0.2">
      <c r="B181" s="9" t="str">
        <f>$B$45</f>
        <v>Health Services</v>
      </c>
      <c r="C181" s="22">
        <f t="shared" si="8"/>
        <v>294622.62840823882</v>
      </c>
      <c r="D181" s="22">
        <f t="shared" si="8"/>
        <v>832928.40080159926</v>
      </c>
      <c r="E181" s="22">
        <f t="shared" si="8"/>
        <v>614719.53710714204</v>
      </c>
      <c r="F181" s="22">
        <f t="shared" si="8"/>
        <v>966643.30037007225</v>
      </c>
      <c r="G181" s="22">
        <f t="shared" si="8"/>
        <v>0</v>
      </c>
      <c r="H181" s="75">
        <f t="shared" si="9"/>
        <v>2708913.866687052</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1693855.747395949</v>
      </c>
      <c r="D183" s="22">
        <f t="shared" si="8"/>
        <v>15407650.261060031</v>
      </c>
      <c r="E183" s="22">
        <f t="shared" si="8"/>
        <v>7659563.2976755686</v>
      </c>
      <c r="F183" s="22">
        <f t="shared" si="8"/>
        <v>9095237.9914800413</v>
      </c>
      <c r="G183" s="22">
        <f t="shared" si="8"/>
        <v>0</v>
      </c>
      <c r="H183" s="75">
        <f t="shared" si="9"/>
        <v>33856307.297611594</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13962.353376266796</v>
      </c>
      <c r="D185" s="22">
        <f t="shared" si="10"/>
        <v>1775061.3976475759</v>
      </c>
      <c r="E185" s="22">
        <f t="shared" si="10"/>
        <v>0</v>
      </c>
      <c r="F185" s="22">
        <f t="shared" si="10"/>
        <v>0</v>
      </c>
      <c r="G185" s="22">
        <f t="shared" si="10"/>
        <v>0</v>
      </c>
      <c r="H185" s="75">
        <f t="shared" si="9"/>
        <v>1789023.7510238427</v>
      </c>
      <c r="I185" s="56"/>
    </row>
    <row r="186" spans="2:9" x14ac:dyDescent="0.2">
      <c r="B186" s="9" t="str">
        <f>$B$50</f>
        <v>Technology</v>
      </c>
      <c r="C186" s="22">
        <f t="shared" si="10"/>
        <v>58112.191369561158</v>
      </c>
      <c r="D186" s="22">
        <f t="shared" si="10"/>
        <v>194454.08212276103</v>
      </c>
      <c r="E186" s="22">
        <f t="shared" si="10"/>
        <v>6800.3440177165148</v>
      </c>
      <c r="F186" s="22">
        <f t="shared" si="10"/>
        <v>2427.8641823830158</v>
      </c>
      <c r="G186" s="22">
        <f t="shared" si="10"/>
        <v>0</v>
      </c>
      <c r="H186" s="75">
        <f t="shared" si="9"/>
        <v>261794.48169242172</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28248640.792901263</v>
      </c>
      <c r="D188" s="40">
        <f>SUM(D168:D187)</f>
        <v>60615404.314236782</v>
      </c>
      <c r="E188" s="40">
        <f>SUM(E168:E187)</f>
        <v>38436115.594374612</v>
      </c>
      <c r="F188" s="40">
        <f>SUM(F168:F187)</f>
        <v>73462579.604624569</v>
      </c>
      <c r="G188" s="40">
        <f>SUM(G168:G187)</f>
        <v>6362931.3656662796</v>
      </c>
      <c r="H188" s="40">
        <f t="shared" si="9"/>
        <v>207125671.67180347</v>
      </c>
      <c r="I188" s="56"/>
    </row>
    <row r="189" spans="2:9" x14ac:dyDescent="0.2">
      <c r="B189" s="50"/>
      <c r="C189" s="46"/>
      <c r="D189" s="46"/>
      <c r="E189" s="46"/>
      <c r="F189" s="46"/>
      <c r="G189" s="46"/>
      <c r="H189" s="47"/>
      <c r="I189" s="1"/>
    </row>
    <row r="190" spans="2:9" ht="15" customHeight="1" x14ac:dyDescent="0.2">
      <c r="B190" s="370" t="s">
        <v>35</v>
      </c>
      <c r="C190" s="370"/>
      <c r="D190" s="370"/>
      <c r="E190" s="370"/>
      <c r="F190" s="370"/>
      <c r="G190" s="370"/>
      <c r="H190" s="17">
        <f>H15</f>
        <v>96481330</v>
      </c>
    </row>
    <row r="191" spans="2:9" ht="43.5" customHeight="1" thickBot="1" x14ac:dyDescent="0.25">
      <c r="B191" s="372" t="s">
        <v>235</v>
      </c>
      <c r="C191" s="372"/>
      <c r="D191" s="372"/>
      <c r="E191" s="372"/>
      <c r="F191" s="372"/>
      <c r="G191" s="372"/>
      <c r="H191" s="372"/>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8607661.3464584425</v>
      </c>
      <c r="D193" s="42">
        <f t="shared" si="11"/>
        <v>5315044.1835958585</v>
      </c>
      <c r="E193" s="42">
        <f t="shared" si="11"/>
        <v>3869558.7585373139</v>
      </c>
      <c r="F193" s="42">
        <f t="shared" si="11"/>
        <v>6422319.8686805964</v>
      </c>
      <c r="G193" s="42">
        <f t="shared" si="11"/>
        <v>0</v>
      </c>
      <c r="H193" s="42">
        <f>SUM(C193:G193)</f>
        <v>24214584.157272212</v>
      </c>
      <c r="I193" s="1"/>
    </row>
    <row r="194" spans="2:9" x14ac:dyDescent="0.2">
      <c r="B194" s="9" t="str">
        <f>$B$33</f>
        <v>Science</v>
      </c>
      <c r="C194" s="43">
        <f t="shared" si="11"/>
        <v>4363700.7037548563</v>
      </c>
      <c r="D194" s="43">
        <f t="shared" si="11"/>
        <v>3990447.3178397254</v>
      </c>
      <c r="E194" s="43">
        <f t="shared" si="11"/>
        <v>2770249.2770806658</v>
      </c>
      <c r="F194" s="43">
        <f t="shared" si="11"/>
        <v>6704410.2532976633</v>
      </c>
      <c r="G194" s="43">
        <f t="shared" si="11"/>
        <v>0</v>
      </c>
      <c r="H194" s="43">
        <f t="shared" ref="H194:H213" si="12">SUM(C194:G194)</f>
        <v>17828807.551972911</v>
      </c>
      <c r="I194" s="1"/>
    </row>
    <row r="195" spans="2:9" x14ac:dyDescent="0.2">
      <c r="B195" s="9" t="str">
        <f>$B$34</f>
        <v>Fine Arts</v>
      </c>
      <c r="C195" s="43">
        <f t="shared" si="11"/>
        <v>2246994.7618438574</v>
      </c>
      <c r="D195" s="43">
        <f t="shared" si="11"/>
        <v>1637461.944471041</v>
      </c>
      <c r="E195" s="43">
        <f t="shared" si="11"/>
        <v>1081342.0738434328</v>
      </c>
      <c r="F195" s="43">
        <f t="shared" si="11"/>
        <v>1286201.4308963106</v>
      </c>
      <c r="G195" s="43">
        <f t="shared" si="11"/>
        <v>0</v>
      </c>
      <c r="H195" s="43">
        <f t="shared" si="12"/>
        <v>6252000.2110546418</v>
      </c>
      <c r="I195" s="1"/>
    </row>
    <row r="196" spans="2:9" x14ac:dyDescent="0.2">
      <c r="B196" s="9" t="str">
        <f>$B$35</f>
        <v>Teacher Education</v>
      </c>
      <c r="C196" s="43">
        <f t="shared" si="11"/>
        <v>186254.15500374389</v>
      </c>
      <c r="D196" s="43">
        <f t="shared" si="11"/>
        <v>488204.29635424778</v>
      </c>
      <c r="E196" s="43">
        <f t="shared" si="11"/>
        <v>868373.46681180759</v>
      </c>
      <c r="F196" s="43">
        <f t="shared" si="11"/>
        <v>1960773.2801072667</v>
      </c>
      <c r="G196" s="43">
        <f t="shared" si="11"/>
        <v>0</v>
      </c>
      <c r="H196" s="43">
        <f t="shared" si="12"/>
        <v>3503605.198277066</v>
      </c>
      <c r="I196" s="1"/>
    </row>
    <row r="197" spans="2:9" x14ac:dyDescent="0.2">
      <c r="B197" s="9" t="str">
        <f>$B$36</f>
        <v>Agriculture</v>
      </c>
      <c r="C197" s="43">
        <f t="shared" si="11"/>
        <v>812086.60798127239</v>
      </c>
      <c r="D197" s="43">
        <f t="shared" si="11"/>
        <v>1068157.6243476225</v>
      </c>
      <c r="E197" s="43">
        <f t="shared" si="11"/>
        <v>1145422.706474494</v>
      </c>
      <c r="F197" s="43">
        <f t="shared" si="11"/>
        <v>945396.41344588122</v>
      </c>
      <c r="G197" s="43">
        <f t="shared" si="11"/>
        <v>0</v>
      </c>
      <c r="H197" s="43">
        <f t="shared" si="12"/>
        <v>3971063.3522492698</v>
      </c>
      <c r="I197" s="1"/>
    </row>
    <row r="198" spans="2:9" x14ac:dyDescent="0.2">
      <c r="B198" s="9" t="str">
        <f>$B$37</f>
        <v>Engineering</v>
      </c>
      <c r="C198" s="43">
        <f t="shared" si="11"/>
        <v>2259094.0394063629</v>
      </c>
      <c r="D198" s="43">
        <f t="shared" si="11"/>
        <v>5436555.6290900074</v>
      </c>
      <c r="E198" s="43">
        <f t="shared" si="11"/>
        <v>2406031.5536269294</v>
      </c>
      <c r="F198" s="43">
        <f t="shared" si="11"/>
        <v>8180455.7835555542</v>
      </c>
      <c r="G198" s="43">
        <f t="shared" si="11"/>
        <v>0</v>
      </c>
      <c r="H198" s="43">
        <f t="shared" si="12"/>
        <v>18282137.005678855</v>
      </c>
      <c r="I198" s="1"/>
    </row>
    <row r="199" spans="2:9" x14ac:dyDescent="0.2">
      <c r="B199" s="9" t="str">
        <f>$B$38</f>
        <v>Home Economics</v>
      </c>
      <c r="C199" s="43">
        <f t="shared" si="11"/>
        <v>255202.79860142586</v>
      </c>
      <c r="D199" s="43">
        <f t="shared" si="11"/>
        <v>101065.10074971941</v>
      </c>
      <c r="E199" s="43">
        <f t="shared" si="11"/>
        <v>30677.11997029178</v>
      </c>
      <c r="F199" s="43">
        <f t="shared" si="11"/>
        <v>83929.309634547739</v>
      </c>
      <c r="G199" s="43">
        <f t="shared" si="11"/>
        <v>0</v>
      </c>
      <c r="H199" s="43">
        <f t="shared" si="12"/>
        <v>470874.32895598479</v>
      </c>
      <c r="I199" s="1"/>
    </row>
    <row r="200" spans="2:9" x14ac:dyDescent="0.2">
      <c r="B200" s="9" t="str">
        <f>$B$39</f>
        <v>Law</v>
      </c>
      <c r="C200" s="43">
        <f t="shared" si="11"/>
        <v>0</v>
      </c>
      <c r="D200" s="43">
        <f t="shared" si="11"/>
        <v>4873.2405329638868</v>
      </c>
      <c r="E200" s="43">
        <f t="shared" si="11"/>
        <v>1592.3864125403097</v>
      </c>
      <c r="F200" s="43">
        <f t="shared" si="11"/>
        <v>1592.3864125403097</v>
      </c>
      <c r="G200" s="43">
        <f t="shared" si="11"/>
        <v>2822316.5884641972</v>
      </c>
      <c r="H200" s="43">
        <f t="shared" si="12"/>
        <v>2830374.6018222417</v>
      </c>
      <c r="I200" s="1"/>
    </row>
    <row r="201" spans="2:9" x14ac:dyDescent="0.2">
      <c r="B201" s="9" t="str">
        <f>$B$40</f>
        <v>Social Service</v>
      </c>
      <c r="C201" s="43">
        <f t="shared" si="11"/>
        <v>20426.729700302345</v>
      </c>
      <c r="D201" s="43">
        <f t="shared" si="11"/>
        <v>74279.179486343593</v>
      </c>
      <c r="E201" s="43">
        <f t="shared" si="11"/>
        <v>193259.28052354831</v>
      </c>
      <c r="F201" s="43">
        <f t="shared" si="11"/>
        <v>0</v>
      </c>
      <c r="G201" s="43">
        <f t="shared" si="11"/>
        <v>0</v>
      </c>
      <c r="H201" s="43">
        <f t="shared" si="12"/>
        <v>287965.18971019424</v>
      </c>
      <c r="I201" s="1"/>
    </row>
    <row r="202" spans="2:9" x14ac:dyDescent="0.2">
      <c r="B202" s="9" t="str">
        <f>$B$41</f>
        <v>Library Science</v>
      </c>
      <c r="C202" s="43">
        <f t="shared" si="11"/>
        <v>113136.195453002</v>
      </c>
      <c r="D202" s="43">
        <f t="shared" si="11"/>
        <v>0</v>
      </c>
      <c r="E202" s="43">
        <f t="shared" si="11"/>
        <v>175224.8445306549</v>
      </c>
      <c r="F202" s="43">
        <f t="shared" si="11"/>
        <v>0</v>
      </c>
      <c r="G202" s="43">
        <f t="shared" si="11"/>
        <v>0</v>
      </c>
      <c r="H202" s="43">
        <f t="shared" si="12"/>
        <v>288361.0399836569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266755.48651652801</v>
      </c>
      <c r="D206" s="43">
        <f t="shared" si="11"/>
        <v>382643.13583281147</v>
      </c>
      <c r="E206" s="43">
        <f t="shared" si="11"/>
        <v>261171.98588452835</v>
      </c>
      <c r="F206" s="43">
        <f t="shared" si="11"/>
        <v>439700.59775429021</v>
      </c>
      <c r="G206" s="43">
        <f t="shared" si="11"/>
        <v>0</v>
      </c>
      <c r="H206" s="43">
        <f t="shared" si="12"/>
        <v>1350271.205988158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1298038.5893730598</v>
      </c>
      <c r="D208" s="43">
        <f t="shared" si="11"/>
        <v>7605317.2658429611</v>
      </c>
      <c r="E208" s="43">
        <f t="shared" si="11"/>
        <v>3248565.1397898742</v>
      </c>
      <c r="F208" s="43">
        <f t="shared" si="11"/>
        <v>3723207.4591121427</v>
      </c>
      <c r="G208" s="43">
        <f t="shared" si="11"/>
        <v>0</v>
      </c>
      <c r="H208" s="43">
        <f t="shared" si="12"/>
        <v>15875128.454118038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7156.7017575511072</v>
      </c>
      <c r="D210" s="43">
        <f t="shared" si="13"/>
        <v>885383.10407623404</v>
      </c>
      <c r="E210" s="43">
        <f t="shared" si="13"/>
        <v>0</v>
      </c>
      <c r="F210" s="43">
        <f t="shared" si="13"/>
        <v>0</v>
      </c>
      <c r="G210" s="43">
        <f t="shared" si="13"/>
        <v>0</v>
      </c>
      <c r="H210" s="43">
        <f t="shared" si="12"/>
        <v>892539.8058337851</v>
      </c>
      <c r="I210" s="1"/>
    </row>
    <row r="211" spans="2:9" x14ac:dyDescent="0.2">
      <c r="B211" s="9" t="str">
        <f>$B$50</f>
        <v>Technology</v>
      </c>
      <c r="C211" s="43">
        <f t="shared" si="13"/>
        <v>207991.12393926125</v>
      </c>
      <c r="D211" s="43">
        <f t="shared" si="13"/>
        <v>171511.23151402356</v>
      </c>
      <c r="E211" s="43">
        <f t="shared" si="13"/>
        <v>36780.377715002323</v>
      </c>
      <c r="F211" s="43">
        <f t="shared" si="13"/>
        <v>17335.163914698511</v>
      </c>
      <c r="G211" s="43">
        <f t="shared" si="13"/>
        <v>0</v>
      </c>
      <c r="H211" s="43">
        <f t="shared" si="12"/>
        <v>433617.89708298567</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20644499.239789661</v>
      </c>
      <c r="D213" s="42">
        <f>SUM(D193:D212)</f>
        <v>27160943.253733557</v>
      </c>
      <c r="E213" s="42">
        <f>SUM(E193:E212)</f>
        <v>16088248.971201085</v>
      </c>
      <c r="F213" s="42">
        <f>SUM(F193:F212)</f>
        <v>29765321.94681149</v>
      </c>
      <c r="G213" s="42">
        <f>SUM(G193:G212)</f>
        <v>2822316.5884641972</v>
      </c>
      <c r="H213" s="42">
        <f t="shared" si="12"/>
        <v>96481330</v>
      </c>
      <c r="I213" s="1"/>
    </row>
    <row r="214" spans="2:9" x14ac:dyDescent="0.2">
      <c r="B214" s="14"/>
      <c r="C214" s="18"/>
      <c r="D214" s="18"/>
      <c r="E214" s="18"/>
      <c r="F214" s="18"/>
      <c r="G214" s="18"/>
      <c r="H214" s="18"/>
      <c r="I214" s="1"/>
    </row>
    <row r="215" spans="2:9" ht="15" customHeight="1" x14ac:dyDescent="0.2">
      <c r="B215" s="370" t="s">
        <v>36</v>
      </c>
      <c r="C215" s="370"/>
      <c r="D215" s="370"/>
      <c r="E215" s="370"/>
      <c r="F215" s="370"/>
      <c r="G215" s="370"/>
      <c r="H215" s="17">
        <f>H17</f>
        <v>47640928</v>
      </c>
    </row>
    <row r="216" spans="2:9" ht="60.75" customHeight="1" thickBot="1" x14ac:dyDescent="0.25">
      <c r="B216" s="372" t="s">
        <v>236</v>
      </c>
      <c r="C216" s="372"/>
      <c r="D216" s="372"/>
      <c r="E216" s="372"/>
      <c r="F216" s="372"/>
      <c r="G216" s="372"/>
      <c r="H216" s="372"/>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9771215.4569216538</v>
      </c>
      <c r="D218" s="42">
        <f t="shared" si="14"/>
        <v>5555886.8560938546</v>
      </c>
      <c r="E218" s="42">
        <f t="shared" si="14"/>
        <v>647361.90705421555</v>
      </c>
      <c r="F218" s="42">
        <f t="shared" si="14"/>
        <v>645755.9137218243</v>
      </c>
      <c r="G218" s="42">
        <f t="shared" si="14"/>
        <v>0</v>
      </c>
      <c r="H218" s="42">
        <f>SUM(C218:G218)</f>
        <v>16620220.133791549</v>
      </c>
      <c r="I218" s="1"/>
    </row>
    <row r="219" spans="2:9" x14ac:dyDescent="0.2">
      <c r="B219" s="9" t="str">
        <f>$B$33</f>
        <v>Science</v>
      </c>
      <c r="C219" s="43">
        <f t="shared" si="14"/>
        <v>4212982.3599839192</v>
      </c>
      <c r="D219" s="43">
        <f t="shared" si="14"/>
        <v>3836838.0079955766</v>
      </c>
      <c r="E219" s="43">
        <f t="shared" si="14"/>
        <v>524074.43726443063</v>
      </c>
      <c r="F219" s="43">
        <f t="shared" si="14"/>
        <v>755119.9047619151</v>
      </c>
      <c r="G219" s="43">
        <f t="shared" si="14"/>
        <v>0</v>
      </c>
      <c r="H219" s="43">
        <f t="shared" ref="H219:H238" si="15">SUM(C219:G219)</f>
        <v>9329014.7100058421</v>
      </c>
      <c r="I219" s="1"/>
    </row>
    <row r="220" spans="2:9" x14ac:dyDescent="0.2">
      <c r="B220" s="9" t="str">
        <f>$B$34</f>
        <v>Fine Arts</v>
      </c>
      <c r="C220" s="43">
        <f t="shared" si="14"/>
        <v>1246153.9274304507</v>
      </c>
      <c r="D220" s="43">
        <f t="shared" si="14"/>
        <v>698155.66720977891</v>
      </c>
      <c r="E220" s="43">
        <f t="shared" si="14"/>
        <v>169116.84337656357</v>
      </c>
      <c r="F220" s="43">
        <f t="shared" si="14"/>
        <v>153813.47965114101</v>
      </c>
      <c r="G220" s="43">
        <f t="shared" si="14"/>
        <v>0</v>
      </c>
      <c r="H220" s="43">
        <f t="shared" si="15"/>
        <v>2267239.9176679342</v>
      </c>
      <c r="I220" s="1"/>
    </row>
    <row r="221" spans="2:9" x14ac:dyDescent="0.2">
      <c r="B221" s="9" t="str">
        <f>$B$35</f>
        <v>Teacher Education</v>
      </c>
      <c r="C221" s="43">
        <f t="shared" si="14"/>
        <v>91635.235482525459</v>
      </c>
      <c r="D221" s="43">
        <f t="shared" si="14"/>
        <v>484277.75697593228</v>
      </c>
      <c r="E221" s="43">
        <f t="shared" si="14"/>
        <v>529003.58884098555</v>
      </c>
      <c r="F221" s="43">
        <f t="shared" si="14"/>
        <v>336955.80076118605</v>
      </c>
      <c r="G221" s="43">
        <f t="shared" si="14"/>
        <v>0</v>
      </c>
      <c r="H221" s="43">
        <f t="shared" si="15"/>
        <v>1441872.3820606293</v>
      </c>
      <c r="I221" s="1"/>
    </row>
    <row r="222" spans="2:9" x14ac:dyDescent="0.2">
      <c r="B222" s="9" t="str">
        <f>$B$36</f>
        <v>Agriculture</v>
      </c>
      <c r="C222" s="43">
        <f t="shared" si="14"/>
        <v>591205.38316934521</v>
      </c>
      <c r="D222" s="43">
        <f t="shared" si="14"/>
        <v>900098.11997707991</v>
      </c>
      <c r="E222" s="43">
        <f t="shared" si="14"/>
        <v>152803.69887320316</v>
      </c>
      <c r="F222" s="43">
        <f t="shared" si="14"/>
        <v>106040.0556747485</v>
      </c>
      <c r="G222" s="43">
        <f t="shared" si="14"/>
        <v>0</v>
      </c>
      <c r="H222" s="43">
        <f t="shared" si="15"/>
        <v>1750147.2576943769</v>
      </c>
      <c r="I222" s="1"/>
    </row>
    <row r="223" spans="2:9" x14ac:dyDescent="0.2">
      <c r="B223" s="9" t="str">
        <f>$B$37</f>
        <v>Engineering</v>
      </c>
      <c r="C223" s="43">
        <f t="shared" si="14"/>
        <v>1235139.2228939706</v>
      </c>
      <c r="D223" s="43">
        <f t="shared" si="14"/>
        <v>4054214.241969618</v>
      </c>
      <c r="E223" s="43">
        <f t="shared" si="14"/>
        <v>426547.65249973646</v>
      </c>
      <c r="F223" s="43">
        <f t="shared" si="14"/>
        <v>713472.94989027153</v>
      </c>
      <c r="G223" s="43">
        <f t="shared" si="14"/>
        <v>0</v>
      </c>
      <c r="H223" s="43">
        <f t="shared" si="15"/>
        <v>6429374.0672535971</v>
      </c>
      <c r="I223" s="1"/>
    </row>
    <row r="224" spans="2:9" x14ac:dyDescent="0.2">
      <c r="B224" s="9" t="str">
        <f>$B$38</f>
        <v>Home Economics</v>
      </c>
      <c r="C224" s="43">
        <f t="shared" si="14"/>
        <v>272596.17162541114</v>
      </c>
      <c r="D224" s="43">
        <f t="shared" si="14"/>
        <v>82176.310602998143</v>
      </c>
      <c r="E224" s="43">
        <f t="shared" si="14"/>
        <v>7100.325485275569</v>
      </c>
      <c r="F224" s="43">
        <f t="shared" si="14"/>
        <v>14403.719916483968</v>
      </c>
      <c r="G224" s="43">
        <f t="shared" si="14"/>
        <v>0</v>
      </c>
      <c r="H224" s="43">
        <f t="shared" si="15"/>
        <v>376276.52763016883</v>
      </c>
      <c r="I224" s="1"/>
    </row>
    <row r="225" spans="2:9" x14ac:dyDescent="0.2">
      <c r="B225" s="9" t="str">
        <f>$B$39</f>
        <v>Law</v>
      </c>
      <c r="C225" s="43">
        <f t="shared" si="14"/>
        <v>0</v>
      </c>
      <c r="D225" s="43">
        <f t="shared" si="14"/>
        <v>0</v>
      </c>
      <c r="E225" s="43">
        <f t="shared" si="14"/>
        <v>0</v>
      </c>
      <c r="F225" s="43">
        <f t="shared" si="14"/>
        <v>0</v>
      </c>
      <c r="G225" s="43">
        <f t="shared" si="14"/>
        <v>527455.3793631919</v>
      </c>
      <c r="H225" s="43">
        <f t="shared" si="15"/>
        <v>527455.3793631919</v>
      </c>
      <c r="I225" s="1"/>
    </row>
    <row r="226" spans="2:9" x14ac:dyDescent="0.2">
      <c r="B226" s="9" t="str">
        <f>$B$40</f>
        <v>Social Service</v>
      </c>
      <c r="C226" s="43">
        <f t="shared" si="14"/>
        <v>23130.879526608791</v>
      </c>
      <c r="D226" s="43">
        <f t="shared" si="14"/>
        <v>34571.669903097718</v>
      </c>
      <c r="E226" s="43">
        <f t="shared" si="14"/>
        <v>51990.813057472355</v>
      </c>
      <c r="F226" s="43">
        <f t="shared" si="14"/>
        <v>0</v>
      </c>
      <c r="G226" s="43">
        <f t="shared" si="14"/>
        <v>0</v>
      </c>
      <c r="H226" s="43">
        <f t="shared" si="15"/>
        <v>109693.36248717886</v>
      </c>
      <c r="I226" s="1"/>
    </row>
    <row r="227" spans="2:9" x14ac:dyDescent="0.2">
      <c r="B227" s="9" t="str">
        <f>$B$41</f>
        <v>Library Science</v>
      </c>
      <c r="C227" s="43">
        <f t="shared" si="14"/>
        <v>6111.3844524987899</v>
      </c>
      <c r="D227" s="43">
        <f t="shared" si="14"/>
        <v>0</v>
      </c>
      <c r="E227" s="43">
        <f t="shared" si="14"/>
        <v>25349.922393711124</v>
      </c>
      <c r="F227" s="43">
        <f t="shared" si="14"/>
        <v>0</v>
      </c>
      <c r="G227" s="43">
        <f t="shared" si="14"/>
        <v>0</v>
      </c>
      <c r="H227" s="43">
        <f t="shared" si="15"/>
        <v>31461.306846209915</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9" x14ac:dyDescent="0.2">
      <c r="B231" s="9" t="str">
        <f>$B$45</f>
        <v>Health Services</v>
      </c>
      <c r="C231" s="43">
        <f t="shared" si="14"/>
        <v>319461.9628628873</v>
      </c>
      <c r="D231" s="43">
        <f t="shared" si="14"/>
        <v>392635.39389946696</v>
      </c>
      <c r="E231" s="43">
        <f t="shared" si="14"/>
        <v>61203.632075557187</v>
      </c>
      <c r="F231" s="43">
        <f t="shared" si="14"/>
        <v>66348.356900365063</v>
      </c>
      <c r="G231" s="43">
        <f t="shared" si="14"/>
        <v>0</v>
      </c>
      <c r="H231" s="43">
        <f t="shared" si="15"/>
        <v>839649.34573827649</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997967.7623100786</v>
      </c>
      <c r="D233" s="43">
        <f t="shared" si="14"/>
        <v>5247074.042792771</v>
      </c>
      <c r="E233" s="43">
        <f t="shared" si="14"/>
        <v>1063875.2152731081</v>
      </c>
      <c r="F233" s="43">
        <f t="shared" si="14"/>
        <v>166066.4178606387</v>
      </c>
      <c r="G233" s="43">
        <f t="shared" si="14"/>
        <v>0</v>
      </c>
      <c r="H233" s="43">
        <f t="shared" si="15"/>
        <v>7474983.4382365961</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1776.5652478194156</v>
      </c>
      <c r="D235" s="43">
        <f t="shared" si="16"/>
        <v>293722.00501004845</v>
      </c>
      <c r="E235" s="43">
        <f t="shared" si="16"/>
        <v>0</v>
      </c>
      <c r="F235" s="43">
        <f t="shared" si="16"/>
        <v>0</v>
      </c>
      <c r="G235" s="43">
        <f t="shared" si="16"/>
        <v>0</v>
      </c>
      <c r="H235" s="43">
        <f t="shared" si="15"/>
        <v>295498.57025786786</v>
      </c>
      <c r="I235" s="1"/>
    </row>
    <row r="236" spans="2:9" x14ac:dyDescent="0.2">
      <c r="B236" s="9" t="str">
        <f>$B$50</f>
        <v>Technology</v>
      </c>
      <c r="C236" s="43">
        <f t="shared" si="16"/>
        <v>69214.982055044442</v>
      </c>
      <c r="D236" s="43">
        <f t="shared" si="16"/>
        <v>74973.879373186122</v>
      </c>
      <c r="E236" s="43">
        <f t="shared" si="16"/>
        <v>2288.5346605433651</v>
      </c>
      <c r="F236" s="43">
        <f t="shared" si="16"/>
        <v>1564.2048778082137</v>
      </c>
      <c r="G236" s="43">
        <f t="shared" si="16"/>
        <v>0</v>
      </c>
      <c r="H236" s="43">
        <f t="shared" si="15"/>
        <v>148041.60096658216</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18838591.293962218</v>
      </c>
      <c r="D238" s="42">
        <f>SUM(D218:D237)</f>
        <v>21654623.951803409</v>
      </c>
      <c r="E238" s="42">
        <f>SUM(E218:E237)</f>
        <v>3660716.5708548026</v>
      </c>
      <c r="F238" s="42">
        <f>SUM(F218:F237)</f>
        <v>2959540.8040163824</v>
      </c>
      <c r="G238" s="42">
        <f>SUM(G218:G237)</f>
        <v>527455.3793631919</v>
      </c>
      <c r="H238" s="42">
        <f t="shared" si="15"/>
        <v>47640928.000000007</v>
      </c>
      <c r="I238" s="1"/>
    </row>
    <row r="239" spans="2:9" x14ac:dyDescent="0.2">
      <c r="B239" s="44"/>
      <c r="C239" s="45"/>
      <c r="D239" s="45"/>
      <c r="E239" s="45"/>
      <c r="F239" s="45"/>
      <c r="G239" s="45"/>
      <c r="H239" s="45"/>
      <c r="I239" s="1"/>
    </row>
    <row r="240" spans="2:9" ht="15" customHeight="1" x14ac:dyDescent="0.2">
      <c r="B240" s="320" t="s">
        <v>12</v>
      </c>
      <c r="C240" s="11"/>
      <c r="D240" s="11"/>
      <c r="E240" s="11"/>
      <c r="F240" s="11"/>
      <c r="G240" s="11"/>
      <c r="H240" s="17">
        <f>H16</f>
        <v>48319281</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9910346.5275601018</v>
      </c>
      <c r="D243" s="42">
        <f t="shared" si="17"/>
        <v>5634996.4090499133</v>
      </c>
      <c r="E243" s="42">
        <f t="shared" si="17"/>
        <v>656579.60935707472</v>
      </c>
      <c r="F243" s="42">
        <f t="shared" si="17"/>
        <v>654950.74849374429</v>
      </c>
      <c r="G243" s="42">
        <f t="shared" si="17"/>
        <v>0</v>
      </c>
      <c r="H243" s="42">
        <f>SUM(C243:G243)</f>
        <v>16856873.294460833</v>
      </c>
      <c r="I243" s="1"/>
    </row>
    <row r="244" spans="2:9" x14ac:dyDescent="0.2">
      <c r="B244" s="9" t="str">
        <f>$B$33</f>
        <v>Science</v>
      </c>
      <c r="C244" s="43">
        <f t="shared" si="17"/>
        <v>4272970.4698469797</v>
      </c>
      <c r="D244" s="43">
        <f t="shared" si="17"/>
        <v>3891470.2471752544</v>
      </c>
      <c r="E244" s="43">
        <f t="shared" si="17"/>
        <v>531536.66526178701</v>
      </c>
      <c r="F244" s="43">
        <f t="shared" si="17"/>
        <v>765871.95922976593</v>
      </c>
      <c r="G244" s="43">
        <f t="shared" si="17"/>
        <v>0</v>
      </c>
      <c r="H244" s="43">
        <f t="shared" ref="H244:H263" si="18">SUM(C244:G244)</f>
        <v>9461849.3415137865</v>
      </c>
      <c r="I244" s="1"/>
    </row>
    <row r="245" spans="2:9" x14ac:dyDescent="0.2">
      <c r="B245" s="9" t="str">
        <f>$B$34</f>
        <v>Fine Arts</v>
      </c>
      <c r="C245" s="43">
        <f t="shared" si="17"/>
        <v>1263897.7517139374</v>
      </c>
      <c r="D245" s="43">
        <f t="shared" si="17"/>
        <v>708096.6152811253</v>
      </c>
      <c r="E245" s="43">
        <f t="shared" si="17"/>
        <v>171524.87619353601</v>
      </c>
      <c r="F245" s="43">
        <f t="shared" si="17"/>
        <v>156003.6098551914</v>
      </c>
      <c r="G245" s="43">
        <f t="shared" si="17"/>
        <v>0</v>
      </c>
      <c r="H245" s="43">
        <f t="shared" si="18"/>
        <v>2299522.85304379</v>
      </c>
      <c r="I245" s="1"/>
    </row>
    <row r="246" spans="2:9" x14ac:dyDescent="0.2">
      <c r="B246" s="9" t="str">
        <f>$B$35</f>
        <v>Teacher Education</v>
      </c>
      <c r="C246" s="43">
        <f t="shared" si="17"/>
        <v>92940.017725543017</v>
      </c>
      <c r="D246" s="43">
        <f t="shared" si="17"/>
        <v>491173.32519991591</v>
      </c>
      <c r="E246" s="43">
        <f t="shared" si="17"/>
        <v>536536.00238887139</v>
      </c>
      <c r="F246" s="43">
        <f t="shared" si="17"/>
        <v>341753.67074209306</v>
      </c>
      <c r="G246" s="43">
        <f t="shared" si="17"/>
        <v>0</v>
      </c>
      <c r="H246" s="43">
        <f t="shared" si="18"/>
        <v>1462403.0160564235</v>
      </c>
      <c r="I246" s="1"/>
    </row>
    <row r="247" spans="2:9" x14ac:dyDescent="0.2">
      <c r="B247" s="9" t="str">
        <f>$B$36</f>
        <v>Agriculture</v>
      </c>
      <c r="C247" s="43">
        <f t="shared" si="17"/>
        <v>599623.48000593658</v>
      </c>
      <c r="D247" s="43">
        <f t="shared" si="17"/>
        <v>912914.50046363985</v>
      </c>
      <c r="E247" s="43">
        <f t="shared" si="17"/>
        <v>154979.45093961409</v>
      </c>
      <c r="F247" s="43">
        <f t="shared" si="17"/>
        <v>107549.94628576119</v>
      </c>
      <c r="G247" s="43">
        <f t="shared" si="17"/>
        <v>0</v>
      </c>
      <c r="H247" s="43">
        <f t="shared" si="18"/>
        <v>1775067.3776949518</v>
      </c>
      <c r="I247" s="1"/>
    </row>
    <row r="248" spans="2:9" x14ac:dyDescent="0.2">
      <c r="B248" s="9" t="str">
        <f>$B$37</f>
        <v>Engineering</v>
      </c>
      <c r="C248" s="43">
        <f t="shared" si="17"/>
        <v>1252726.2102269586</v>
      </c>
      <c r="D248" s="43">
        <f t="shared" si="17"/>
        <v>4111941.6731750467</v>
      </c>
      <c r="E248" s="43">
        <f t="shared" si="17"/>
        <v>432621.20924733288</v>
      </c>
      <c r="F248" s="43">
        <f t="shared" si="17"/>
        <v>723631.99876473751</v>
      </c>
      <c r="G248" s="43">
        <f t="shared" si="17"/>
        <v>0</v>
      </c>
      <c r="H248" s="43">
        <f t="shared" si="18"/>
        <v>6520921.0914140753</v>
      </c>
      <c r="I248" s="1"/>
    </row>
    <row r="249" spans="2:9" x14ac:dyDescent="0.2">
      <c r="B249" s="9" t="str">
        <f>$B$38</f>
        <v>Home Economics</v>
      </c>
      <c r="C249" s="43">
        <f t="shared" si="17"/>
        <v>276477.63318742381</v>
      </c>
      <c r="D249" s="43">
        <f t="shared" si="17"/>
        <v>83346.408440438987</v>
      </c>
      <c r="E249" s="43">
        <f t="shared" si="17"/>
        <v>7201.426099728611</v>
      </c>
      <c r="F249" s="43">
        <f t="shared" si="17"/>
        <v>14608.812617795467</v>
      </c>
      <c r="G249" s="43">
        <f t="shared" si="17"/>
        <v>0</v>
      </c>
      <c r="H249" s="43">
        <f t="shared" si="18"/>
        <v>381634.28034538688</v>
      </c>
      <c r="I249" s="1"/>
    </row>
    <row r="250" spans="2:9" x14ac:dyDescent="0.2">
      <c r="B250" s="9" t="str">
        <f>$B$39</f>
        <v>Law</v>
      </c>
      <c r="C250" s="43">
        <f t="shared" si="17"/>
        <v>0</v>
      </c>
      <c r="D250" s="43">
        <f t="shared" si="17"/>
        <v>0</v>
      </c>
      <c r="E250" s="43">
        <f t="shared" si="17"/>
        <v>0</v>
      </c>
      <c r="F250" s="43">
        <f t="shared" si="17"/>
        <v>0</v>
      </c>
      <c r="G250" s="43">
        <f t="shared" si="17"/>
        <v>534965.74815695593</v>
      </c>
      <c r="H250" s="43">
        <f t="shared" si="18"/>
        <v>534965.74815695593</v>
      </c>
      <c r="I250" s="1"/>
    </row>
    <row r="251" spans="2:9" x14ac:dyDescent="0.2">
      <c r="B251" s="9" t="str">
        <f>$B$40</f>
        <v>Social Service</v>
      </c>
      <c r="C251" s="43">
        <f t="shared" si="17"/>
        <v>23460.23712265549</v>
      </c>
      <c r="D251" s="43">
        <f t="shared" si="17"/>
        <v>35063.931430702214</v>
      </c>
      <c r="E251" s="43">
        <f t="shared" si="17"/>
        <v>52731.103507103719</v>
      </c>
      <c r="F251" s="43">
        <f t="shared" si="17"/>
        <v>0</v>
      </c>
      <c r="G251" s="43">
        <f t="shared" si="17"/>
        <v>0</v>
      </c>
      <c r="H251" s="43">
        <f t="shared" si="18"/>
        <v>111255.27206046143</v>
      </c>
      <c r="I251" s="1"/>
    </row>
    <row r="252" spans="2:9" x14ac:dyDescent="0.2">
      <c r="B252" s="9" t="str">
        <f>$B$41</f>
        <v>Library Science</v>
      </c>
      <c r="C252" s="43">
        <f t="shared" si="17"/>
        <v>6198.4036637430781</v>
      </c>
      <c r="D252" s="43">
        <f t="shared" si="17"/>
        <v>0</v>
      </c>
      <c r="E252" s="43">
        <f t="shared" si="17"/>
        <v>25710.876653576528</v>
      </c>
      <c r="F252" s="43">
        <f t="shared" si="17"/>
        <v>0</v>
      </c>
      <c r="G252" s="43">
        <f t="shared" si="17"/>
        <v>0</v>
      </c>
      <c r="H252" s="43">
        <f t="shared" si="18"/>
        <v>31909.280317319608</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324010.74035298848</v>
      </c>
      <c r="D256" s="43">
        <f t="shared" si="17"/>
        <v>398226.07839154656</v>
      </c>
      <c r="E256" s="43">
        <f t="shared" si="17"/>
        <v>62075.102661297045</v>
      </c>
      <c r="F256" s="43">
        <f t="shared" si="17"/>
        <v>67293.082556180016</v>
      </c>
      <c r="G256" s="43">
        <f t="shared" si="17"/>
        <v>0</v>
      </c>
      <c r="H256" s="43">
        <f t="shared" si="18"/>
        <v>851605.00396201224</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1012177.6959508827</v>
      </c>
      <c r="D258" s="43">
        <f t="shared" si="17"/>
        <v>5321786.4501193156</v>
      </c>
      <c r="E258" s="43">
        <f t="shared" si="17"/>
        <v>1079023.5965957001</v>
      </c>
      <c r="F258" s="43">
        <f t="shared" si="17"/>
        <v>168431.01606399479</v>
      </c>
      <c r="G258" s="43">
        <f t="shared" si="17"/>
        <v>0</v>
      </c>
      <c r="H258" s="43">
        <f t="shared" si="18"/>
        <v>7581418.7587298928</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1801.8615301578716</v>
      </c>
      <c r="D260" s="43">
        <f t="shared" si="19"/>
        <v>297904.27457592636</v>
      </c>
      <c r="E260" s="43">
        <f t="shared" si="19"/>
        <v>0</v>
      </c>
      <c r="F260" s="43">
        <f t="shared" si="19"/>
        <v>0</v>
      </c>
      <c r="G260" s="43">
        <f t="shared" si="19"/>
        <v>0</v>
      </c>
      <c r="H260" s="43">
        <f t="shared" si="18"/>
        <v>299706.13610608422</v>
      </c>
      <c r="I260" s="1"/>
    </row>
    <row r="261" spans="2:9" x14ac:dyDescent="0.2">
      <c r="B261" s="9" t="str">
        <f>$B$50</f>
        <v>Technology</v>
      </c>
      <c r="C261" s="43">
        <f t="shared" si="19"/>
        <v>70200.525214950685</v>
      </c>
      <c r="D261" s="43">
        <f t="shared" si="19"/>
        <v>76041.422725709359</v>
      </c>
      <c r="E261" s="43">
        <f t="shared" si="19"/>
        <v>2321.1208090034365</v>
      </c>
      <c r="F261" s="43">
        <f t="shared" si="19"/>
        <v>1586.4773883578787</v>
      </c>
      <c r="G261" s="43">
        <f t="shared" si="19"/>
        <v>0</v>
      </c>
      <c r="H261" s="43">
        <f t="shared" si="18"/>
        <v>150149.5461380214</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19106831.554102261</v>
      </c>
      <c r="D263" s="42">
        <f>SUM(D243:D262)</f>
        <v>21962961.336028535</v>
      </c>
      <c r="E263" s="42">
        <f>SUM(E243:E262)</f>
        <v>3712841.0397146256</v>
      </c>
      <c r="F263" s="42">
        <f>SUM(F243:F262)</f>
        <v>3001681.3219976216</v>
      </c>
      <c r="G263" s="42">
        <f>SUM(G243:G262)</f>
        <v>534965.74815695593</v>
      </c>
      <c r="H263" s="42">
        <f t="shared" si="18"/>
        <v>48319281</v>
      </c>
      <c r="I263" s="54"/>
    </row>
    <row r="264" spans="2:9" x14ac:dyDescent="0.2">
      <c r="B264" s="378"/>
      <c r="C264" s="378"/>
      <c r="D264" s="378"/>
      <c r="E264" s="378"/>
      <c r="F264" s="378"/>
      <c r="G264" s="378"/>
      <c r="H264" s="378"/>
      <c r="I264" s="53"/>
    </row>
    <row r="265" spans="2:9" ht="15" customHeight="1" x14ac:dyDescent="0.2">
      <c r="B265" s="320" t="s">
        <v>238</v>
      </c>
      <c r="C265" s="11"/>
      <c r="D265" s="11"/>
      <c r="E265" s="11"/>
      <c r="F265" s="11"/>
      <c r="G265" s="11"/>
      <c r="H265" s="17"/>
    </row>
    <row r="266" spans="2:9" ht="45" customHeight="1" thickBot="1" x14ac:dyDescent="0.25">
      <c r="B266" s="372" t="s">
        <v>239</v>
      </c>
      <c r="C266" s="372"/>
      <c r="D266" s="372"/>
      <c r="E266" s="372"/>
      <c r="F266" s="372"/>
      <c r="G266" s="372"/>
      <c r="H266" s="372"/>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55454920.576236933</v>
      </c>
      <c r="D268" s="42">
        <f t="shared" si="20"/>
        <v>40405456.328443438</v>
      </c>
      <c r="E268" s="42">
        <f t="shared" si="20"/>
        <v>19084650.201028027</v>
      </c>
      <c r="F268" s="42">
        <f t="shared" si="20"/>
        <v>32887300.866407506</v>
      </c>
      <c r="G268" s="42">
        <f t="shared" si="20"/>
        <v>0</v>
      </c>
      <c r="H268" s="42">
        <f>SUM(C268:G268)</f>
        <v>147832327.9721159</v>
      </c>
      <c r="I268" s="1"/>
    </row>
    <row r="269" spans="2:9" x14ac:dyDescent="0.2">
      <c r="B269" s="9" t="str">
        <f>$B$33</f>
        <v>Science</v>
      </c>
      <c r="C269" s="43">
        <f t="shared" si="20"/>
        <v>25897585.283340238</v>
      </c>
      <c r="D269" s="43">
        <f t="shared" si="20"/>
        <v>27649435.281374518</v>
      </c>
      <c r="E269" s="43">
        <f t="shared" si="20"/>
        <v>15680481.149115939</v>
      </c>
      <c r="F269" s="43">
        <f t="shared" si="20"/>
        <v>36675636.487473711</v>
      </c>
      <c r="G269" s="43">
        <f t="shared" si="20"/>
        <v>0</v>
      </c>
      <c r="H269" s="43">
        <f t="shared" ref="H269:H288" si="21">SUM(C269:G269)</f>
        <v>105903138.20130441</v>
      </c>
      <c r="I269" s="1"/>
    </row>
    <row r="270" spans="2:9" x14ac:dyDescent="0.2">
      <c r="B270" s="9" t="str">
        <f>$B$34</f>
        <v>Fine Arts</v>
      </c>
      <c r="C270" s="43">
        <f t="shared" si="20"/>
        <v>11787714.612220783</v>
      </c>
      <c r="D270" s="43">
        <f t="shared" si="20"/>
        <v>9714902.9931648895</v>
      </c>
      <c r="E270" s="43">
        <f t="shared" si="20"/>
        <v>5886358.48455639</v>
      </c>
      <c r="F270" s="43">
        <f t="shared" si="20"/>
        <v>7240927.3956710026</v>
      </c>
      <c r="G270" s="43">
        <f t="shared" si="20"/>
        <v>0</v>
      </c>
      <c r="H270" s="43">
        <f t="shared" si="21"/>
        <v>34629903.485613063</v>
      </c>
      <c r="I270" s="1"/>
    </row>
    <row r="271" spans="2:9" x14ac:dyDescent="0.2">
      <c r="B271" s="9" t="str">
        <f>$B$35</f>
        <v>Teacher Education</v>
      </c>
      <c r="C271" s="43">
        <f t="shared" si="20"/>
        <v>983197.88249605289</v>
      </c>
      <c r="D271" s="43">
        <f t="shared" si="20"/>
        <v>3289603.5083280518</v>
      </c>
      <c r="E271" s="43">
        <f t="shared" si="20"/>
        <v>5698159.6991391415</v>
      </c>
      <c r="F271" s="43">
        <f t="shared" si="20"/>
        <v>11267532.844590325</v>
      </c>
      <c r="G271" s="43">
        <f t="shared" si="20"/>
        <v>0</v>
      </c>
      <c r="H271" s="43">
        <f t="shared" si="21"/>
        <v>21238493.934553571</v>
      </c>
      <c r="I271" s="1"/>
    </row>
    <row r="272" spans="2:9" x14ac:dyDescent="0.2">
      <c r="B272" s="9" t="str">
        <f>$B$36</f>
        <v>Agriculture</v>
      </c>
      <c r="C272" s="43">
        <f t="shared" si="20"/>
        <v>4438324.30266531</v>
      </c>
      <c r="D272" s="43">
        <f t="shared" si="20"/>
        <v>6995454.9295196887</v>
      </c>
      <c r="E272" s="43">
        <f t="shared" si="20"/>
        <v>6968507.6253193729</v>
      </c>
      <c r="F272" s="43">
        <f t="shared" si="20"/>
        <v>5836613.7483970542</v>
      </c>
      <c r="G272" s="43">
        <f t="shared" si="20"/>
        <v>0</v>
      </c>
      <c r="H272" s="43">
        <f t="shared" si="21"/>
        <v>24238900.605901428</v>
      </c>
      <c r="I272" s="1"/>
    </row>
    <row r="273" spans="2:9" x14ac:dyDescent="0.2">
      <c r="B273" s="9" t="str">
        <f>$B$37</f>
        <v>Engineering</v>
      </c>
      <c r="C273" s="43">
        <f t="shared" si="20"/>
        <v>14011854.39147263</v>
      </c>
      <c r="D273" s="43">
        <f t="shared" si="20"/>
        <v>35717732.098870248</v>
      </c>
      <c r="E273" s="43">
        <f t="shared" si="20"/>
        <v>15073630.810278561</v>
      </c>
      <c r="F273" s="43">
        <f t="shared" si="20"/>
        <v>46573210.043651335</v>
      </c>
      <c r="G273" s="43">
        <f t="shared" si="20"/>
        <v>0</v>
      </c>
      <c r="H273" s="43">
        <f t="shared" si="21"/>
        <v>111376427.34427276</v>
      </c>
      <c r="I273" s="1"/>
    </row>
    <row r="274" spans="2:9" x14ac:dyDescent="0.2">
      <c r="B274" s="9" t="str">
        <f>$B$38</f>
        <v>Home Economics</v>
      </c>
      <c r="C274" s="43">
        <f t="shared" si="20"/>
        <v>1588646.5293087973</v>
      </c>
      <c r="D274" s="43">
        <f t="shared" si="20"/>
        <v>918775.13206852367</v>
      </c>
      <c r="E274" s="43">
        <f t="shared" si="20"/>
        <v>223870.01527559495</v>
      </c>
      <c r="F274" s="43">
        <f t="shared" si="20"/>
        <v>731300.12997389899</v>
      </c>
      <c r="G274" s="43">
        <f t="shared" si="20"/>
        <v>0</v>
      </c>
      <c r="H274" s="43">
        <f t="shared" si="21"/>
        <v>3462591.8066268149</v>
      </c>
      <c r="I274" s="1"/>
    </row>
    <row r="275" spans="2:9" x14ac:dyDescent="0.2">
      <c r="B275" s="9" t="str">
        <f>$B$39</f>
        <v>Law</v>
      </c>
      <c r="C275" s="43">
        <f t="shared" si="20"/>
        <v>0</v>
      </c>
      <c r="D275" s="43">
        <f t="shared" si="20"/>
        <v>21616.807648181573</v>
      </c>
      <c r="E275" s="43">
        <f t="shared" si="20"/>
        <v>8219.1064310471575</v>
      </c>
      <c r="F275" s="43">
        <f t="shared" si="20"/>
        <v>8219.1064310471575</v>
      </c>
      <c r="G275" s="43">
        <f t="shared" si="20"/>
        <v>15404429.788608512</v>
      </c>
      <c r="H275" s="43">
        <f t="shared" si="21"/>
        <v>15442484.809118789</v>
      </c>
      <c r="I275" s="1"/>
    </row>
    <row r="276" spans="2:9" x14ac:dyDescent="0.2">
      <c r="B276" s="9" t="str">
        <f>$B$40</f>
        <v>Social Service</v>
      </c>
      <c r="C276" s="43">
        <f t="shared" si="20"/>
        <v>125618.07510216863</v>
      </c>
      <c r="D276" s="43">
        <f t="shared" si="20"/>
        <v>424229.51705957181</v>
      </c>
      <c r="E276" s="43">
        <f t="shared" si="20"/>
        <v>1050082.8243974177</v>
      </c>
      <c r="F276" s="43">
        <f t="shared" si="20"/>
        <v>0</v>
      </c>
      <c r="G276" s="43">
        <f t="shared" si="20"/>
        <v>0</v>
      </c>
      <c r="H276" s="43">
        <f t="shared" si="21"/>
        <v>1599930.4165591581</v>
      </c>
      <c r="I276" s="1"/>
    </row>
    <row r="277" spans="2:9" x14ac:dyDescent="0.2">
      <c r="B277" s="9" t="str">
        <f>$B$41</f>
        <v>Library Science</v>
      </c>
      <c r="C277" s="43">
        <f t="shared" si="20"/>
        <v>381735.98982696462</v>
      </c>
      <c r="D277" s="43">
        <f t="shared" si="20"/>
        <v>0</v>
      </c>
      <c r="E277" s="43">
        <f t="shared" si="20"/>
        <v>1041043.2839646526</v>
      </c>
      <c r="F277" s="43">
        <f t="shared" si="20"/>
        <v>0</v>
      </c>
      <c r="G277" s="43">
        <f t="shared" si="20"/>
        <v>0</v>
      </c>
      <c r="H277" s="43">
        <f t="shared" si="21"/>
        <v>1422779.2737916172</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9" x14ac:dyDescent="0.2">
      <c r="B281" s="9" t="str">
        <f>$B$45</f>
        <v>Health Services</v>
      </c>
      <c r="C281" s="43">
        <f t="shared" si="20"/>
        <v>1692249.7927476745</v>
      </c>
      <c r="D281" s="43">
        <f t="shared" si="20"/>
        <v>2705574.6628826563</v>
      </c>
      <c r="E281" s="43">
        <f t="shared" si="20"/>
        <v>1476367.4084919607</v>
      </c>
      <c r="F281" s="43">
        <f t="shared" si="20"/>
        <v>2343378.8245458384</v>
      </c>
      <c r="G281" s="43">
        <f t="shared" si="20"/>
        <v>0</v>
      </c>
      <c r="H281" s="43">
        <f t="shared" si="21"/>
        <v>8217570.68866813</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7373734.8845013091</v>
      </c>
      <c r="D283" s="43">
        <f t="shared" si="20"/>
        <v>47477789.018927813</v>
      </c>
      <c r="E283" s="43">
        <f t="shared" si="20"/>
        <v>18986602.703673147</v>
      </c>
      <c r="F283" s="43">
        <f t="shared" si="20"/>
        <v>19955755.158475704</v>
      </c>
      <c r="G283" s="43">
        <f t="shared" si="20"/>
        <v>0</v>
      </c>
      <c r="H283" s="43">
        <f t="shared" si="21"/>
        <v>93793881.765577972</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37773.760655860038</v>
      </c>
      <c r="D285" s="43">
        <f t="shared" si="22"/>
        <v>4869787.5251954254</v>
      </c>
      <c r="E285" s="43">
        <f t="shared" si="22"/>
        <v>0</v>
      </c>
      <c r="F285" s="43">
        <f t="shared" si="22"/>
        <v>0</v>
      </c>
      <c r="G285" s="43">
        <f t="shared" si="22"/>
        <v>0</v>
      </c>
      <c r="H285" s="43">
        <f t="shared" si="21"/>
        <v>4907561.2858512858</v>
      </c>
      <c r="I285" s="1"/>
    </row>
    <row r="286" spans="2:9" x14ac:dyDescent="0.2">
      <c r="B286" s="9" t="str">
        <f>$B$50</f>
        <v>Technology</v>
      </c>
      <c r="C286" s="43">
        <f t="shared" si="22"/>
        <v>785547.22184129676</v>
      </c>
      <c r="D286" s="43">
        <f t="shared" si="22"/>
        <v>830355.23256233311</v>
      </c>
      <c r="E286" s="43">
        <f t="shared" si="22"/>
        <v>115393.18760384564</v>
      </c>
      <c r="F286" s="43">
        <f t="shared" si="22"/>
        <v>54587.439841142994</v>
      </c>
      <c r="G286" s="43">
        <f t="shared" si="22"/>
        <v>0</v>
      </c>
      <c r="H286" s="43">
        <f t="shared" si="21"/>
        <v>1785883.0818486188</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124558903.30241603</v>
      </c>
      <c r="D288" s="42">
        <f>SUM(D268:D287)</f>
        <v>181020713.03604534</v>
      </c>
      <c r="E288" s="42">
        <f>SUM(E268:E287)</f>
        <v>91293366.499275103</v>
      </c>
      <c r="F288" s="42">
        <f>SUM(F268:F287)</f>
        <v>163574462.04545853</v>
      </c>
      <c r="G288" s="42">
        <f>SUM(G268:G287)</f>
        <v>15404429.788608512</v>
      </c>
      <c r="H288" s="42">
        <f t="shared" si="21"/>
        <v>575851874.67180359</v>
      </c>
      <c r="I288" s="92"/>
    </row>
    <row r="289" spans="2:9" x14ac:dyDescent="0.2">
      <c r="H289" s="58"/>
    </row>
    <row r="290" spans="2:9" ht="15" customHeight="1" x14ac:dyDescent="0.2">
      <c r="B290" s="320" t="s">
        <v>227</v>
      </c>
      <c r="C290" s="11"/>
      <c r="D290" s="11"/>
      <c r="E290" s="11"/>
      <c r="F290" s="11"/>
      <c r="G290" s="11"/>
      <c r="H290" s="17"/>
    </row>
    <row r="291" spans="2:9" ht="30" customHeight="1" thickBot="1" x14ac:dyDescent="0.25">
      <c r="B291" s="372" t="s">
        <v>240</v>
      </c>
      <c r="C291" s="372"/>
      <c r="D291" s="372"/>
      <c r="E291" s="372"/>
      <c r="F291" s="372"/>
      <c r="G291" s="372"/>
      <c r="H291" s="372"/>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201.65205680024195</v>
      </c>
      <c r="D293" s="40">
        <f t="shared" si="23"/>
        <v>498.85742911308506</v>
      </c>
      <c r="E293" s="40">
        <f t="shared" si="23"/>
        <v>1729.935659991663</v>
      </c>
      <c r="F293" s="40">
        <f t="shared" si="23"/>
        <v>3319.26734622603</v>
      </c>
      <c r="G293" s="41">
        <f t="shared" si="23"/>
        <v>0</v>
      </c>
      <c r="H293" s="42">
        <f t="shared" si="23"/>
        <v>392.19164897268763</v>
      </c>
      <c r="I293" s="1"/>
    </row>
    <row r="294" spans="2:9" x14ac:dyDescent="0.2">
      <c r="B294" s="9" t="str">
        <f>$B$33</f>
        <v>Science</v>
      </c>
      <c r="C294" s="40">
        <f t="shared" si="23"/>
        <v>218.41415930826457</v>
      </c>
      <c r="D294" s="40">
        <f t="shared" si="23"/>
        <v>494.31367268033466</v>
      </c>
      <c r="E294" s="40">
        <f t="shared" si="23"/>
        <v>1755.7363284196549</v>
      </c>
      <c r="F294" s="40">
        <f t="shared" si="23"/>
        <v>3165.5132476673321</v>
      </c>
      <c r="G294" s="41">
        <f t="shared" si="23"/>
        <v>0</v>
      </c>
      <c r="H294" s="43">
        <f t="shared" si="23"/>
        <v>543.02896684649716</v>
      </c>
      <c r="I294" s="1"/>
    </row>
    <row r="295" spans="2:9" x14ac:dyDescent="0.2">
      <c r="B295" s="9" t="str">
        <f>$B$34</f>
        <v>Fine Arts</v>
      </c>
      <c r="C295" s="40">
        <f t="shared" si="23"/>
        <v>336.10043944516372</v>
      </c>
      <c r="D295" s="40">
        <f t="shared" si="23"/>
        <v>954.50019583070241</v>
      </c>
      <c r="E295" s="40">
        <f t="shared" si="23"/>
        <v>2042.4561015115858</v>
      </c>
      <c r="F295" s="40">
        <f t="shared" si="23"/>
        <v>3068.1895744368653</v>
      </c>
      <c r="G295" s="41">
        <f t="shared" si="23"/>
        <v>0</v>
      </c>
      <c r="H295" s="43">
        <f t="shared" si="23"/>
        <v>685.84931247748284</v>
      </c>
      <c r="I295" s="1"/>
    </row>
    <row r="296" spans="2:9" x14ac:dyDescent="0.2">
      <c r="B296" s="9" t="str">
        <f>$B$35</f>
        <v>Teacher Education</v>
      </c>
      <c r="C296" s="40">
        <f t="shared" si="23"/>
        <v>381.23221500428571</v>
      </c>
      <c r="D296" s="40">
        <f t="shared" si="23"/>
        <v>465.94950542890251</v>
      </c>
      <c r="E296" s="40">
        <f t="shared" si="23"/>
        <v>632.07539646579494</v>
      </c>
      <c r="F296" s="40">
        <f t="shared" si="23"/>
        <v>2179.4067397660201</v>
      </c>
      <c r="G296" s="41">
        <f t="shared" si="23"/>
        <v>0</v>
      </c>
      <c r="H296" s="43">
        <f t="shared" si="23"/>
        <v>891.47472861625135</v>
      </c>
      <c r="I296" s="1"/>
    </row>
    <row r="297" spans="2:9" x14ac:dyDescent="0.2">
      <c r="B297" s="9" t="str">
        <f>$B$36</f>
        <v>Agriculture</v>
      </c>
      <c r="C297" s="40">
        <f t="shared" si="23"/>
        <v>266.74225029540895</v>
      </c>
      <c r="D297" s="40">
        <f t="shared" si="23"/>
        <v>533.10889571099597</v>
      </c>
      <c r="E297" s="40">
        <f t="shared" si="23"/>
        <v>2676.0781971272554</v>
      </c>
      <c r="F297" s="40">
        <f t="shared" si="23"/>
        <v>3587.3471102624794</v>
      </c>
      <c r="G297" s="41">
        <f t="shared" si="23"/>
        <v>0</v>
      </c>
      <c r="H297" s="43">
        <f t="shared" si="23"/>
        <v>713.07662408512078</v>
      </c>
      <c r="I297" s="1"/>
    </row>
    <row r="298" spans="2:9" x14ac:dyDescent="0.2">
      <c r="B298" s="9" t="str">
        <f>$B$37</f>
        <v>Engineering</v>
      </c>
      <c r="C298" s="40">
        <f t="shared" si="23"/>
        <v>403.07963844061419</v>
      </c>
      <c r="D298" s="40">
        <f t="shared" si="23"/>
        <v>604.3200476933921</v>
      </c>
      <c r="E298" s="40">
        <f t="shared" si="23"/>
        <v>2073.6870010013154</v>
      </c>
      <c r="F298" s="40">
        <f t="shared" si="23"/>
        <v>4254.4267875811947</v>
      </c>
      <c r="G298" s="41">
        <f t="shared" si="23"/>
        <v>0</v>
      </c>
      <c r="H298" s="43">
        <f t="shared" si="23"/>
        <v>993.70485309213575</v>
      </c>
      <c r="I298" s="1"/>
    </row>
    <row r="299" spans="2:9" x14ac:dyDescent="0.2">
      <c r="B299" s="9" t="str">
        <f>$B$38</f>
        <v>Home Economics</v>
      </c>
      <c r="C299" s="40">
        <f t="shared" si="23"/>
        <v>207.07071549906118</v>
      </c>
      <c r="D299" s="40">
        <f t="shared" si="23"/>
        <v>766.92415030761572</v>
      </c>
      <c r="E299" s="40">
        <f t="shared" si="23"/>
        <v>1850.1654155007848</v>
      </c>
      <c r="F299" s="40">
        <f t="shared" si="23"/>
        <v>3309.0503618728462</v>
      </c>
      <c r="G299" s="41">
        <f t="shared" si="23"/>
        <v>0</v>
      </c>
      <c r="H299" s="43">
        <f t="shared" si="23"/>
        <v>375.87839846144323</v>
      </c>
      <c r="I299" s="1"/>
    </row>
    <row r="300" spans="2:9" x14ac:dyDescent="0.2">
      <c r="B300" s="9" t="str">
        <f>$B$39</f>
        <v>Law</v>
      </c>
      <c r="C300" s="40">
        <f t="shared" si="23"/>
        <v>0</v>
      </c>
      <c r="D300" s="40">
        <f t="shared" si="23"/>
        <v>0</v>
      </c>
      <c r="E300" s="40">
        <f t="shared" si="23"/>
        <v>0</v>
      </c>
      <c r="F300" s="40">
        <f t="shared" si="23"/>
        <v>0</v>
      </c>
      <c r="G300" s="41">
        <f t="shared" si="23"/>
        <v>1295.2518110324149</v>
      </c>
      <c r="H300" s="43">
        <f t="shared" si="23"/>
        <v>1298.4515941409895</v>
      </c>
      <c r="I300" s="1"/>
    </row>
    <row r="301" spans="2:9" x14ac:dyDescent="0.2">
      <c r="B301" s="9" t="str">
        <f>$B$40</f>
        <v>Social Service</v>
      </c>
      <c r="C301" s="40">
        <f t="shared" si="23"/>
        <v>192.96171290655704</v>
      </c>
      <c r="D301" s="40">
        <f t="shared" si="23"/>
        <v>841.72523226105523</v>
      </c>
      <c r="E301" s="40">
        <f t="shared" si="23"/>
        <v>1185.1950613966339</v>
      </c>
      <c r="F301" s="40">
        <f t="shared" si="23"/>
        <v>0</v>
      </c>
      <c r="G301" s="41">
        <f t="shared" si="23"/>
        <v>0</v>
      </c>
      <c r="H301" s="43">
        <f t="shared" si="23"/>
        <v>783.89535353216957</v>
      </c>
      <c r="I301" s="1"/>
    </row>
    <row r="302" spans="2:9" x14ac:dyDescent="0.2">
      <c r="B302" s="9" t="str">
        <f>$B$41</f>
        <v>Library Science</v>
      </c>
      <c r="C302" s="40">
        <f t="shared" si="23"/>
        <v>2219.3952896916549</v>
      </c>
      <c r="D302" s="40">
        <f t="shared" si="23"/>
        <v>0</v>
      </c>
      <c r="E302" s="40">
        <f t="shared" si="23"/>
        <v>2409.8224165848437</v>
      </c>
      <c r="F302" s="40">
        <f t="shared" si="23"/>
        <v>0</v>
      </c>
      <c r="G302" s="41">
        <f t="shared" si="23"/>
        <v>0</v>
      </c>
      <c r="H302" s="43">
        <f t="shared" si="23"/>
        <v>2355.5948241583069</v>
      </c>
      <c r="I302" s="1"/>
    </row>
    <row r="303" spans="2:9" x14ac:dyDescent="0.2">
      <c r="B303" s="9" t="str">
        <f>$B$42</f>
        <v>Veterinary Science</v>
      </c>
      <c r="C303" s="40">
        <f t="shared" si="23"/>
        <v>0</v>
      </c>
      <c r="D303" s="40">
        <f t="shared" si="23"/>
        <v>0</v>
      </c>
      <c r="E303" s="40">
        <f t="shared" si="23"/>
        <v>0</v>
      </c>
      <c r="F303" s="40">
        <f t="shared" si="23"/>
        <v>0</v>
      </c>
      <c r="G303" s="41">
        <f t="shared" si="23"/>
        <v>0</v>
      </c>
      <c r="H303" s="43">
        <f t="shared" si="23"/>
        <v>0</v>
      </c>
      <c r="I303" s="1"/>
    </row>
    <row r="304" spans="2:9" x14ac:dyDescent="0.2">
      <c r="B304" s="9" t="str">
        <f>$B$43</f>
        <v>Vocational Training</v>
      </c>
      <c r="C304" s="40">
        <f t="shared" si="23"/>
        <v>0</v>
      </c>
      <c r="D304" s="40">
        <f t="shared" si="23"/>
        <v>0</v>
      </c>
      <c r="E304" s="40">
        <f t="shared" si="23"/>
        <v>0</v>
      </c>
      <c r="F304" s="40">
        <f t="shared" si="23"/>
        <v>0</v>
      </c>
      <c r="G304" s="41">
        <f t="shared" si="23"/>
        <v>0</v>
      </c>
      <c r="H304" s="43">
        <f t="shared" si="23"/>
        <v>0</v>
      </c>
      <c r="I304" s="1"/>
    </row>
    <row r="305" spans="2:9" x14ac:dyDescent="0.2">
      <c r="B305" s="9" t="str">
        <f>$B$44</f>
        <v>Physical Training</v>
      </c>
      <c r="C305" s="40">
        <f t="shared" si="23"/>
        <v>0</v>
      </c>
      <c r="D305" s="40">
        <f t="shared" si="23"/>
        <v>0</v>
      </c>
      <c r="E305" s="40">
        <f t="shared" si="23"/>
        <v>0</v>
      </c>
      <c r="F305" s="40">
        <f t="shared" si="23"/>
        <v>0</v>
      </c>
      <c r="G305" s="41">
        <f t="shared" si="23"/>
        <v>0</v>
      </c>
      <c r="H305" s="43">
        <f t="shared" si="23"/>
        <v>0</v>
      </c>
      <c r="I305" s="1"/>
    </row>
    <row r="306" spans="2:9" x14ac:dyDescent="0.2">
      <c r="B306" s="9" t="str">
        <f>$B$45</f>
        <v>Health Services</v>
      </c>
      <c r="C306" s="40">
        <f t="shared" si="23"/>
        <v>188.21597072046208</v>
      </c>
      <c r="D306" s="40">
        <f t="shared" si="23"/>
        <v>472.67202356440538</v>
      </c>
      <c r="E306" s="40">
        <f t="shared" si="23"/>
        <v>1415.5008710373545</v>
      </c>
      <c r="F306" s="40">
        <f t="shared" si="23"/>
        <v>2301.9438355067173</v>
      </c>
      <c r="G306" s="41">
        <f t="shared" si="23"/>
        <v>0</v>
      </c>
      <c r="H306" s="43">
        <f t="shared" si="23"/>
        <v>489.84088511374165</v>
      </c>
      <c r="I306" s="1"/>
    </row>
    <row r="307" spans="2:9" x14ac:dyDescent="0.2">
      <c r="B307" s="9" t="str">
        <f>$B$46</f>
        <v>Pharmacy</v>
      </c>
      <c r="C307" s="40">
        <f t="shared" si="23"/>
        <v>0</v>
      </c>
      <c r="D307" s="40">
        <f t="shared" si="23"/>
        <v>0</v>
      </c>
      <c r="E307" s="40">
        <f t="shared" si="23"/>
        <v>0</v>
      </c>
      <c r="F307" s="40">
        <f t="shared" si="23"/>
        <v>0</v>
      </c>
      <c r="G307" s="41">
        <f t="shared" si="23"/>
        <v>0</v>
      </c>
      <c r="H307" s="43">
        <f t="shared" si="23"/>
        <v>0</v>
      </c>
      <c r="I307" s="1"/>
    </row>
    <row r="308" spans="2:9" x14ac:dyDescent="0.2">
      <c r="B308" s="9" t="str">
        <f>$B$47</f>
        <v>Business Administration</v>
      </c>
      <c r="C308" s="40">
        <f t="shared" si="23"/>
        <v>262.53195017272435</v>
      </c>
      <c r="D308" s="40">
        <f t="shared" si="23"/>
        <v>620.67337332245427</v>
      </c>
      <c r="E308" s="40">
        <f t="shared" si="23"/>
        <v>1047.2478049461195</v>
      </c>
      <c r="F308" s="40">
        <f t="shared" si="23"/>
        <v>7831.9290260893658</v>
      </c>
      <c r="G308" s="41">
        <f t="shared" si="23"/>
        <v>0</v>
      </c>
      <c r="H308" s="43">
        <f t="shared" si="23"/>
        <v>748.79954147468823</v>
      </c>
      <c r="I308" s="1"/>
    </row>
    <row r="309" spans="2:9" x14ac:dyDescent="0.2">
      <c r="B309" s="9" t="str">
        <f>$B$48</f>
        <v>Optometry</v>
      </c>
      <c r="C309" s="40">
        <f t="shared" ref="C309:H313" si="24">IF(C48=0,0,C284/C48)</f>
        <v>0</v>
      </c>
      <c r="D309" s="40">
        <f t="shared" si="24"/>
        <v>0</v>
      </c>
      <c r="E309" s="40">
        <f t="shared" si="24"/>
        <v>0</v>
      </c>
      <c r="F309" s="40">
        <f t="shared" si="24"/>
        <v>0</v>
      </c>
      <c r="G309" s="41">
        <f t="shared" si="24"/>
        <v>0</v>
      </c>
      <c r="H309" s="43">
        <f t="shared" si="24"/>
        <v>0</v>
      </c>
      <c r="I309" s="1"/>
    </row>
    <row r="310" spans="2:9" x14ac:dyDescent="0.2">
      <c r="B310" s="9" t="str">
        <f>$B$49</f>
        <v>Teacher Ed-Practice Teaching</v>
      </c>
      <c r="C310" s="40">
        <f t="shared" si="24"/>
        <v>755.47521311720072</v>
      </c>
      <c r="D310" s="40">
        <f t="shared" si="24"/>
        <v>1137.2693893497024</v>
      </c>
      <c r="E310" s="40">
        <f t="shared" si="24"/>
        <v>0</v>
      </c>
      <c r="F310" s="40">
        <f t="shared" si="24"/>
        <v>0</v>
      </c>
      <c r="G310" s="41">
        <f t="shared" si="24"/>
        <v>0</v>
      </c>
      <c r="H310" s="43">
        <f t="shared" si="24"/>
        <v>1132.8627160321528</v>
      </c>
      <c r="I310" s="1"/>
    </row>
    <row r="311" spans="2:9" x14ac:dyDescent="0.2">
      <c r="B311" s="9" t="str">
        <f>$B$50</f>
        <v>Technology</v>
      </c>
      <c r="C311" s="40">
        <f t="shared" si="24"/>
        <v>403.25832743393056</v>
      </c>
      <c r="D311" s="40">
        <f t="shared" si="24"/>
        <v>759.7028660222627</v>
      </c>
      <c r="E311" s="40">
        <f t="shared" si="24"/>
        <v>2958.7996821498882</v>
      </c>
      <c r="F311" s="40">
        <f t="shared" si="24"/>
        <v>2274.4766600476246</v>
      </c>
      <c r="G311" s="41">
        <f t="shared" si="24"/>
        <v>0</v>
      </c>
      <c r="H311" s="43">
        <f t="shared" si="24"/>
        <v>575.34893100793136</v>
      </c>
      <c r="I311" s="1"/>
    </row>
    <row r="312" spans="2:9" x14ac:dyDescent="0.2">
      <c r="B312" s="9" t="str">
        <f>$B$51</f>
        <v>Nursing</v>
      </c>
      <c r="C312" s="40">
        <f t="shared" si="24"/>
        <v>0</v>
      </c>
      <c r="D312" s="40">
        <f t="shared" si="24"/>
        <v>0</v>
      </c>
      <c r="E312" s="40">
        <f t="shared" si="24"/>
        <v>0</v>
      </c>
      <c r="F312" s="40">
        <f t="shared" si="24"/>
        <v>0</v>
      </c>
      <c r="G312" s="41">
        <f t="shared" si="24"/>
        <v>0</v>
      </c>
      <c r="H312" s="43">
        <f t="shared" si="24"/>
        <v>0</v>
      </c>
      <c r="I312" s="1"/>
    </row>
    <row r="313" spans="2:9" x14ac:dyDescent="0.2">
      <c r="B313" s="39" t="str">
        <f>$B$52</f>
        <v>Totals</v>
      </c>
      <c r="C313" s="42">
        <f t="shared" si="24"/>
        <v>234.92947584089691</v>
      </c>
      <c r="D313" s="42">
        <f t="shared" si="24"/>
        <v>573.41288300562371</v>
      </c>
      <c r="E313" s="42">
        <f t="shared" si="24"/>
        <v>1463.4099528609115</v>
      </c>
      <c r="F313" s="42">
        <f t="shared" si="24"/>
        <v>3602.247617112434</v>
      </c>
      <c r="G313" s="42">
        <f t="shared" si="24"/>
        <v>1295.2518110324149</v>
      </c>
      <c r="H313" s="42">
        <f t="shared" si="24"/>
        <v>596.38357190166209</v>
      </c>
      <c r="I313" s="54"/>
    </row>
    <row r="315" spans="2:9" ht="15" customHeight="1" x14ac:dyDescent="0.2">
      <c r="B315" s="320" t="s">
        <v>38</v>
      </c>
      <c r="C315" s="11"/>
      <c r="D315" s="11"/>
      <c r="E315" s="11"/>
      <c r="F315" s="11"/>
      <c r="G315" s="11"/>
      <c r="H315" s="17"/>
    </row>
    <row r="316" spans="2:9" ht="55.5" customHeight="1" thickBot="1" x14ac:dyDescent="0.25">
      <c r="B316" s="372" t="s">
        <v>241</v>
      </c>
      <c r="C316" s="372"/>
      <c r="D316" s="372"/>
      <c r="E316" s="372"/>
      <c r="F316" s="372"/>
      <c r="G316" s="372"/>
      <c r="H316" s="372"/>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2.4738524219827669</v>
      </c>
      <c r="E318" s="59">
        <f t="shared" si="25"/>
        <v>8.5788148528797326</v>
      </c>
      <c r="F318" s="59">
        <f t="shared" si="25"/>
        <v>16.460369405079369</v>
      </c>
      <c r="G318" s="59">
        <f t="shared" si="25"/>
        <v>0</v>
      </c>
      <c r="H318" s="59">
        <f t="shared" si="25"/>
        <v>1.9448928773446414</v>
      </c>
      <c r="I318" s="1"/>
    </row>
    <row r="319" spans="2:9" x14ac:dyDescent="0.2">
      <c r="B319" s="9" t="str">
        <f>$B$33</f>
        <v>Science</v>
      </c>
      <c r="C319" s="59">
        <f t="shared" ref="C319:H334" si="26">IF($C$293=0,"",C294/$C$293)</f>
        <v>1.0831238856374636</v>
      </c>
      <c r="D319" s="59">
        <f t="shared" si="26"/>
        <v>2.4513197659570887</v>
      </c>
      <c r="E319" s="59">
        <f t="shared" si="26"/>
        <v>8.706761320857245</v>
      </c>
      <c r="F319" s="59">
        <f t="shared" si="26"/>
        <v>15.697897149658699</v>
      </c>
      <c r="G319" s="59">
        <f t="shared" si="26"/>
        <v>0</v>
      </c>
      <c r="H319" s="59">
        <f t="shared" si="26"/>
        <v>2.6929007095842605</v>
      </c>
      <c r="I319" s="1"/>
    </row>
    <row r="320" spans="2:9" x14ac:dyDescent="0.2">
      <c r="B320" s="9" t="str">
        <f>$B$34</f>
        <v>Fine Arts</v>
      </c>
      <c r="C320" s="59">
        <f t="shared" si="26"/>
        <v>1.6667344969265914</v>
      </c>
      <c r="D320" s="59">
        <f t="shared" si="26"/>
        <v>4.7334017365180534</v>
      </c>
      <c r="E320" s="59">
        <f t="shared" si="26"/>
        <v>10.128615268897843</v>
      </c>
      <c r="F320" s="59">
        <f t="shared" si="26"/>
        <v>15.215265458344604</v>
      </c>
      <c r="G320" s="59">
        <f t="shared" si="26"/>
        <v>0</v>
      </c>
      <c r="H320" s="59">
        <f t="shared" si="26"/>
        <v>3.4011520802730533</v>
      </c>
      <c r="I320" s="1"/>
    </row>
    <row r="321" spans="2:9" x14ac:dyDescent="0.2">
      <c r="B321" s="9" t="str">
        <f>$B$35</f>
        <v>Teacher Education</v>
      </c>
      <c r="C321" s="59">
        <f t="shared" si="26"/>
        <v>1.8905446393831589</v>
      </c>
      <c r="D321" s="59">
        <f t="shared" si="26"/>
        <v>2.3106608126019541</v>
      </c>
      <c r="E321" s="59">
        <f t="shared" si="26"/>
        <v>3.1344852440158029</v>
      </c>
      <c r="F321" s="59">
        <f t="shared" si="26"/>
        <v>10.807758543841469</v>
      </c>
      <c r="G321" s="59">
        <f t="shared" si="26"/>
        <v>0</v>
      </c>
      <c r="H321" s="59">
        <f t="shared" si="26"/>
        <v>4.4208561160343285</v>
      </c>
      <c r="I321" s="1"/>
    </row>
    <row r="322" spans="2:9" x14ac:dyDescent="0.2">
      <c r="B322" s="9" t="str">
        <f>$B$36</f>
        <v>Agriculture</v>
      </c>
      <c r="C322" s="59">
        <f t="shared" si="26"/>
        <v>1.3227846743941016</v>
      </c>
      <c r="D322" s="59">
        <f t="shared" si="26"/>
        <v>2.6437067103118994</v>
      </c>
      <c r="E322" s="59">
        <f t="shared" si="26"/>
        <v>13.270770651142918</v>
      </c>
      <c r="F322" s="59">
        <f t="shared" si="26"/>
        <v>17.789786859531677</v>
      </c>
      <c r="G322" s="59">
        <f t="shared" si="26"/>
        <v>0</v>
      </c>
      <c r="H322" s="59">
        <f t="shared" si="26"/>
        <v>3.5361733244878324</v>
      </c>
      <c r="I322" s="1"/>
    </row>
    <row r="323" spans="2:9" x14ac:dyDescent="0.2">
      <c r="B323" s="9" t="str">
        <f>$B$37</f>
        <v>Engineering</v>
      </c>
      <c r="C323" s="59">
        <f t="shared" si="26"/>
        <v>1.9988868193886458</v>
      </c>
      <c r="D323" s="59">
        <f t="shared" si="26"/>
        <v>2.9968454439918562</v>
      </c>
      <c r="E323" s="59">
        <f t="shared" si="26"/>
        <v>10.283490453338274</v>
      </c>
      <c r="F323" s="59">
        <f t="shared" si="26"/>
        <v>21.097859625581016</v>
      </c>
      <c r="G323" s="59">
        <f t="shared" si="26"/>
        <v>0</v>
      </c>
      <c r="H323" s="59">
        <f t="shared" si="26"/>
        <v>4.9278190803504041</v>
      </c>
      <c r="I323" s="1"/>
    </row>
    <row r="324" spans="2:9" x14ac:dyDescent="0.2">
      <c r="B324" s="9" t="str">
        <f>$B$38</f>
        <v>Home Economics</v>
      </c>
      <c r="C324" s="59">
        <f t="shared" si="26"/>
        <v>1.0268713286876463</v>
      </c>
      <c r="D324" s="59">
        <f t="shared" si="26"/>
        <v>3.803205196500111</v>
      </c>
      <c r="E324" s="59">
        <f t="shared" si="26"/>
        <v>9.1750386525120966</v>
      </c>
      <c r="F324" s="59">
        <f t="shared" si="26"/>
        <v>16.409703002190632</v>
      </c>
      <c r="G324" s="59">
        <f t="shared" si="26"/>
        <v>0</v>
      </c>
      <c r="H324" s="59">
        <f t="shared" si="26"/>
        <v>1.8639948653426888</v>
      </c>
      <c r="I324" s="1"/>
    </row>
    <row r="325" spans="2:9" x14ac:dyDescent="0.2">
      <c r="B325" s="9" t="str">
        <f>$B$39</f>
        <v>Law</v>
      </c>
      <c r="C325" s="59">
        <f t="shared" si="26"/>
        <v>0</v>
      </c>
      <c r="D325" s="59">
        <f t="shared" si="26"/>
        <v>0</v>
      </c>
      <c r="E325" s="59">
        <f t="shared" si="26"/>
        <v>0</v>
      </c>
      <c r="F325" s="59">
        <f t="shared" si="26"/>
        <v>0</v>
      </c>
      <c r="G325" s="59">
        <f t="shared" si="26"/>
        <v>6.4232015858658027</v>
      </c>
      <c r="H325" s="59">
        <f t="shared" si="26"/>
        <v>6.4390694285218499</v>
      </c>
      <c r="I325" s="1"/>
    </row>
    <row r="326" spans="2:9" x14ac:dyDescent="0.2">
      <c r="B326" s="9" t="str">
        <f>$B$40</f>
        <v>Social Service</v>
      </c>
      <c r="C326" s="59">
        <f t="shared" si="26"/>
        <v>0.95690426355386182</v>
      </c>
      <c r="D326" s="59">
        <f t="shared" si="26"/>
        <v>4.174146525541639</v>
      </c>
      <c r="E326" s="59">
        <f t="shared" si="26"/>
        <v>5.8774260982157855</v>
      </c>
      <c r="F326" s="59">
        <f t="shared" si="26"/>
        <v>0</v>
      </c>
      <c r="G326" s="59">
        <f t="shared" si="26"/>
        <v>0</v>
      </c>
      <c r="H326" s="59">
        <f t="shared" si="26"/>
        <v>3.887366020316382</v>
      </c>
      <c r="I326" s="1"/>
    </row>
    <row r="327" spans="2:9" x14ac:dyDescent="0.2">
      <c r="B327" s="9" t="str">
        <f>$B$41</f>
        <v>Library Science</v>
      </c>
      <c r="C327" s="59">
        <f t="shared" si="26"/>
        <v>11.006063240357646</v>
      </c>
      <c r="D327" s="59">
        <f t="shared" si="26"/>
        <v>0</v>
      </c>
      <c r="E327" s="59">
        <f t="shared" si="26"/>
        <v>11.950398398227259</v>
      </c>
      <c r="F327" s="59">
        <f t="shared" si="26"/>
        <v>0</v>
      </c>
      <c r="G327" s="59">
        <f t="shared" si="26"/>
        <v>0</v>
      </c>
      <c r="H327" s="59">
        <f t="shared" si="26"/>
        <v>11.681481763867041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0.93336995271469136</v>
      </c>
      <c r="D331" s="59">
        <f t="shared" si="26"/>
        <v>2.343998028409092</v>
      </c>
      <c r="E331" s="59">
        <f t="shared" si="26"/>
        <v>7.0195211172061605</v>
      </c>
      <c r="F331" s="59">
        <f t="shared" si="26"/>
        <v>11.415424528930247</v>
      </c>
      <c r="G331" s="59">
        <f t="shared" si="26"/>
        <v>0</v>
      </c>
      <c r="H331" s="59">
        <f t="shared" si="26"/>
        <v>2.4291390471607324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1.3019056405300664</v>
      </c>
      <c r="D333" s="59">
        <f t="shared" si="26"/>
        <v>3.0779421899837005</v>
      </c>
      <c r="E333" s="59">
        <f t="shared" si="26"/>
        <v>5.1933405568162936</v>
      </c>
      <c r="F333" s="59">
        <f t="shared" si="26"/>
        <v>38.838825402350018</v>
      </c>
      <c r="G333" s="59">
        <f t="shared" si="26"/>
        <v>0</v>
      </c>
      <c r="H333" s="59">
        <f t="shared" si="26"/>
        <v>3.7133245916576727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3.7464294939752594</v>
      </c>
      <c r="D335" s="59">
        <f t="shared" si="27"/>
        <v>5.6397609198516134</v>
      </c>
      <c r="E335" s="59">
        <f t="shared" si="27"/>
        <v>0</v>
      </c>
      <c r="F335" s="59">
        <f t="shared" si="27"/>
        <v>0</v>
      </c>
      <c r="G335" s="59">
        <f t="shared" si="27"/>
        <v>0</v>
      </c>
      <c r="H335" s="59">
        <f t="shared" si="27"/>
        <v>5.61790806405895</v>
      </c>
      <c r="I335" s="1"/>
    </row>
    <row r="336" spans="2:9" x14ac:dyDescent="0.2">
      <c r="B336" s="9" t="str">
        <f>$B$50</f>
        <v>Technology</v>
      </c>
      <c r="C336" s="59">
        <f t="shared" si="27"/>
        <v>1.9997729447084256</v>
      </c>
      <c r="D336" s="59">
        <f t="shared" si="27"/>
        <v>3.7673945809282277</v>
      </c>
      <c r="E336" s="59">
        <f t="shared" si="27"/>
        <v>14.672796940925316</v>
      </c>
      <c r="F336" s="59">
        <f t="shared" si="27"/>
        <v>11.279213791013985</v>
      </c>
      <c r="G336" s="59">
        <f t="shared" si="27"/>
        <v>0</v>
      </c>
      <c r="H336" s="59">
        <f t="shared" si="27"/>
        <v>2.8531766059687471</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1.165023950505101</v>
      </c>
      <c r="D338" s="59">
        <f t="shared" si="27"/>
        <v>2.843575672395203</v>
      </c>
      <c r="E338" s="59">
        <f t="shared" si="27"/>
        <v>7.257104024039668</v>
      </c>
      <c r="F338" s="59">
        <f t="shared" si="27"/>
        <v>17.863679023521431</v>
      </c>
      <c r="G338" s="59">
        <f t="shared" si="27"/>
        <v>6.4232015858658027</v>
      </c>
      <c r="H338" s="59">
        <f t="shared" si="27"/>
        <v>2.9574881673160625</v>
      </c>
      <c r="I338" s="54"/>
    </row>
    <row r="340" spans="2:9" ht="15" customHeight="1" x14ac:dyDescent="0.2">
      <c r="B340" s="320" t="s">
        <v>242</v>
      </c>
      <c r="C340" s="11"/>
      <c r="D340" s="11"/>
      <c r="E340" s="11"/>
      <c r="F340" s="11"/>
      <c r="G340" s="11"/>
      <c r="H340" s="17"/>
    </row>
    <row r="341" spans="2:9" ht="55.5" customHeight="1" thickBot="1" x14ac:dyDescent="0.25">
      <c r="B341" s="372" t="s">
        <v>243</v>
      </c>
      <c r="C341" s="372"/>
      <c r="D341" s="372"/>
      <c r="E341" s="372"/>
      <c r="F341" s="372"/>
      <c r="G341" s="372"/>
      <c r="H341" s="372"/>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6049.5617040072584</v>
      </c>
      <c r="D343" s="42">
        <f t="shared" si="28"/>
        <v>14965.722873392551</v>
      </c>
      <c r="E343" s="42">
        <f>E293*24</f>
        <v>41518.455839799914</v>
      </c>
      <c r="F343" s="42">
        <f>F293*18</f>
        <v>59746.812232068536</v>
      </c>
      <c r="G343" s="42">
        <f>G293*24</f>
        <v>0</v>
      </c>
      <c r="H343" s="42">
        <f>IF((C32/30+D32/30+E32/24+F32/18+G32/24)=0,0,H268/(C32/30+D32/30+E32/24+F32/18+G32/24))</f>
        <v>11480.567049375344</v>
      </c>
      <c r="I343" s="1"/>
    </row>
    <row r="344" spans="2:9" x14ac:dyDescent="0.2">
      <c r="B344" s="9" t="str">
        <f>$B$33</f>
        <v>Science</v>
      </c>
      <c r="C344" s="43">
        <f t="shared" si="28"/>
        <v>6552.4247792479373</v>
      </c>
      <c r="D344" s="43">
        <f t="shared" si="28"/>
        <v>14829.410180410039</v>
      </c>
      <c r="E344" s="43">
        <f>E294*24</f>
        <v>42137.671882071721</v>
      </c>
      <c r="F344" s="43">
        <f>F294*18</f>
        <v>56979.238458011976</v>
      </c>
      <c r="G344" s="43">
        <f>G294*24</f>
        <v>0</v>
      </c>
      <c r="H344" s="43">
        <f t="shared" ref="H344:H363" si="29">IF((C33/30+D33/30+E33/24+F33/18+G33/24)=0,0,H269/(C33/30+D33/30+E33/24+F33/18+G33/24))</f>
        <v>15499.551277817111</v>
      </c>
      <c r="I344" s="1"/>
    </row>
    <row r="345" spans="2:9" x14ac:dyDescent="0.2">
      <c r="B345" s="9" t="str">
        <f>$B$34</f>
        <v>Fine Arts</v>
      </c>
      <c r="C345" s="43">
        <f t="shared" si="28"/>
        <v>10083.013183354911</v>
      </c>
      <c r="D345" s="43">
        <f t="shared" si="28"/>
        <v>28635.005874921073</v>
      </c>
      <c r="E345" s="43">
        <f t="shared" ref="E345:E363" si="30">E295*24</f>
        <v>49018.946436278056</v>
      </c>
      <c r="F345" s="43">
        <f t="shared" ref="F345:F363" si="31">F295*18</f>
        <v>55227.412339863578</v>
      </c>
      <c r="G345" s="43">
        <f t="shared" ref="G345:G363" si="32">G295*24</f>
        <v>0</v>
      </c>
      <c r="H345" s="43">
        <f t="shared" si="29"/>
        <v>19681.362194434594</v>
      </c>
      <c r="I345" s="1"/>
    </row>
    <row r="346" spans="2:9" x14ac:dyDescent="0.2">
      <c r="B346" s="9" t="str">
        <f>$B$35</f>
        <v>Teacher Education</v>
      </c>
      <c r="C346" s="43">
        <f t="shared" si="28"/>
        <v>11436.966450128572</v>
      </c>
      <c r="D346" s="43">
        <f t="shared" si="28"/>
        <v>13978.485162867075</v>
      </c>
      <c r="E346" s="43">
        <f t="shared" si="30"/>
        <v>15169.809515179079</v>
      </c>
      <c r="F346" s="43">
        <f t="shared" si="31"/>
        <v>39229.321315788358</v>
      </c>
      <c r="G346" s="43">
        <f t="shared" si="32"/>
        <v>0</v>
      </c>
      <c r="H346" s="43">
        <f t="shared" si="29"/>
        <v>21580.606493606385</v>
      </c>
      <c r="I346" s="1"/>
    </row>
    <row r="347" spans="2:9" x14ac:dyDescent="0.2">
      <c r="B347" s="9" t="str">
        <f>$B$36</f>
        <v>Agriculture</v>
      </c>
      <c r="C347" s="43">
        <f t="shared" si="28"/>
        <v>8002.2675088622682</v>
      </c>
      <c r="D347" s="43">
        <f t="shared" si="28"/>
        <v>15993.266871329879</v>
      </c>
      <c r="E347" s="43">
        <f t="shared" si="30"/>
        <v>64225.87673105413</v>
      </c>
      <c r="F347" s="43">
        <f t="shared" si="31"/>
        <v>64572.247984724629</v>
      </c>
      <c r="G347" s="43">
        <f t="shared" si="32"/>
        <v>0</v>
      </c>
      <c r="H347" s="43">
        <f t="shared" si="29"/>
        <v>20353.050899220292</v>
      </c>
      <c r="I347" s="1"/>
    </row>
    <row r="348" spans="2:9" x14ac:dyDescent="0.2">
      <c r="B348" s="9" t="str">
        <f>$B$37</f>
        <v>Engineering</v>
      </c>
      <c r="C348" s="43">
        <f t="shared" si="28"/>
        <v>12092.389153218426</v>
      </c>
      <c r="D348" s="43">
        <f t="shared" si="28"/>
        <v>18129.601430801762</v>
      </c>
      <c r="E348" s="43">
        <f t="shared" si="30"/>
        <v>49768.488024031569</v>
      </c>
      <c r="F348" s="43">
        <f t="shared" si="31"/>
        <v>76579.682176461502</v>
      </c>
      <c r="G348" s="43">
        <f t="shared" si="32"/>
        <v>0</v>
      </c>
      <c r="H348" s="43">
        <f t="shared" si="29"/>
        <v>27569.048145301836</v>
      </c>
      <c r="I348" s="1"/>
    </row>
    <row r="349" spans="2:9" x14ac:dyDescent="0.2">
      <c r="B349" s="9" t="str">
        <f>$B$38</f>
        <v>Home Economics</v>
      </c>
      <c r="C349" s="43">
        <f t="shared" si="28"/>
        <v>6212.1214649718349</v>
      </c>
      <c r="D349" s="43">
        <f t="shared" si="28"/>
        <v>23007.724509228472</v>
      </c>
      <c r="E349" s="43">
        <f t="shared" si="30"/>
        <v>44403.969972018836</v>
      </c>
      <c r="F349" s="43">
        <f t="shared" si="31"/>
        <v>59562.906513711234</v>
      </c>
      <c r="G349" s="43">
        <f t="shared" si="32"/>
        <v>0</v>
      </c>
      <c r="H349" s="43">
        <f t="shared" si="29"/>
        <v>11063.084538590223</v>
      </c>
      <c r="I349" s="1"/>
    </row>
    <row r="350" spans="2:9" x14ac:dyDescent="0.2">
      <c r="B350" s="9" t="str">
        <f>$B$39</f>
        <v>Law</v>
      </c>
      <c r="C350" s="43">
        <f t="shared" si="28"/>
        <v>0</v>
      </c>
      <c r="D350" s="43">
        <f t="shared" si="28"/>
        <v>0</v>
      </c>
      <c r="E350" s="43">
        <f t="shared" si="30"/>
        <v>0</v>
      </c>
      <c r="F350" s="43">
        <f t="shared" si="31"/>
        <v>0</v>
      </c>
      <c r="G350" s="43">
        <f t="shared" si="32"/>
        <v>31086.043464777958</v>
      </c>
      <c r="H350" s="43">
        <f t="shared" si="29"/>
        <v>31162.838259383749</v>
      </c>
      <c r="I350" s="1"/>
    </row>
    <row r="351" spans="2:9" x14ac:dyDescent="0.2">
      <c r="B351" s="9" t="str">
        <f>$B$40</f>
        <v>Social Service</v>
      </c>
      <c r="C351" s="43">
        <f t="shared" si="28"/>
        <v>5788.8513871967116</v>
      </c>
      <c r="D351" s="43">
        <f t="shared" si="28"/>
        <v>25251.756967831658</v>
      </c>
      <c r="E351" s="43">
        <f t="shared" si="30"/>
        <v>28444.681473519217</v>
      </c>
      <c r="F351" s="43">
        <f t="shared" si="31"/>
        <v>0</v>
      </c>
      <c r="G351" s="43">
        <f t="shared" si="32"/>
        <v>0</v>
      </c>
      <c r="H351" s="43">
        <f t="shared" si="29"/>
        <v>21214.546959900443</v>
      </c>
      <c r="I351" s="1"/>
    </row>
    <row r="352" spans="2:9" x14ac:dyDescent="0.2">
      <c r="B352" s="9" t="str">
        <f>$B$41</f>
        <v>Library Science</v>
      </c>
      <c r="C352" s="43">
        <f t="shared" si="28"/>
        <v>66581.85869074965</v>
      </c>
      <c r="D352" s="43">
        <f t="shared" si="28"/>
        <v>0</v>
      </c>
      <c r="E352" s="43">
        <f t="shared" si="30"/>
        <v>57835.737998036246</v>
      </c>
      <c r="F352" s="43">
        <f t="shared" si="31"/>
        <v>0</v>
      </c>
      <c r="G352" s="43">
        <f t="shared" si="32"/>
        <v>0</v>
      </c>
      <c r="H352" s="43">
        <f t="shared" si="29"/>
        <v>59948.56490695016</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5646.4791216138628</v>
      </c>
      <c r="D356" s="43">
        <f t="shared" si="28"/>
        <v>14180.160706932162</v>
      </c>
      <c r="E356" s="43">
        <f t="shared" si="30"/>
        <v>33972.020904896504</v>
      </c>
      <c r="F356" s="43">
        <f t="shared" si="31"/>
        <v>41434.989039120912</v>
      </c>
      <c r="G356" s="43">
        <f t="shared" si="32"/>
        <v>0</v>
      </c>
      <c r="H356" s="43">
        <f t="shared" si="29"/>
        <v>13915.965133572579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7875.9585051817303</v>
      </c>
      <c r="D358" s="43">
        <f t="shared" si="28"/>
        <v>18620.201199673629</v>
      </c>
      <c r="E358" s="43">
        <f t="shared" si="30"/>
        <v>25133.947318706865</v>
      </c>
      <c r="F358" s="43">
        <f t="shared" si="31"/>
        <v>140974.72246960859</v>
      </c>
      <c r="G358" s="43">
        <f t="shared" si="32"/>
        <v>0</v>
      </c>
      <c r="H358" s="43">
        <f t="shared" si="29"/>
        <v>21399.44396070686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22664.256393516021</v>
      </c>
      <c r="D360" s="43">
        <f t="shared" si="33"/>
        <v>34118.081680491072</v>
      </c>
      <c r="E360" s="43">
        <f t="shared" si="30"/>
        <v>0</v>
      </c>
      <c r="F360" s="43">
        <f t="shared" si="31"/>
        <v>0</v>
      </c>
      <c r="G360" s="43">
        <f t="shared" si="32"/>
        <v>0</v>
      </c>
      <c r="H360" s="43">
        <f t="shared" si="29"/>
        <v>33985.881480964592</v>
      </c>
      <c r="I360" s="1"/>
    </row>
    <row r="361" spans="2:9" x14ac:dyDescent="0.2">
      <c r="B361" s="9" t="str">
        <f>$B$50</f>
        <v>Technology</v>
      </c>
      <c r="C361" s="43">
        <f t="shared" si="33"/>
        <v>12097.749823017917</v>
      </c>
      <c r="D361" s="43">
        <f t="shared" si="33"/>
        <v>22791.085980667882</v>
      </c>
      <c r="E361" s="43">
        <f t="shared" si="30"/>
        <v>71011.19237159731</v>
      </c>
      <c r="F361" s="43">
        <f t="shared" si="31"/>
        <v>40940.579880857244</v>
      </c>
      <c r="G361" s="43">
        <f t="shared" si="32"/>
        <v>0</v>
      </c>
      <c r="H361" s="43">
        <f t="shared" si="29"/>
        <v>17118.457530300682</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7047.8842752269074</v>
      </c>
      <c r="D363" s="42">
        <f t="shared" si="33"/>
        <v>17202.386490168712</v>
      </c>
      <c r="E363" s="42">
        <f t="shared" si="30"/>
        <v>35121.838868661878</v>
      </c>
      <c r="F363" s="42">
        <f t="shared" si="31"/>
        <v>64840.457108023809</v>
      </c>
      <c r="G363" s="42">
        <f t="shared" si="32"/>
        <v>31086.043464777958</v>
      </c>
      <c r="H363" s="42">
        <f t="shared" si="29"/>
        <v>17030.069211640744</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93:G312">
    <cfRule type="expression" dxfId="98" priority="7" stopIfTrue="1">
      <formula>C32=0</formula>
    </cfRule>
  </conditionalFormatting>
  <conditionalFormatting sqref="C61:G80">
    <cfRule type="expression" dxfId="97" priority="6" stopIfTrue="1">
      <formula>C32=0</formula>
    </cfRule>
  </conditionalFormatting>
  <conditionalFormatting sqref="C91:G110">
    <cfRule type="expression" dxfId="96" priority="5" stopIfTrue="1">
      <formula>C32=0</formula>
    </cfRule>
  </conditionalFormatting>
  <conditionalFormatting sqref="C143:H162">
    <cfRule type="expression" dxfId="95" priority="3" stopIfTrue="1">
      <formula>C32=0</formula>
    </cfRule>
  </conditionalFormatting>
  <conditionalFormatting sqref="H143:H162">
    <cfRule type="expression" dxfId="94" priority="4" stopIfTrue="1">
      <formula>OR(AND(#REF!&gt;0,H143&gt;0,H61=0),AND(#REF!&gt;0,H143&gt;0,H32=0))</formula>
    </cfRule>
  </conditionalFormatting>
  <conditionalFormatting sqref="H143:H162">
    <cfRule type="expression" dxfId="93" priority="2" stopIfTrue="1">
      <formula>OR(AND(#REF!&gt;0,H143&gt;0,H61=0),AND(#REF!&gt;0,H143&gt;0,H32=0))</formula>
    </cfRule>
  </conditionalFormatting>
  <conditionalFormatting sqref="H143:H162">
    <cfRule type="expression" dxfId="9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topLeftCell="A181" zoomScale="70" zoomScaleNormal="70" workbookViewId="0">
      <selection activeCell="M162" sqref="M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89</v>
      </c>
      <c r="C3" s="6"/>
      <c r="D3" s="6"/>
      <c r="E3" s="6"/>
      <c r="F3" s="6"/>
      <c r="G3" s="6"/>
      <c r="H3" s="6"/>
    </row>
    <row r="4" spans="2:8" x14ac:dyDescent="0.2">
      <c r="B4" s="90" t="s">
        <v>162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72" t="s">
        <v>66</v>
      </c>
      <c r="C11" s="372"/>
      <c r="D11" s="372"/>
      <c r="E11" s="372"/>
      <c r="F11" s="372"/>
      <c r="G11" s="372"/>
      <c r="H11" s="372"/>
    </row>
    <row r="12" spans="2:8" ht="15" thickBot="1" x14ac:dyDescent="0.25">
      <c r="B12" s="386" t="s">
        <v>17</v>
      </c>
      <c r="C12" s="387"/>
      <c r="D12" s="387"/>
      <c r="E12" s="388"/>
      <c r="F12" s="281" t="s">
        <v>18</v>
      </c>
      <c r="G12" s="285"/>
      <c r="H12" s="64" t="s">
        <v>20</v>
      </c>
    </row>
    <row r="13" spans="2:8" x14ac:dyDescent="0.2">
      <c r="B13" s="389" t="s">
        <v>13</v>
      </c>
      <c r="C13" s="390"/>
      <c r="D13" s="390"/>
      <c r="E13" s="391"/>
      <c r="F13" s="81">
        <f>Data!G32</f>
        <v>45603603</v>
      </c>
      <c r="G13" s="33"/>
      <c r="H13" s="60">
        <f>F13</f>
        <v>45603603</v>
      </c>
    </row>
    <row r="14" spans="2:8" x14ac:dyDescent="0.2">
      <c r="B14" s="392" t="s">
        <v>14</v>
      </c>
      <c r="C14" s="393"/>
      <c r="D14" s="393"/>
      <c r="E14" s="394"/>
      <c r="F14" s="82">
        <f>Data!H32</f>
        <v>837602</v>
      </c>
      <c r="G14" s="33"/>
      <c r="H14" s="30">
        <f>F14</f>
        <v>837602</v>
      </c>
    </row>
    <row r="15" spans="2:8" x14ac:dyDescent="0.2">
      <c r="B15" s="392" t="s">
        <v>15</v>
      </c>
      <c r="C15" s="393"/>
      <c r="D15" s="393"/>
      <c r="E15" s="394"/>
      <c r="F15" s="82">
        <f>Data!I32</f>
        <v>7406027</v>
      </c>
      <c r="G15" s="33"/>
      <c r="H15" s="30">
        <f>F15</f>
        <v>7406027</v>
      </c>
    </row>
    <row r="16" spans="2:8" x14ac:dyDescent="0.2">
      <c r="B16" s="392" t="s">
        <v>19</v>
      </c>
      <c r="C16" s="393"/>
      <c r="D16" s="393"/>
      <c r="E16" s="394"/>
      <c r="F16" s="82">
        <f>Data!J32</f>
        <v>8154638</v>
      </c>
      <c r="G16" s="33"/>
      <c r="H16" s="30">
        <f>F16-G16</f>
        <v>8154638</v>
      </c>
    </row>
    <row r="17" spans="2:23" x14ac:dyDescent="0.2">
      <c r="B17" s="392" t="s">
        <v>16</v>
      </c>
      <c r="C17" s="393"/>
      <c r="D17" s="393"/>
      <c r="E17" s="394"/>
      <c r="F17" s="82">
        <f>Data!K32</f>
        <v>17558082</v>
      </c>
      <c r="G17" s="33"/>
      <c r="H17" s="30">
        <f>F17</f>
        <v>17558082</v>
      </c>
    </row>
    <row r="18" spans="2:23" x14ac:dyDescent="0.2">
      <c r="B18" s="392" t="s">
        <v>1</v>
      </c>
      <c r="C18" s="393"/>
      <c r="D18" s="393"/>
      <c r="E18" s="394"/>
      <c r="F18" s="83">
        <f>SUM(F13:F17)</f>
        <v>79559952</v>
      </c>
      <c r="G18" s="34"/>
      <c r="H18" s="29">
        <f>SUM(H13:H17)</f>
        <v>79559952</v>
      </c>
    </row>
    <row r="19" spans="2:23" ht="13.5" customHeight="1" x14ac:dyDescent="0.2">
      <c r="B19" s="27"/>
      <c r="D19" s="27"/>
      <c r="E19" s="27"/>
      <c r="F19" s="27"/>
      <c r="G19" s="27"/>
      <c r="H19" s="5"/>
    </row>
    <row r="20" spans="2:23" ht="13.5" customHeight="1" x14ac:dyDescent="0.2">
      <c r="B20" s="27"/>
      <c r="D20" s="395" t="s">
        <v>23</v>
      </c>
      <c r="E20" s="396"/>
      <c r="F20" s="397"/>
      <c r="G20" s="282" t="s">
        <v>24</v>
      </c>
      <c r="H20" s="282" t="s">
        <v>25</v>
      </c>
    </row>
    <row r="21" spans="2:23" ht="14.25" customHeight="1" x14ac:dyDescent="0.2">
      <c r="B21" s="366" t="s">
        <v>22</v>
      </c>
      <c r="C21" s="398"/>
      <c r="D21" s="399" t="str">
        <f>Data!L32</f>
        <v>Janet Coleman</v>
      </c>
      <c r="E21" s="400"/>
      <c r="F21" s="401"/>
      <c r="G21" s="284" t="str">
        <f>Data!M32</f>
        <v>325-942-2014</v>
      </c>
      <c r="H21" s="84" t="str">
        <f>Data!N32</f>
        <v>janet.coleman@angelo.edu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Data!O32</f>
        <v>6135</v>
      </c>
      <c r="D25" s="86">
        <f>Data!P32</f>
        <v>2588</v>
      </c>
      <c r="E25" s="86">
        <f>Data!Q32</f>
        <v>1441</v>
      </c>
      <c r="F25" s="86">
        <f>Data!R32</f>
        <v>0</v>
      </c>
      <c r="G25" s="86">
        <f>Data!S32</f>
        <v>78</v>
      </c>
      <c r="H25" s="74">
        <f>SUM(C25:G25)</f>
        <v>10242</v>
      </c>
    </row>
    <row r="26" spans="2:23" x14ac:dyDescent="0.2">
      <c r="C26" s="2"/>
      <c r="D26" s="2"/>
      <c r="E26" s="2"/>
      <c r="F26" s="2"/>
      <c r="G26" s="2"/>
      <c r="H26" s="2"/>
      <c r="I26" s="2"/>
    </row>
    <row r="27" spans="2:23" ht="13.5" customHeight="1" x14ac:dyDescent="0.2">
      <c r="B27" s="27"/>
      <c r="D27" s="395" t="s">
        <v>23</v>
      </c>
      <c r="E27" s="396"/>
      <c r="F27" s="397"/>
      <c r="G27" s="282" t="s">
        <v>24</v>
      </c>
      <c r="H27" s="282" t="s">
        <v>25</v>
      </c>
    </row>
    <row r="28" spans="2:23" ht="28.5" x14ac:dyDescent="0.2">
      <c r="B28" s="366" t="s">
        <v>39</v>
      </c>
      <c r="C28" s="398"/>
      <c r="D28" s="399" t="str">
        <f>Data!T32</f>
        <v>Weeaks, Cynthia</v>
      </c>
      <c r="E28" s="400"/>
      <c r="F28" s="401"/>
      <c r="G28" s="284" t="str">
        <f>Data!U32</f>
        <v>(325) 942-2043 ext 222</v>
      </c>
      <c r="H28" s="84" t="str">
        <f>Data!V32</f>
        <v>Cynthia.Weeaks@angelo.edu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Data!W32</f>
        <v>82679</v>
      </c>
      <c r="D32" s="87">
        <f>Data!AQ32</f>
        <v>14072</v>
      </c>
      <c r="E32" s="87">
        <f>Data!BK32</f>
        <v>5835</v>
      </c>
      <c r="F32" s="87">
        <f>Data!CE32</f>
        <v>0</v>
      </c>
      <c r="G32" s="87">
        <f>Data!CY32</f>
        <v>0</v>
      </c>
      <c r="H32" s="22">
        <f>SUM(C32:G32)</f>
        <v>102586</v>
      </c>
      <c r="I32" s="1"/>
      <c r="W32" s="18"/>
    </row>
    <row r="33" spans="2:23" x14ac:dyDescent="0.2">
      <c r="B33" s="7" t="s">
        <v>46</v>
      </c>
      <c r="C33" s="87">
        <f>Data!X32</f>
        <v>24842</v>
      </c>
      <c r="D33" s="87">
        <f>Data!AR32</f>
        <v>7022</v>
      </c>
      <c r="E33" s="87">
        <f>Data!BL32</f>
        <v>272</v>
      </c>
      <c r="F33" s="87">
        <f>Data!CF32</f>
        <v>0</v>
      </c>
      <c r="G33" s="87">
        <f>Data!CZ32</f>
        <v>0</v>
      </c>
      <c r="H33" s="22">
        <f t="shared" ref="H33:H52" si="0">SUM(C33:G33)</f>
        <v>32136</v>
      </c>
      <c r="I33" s="1"/>
      <c r="W33" s="18"/>
    </row>
    <row r="34" spans="2:23" x14ac:dyDescent="0.2">
      <c r="B34" s="7" t="s">
        <v>47</v>
      </c>
      <c r="C34" s="87">
        <f>Data!Y32</f>
        <v>8091</v>
      </c>
      <c r="D34" s="87">
        <f>Data!AS32</f>
        <v>1670</v>
      </c>
      <c r="E34" s="87">
        <f>Data!BM32</f>
        <v>0</v>
      </c>
      <c r="F34" s="87">
        <f>Data!CG32</f>
        <v>0</v>
      </c>
      <c r="G34" s="87">
        <f>Data!DA32</f>
        <v>0</v>
      </c>
      <c r="H34" s="22">
        <f t="shared" si="0"/>
        <v>9761</v>
      </c>
      <c r="I34" s="1"/>
      <c r="W34" s="18"/>
    </row>
    <row r="35" spans="2:23" x14ac:dyDescent="0.2">
      <c r="B35" s="7" t="s">
        <v>48</v>
      </c>
      <c r="C35" s="87">
        <f>Data!Z32</f>
        <v>1548</v>
      </c>
      <c r="D35" s="87">
        <f>Data!AT32</f>
        <v>2658</v>
      </c>
      <c r="E35" s="87">
        <f>Data!BN32</f>
        <v>12450</v>
      </c>
      <c r="F35" s="87">
        <f>Data!CH32</f>
        <v>0</v>
      </c>
      <c r="G35" s="87">
        <f>Data!DB32</f>
        <v>0</v>
      </c>
      <c r="H35" s="22">
        <f t="shared" si="0"/>
        <v>16656</v>
      </c>
      <c r="I35" s="1"/>
      <c r="W35" s="18"/>
    </row>
    <row r="36" spans="2:23" x14ac:dyDescent="0.2">
      <c r="B36" s="7" t="s">
        <v>49</v>
      </c>
      <c r="C36" s="87">
        <f>Data!AA32</f>
        <v>2716</v>
      </c>
      <c r="D36" s="87">
        <f>Data!AU32</f>
        <v>2720</v>
      </c>
      <c r="E36" s="87">
        <f>Data!BO32</f>
        <v>362</v>
      </c>
      <c r="F36" s="87">
        <f>Data!CI32</f>
        <v>0</v>
      </c>
      <c r="G36" s="87">
        <f>Data!DC32</f>
        <v>0</v>
      </c>
      <c r="H36" s="22">
        <f t="shared" si="0"/>
        <v>5798</v>
      </c>
      <c r="I36" s="1"/>
      <c r="W36" s="18"/>
    </row>
    <row r="37" spans="2:23" x14ac:dyDescent="0.2">
      <c r="B37" s="7" t="s">
        <v>50</v>
      </c>
      <c r="C37" s="87">
        <f>Data!AB32</f>
        <v>2590</v>
      </c>
      <c r="D37" s="87">
        <f>Data!AV32</f>
        <v>1831</v>
      </c>
      <c r="E37" s="87">
        <f>Data!BP32</f>
        <v>0</v>
      </c>
      <c r="F37" s="87">
        <f>Data!CJ32</f>
        <v>0</v>
      </c>
      <c r="G37" s="87">
        <f>Data!DD32</f>
        <v>0</v>
      </c>
      <c r="H37" s="22">
        <f t="shared" si="0"/>
        <v>4421</v>
      </c>
      <c r="I37" s="1"/>
      <c r="W37" s="18"/>
    </row>
    <row r="38" spans="2:23" x14ac:dyDescent="0.2">
      <c r="B38" s="7" t="s">
        <v>51</v>
      </c>
      <c r="C38" s="87">
        <f>Data!AC32</f>
        <v>486</v>
      </c>
      <c r="D38" s="87">
        <f>Data!AW32</f>
        <v>366</v>
      </c>
      <c r="E38" s="87">
        <f>Data!BQ32</f>
        <v>216</v>
      </c>
      <c r="F38" s="87">
        <f>Data!CK32</f>
        <v>0</v>
      </c>
      <c r="G38" s="87">
        <f>Data!DE32</f>
        <v>0</v>
      </c>
      <c r="H38" s="22">
        <f t="shared" si="0"/>
        <v>1068</v>
      </c>
      <c r="I38" s="1"/>
      <c r="W38" s="18"/>
    </row>
    <row r="39" spans="2:23" x14ac:dyDescent="0.2">
      <c r="B39" s="7" t="s">
        <v>52</v>
      </c>
      <c r="C39" s="87">
        <f>Data!AD32</f>
        <v>0</v>
      </c>
      <c r="D39" s="87">
        <f>Data!AX32</f>
        <v>0</v>
      </c>
      <c r="E39" s="87">
        <f>Data!BR32</f>
        <v>0</v>
      </c>
      <c r="F39" s="87">
        <f>Data!CL32</f>
        <v>0</v>
      </c>
      <c r="G39" s="87">
        <f>Data!DF32</f>
        <v>0</v>
      </c>
      <c r="H39" s="22">
        <f t="shared" si="0"/>
        <v>0</v>
      </c>
      <c r="I39" s="1"/>
      <c r="W39" s="18"/>
    </row>
    <row r="40" spans="2:23" x14ac:dyDescent="0.2">
      <c r="B40" s="7" t="s">
        <v>53</v>
      </c>
      <c r="C40" s="87">
        <f>Data!AE32</f>
        <v>543</v>
      </c>
      <c r="D40" s="87">
        <f>Data!AY32</f>
        <v>1902</v>
      </c>
      <c r="E40" s="87">
        <f>Data!BS32</f>
        <v>0</v>
      </c>
      <c r="F40" s="87">
        <f>Data!CM32</f>
        <v>0</v>
      </c>
      <c r="G40" s="87">
        <f>Data!DG32</f>
        <v>0</v>
      </c>
      <c r="H40" s="22">
        <f t="shared" si="0"/>
        <v>2445</v>
      </c>
      <c r="I40" s="1"/>
      <c r="W40" s="18"/>
    </row>
    <row r="41" spans="2:23" x14ac:dyDescent="0.2">
      <c r="B41" s="7" t="s">
        <v>54</v>
      </c>
      <c r="C41" s="87">
        <f>Data!AF32</f>
        <v>0</v>
      </c>
      <c r="D41" s="87">
        <f>Data!AZ32</f>
        <v>0</v>
      </c>
      <c r="E41" s="87">
        <f>Data!BT32</f>
        <v>0</v>
      </c>
      <c r="F41" s="87">
        <f>Data!CN32</f>
        <v>0</v>
      </c>
      <c r="G41" s="87">
        <f>Data!DH32</f>
        <v>0</v>
      </c>
      <c r="H41" s="22">
        <f t="shared" si="0"/>
        <v>0</v>
      </c>
      <c r="I41" s="1"/>
      <c r="W41" s="18"/>
    </row>
    <row r="42" spans="2:23" x14ac:dyDescent="0.2">
      <c r="B42" s="7" t="s">
        <v>55</v>
      </c>
      <c r="C42" s="87">
        <f>Data!AG32</f>
        <v>0</v>
      </c>
      <c r="D42" s="87">
        <f>Data!BA32</f>
        <v>0</v>
      </c>
      <c r="E42" s="87">
        <f>Data!BU32</f>
        <v>0</v>
      </c>
      <c r="F42" s="87">
        <f>Data!CO32</f>
        <v>0</v>
      </c>
      <c r="G42" s="87">
        <f>Data!DI32</f>
        <v>0</v>
      </c>
      <c r="H42" s="22">
        <f t="shared" si="0"/>
        <v>0</v>
      </c>
      <c r="I42" s="1"/>
      <c r="W42" s="18"/>
    </row>
    <row r="43" spans="2:23" x14ac:dyDescent="0.2">
      <c r="B43" s="7" t="s">
        <v>56</v>
      </c>
      <c r="C43" s="87">
        <f>Data!AH32</f>
        <v>0</v>
      </c>
      <c r="D43" s="87">
        <f>Data!BB32</f>
        <v>0</v>
      </c>
      <c r="E43" s="87">
        <f>Data!BV32</f>
        <v>0</v>
      </c>
      <c r="F43" s="87">
        <f>Data!CP32</f>
        <v>0</v>
      </c>
      <c r="G43" s="87">
        <f>Data!DJ32</f>
        <v>0</v>
      </c>
      <c r="H43" s="22">
        <f t="shared" si="0"/>
        <v>0</v>
      </c>
      <c r="I43" s="1"/>
      <c r="W43" s="18"/>
    </row>
    <row r="44" spans="2:23" x14ac:dyDescent="0.2">
      <c r="B44" s="7" t="s">
        <v>57</v>
      </c>
      <c r="C44" s="87">
        <f>Data!AI32</f>
        <v>735</v>
      </c>
      <c r="D44" s="87">
        <f>Data!BC32</f>
        <v>0</v>
      </c>
      <c r="E44" s="87">
        <f>Data!BW32</f>
        <v>0</v>
      </c>
      <c r="F44" s="87">
        <f>Data!CQ32</f>
        <v>0</v>
      </c>
      <c r="G44" s="87">
        <f>Data!DK32</f>
        <v>0</v>
      </c>
      <c r="H44" s="22">
        <f t="shared" si="0"/>
        <v>735</v>
      </c>
      <c r="I44" s="1"/>
      <c r="W44" s="18"/>
    </row>
    <row r="45" spans="2:23" x14ac:dyDescent="0.2">
      <c r="B45" s="7" t="s">
        <v>58</v>
      </c>
      <c r="C45" s="87">
        <f>Data!AJ32</f>
        <v>3446</v>
      </c>
      <c r="D45" s="87">
        <f>Data!BD32</f>
        <v>3454</v>
      </c>
      <c r="E45" s="87">
        <f>Data!BX32</f>
        <v>218</v>
      </c>
      <c r="F45" s="87">
        <f>Data!CR32</f>
        <v>0</v>
      </c>
      <c r="G45" s="87">
        <f>Data!DL32</f>
        <v>2542</v>
      </c>
      <c r="H45" s="22">
        <f t="shared" si="0"/>
        <v>9660</v>
      </c>
      <c r="I45" s="1"/>
      <c r="W45" s="18"/>
    </row>
    <row r="46" spans="2:23" x14ac:dyDescent="0.2">
      <c r="B46" s="7" t="s">
        <v>59</v>
      </c>
      <c r="C46" s="87">
        <f>Data!AK32</f>
        <v>0</v>
      </c>
      <c r="D46" s="87">
        <f>Data!BE32</f>
        <v>0</v>
      </c>
      <c r="E46" s="87">
        <f>Data!BY32</f>
        <v>0</v>
      </c>
      <c r="F46" s="87">
        <f>Data!CS32</f>
        <v>0</v>
      </c>
      <c r="G46" s="87">
        <f>Data!DM32</f>
        <v>0</v>
      </c>
      <c r="H46" s="22">
        <f t="shared" si="0"/>
        <v>0</v>
      </c>
      <c r="I46" s="1"/>
      <c r="W46" s="18"/>
    </row>
    <row r="47" spans="2:23" x14ac:dyDescent="0.2">
      <c r="B47" s="7" t="s">
        <v>60</v>
      </c>
      <c r="C47" s="87">
        <f>Data!AL32</f>
        <v>7098</v>
      </c>
      <c r="D47" s="87">
        <f>Data!BF32</f>
        <v>10671</v>
      </c>
      <c r="E47" s="87">
        <f>Data!BZ32</f>
        <v>3864</v>
      </c>
      <c r="F47" s="87">
        <f>Data!CT32</f>
        <v>0</v>
      </c>
      <c r="G47" s="87">
        <f>Data!DN32</f>
        <v>0</v>
      </c>
      <c r="H47" s="22">
        <f t="shared" si="0"/>
        <v>21633</v>
      </c>
      <c r="I47" s="1"/>
      <c r="W47" s="18"/>
    </row>
    <row r="48" spans="2:23" x14ac:dyDescent="0.2">
      <c r="B48" s="7" t="s">
        <v>61</v>
      </c>
      <c r="C48" s="87">
        <f>Data!AM32</f>
        <v>0</v>
      </c>
      <c r="D48" s="87">
        <f>Data!BG32</f>
        <v>0</v>
      </c>
      <c r="E48" s="87">
        <f>Data!CA32</f>
        <v>0</v>
      </c>
      <c r="F48" s="87">
        <f>Data!CU32</f>
        <v>0</v>
      </c>
      <c r="G48" s="87">
        <f>Data!DO32</f>
        <v>0</v>
      </c>
      <c r="H48" s="22">
        <f t="shared" si="0"/>
        <v>0</v>
      </c>
      <c r="I48" s="1"/>
      <c r="W48" s="18"/>
    </row>
    <row r="49" spans="2:23" x14ac:dyDescent="0.2">
      <c r="B49" s="7" t="s">
        <v>62</v>
      </c>
      <c r="C49" s="87">
        <f>Data!AN32</f>
        <v>0</v>
      </c>
      <c r="D49" s="87">
        <f>Data!BH32</f>
        <v>702</v>
      </c>
      <c r="E49" s="87">
        <f>Data!CB32</f>
        <v>0</v>
      </c>
      <c r="F49" s="87">
        <f>Data!CV32</f>
        <v>0</v>
      </c>
      <c r="G49" s="87">
        <f>Data!DP32</f>
        <v>0</v>
      </c>
      <c r="H49" s="22">
        <f t="shared" si="0"/>
        <v>702</v>
      </c>
      <c r="I49" s="1"/>
      <c r="W49" s="18"/>
    </row>
    <row r="50" spans="2:23" x14ac:dyDescent="0.2">
      <c r="B50" s="7" t="s">
        <v>63</v>
      </c>
      <c r="C50" s="87">
        <f>Data!AO32</f>
        <v>2229</v>
      </c>
      <c r="D50" s="87">
        <f>Data!BI32</f>
        <v>1042</v>
      </c>
      <c r="E50" s="87">
        <f>Data!CC32</f>
        <v>726</v>
      </c>
      <c r="F50" s="87">
        <f>Data!CW32</f>
        <v>0</v>
      </c>
      <c r="G50" s="87">
        <f>Data!DQ32</f>
        <v>0</v>
      </c>
      <c r="H50" s="22">
        <f t="shared" si="0"/>
        <v>3997</v>
      </c>
      <c r="I50" s="1"/>
      <c r="W50" s="18"/>
    </row>
    <row r="51" spans="2:23" x14ac:dyDescent="0.2">
      <c r="B51" s="7" t="s">
        <v>0</v>
      </c>
      <c r="C51" s="87">
        <f>Data!AP32</f>
        <v>652</v>
      </c>
      <c r="D51" s="87">
        <f>Data!BJ32</f>
        <v>4107</v>
      </c>
      <c r="E51" s="87">
        <f>Data!CD32</f>
        <v>1539</v>
      </c>
      <c r="F51" s="87">
        <f>Data!CX32</f>
        <v>0</v>
      </c>
      <c r="G51" s="87">
        <f>Data!DR32</f>
        <v>0</v>
      </c>
      <c r="H51" s="22">
        <f t="shared" si="0"/>
        <v>6298</v>
      </c>
      <c r="I51" s="1"/>
      <c r="W51" s="18"/>
    </row>
    <row r="52" spans="2:23" x14ac:dyDescent="0.2">
      <c r="B52" s="8" t="s">
        <v>34</v>
      </c>
      <c r="C52" s="22">
        <f>SUM(C32:C51)</f>
        <v>137655</v>
      </c>
      <c r="D52" s="22">
        <f>SUM(D32:D51)</f>
        <v>52217</v>
      </c>
      <c r="E52" s="22">
        <f>SUM(E32:E51)</f>
        <v>25482</v>
      </c>
      <c r="F52" s="22">
        <f>SUM(F32:F51)</f>
        <v>0</v>
      </c>
      <c r="G52" s="22">
        <f>SUM(G32:G51)</f>
        <v>2542</v>
      </c>
      <c r="H52" s="22">
        <f t="shared" si="0"/>
        <v>217896</v>
      </c>
      <c r="I52" s="1"/>
    </row>
    <row r="53" spans="2:23" x14ac:dyDescent="0.2">
      <c r="B53" s="14"/>
      <c r="C53" s="18"/>
      <c r="D53" s="18"/>
      <c r="E53" s="18"/>
      <c r="F53" s="18"/>
      <c r="G53" s="18"/>
      <c r="H53" s="18"/>
      <c r="I53" s="1"/>
    </row>
    <row r="54" spans="2:23" ht="13.5" customHeight="1" x14ac:dyDescent="0.2">
      <c r="B54" s="27"/>
      <c r="D54" s="395" t="s">
        <v>23</v>
      </c>
      <c r="E54" s="396"/>
      <c r="F54" s="397"/>
      <c r="G54" s="282" t="s">
        <v>24</v>
      </c>
      <c r="H54" s="282" t="s">
        <v>25</v>
      </c>
    </row>
    <row r="55" spans="2:23" ht="28.5" x14ac:dyDescent="0.2">
      <c r="B55" s="366" t="s">
        <v>40</v>
      </c>
      <c r="C55" s="398"/>
      <c r="D55" s="399" t="str">
        <f>Data!T32</f>
        <v>Weeaks, Cynthia</v>
      </c>
      <c r="E55" s="400"/>
      <c r="F55" s="401"/>
      <c r="G55" s="284" t="str">
        <f>Data!U32</f>
        <v>(325) 942-2043 ext 222</v>
      </c>
      <c r="H55" s="84" t="str">
        <f>Data!V32</f>
        <v>Cynthia.Weeaks@angelo.edu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Data!DS32</f>
        <v>4897795</v>
      </c>
      <c r="D61" s="88">
        <f>Data!EM32</f>
        <v>1580082</v>
      </c>
      <c r="E61" s="88">
        <f>Data!FG32</f>
        <v>1223256</v>
      </c>
      <c r="F61" s="88">
        <f>Data!GA32</f>
        <v>0</v>
      </c>
      <c r="G61" s="88">
        <f>Data!GU32</f>
        <v>0</v>
      </c>
      <c r="H61" s="21">
        <f>SUM(C61:G61)</f>
        <v>7701133</v>
      </c>
      <c r="I61" s="1"/>
    </row>
    <row r="62" spans="2:23" x14ac:dyDescent="0.2">
      <c r="B62" s="9" t="str">
        <f>$B$33</f>
        <v>Science</v>
      </c>
      <c r="C62" s="88">
        <f>Data!DT32</f>
        <v>2174247</v>
      </c>
      <c r="D62" s="88">
        <f>Data!EN32</f>
        <v>1025039</v>
      </c>
      <c r="E62" s="88">
        <f>Data!FH32</f>
        <v>148657</v>
      </c>
      <c r="F62" s="88">
        <f>Data!GB32</f>
        <v>0</v>
      </c>
      <c r="G62" s="88">
        <f>Data!GV32</f>
        <v>0</v>
      </c>
      <c r="H62" s="22">
        <f t="shared" ref="H62:H81" si="1">SUM(C62:G62)</f>
        <v>3347943</v>
      </c>
      <c r="I62" s="1"/>
    </row>
    <row r="63" spans="2:23" x14ac:dyDescent="0.2">
      <c r="B63" s="9" t="str">
        <f>$B$34</f>
        <v>Fine Arts</v>
      </c>
      <c r="C63" s="88">
        <f>Data!DU32</f>
        <v>1152809</v>
      </c>
      <c r="D63" s="88">
        <f>Data!EO32</f>
        <v>518441</v>
      </c>
      <c r="E63" s="88">
        <f>Data!FI32</f>
        <v>0</v>
      </c>
      <c r="F63" s="88">
        <f>Data!GC32</f>
        <v>0</v>
      </c>
      <c r="G63" s="88">
        <f>Data!GW32</f>
        <v>0</v>
      </c>
      <c r="H63" s="22">
        <f t="shared" si="1"/>
        <v>1671250</v>
      </c>
      <c r="I63" s="1"/>
    </row>
    <row r="64" spans="2:23" x14ac:dyDescent="0.2">
      <c r="B64" s="9" t="str">
        <f>$B$35</f>
        <v>Teacher Education</v>
      </c>
      <c r="C64" s="88">
        <f>Data!DV32</f>
        <v>117662</v>
      </c>
      <c r="D64" s="88">
        <f>Data!EP32</f>
        <v>274389</v>
      </c>
      <c r="E64" s="88">
        <f>Data!FJ32</f>
        <v>425403</v>
      </c>
      <c r="F64" s="88">
        <f>Data!GD32</f>
        <v>0</v>
      </c>
      <c r="G64" s="88">
        <f>Data!GX32</f>
        <v>0</v>
      </c>
      <c r="H64" s="22">
        <f t="shared" si="1"/>
        <v>817454</v>
      </c>
      <c r="I64" s="1"/>
    </row>
    <row r="65" spans="2:9" x14ac:dyDescent="0.2">
      <c r="B65" s="9" t="str">
        <f>$B$36</f>
        <v>Agriculture</v>
      </c>
      <c r="C65" s="88">
        <f>Data!DW32</f>
        <v>172115</v>
      </c>
      <c r="D65" s="88">
        <f>Data!EQ32</f>
        <v>235500</v>
      </c>
      <c r="E65" s="88">
        <f>Data!FK32</f>
        <v>64619</v>
      </c>
      <c r="F65" s="88">
        <f>Data!GE32</f>
        <v>0</v>
      </c>
      <c r="G65" s="88">
        <f>Data!GY32</f>
        <v>0</v>
      </c>
      <c r="H65" s="22">
        <f t="shared" si="1"/>
        <v>472234</v>
      </c>
      <c r="I65" s="1"/>
    </row>
    <row r="66" spans="2:9" x14ac:dyDescent="0.2">
      <c r="B66" s="9" t="str">
        <f>$B$37</f>
        <v>Engineering</v>
      </c>
      <c r="C66" s="88">
        <f>Data!DX32</f>
        <v>474261</v>
      </c>
      <c r="D66" s="88">
        <f>Data!ER32</f>
        <v>648132</v>
      </c>
      <c r="E66" s="88">
        <f>Data!FL32</f>
        <v>0</v>
      </c>
      <c r="F66" s="88">
        <f>Data!GF32</f>
        <v>0</v>
      </c>
      <c r="G66" s="88">
        <f>Data!GZ32</f>
        <v>0</v>
      </c>
      <c r="H66" s="22">
        <f t="shared" si="1"/>
        <v>1122393</v>
      </c>
      <c r="I66" s="1"/>
    </row>
    <row r="67" spans="2:9" x14ac:dyDescent="0.2">
      <c r="B67" s="9" t="str">
        <f>$B$38</f>
        <v>Home Economics</v>
      </c>
      <c r="C67" s="88">
        <f>Data!DY32</f>
        <v>22997</v>
      </c>
      <c r="D67" s="88">
        <f>Data!ES32</f>
        <v>35692</v>
      </c>
      <c r="E67" s="88">
        <f>Data!FM32</f>
        <v>32147</v>
      </c>
      <c r="F67" s="88">
        <f>Data!GG32</f>
        <v>0</v>
      </c>
      <c r="G67" s="88">
        <f>Data!HA32</f>
        <v>0</v>
      </c>
      <c r="H67" s="22">
        <f t="shared" si="1"/>
        <v>90836</v>
      </c>
      <c r="I67" s="1"/>
    </row>
    <row r="68" spans="2:9" x14ac:dyDescent="0.2">
      <c r="B68" s="9" t="str">
        <f>$B$39</f>
        <v>Law</v>
      </c>
      <c r="C68" s="88">
        <f>Data!DZ32</f>
        <v>0</v>
      </c>
      <c r="D68" s="88">
        <f>Data!ET32</f>
        <v>0</v>
      </c>
      <c r="E68" s="88">
        <f>Data!FN32</f>
        <v>0</v>
      </c>
      <c r="F68" s="88">
        <f>Data!GH32</f>
        <v>0</v>
      </c>
      <c r="G68" s="88">
        <f>Data!HB32</f>
        <v>0</v>
      </c>
      <c r="H68" s="22">
        <f t="shared" si="1"/>
        <v>0</v>
      </c>
      <c r="I68" s="1"/>
    </row>
    <row r="69" spans="2:9" x14ac:dyDescent="0.2">
      <c r="B69" s="9" t="str">
        <f>$B$40</f>
        <v>Social Service</v>
      </c>
      <c r="C69" s="88">
        <f>Data!EA32</f>
        <v>56560</v>
      </c>
      <c r="D69" s="88">
        <f>Data!EU32</f>
        <v>257748</v>
      </c>
      <c r="E69" s="88">
        <f>Data!FO32</f>
        <v>0</v>
      </c>
      <c r="F69" s="88">
        <f>Data!GI32</f>
        <v>0</v>
      </c>
      <c r="G69" s="88">
        <f>Data!HC32</f>
        <v>0</v>
      </c>
      <c r="H69" s="22">
        <f t="shared" si="1"/>
        <v>314308</v>
      </c>
      <c r="I69" s="1"/>
    </row>
    <row r="70" spans="2:9" x14ac:dyDescent="0.2">
      <c r="B70" s="9" t="str">
        <f>$B$41</f>
        <v>Library Science</v>
      </c>
      <c r="C70" s="88">
        <f>Data!EB32</f>
        <v>0</v>
      </c>
      <c r="D70" s="88">
        <f>Data!EV32</f>
        <v>0</v>
      </c>
      <c r="E70" s="88">
        <f>Data!FP32</f>
        <v>0</v>
      </c>
      <c r="F70" s="88">
        <f>Data!GJ32</f>
        <v>0</v>
      </c>
      <c r="G70" s="88">
        <f>Data!HD32</f>
        <v>0</v>
      </c>
      <c r="H70" s="22">
        <f t="shared" si="1"/>
        <v>0</v>
      </c>
      <c r="I70" s="1"/>
    </row>
    <row r="71" spans="2:9" x14ac:dyDescent="0.2">
      <c r="B71" s="9" t="str">
        <f>$B$42</f>
        <v>Veterinary Science</v>
      </c>
      <c r="C71" s="88">
        <f>Data!EC32</f>
        <v>0</v>
      </c>
      <c r="D71" s="88">
        <f>Data!EW32</f>
        <v>0</v>
      </c>
      <c r="E71" s="88">
        <f>Data!FQ32</f>
        <v>0</v>
      </c>
      <c r="F71" s="88">
        <f>Data!GK32</f>
        <v>0</v>
      </c>
      <c r="G71" s="88">
        <f>Data!HE32</f>
        <v>0</v>
      </c>
      <c r="H71" s="22">
        <f t="shared" si="1"/>
        <v>0</v>
      </c>
      <c r="I71" s="1"/>
    </row>
    <row r="72" spans="2:9" x14ac:dyDescent="0.2">
      <c r="B72" s="9" t="str">
        <f>$B$43</f>
        <v>Vocational Training</v>
      </c>
      <c r="C72" s="88">
        <f>Data!ED32</f>
        <v>0</v>
      </c>
      <c r="D72" s="88">
        <f>Data!EX32</f>
        <v>0</v>
      </c>
      <c r="E72" s="88">
        <f>Data!FR32</f>
        <v>0</v>
      </c>
      <c r="F72" s="88">
        <f>Data!GL32</f>
        <v>0</v>
      </c>
      <c r="G72" s="88">
        <f>Data!HF32</f>
        <v>0</v>
      </c>
      <c r="H72" s="22">
        <f t="shared" si="1"/>
        <v>0</v>
      </c>
      <c r="I72" s="1"/>
    </row>
    <row r="73" spans="2:9" x14ac:dyDescent="0.2">
      <c r="B73" s="9" t="str">
        <f>$B$44</f>
        <v>Physical Training</v>
      </c>
      <c r="C73" s="88">
        <f>Data!EE32</f>
        <v>68816</v>
      </c>
      <c r="D73" s="88">
        <f>Data!EY32</f>
        <v>0</v>
      </c>
      <c r="E73" s="88">
        <f>Data!FS32</f>
        <v>0</v>
      </c>
      <c r="F73" s="88">
        <f>Data!GM32</f>
        <v>0</v>
      </c>
      <c r="G73" s="88">
        <f>Data!HG32</f>
        <v>0</v>
      </c>
      <c r="H73" s="22">
        <f t="shared" si="1"/>
        <v>68816</v>
      </c>
      <c r="I73" s="1"/>
    </row>
    <row r="74" spans="2:9" x14ac:dyDescent="0.2">
      <c r="B74" s="9" t="str">
        <f>$B$45</f>
        <v>Health Services</v>
      </c>
      <c r="C74" s="88">
        <f>Data!EF32</f>
        <v>232618</v>
      </c>
      <c r="D74" s="88">
        <f>Data!EZ32</f>
        <v>354851</v>
      </c>
      <c r="E74" s="88">
        <f>Data!FT32</f>
        <v>66383</v>
      </c>
      <c r="F74" s="88">
        <f>Data!GN32</f>
        <v>0</v>
      </c>
      <c r="G74" s="88">
        <f>Data!HH32</f>
        <v>775351</v>
      </c>
      <c r="H74" s="22">
        <f t="shared" si="1"/>
        <v>1429203</v>
      </c>
      <c r="I74" s="1"/>
    </row>
    <row r="75" spans="2:9" x14ac:dyDescent="0.2">
      <c r="B75" s="9" t="str">
        <f>$B$46</f>
        <v>Pharmacy</v>
      </c>
      <c r="C75" s="88">
        <f>Data!EG32</f>
        <v>0</v>
      </c>
      <c r="D75" s="88">
        <f>Data!FA32</f>
        <v>0</v>
      </c>
      <c r="E75" s="88">
        <f>Data!FU32</f>
        <v>0</v>
      </c>
      <c r="F75" s="88">
        <f>Data!GO32</f>
        <v>0</v>
      </c>
      <c r="G75" s="88">
        <f>Data!HI32</f>
        <v>0</v>
      </c>
      <c r="H75" s="22">
        <f t="shared" si="1"/>
        <v>0</v>
      </c>
      <c r="I75" s="1"/>
    </row>
    <row r="76" spans="2:9" x14ac:dyDescent="0.2">
      <c r="B76" s="9" t="str">
        <f>$B$47</f>
        <v>Business Administration</v>
      </c>
      <c r="C76" s="88">
        <f>Data!EH32</f>
        <v>564547</v>
      </c>
      <c r="D76" s="88">
        <f>Data!FB32</f>
        <v>1240483</v>
      </c>
      <c r="E76" s="88">
        <f>Data!FV32</f>
        <v>733726</v>
      </c>
      <c r="F76" s="88">
        <f>Data!GP32</f>
        <v>0</v>
      </c>
      <c r="G76" s="88">
        <f>Data!HJ32</f>
        <v>0</v>
      </c>
      <c r="H76" s="22">
        <f t="shared" si="1"/>
        <v>2538756</v>
      </c>
      <c r="I76" s="1"/>
    </row>
    <row r="77" spans="2:9" x14ac:dyDescent="0.2">
      <c r="B77" s="9" t="str">
        <f>$B$48</f>
        <v>Optometry</v>
      </c>
      <c r="C77" s="88">
        <f>Data!EI32</f>
        <v>0</v>
      </c>
      <c r="D77" s="88">
        <f>Data!FC32</f>
        <v>0</v>
      </c>
      <c r="E77" s="88">
        <f>Data!FW32</f>
        <v>0</v>
      </c>
      <c r="F77" s="88">
        <f>Data!GQ32</f>
        <v>0</v>
      </c>
      <c r="G77" s="88">
        <f>Data!HK32</f>
        <v>0</v>
      </c>
      <c r="H77" s="22">
        <f t="shared" si="1"/>
        <v>0</v>
      </c>
      <c r="I77" s="1"/>
    </row>
    <row r="78" spans="2:9" x14ac:dyDescent="0.2">
      <c r="B78" s="9" t="str">
        <f>$B$49</f>
        <v>Teacher Ed-Practice Teaching</v>
      </c>
      <c r="C78" s="88">
        <f>Data!EJ32</f>
        <v>0</v>
      </c>
      <c r="D78" s="88">
        <f>Data!FD32</f>
        <v>0</v>
      </c>
      <c r="E78" s="88">
        <f>Data!FX32</f>
        <v>0</v>
      </c>
      <c r="F78" s="88">
        <f>Data!GR32</f>
        <v>0</v>
      </c>
      <c r="G78" s="88">
        <f>Data!HL32</f>
        <v>0</v>
      </c>
      <c r="H78" s="22">
        <f t="shared" si="1"/>
        <v>0</v>
      </c>
      <c r="I78" s="1"/>
    </row>
    <row r="79" spans="2:9" x14ac:dyDescent="0.2">
      <c r="B79" s="9" t="str">
        <f>$B$50</f>
        <v>Technology</v>
      </c>
      <c r="C79" s="88">
        <f>Data!EK32</f>
        <v>131908</v>
      </c>
      <c r="D79" s="88">
        <f>Data!FE32</f>
        <v>84379</v>
      </c>
      <c r="E79" s="88">
        <f>Data!FY32</f>
        <v>136437</v>
      </c>
      <c r="F79" s="88">
        <f>Data!GS32</f>
        <v>0</v>
      </c>
      <c r="G79" s="88">
        <f>Data!HM32</f>
        <v>0</v>
      </c>
      <c r="H79" s="22">
        <f t="shared" si="1"/>
        <v>352724</v>
      </c>
      <c r="I79" s="1"/>
    </row>
    <row r="80" spans="2:9" x14ac:dyDescent="0.2">
      <c r="B80" s="9" t="str">
        <f>$B$51</f>
        <v>Nursing</v>
      </c>
      <c r="C80" s="88">
        <f>Data!EL32</f>
        <v>89724</v>
      </c>
      <c r="D80" s="88">
        <f>Data!FF32</f>
        <v>1042092</v>
      </c>
      <c r="E80" s="88">
        <f>Data!FZ32</f>
        <v>864535</v>
      </c>
      <c r="F80" s="88">
        <f>Data!GT32</f>
        <v>0</v>
      </c>
      <c r="G80" s="88">
        <f>Data!HN32</f>
        <v>0</v>
      </c>
      <c r="H80" s="22">
        <f t="shared" si="1"/>
        <v>1996351</v>
      </c>
      <c r="I80" s="1"/>
    </row>
    <row r="81" spans="2:9" x14ac:dyDescent="0.2">
      <c r="B81" s="39" t="str">
        <f>$B$52</f>
        <v>Totals</v>
      </c>
      <c r="C81" s="21">
        <f>SUM(C61:C80)</f>
        <v>10156059</v>
      </c>
      <c r="D81" s="21">
        <f>SUM(D61:D80)</f>
        <v>7296828</v>
      </c>
      <c r="E81" s="21">
        <f>SUM(E61:E80)</f>
        <v>3695163</v>
      </c>
      <c r="F81" s="21">
        <f>SUM(F61:F80)</f>
        <v>0</v>
      </c>
      <c r="G81" s="21">
        <f>SUM(G61:G80)</f>
        <v>775351</v>
      </c>
      <c r="H81" s="21">
        <f t="shared" si="1"/>
        <v>21923401</v>
      </c>
      <c r="I81" s="1"/>
    </row>
    <row r="82" spans="2:9" x14ac:dyDescent="0.2">
      <c r="B82" s="14"/>
      <c r="C82" s="15"/>
      <c r="D82" s="15"/>
      <c r="E82" s="15"/>
      <c r="F82" s="15"/>
      <c r="G82" s="15"/>
      <c r="H82" s="16"/>
      <c r="I82" s="1"/>
    </row>
    <row r="83" spans="2:9" ht="13.5" customHeight="1" x14ac:dyDescent="0.2">
      <c r="B83" s="27"/>
      <c r="D83" s="395" t="s">
        <v>23</v>
      </c>
      <c r="E83" s="396"/>
      <c r="F83" s="397"/>
      <c r="G83" s="282" t="s">
        <v>24</v>
      </c>
      <c r="H83" s="282" t="s">
        <v>25</v>
      </c>
    </row>
    <row r="84" spans="2:9" ht="28.5" x14ac:dyDescent="0.2">
      <c r="B84" s="366" t="s">
        <v>41</v>
      </c>
      <c r="C84" s="398"/>
      <c r="D84" s="399" t="str">
        <f>Data!T32</f>
        <v>Weeaks, Cynthia</v>
      </c>
      <c r="E84" s="400"/>
      <c r="F84" s="401"/>
      <c r="G84" s="284" t="str">
        <f>Data!U32</f>
        <v>(325) 942-2043 ext 222</v>
      </c>
      <c r="H84" s="84" t="str">
        <f>Data!V32</f>
        <v>Cynthia.Weeaks@angelo.edu</v>
      </c>
    </row>
    <row r="85" spans="2:9" ht="13.5" customHeight="1" x14ac:dyDescent="0.2">
      <c r="B85" s="27"/>
      <c r="C85" s="27"/>
      <c r="D85" s="27"/>
      <c r="E85" s="27"/>
      <c r="F85" s="27"/>
      <c r="G85" s="27"/>
      <c r="H85" s="5"/>
    </row>
    <row r="86" spans="2:9" x14ac:dyDescent="0.2">
      <c r="B86" s="283" t="s">
        <v>33</v>
      </c>
      <c r="C86" s="13"/>
      <c r="D86" s="13"/>
      <c r="E86" s="13"/>
      <c r="F86" s="13"/>
      <c r="G86" s="13"/>
      <c r="H86" s="17">
        <f>H13+H14</f>
        <v>46441205</v>
      </c>
    </row>
    <row r="87" spans="2:9" ht="42.75" customHeight="1" x14ac:dyDescent="0.2">
      <c r="B87" s="361" t="s">
        <v>8</v>
      </c>
      <c r="C87" s="361"/>
      <c r="D87" s="361"/>
      <c r="E87" s="361"/>
      <c r="F87" s="361"/>
      <c r="G87" s="361"/>
      <c r="H87" s="38"/>
    </row>
    <row r="88" spans="2:9" x14ac:dyDescent="0.2">
      <c r="B88" s="283"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Data!HR32</f>
        <v>38833</v>
      </c>
      <c r="D91" s="171">
        <f>Data!IL32</f>
        <v>0</v>
      </c>
      <c r="E91" s="171">
        <f>Data!JF32</f>
        <v>0</v>
      </c>
      <c r="F91" s="171">
        <f>Data!JZ32</f>
        <v>0</v>
      </c>
      <c r="G91" s="171">
        <f>Data!KT32</f>
        <v>0</v>
      </c>
      <c r="H91" s="40">
        <f t="shared" ref="H91:H111" si="2">SUM(C91:G91)</f>
        <v>38833</v>
      </c>
    </row>
    <row r="92" spans="2:9" x14ac:dyDescent="0.2">
      <c r="B92" s="9" t="str">
        <f>$B$33</f>
        <v>Science</v>
      </c>
      <c r="C92" s="171">
        <f>Data!HS32</f>
        <v>61023</v>
      </c>
      <c r="D92" s="171">
        <f>Data!IM32</f>
        <v>0</v>
      </c>
      <c r="E92" s="171">
        <f>Data!JG32</f>
        <v>0</v>
      </c>
      <c r="F92" s="171">
        <f>Data!KA32</f>
        <v>0</v>
      </c>
      <c r="G92" s="171">
        <f>Data!KU32</f>
        <v>0</v>
      </c>
      <c r="H92" s="75">
        <f t="shared" si="2"/>
        <v>61023</v>
      </c>
    </row>
    <row r="93" spans="2:9" x14ac:dyDescent="0.2">
      <c r="B93" s="9" t="str">
        <f>$B$34</f>
        <v>Fine Arts</v>
      </c>
      <c r="C93" s="171">
        <f>Data!HT32</f>
        <v>16643</v>
      </c>
      <c r="D93" s="171">
        <f>Data!IN32</f>
        <v>0</v>
      </c>
      <c r="E93" s="171">
        <f>Data!JH32</f>
        <v>0</v>
      </c>
      <c r="F93" s="171">
        <f>Data!KB32</f>
        <v>0</v>
      </c>
      <c r="G93" s="171">
        <f>Data!KV32</f>
        <v>0</v>
      </c>
      <c r="H93" s="75">
        <f t="shared" si="2"/>
        <v>16643</v>
      </c>
    </row>
    <row r="94" spans="2:9" x14ac:dyDescent="0.2">
      <c r="B94" s="9" t="str">
        <f>$B$35</f>
        <v>Teacher Education</v>
      </c>
      <c r="C94" s="171">
        <f>Data!HU32</f>
        <v>0</v>
      </c>
      <c r="D94" s="171">
        <f>Data!IO32</f>
        <v>0</v>
      </c>
      <c r="E94" s="171">
        <f>Data!JI32</f>
        <v>0</v>
      </c>
      <c r="F94" s="171">
        <f>Data!KC32</f>
        <v>0</v>
      </c>
      <c r="G94" s="171">
        <f>Data!KW32</f>
        <v>0</v>
      </c>
      <c r="H94" s="75">
        <f t="shared" si="2"/>
        <v>0</v>
      </c>
    </row>
    <row r="95" spans="2:9" x14ac:dyDescent="0.2">
      <c r="B95" s="9" t="str">
        <f>$B$36</f>
        <v>Agriculture</v>
      </c>
      <c r="C95" s="171">
        <f>Data!HV32</f>
        <v>0</v>
      </c>
      <c r="D95" s="171">
        <f>Data!IP32</f>
        <v>0</v>
      </c>
      <c r="E95" s="171">
        <f>Data!JJ32</f>
        <v>0</v>
      </c>
      <c r="F95" s="171">
        <f>Data!KD32</f>
        <v>0</v>
      </c>
      <c r="G95" s="171">
        <f>Data!KX32</f>
        <v>0</v>
      </c>
      <c r="H95" s="75">
        <f t="shared" si="2"/>
        <v>0</v>
      </c>
    </row>
    <row r="96" spans="2:9" x14ac:dyDescent="0.2">
      <c r="B96" s="9" t="str">
        <f>$B$37</f>
        <v>Engineering</v>
      </c>
      <c r="C96" s="171">
        <f>Data!HW32</f>
        <v>0</v>
      </c>
      <c r="D96" s="171">
        <f>Data!IQ32</f>
        <v>0</v>
      </c>
      <c r="E96" s="171">
        <f>Data!JK32</f>
        <v>0</v>
      </c>
      <c r="F96" s="171">
        <f>Data!KE32</f>
        <v>0</v>
      </c>
      <c r="G96" s="171">
        <f>Data!KY32</f>
        <v>0</v>
      </c>
      <c r="H96" s="75">
        <f t="shared" si="2"/>
        <v>0</v>
      </c>
    </row>
    <row r="97" spans="2:8" x14ac:dyDescent="0.2">
      <c r="B97" s="9" t="str">
        <f>$B$38</f>
        <v>Home Economics</v>
      </c>
      <c r="C97" s="171">
        <f>Data!HX32</f>
        <v>0</v>
      </c>
      <c r="D97" s="171">
        <f>Data!IR32</f>
        <v>0</v>
      </c>
      <c r="E97" s="171">
        <f>Data!JL32</f>
        <v>0</v>
      </c>
      <c r="F97" s="171">
        <f>Data!KF32</f>
        <v>0</v>
      </c>
      <c r="G97" s="171">
        <f>Data!KZ32</f>
        <v>0</v>
      </c>
      <c r="H97" s="75">
        <f t="shared" si="2"/>
        <v>0</v>
      </c>
    </row>
    <row r="98" spans="2:8" x14ac:dyDescent="0.2">
      <c r="B98" s="9" t="str">
        <f>$B$39</f>
        <v>Law</v>
      </c>
      <c r="C98" s="171">
        <f>Data!HY32</f>
        <v>0</v>
      </c>
      <c r="D98" s="171">
        <f>Data!IS32</f>
        <v>0</v>
      </c>
      <c r="E98" s="171">
        <f>Data!JM32</f>
        <v>0</v>
      </c>
      <c r="F98" s="171">
        <f>Data!KG32</f>
        <v>0</v>
      </c>
      <c r="G98" s="171">
        <f>Data!LA32</f>
        <v>0</v>
      </c>
      <c r="H98" s="75">
        <f t="shared" si="2"/>
        <v>0</v>
      </c>
    </row>
    <row r="99" spans="2:8" x14ac:dyDescent="0.2">
      <c r="B99" s="9" t="str">
        <f>$B$40</f>
        <v>Social Service</v>
      </c>
      <c r="C99" s="171">
        <f>Data!HZ32</f>
        <v>44380</v>
      </c>
      <c r="D99" s="171">
        <f>Data!IT32</f>
        <v>0</v>
      </c>
      <c r="E99" s="171">
        <f>Data!JN32</f>
        <v>0</v>
      </c>
      <c r="F99" s="171">
        <f>Data!KH32</f>
        <v>0</v>
      </c>
      <c r="G99" s="171">
        <f>Data!LB32</f>
        <v>0</v>
      </c>
      <c r="H99" s="75">
        <f t="shared" si="2"/>
        <v>44380</v>
      </c>
    </row>
    <row r="100" spans="2:8" x14ac:dyDescent="0.2">
      <c r="B100" s="9" t="str">
        <f>$B$41</f>
        <v>Library Science</v>
      </c>
      <c r="C100" s="171">
        <f>Data!IA32</f>
        <v>0</v>
      </c>
      <c r="D100" s="171">
        <f>Data!IU32</f>
        <v>0</v>
      </c>
      <c r="E100" s="171">
        <f>Data!JO32</f>
        <v>0</v>
      </c>
      <c r="F100" s="171">
        <f>Data!KI32</f>
        <v>0</v>
      </c>
      <c r="G100" s="171">
        <f>Data!LC32</f>
        <v>0</v>
      </c>
      <c r="H100" s="75">
        <f t="shared" si="2"/>
        <v>0</v>
      </c>
    </row>
    <row r="101" spans="2:8" x14ac:dyDescent="0.2">
      <c r="B101" s="9" t="str">
        <f>$B$42</f>
        <v>Veterinary Science</v>
      </c>
      <c r="C101" s="171">
        <f>Data!IB32</f>
        <v>0</v>
      </c>
      <c r="D101" s="171">
        <f>Data!IV32</f>
        <v>0</v>
      </c>
      <c r="E101" s="171">
        <f>Data!JP32</f>
        <v>0</v>
      </c>
      <c r="F101" s="171">
        <f>Data!KJ32</f>
        <v>0</v>
      </c>
      <c r="G101" s="171">
        <f>Data!LD32</f>
        <v>0</v>
      </c>
      <c r="H101" s="75">
        <f t="shared" si="2"/>
        <v>0</v>
      </c>
    </row>
    <row r="102" spans="2:8" x14ac:dyDescent="0.2">
      <c r="B102" s="9" t="str">
        <f>$B$43</f>
        <v>Vocational Training</v>
      </c>
      <c r="C102" s="171">
        <f>Data!IC32</f>
        <v>0</v>
      </c>
      <c r="D102" s="171">
        <f>Data!IW32</f>
        <v>0</v>
      </c>
      <c r="E102" s="171">
        <f>Data!JQ32</f>
        <v>0</v>
      </c>
      <c r="F102" s="171">
        <f>Data!KK32</f>
        <v>0</v>
      </c>
      <c r="G102" s="171">
        <f>Data!LE32</f>
        <v>0</v>
      </c>
      <c r="H102" s="75">
        <f t="shared" si="2"/>
        <v>0</v>
      </c>
    </row>
    <row r="103" spans="2:8" x14ac:dyDescent="0.2">
      <c r="B103" s="9" t="str">
        <f>$B$44</f>
        <v>Physical Training</v>
      </c>
      <c r="C103" s="171">
        <f>Data!ID32</f>
        <v>0</v>
      </c>
      <c r="D103" s="171">
        <f>Data!IX32</f>
        <v>0</v>
      </c>
      <c r="E103" s="171">
        <f>Data!JR32</f>
        <v>0</v>
      </c>
      <c r="F103" s="171">
        <f>Data!KL32</f>
        <v>0</v>
      </c>
      <c r="G103" s="171">
        <f>Data!LF32</f>
        <v>0</v>
      </c>
      <c r="H103" s="75">
        <f t="shared" si="2"/>
        <v>0</v>
      </c>
    </row>
    <row r="104" spans="2:8" x14ac:dyDescent="0.2">
      <c r="B104" s="9" t="str">
        <f>$B$45</f>
        <v>Health Services</v>
      </c>
      <c r="C104" s="171">
        <f>Data!IE32</f>
        <v>0</v>
      </c>
      <c r="D104" s="171">
        <f>Data!IY32</f>
        <v>0</v>
      </c>
      <c r="E104" s="171">
        <f>Data!JS32</f>
        <v>0</v>
      </c>
      <c r="F104" s="171">
        <f>Data!KM32</f>
        <v>0</v>
      </c>
      <c r="G104" s="171">
        <f>Data!LG32</f>
        <v>0</v>
      </c>
      <c r="H104" s="75">
        <f t="shared" si="2"/>
        <v>0</v>
      </c>
    </row>
    <row r="105" spans="2:8" x14ac:dyDescent="0.2">
      <c r="B105" s="9" t="str">
        <f>$B$46</f>
        <v>Pharmacy</v>
      </c>
      <c r="C105" s="171">
        <f>Data!IF32</f>
        <v>0</v>
      </c>
      <c r="D105" s="171">
        <f>Data!IZ32</f>
        <v>0</v>
      </c>
      <c r="E105" s="171">
        <f>Data!JT32</f>
        <v>0</v>
      </c>
      <c r="F105" s="171">
        <f>Data!KN32</f>
        <v>0</v>
      </c>
      <c r="G105" s="171">
        <f>Data!LH32</f>
        <v>0</v>
      </c>
      <c r="H105" s="75">
        <f t="shared" si="2"/>
        <v>0</v>
      </c>
    </row>
    <row r="106" spans="2:8" x14ac:dyDescent="0.2">
      <c r="B106" s="9" t="str">
        <f>$B$47</f>
        <v>Business Administration</v>
      </c>
      <c r="C106" s="171">
        <f>Data!IG32</f>
        <v>0</v>
      </c>
      <c r="D106" s="171">
        <f>Data!JA32</f>
        <v>0</v>
      </c>
      <c r="E106" s="171">
        <f>Data!JU32</f>
        <v>0</v>
      </c>
      <c r="F106" s="171">
        <f>Data!KO32</f>
        <v>0</v>
      </c>
      <c r="G106" s="171">
        <f>Data!LI32</f>
        <v>0</v>
      </c>
      <c r="H106" s="75">
        <f t="shared" si="2"/>
        <v>0</v>
      </c>
    </row>
    <row r="107" spans="2:8" x14ac:dyDescent="0.2">
      <c r="B107" s="9" t="str">
        <f>$B$48</f>
        <v>Optometry</v>
      </c>
      <c r="C107" s="171">
        <f>Data!IH32</f>
        <v>0</v>
      </c>
      <c r="D107" s="171">
        <f>Data!JB32</f>
        <v>0</v>
      </c>
      <c r="E107" s="171">
        <f>Data!JV32</f>
        <v>0</v>
      </c>
      <c r="F107" s="171">
        <f>Data!KP32</f>
        <v>0</v>
      </c>
      <c r="G107" s="171">
        <f>Data!LJ32</f>
        <v>0</v>
      </c>
      <c r="H107" s="75">
        <f t="shared" si="2"/>
        <v>0</v>
      </c>
    </row>
    <row r="108" spans="2:8" x14ac:dyDescent="0.2">
      <c r="B108" s="9" t="str">
        <f>$B$49</f>
        <v>Teacher Ed-Practice Teaching</v>
      </c>
      <c r="C108" s="171">
        <f>Data!II32</f>
        <v>0</v>
      </c>
      <c r="D108" s="171">
        <f>Data!JC32</f>
        <v>0</v>
      </c>
      <c r="E108" s="171">
        <f>Data!JW32</f>
        <v>0</v>
      </c>
      <c r="F108" s="171">
        <f>Data!KQ32</f>
        <v>0</v>
      </c>
      <c r="G108" s="171">
        <f>Data!LK32</f>
        <v>0</v>
      </c>
      <c r="H108" s="75">
        <f t="shared" si="2"/>
        <v>0</v>
      </c>
    </row>
    <row r="109" spans="2:8" x14ac:dyDescent="0.2">
      <c r="B109" s="9" t="str">
        <f>$B$50</f>
        <v>Technology</v>
      </c>
      <c r="C109" s="171">
        <f>Data!IJ32</f>
        <v>0</v>
      </c>
      <c r="D109" s="171">
        <f>Data!JD32</f>
        <v>0</v>
      </c>
      <c r="E109" s="171">
        <f>Data!JX32</f>
        <v>0</v>
      </c>
      <c r="F109" s="171">
        <f>Data!KR32</f>
        <v>0</v>
      </c>
      <c r="G109" s="171">
        <f>Data!LL32</f>
        <v>0</v>
      </c>
      <c r="H109" s="75">
        <f t="shared" si="2"/>
        <v>0</v>
      </c>
    </row>
    <row r="110" spans="2:8" x14ac:dyDescent="0.2">
      <c r="B110" s="9" t="str">
        <f>$B$51</f>
        <v>Nursing</v>
      </c>
      <c r="C110" s="171">
        <f>Data!IK32</f>
        <v>0</v>
      </c>
      <c r="D110" s="171">
        <f>Data!JE32</f>
        <v>0</v>
      </c>
      <c r="E110" s="171">
        <f>Data!JY32</f>
        <v>0</v>
      </c>
      <c r="F110" s="171">
        <f>Data!KS32</f>
        <v>0</v>
      </c>
      <c r="G110" s="171">
        <f>Data!HPM32</f>
        <v>0</v>
      </c>
      <c r="H110" s="75">
        <f t="shared" si="2"/>
        <v>0</v>
      </c>
    </row>
    <row r="111" spans="2:8" x14ac:dyDescent="0.2">
      <c r="B111" s="39" t="str">
        <f>$B$52</f>
        <v>Totals</v>
      </c>
      <c r="C111" s="40">
        <f>SUM(C91:C110)</f>
        <v>160879</v>
      </c>
      <c r="D111" s="40">
        <f>SUM(D91:D110)</f>
        <v>0</v>
      </c>
      <c r="E111" s="40">
        <f>SUM(E91:E110)</f>
        <v>0</v>
      </c>
      <c r="F111" s="40">
        <f>SUM(F91:F110)</f>
        <v>0</v>
      </c>
      <c r="G111" s="40">
        <f>SUM(G91:G110)</f>
        <v>0</v>
      </c>
      <c r="H111" s="40">
        <f t="shared" si="2"/>
        <v>160879</v>
      </c>
    </row>
    <row r="112" spans="2:8"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4936628</v>
      </c>
      <c r="D116" s="21">
        <f t="shared" si="3"/>
        <v>1580082</v>
      </c>
      <c r="E116" s="21">
        <f t="shared" si="3"/>
        <v>1223256</v>
      </c>
      <c r="F116" s="21">
        <f t="shared" si="3"/>
        <v>0</v>
      </c>
      <c r="G116" s="21">
        <f t="shared" si="3"/>
        <v>0</v>
      </c>
      <c r="H116" s="40">
        <f t="shared" ref="H116:H136" si="4">SUM(C116:G116)</f>
        <v>7739966</v>
      </c>
      <c r="I116" s="1"/>
    </row>
    <row r="117" spans="2:9" x14ac:dyDescent="0.2">
      <c r="B117" s="9" t="str">
        <f>$B$33</f>
        <v>Science</v>
      </c>
      <c r="C117" s="22">
        <f t="shared" si="3"/>
        <v>2235270</v>
      </c>
      <c r="D117" s="22">
        <f t="shared" si="3"/>
        <v>1025039</v>
      </c>
      <c r="E117" s="22">
        <f t="shared" si="3"/>
        <v>148657</v>
      </c>
      <c r="F117" s="22">
        <f t="shared" si="3"/>
        <v>0</v>
      </c>
      <c r="G117" s="22">
        <f t="shared" si="3"/>
        <v>0</v>
      </c>
      <c r="H117" s="75">
        <f t="shared" si="4"/>
        <v>3408966</v>
      </c>
      <c r="I117" s="1"/>
    </row>
    <row r="118" spans="2:9" x14ac:dyDescent="0.2">
      <c r="B118" s="9" t="str">
        <f>$B$34</f>
        <v>Fine Arts</v>
      </c>
      <c r="C118" s="22">
        <f t="shared" si="3"/>
        <v>1169452</v>
      </c>
      <c r="D118" s="22">
        <f t="shared" si="3"/>
        <v>518441</v>
      </c>
      <c r="E118" s="22">
        <f t="shared" si="3"/>
        <v>0</v>
      </c>
      <c r="F118" s="22">
        <f t="shared" si="3"/>
        <v>0</v>
      </c>
      <c r="G118" s="22">
        <f t="shared" si="3"/>
        <v>0</v>
      </c>
      <c r="H118" s="75">
        <f t="shared" si="4"/>
        <v>1687893</v>
      </c>
      <c r="I118" s="1"/>
    </row>
    <row r="119" spans="2:9" x14ac:dyDescent="0.2">
      <c r="B119" s="9" t="str">
        <f>$B$35</f>
        <v>Teacher Education</v>
      </c>
      <c r="C119" s="22">
        <f t="shared" si="3"/>
        <v>117662</v>
      </c>
      <c r="D119" s="22">
        <f t="shared" si="3"/>
        <v>274389</v>
      </c>
      <c r="E119" s="22">
        <f t="shared" si="3"/>
        <v>425403</v>
      </c>
      <c r="F119" s="22">
        <f t="shared" si="3"/>
        <v>0</v>
      </c>
      <c r="G119" s="22">
        <f t="shared" si="3"/>
        <v>0</v>
      </c>
      <c r="H119" s="75">
        <f t="shared" si="4"/>
        <v>817454</v>
      </c>
      <c r="I119" s="1"/>
    </row>
    <row r="120" spans="2:9" x14ac:dyDescent="0.2">
      <c r="B120" s="9" t="str">
        <f>$B$36</f>
        <v>Agriculture</v>
      </c>
      <c r="C120" s="22">
        <f t="shared" si="3"/>
        <v>172115</v>
      </c>
      <c r="D120" s="22">
        <f t="shared" si="3"/>
        <v>235500</v>
      </c>
      <c r="E120" s="22">
        <f t="shared" si="3"/>
        <v>64619</v>
      </c>
      <c r="F120" s="22">
        <f t="shared" si="3"/>
        <v>0</v>
      </c>
      <c r="G120" s="22">
        <f t="shared" si="3"/>
        <v>0</v>
      </c>
      <c r="H120" s="75">
        <f t="shared" si="4"/>
        <v>472234</v>
      </c>
      <c r="I120" s="1"/>
    </row>
    <row r="121" spans="2:9" x14ac:dyDescent="0.2">
      <c r="B121" s="9" t="str">
        <f>$B$37</f>
        <v>Engineering</v>
      </c>
      <c r="C121" s="22">
        <f t="shared" si="3"/>
        <v>474261</v>
      </c>
      <c r="D121" s="22">
        <f t="shared" si="3"/>
        <v>648132</v>
      </c>
      <c r="E121" s="22">
        <f t="shared" si="3"/>
        <v>0</v>
      </c>
      <c r="F121" s="22">
        <f t="shared" si="3"/>
        <v>0</v>
      </c>
      <c r="G121" s="22">
        <f t="shared" si="3"/>
        <v>0</v>
      </c>
      <c r="H121" s="75">
        <f t="shared" si="4"/>
        <v>1122393</v>
      </c>
      <c r="I121" s="1"/>
    </row>
    <row r="122" spans="2:9" x14ac:dyDescent="0.2">
      <c r="B122" s="9" t="str">
        <f>$B$38</f>
        <v>Home Economics</v>
      </c>
      <c r="C122" s="22">
        <f t="shared" si="3"/>
        <v>22997</v>
      </c>
      <c r="D122" s="22">
        <f t="shared" si="3"/>
        <v>35692</v>
      </c>
      <c r="E122" s="22">
        <f t="shared" si="3"/>
        <v>32147</v>
      </c>
      <c r="F122" s="22">
        <f t="shared" si="3"/>
        <v>0</v>
      </c>
      <c r="G122" s="22">
        <f t="shared" si="3"/>
        <v>0</v>
      </c>
      <c r="H122" s="75">
        <f t="shared" si="4"/>
        <v>90836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100940</v>
      </c>
      <c r="D124" s="22">
        <f t="shared" si="3"/>
        <v>257748</v>
      </c>
      <c r="E124" s="22">
        <f t="shared" si="3"/>
        <v>0</v>
      </c>
      <c r="F124" s="22">
        <f t="shared" si="3"/>
        <v>0</v>
      </c>
      <c r="G124" s="22">
        <f t="shared" si="3"/>
        <v>0</v>
      </c>
      <c r="H124" s="75">
        <f t="shared" si="4"/>
        <v>358688</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68816</v>
      </c>
      <c r="D128" s="22">
        <f t="shared" si="3"/>
        <v>0</v>
      </c>
      <c r="E128" s="22">
        <f t="shared" si="3"/>
        <v>0</v>
      </c>
      <c r="F128" s="22">
        <f t="shared" si="3"/>
        <v>0</v>
      </c>
      <c r="G128" s="22">
        <f t="shared" si="3"/>
        <v>0</v>
      </c>
      <c r="H128" s="75">
        <f t="shared" si="4"/>
        <v>68816</v>
      </c>
      <c r="I128" s="1"/>
    </row>
    <row r="129" spans="2:12" x14ac:dyDescent="0.2">
      <c r="B129" s="9" t="str">
        <f>$B$45</f>
        <v>Health Services</v>
      </c>
      <c r="C129" s="22">
        <f t="shared" si="3"/>
        <v>232618</v>
      </c>
      <c r="D129" s="22">
        <f t="shared" si="3"/>
        <v>354851</v>
      </c>
      <c r="E129" s="22">
        <f t="shared" si="3"/>
        <v>66383</v>
      </c>
      <c r="F129" s="22">
        <f t="shared" si="3"/>
        <v>0</v>
      </c>
      <c r="G129" s="22">
        <f t="shared" si="3"/>
        <v>775351</v>
      </c>
      <c r="H129" s="75">
        <f t="shared" si="4"/>
        <v>1429203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564547</v>
      </c>
      <c r="D131" s="22">
        <f t="shared" si="3"/>
        <v>1240483</v>
      </c>
      <c r="E131" s="22">
        <f t="shared" si="3"/>
        <v>733726</v>
      </c>
      <c r="F131" s="22">
        <f t="shared" si="3"/>
        <v>0</v>
      </c>
      <c r="G131" s="22">
        <f t="shared" si="3"/>
        <v>0</v>
      </c>
      <c r="H131" s="75">
        <f t="shared" si="4"/>
        <v>2538756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131908</v>
      </c>
      <c r="D134" s="22">
        <f t="shared" si="5"/>
        <v>84379</v>
      </c>
      <c r="E134" s="22">
        <f t="shared" si="5"/>
        <v>136437</v>
      </c>
      <c r="F134" s="22">
        <f t="shared" si="5"/>
        <v>0</v>
      </c>
      <c r="G134" s="22">
        <f t="shared" si="5"/>
        <v>0</v>
      </c>
      <c r="H134" s="75">
        <f t="shared" si="4"/>
        <v>352724</v>
      </c>
      <c r="I134" s="1"/>
    </row>
    <row r="135" spans="2:12" x14ac:dyDescent="0.2">
      <c r="B135" s="9" t="str">
        <f>$B$51</f>
        <v>Nursing</v>
      </c>
      <c r="C135" s="22">
        <f t="shared" si="5"/>
        <v>89724</v>
      </c>
      <c r="D135" s="22">
        <f t="shared" si="5"/>
        <v>1042092</v>
      </c>
      <c r="E135" s="22">
        <f t="shared" si="5"/>
        <v>864535</v>
      </c>
      <c r="F135" s="22">
        <f t="shared" si="5"/>
        <v>0</v>
      </c>
      <c r="G135" s="22">
        <f t="shared" si="5"/>
        <v>0</v>
      </c>
      <c r="H135" s="75">
        <f t="shared" si="4"/>
        <v>1996351</v>
      </c>
      <c r="I135" s="1"/>
    </row>
    <row r="136" spans="2:12" x14ac:dyDescent="0.2">
      <c r="B136" s="39" t="str">
        <f>$B$52</f>
        <v>Totals</v>
      </c>
      <c r="C136" s="40">
        <f>SUM(C116:C135)</f>
        <v>10316938</v>
      </c>
      <c r="D136" s="40">
        <f>SUM(D116:D135)</f>
        <v>7296828</v>
      </c>
      <c r="E136" s="40">
        <f>SUM(E116:E135)</f>
        <v>3695163</v>
      </c>
      <c r="F136" s="40">
        <f>SUM(F116:F135)</f>
        <v>0</v>
      </c>
      <c r="G136" s="40">
        <f>SUM(G116:G135)</f>
        <v>775351</v>
      </c>
      <c r="H136" s="40">
        <f t="shared" si="4"/>
        <v>22084280</v>
      </c>
      <c r="I136" s="1"/>
    </row>
    <row r="137" spans="2:12" x14ac:dyDescent="0.2">
      <c r="B137" s="50"/>
      <c r="C137" s="51"/>
      <c r="D137" s="51"/>
      <c r="E137" s="51"/>
      <c r="F137" s="51"/>
      <c r="G137" s="51"/>
      <c r="H137" s="52"/>
      <c r="I137" s="1"/>
    </row>
    <row r="138" spans="2:12" x14ac:dyDescent="0.2">
      <c r="B138" s="283" t="s">
        <v>4</v>
      </c>
      <c r="C138" s="12"/>
      <c r="D138" s="12"/>
      <c r="E138" s="12"/>
      <c r="F138" s="12"/>
      <c r="G138" s="12"/>
      <c r="H138" s="17">
        <f>H86-H81-H111</f>
        <v>24356925</v>
      </c>
    </row>
    <row r="139" spans="2:12" ht="152.25" customHeight="1" thickBot="1" x14ac:dyDescent="0.25">
      <c r="B139" s="372" t="s">
        <v>234</v>
      </c>
      <c r="C139" s="372"/>
      <c r="D139" s="372"/>
      <c r="E139" s="372"/>
      <c r="F139" s="372"/>
      <c r="G139" s="402"/>
      <c r="H139" s="38"/>
    </row>
    <row r="140" spans="2:12" ht="36.75" customHeight="1" thickTop="1" x14ac:dyDescent="0.2">
      <c r="B140" s="403" t="s">
        <v>939</v>
      </c>
      <c r="C140" s="404"/>
      <c r="D140" s="404"/>
      <c r="E140" s="404"/>
      <c r="F140" s="405"/>
      <c r="G140" s="336" t="s">
        <v>2</v>
      </c>
      <c r="H140" s="80">
        <f>Data!QD32</f>
        <v>1</v>
      </c>
      <c r="I140" s="406" t="str">
        <f>IF(H140+H141=1,"","Error, the two cells on the left must equal 100%")</f>
        <v/>
      </c>
      <c r="L140" s="57"/>
    </row>
    <row r="141" spans="2:12" ht="35.25" customHeight="1" thickBot="1" x14ac:dyDescent="0.25">
      <c r="B141" s="383"/>
      <c r="C141" s="384"/>
      <c r="D141" s="384"/>
      <c r="E141" s="384"/>
      <c r="F141" s="385"/>
      <c r="G141" s="336" t="s">
        <v>3</v>
      </c>
      <c r="H141" s="337">
        <f>1-H140</f>
        <v>0</v>
      </c>
      <c r="I141" s="407"/>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Data!LN32</f>
        <v>0</v>
      </c>
      <c r="D143" s="171">
        <f>Data!MH32</f>
        <v>0</v>
      </c>
      <c r="E143" s="171">
        <f>Data!NB32</f>
        <v>0</v>
      </c>
      <c r="F143" s="171">
        <f>Data!NV32</f>
        <v>0</v>
      </c>
      <c r="G143" s="171">
        <f>Data!OP32</f>
        <v>0</v>
      </c>
      <c r="H143" s="172">
        <f>Data!PJ32</f>
        <v>8573648</v>
      </c>
      <c r="I143" s="76">
        <f t="shared" ref="I143:I162" si="6">SUM(C143:H143)</f>
        <v>8573648</v>
      </c>
    </row>
    <row r="144" spans="2:12" x14ac:dyDescent="0.2">
      <c r="B144" s="9" t="str">
        <f>$B$33</f>
        <v>Science</v>
      </c>
      <c r="C144" s="171">
        <f>Data!LO32</f>
        <v>0</v>
      </c>
      <c r="D144" s="171">
        <f>Data!MI32</f>
        <v>0</v>
      </c>
      <c r="E144" s="171">
        <f>Data!NC32</f>
        <v>0</v>
      </c>
      <c r="F144" s="171">
        <f>Data!NW32</f>
        <v>0</v>
      </c>
      <c r="G144" s="171">
        <f>Data!OQ32</f>
        <v>0</v>
      </c>
      <c r="H144" s="172">
        <f>Data!PK32</f>
        <v>3683114</v>
      </c>
      <c r="I144" s="76">
        <f t="shared" si="6"/>
        <v>3683114</v>
      </c>
    </row>
    <row r="145" spans="2:9" x14ac:dyDescent="0.2">
      <c r="B145" s="9" t="str">
        <f>$B$34</f>
        <v>Fine Arts</v>
      </c>
      <c r="C145" s="171">
        <f>Data!LP32</f>
        <v>0</v>
      </c>
      <c r="D145" s="171">
        <f>Data!MJ32</f>
        <v>0</v>
      </c>
      <c r="E145" s="171">
        <f>Data!ND32</f>
        <v>0</v>
      </c>
      <c r="F145" s="171">
        <f>Data!NX32</f>
        <v>0</v>
      </c>
      <c r="G145" s="171">
        <f>Data!OR32</f>
        <v>0</v>
      </c>
      <c r="H145" s="172">
        <f>Data!PL32</f>
        <v>1852382</v>
      </c>
      <c r="I145" s="76">
        <f t="shared" si="6"/>
        <v>1852382</v>
      </c>
    </row>
    <row r="146" spans="2:9" x14ac:dyDescent="0.2">
      <c r="B146" s="9" t="str">
        <f>$B$35</f>
        <v>Teacher Education</v>
      </c>
      <c r="C146" s="171">
        <f>Data!LQ32</f>
        <v>0</v>
      </c>
      <c r="D146" s="171">
        <f>Data!MK32</f>
        <v>0</v>
      </c>
      <c r="E146" s="171">
        <f>Data!NE32</f>
        <v>0</v>
      </c>
      <c r="F146" s="171">
        <f>Data!NY32</f>
        <v>0</v>
      </c>
      <c r="G146" s="171">
        <f>Data!OS32</f>
        <v>0</v>
      </c>
      <c r="H146" s="172">
        <f>Data!PN32</f>
        <v>914191</v>
      </c>
      <c r="I146" s="76">
        <f t="shared" si="6"/>
        <v>914191</v>
      </c>
    </row>
    <row r="147" spans="2:9" x14ac:dyDescent="0.2">
      <c r="B147" s="9" t="str">
        <f>$B$36</f>
        <v>Agriculture</v>
      </c>
      <c r="C147" s="171">
        <f>Data!LR32</f>
        <v>0</v>
      </c>
      <c r="D147" s="171">
        <f>Data!ML32</f>
        <v>0</v>
      </c>
      <c r="E147" s="171">
        <f>Data!NF32</f>
        <v>0</v>
      </c>
      <c r="F147" s="171">
        <f>Data!NZ32</f>
        <v>0</v>
      </c>
      <c r="G147" s="171">
        <f>Data!OT32</f>
        <v>0</v>
      </c>
      <c r="H147" s="172">
        <f>Data!PM32</f>
        <v>528118</v>
      </c>
      <c r="I147" s="76">
        <f t="shared" si="6"/>
        <v>528118</v>
      </c>
    </row>
    <row r="148" spans="2:9" x14ac:dyDescent="0.2">
      <c r="B148" s="9" t="str">
        <f>$B$37</f>
        <v>Engineering</v>
      </c>
      <c r="C148" s="171">
        <f>Data!LS32</f>
        <v>0</v>
      </c>
      <c r="D148" s="171">
        <f>Data!MM32</f>
        <v>0</v>
      </c>
      <c r="E148" s="171">
        <f>Data!NG32</f>
        <v>0</v>
      </c>
      <c r="F148" s="171">
        <f>Data!OA32</f>
        <v>0</v>
      </c>
      <c r="G148" s="171">
        <f>Data!OU32</f>
        <v>0</v>
      </c>
      <c r="H148" s="172">
        <f>Data!PO32</f>
        <v>1255216</v>
      </c>
      <c r="I148" s="76">
        <f t="shared" si="6"/>
        <v>1255216</v>
      </c>
    </row>
    <row r="149" spans="2:9" x14ac:dyDescent="0.2">
      <c r="B149" s="9" t="str">
        <f>$B$38</f>
        <v>Home Economics</v>
      </c>
      <c r="C149" s="171">
        <f>Data!LT32</f>
        <v>0</v>
      </c>
      <c r="D149" s="171">
        <f>Data!MN32</f>
        <v>0</v>
      </c>
      <c r="E149" s="171">
        <f>Data!NH32</f>
        <v>0</v>
      </c>
      <c r="F149" s="171">
        <f>Data!OB32</f>
        <v>0</v>
      </c>
      <c r="G149" s="171">
        <f>Data!OV32</f>
        <v>0</v>
      </c>
      <c r="H149" s="172">
        <f>Data!PP32</f>
        <v>101585</v>
      </c>
      <c r="I149" s="76">
        <f t="shared" si="6"/>
        <v>101585</v>
      </c>
    </row>
    <row r="150" spans="2:9" x14ac:dyDescent="0.2">
      <c r="B150" s="9" t="str">
        <f>$B$39</f>
        <v>Law</v>
      </c>
      <c r="C150" s="171">
        <f>Data!LU32</f>
        <v>0</v>
      </c>
      <c r="D150" s="171">
        <f>Data!MO32</f>
        <v>0</v>
      </c>
      <c r="E150" s="171">
        <f>Data!NI32</f>
        <v>0</v>
      </c>
      <c r="F150" s="171">
        <f>Data!OC32</f>
        <v>0</v>
      </c>
      <c r="G150" s="171">
        <f>Data!OW32</f>
        <v>0</v>
      </c>
      <c r="H150" s="172">
        <f>Data!PQ32</f>
        <v>0</v>
      </c>
      <c r="I150" s="76">
        <f t="shared" si="6"/>
        <v>0</v>
      </c>
    </row>
    <row r="151" spans="2:9" x14ac:dyDescent="0.2">
      <c r="B151" s="9" t="str">
        <f>$B$40</f>
        <v>Social Service</v>
      </c>
      <c r="C151" s="171">
        <f>Data!LV32</f>
        <v>0</v>
      </c>
      <c r="D151" s="171">
        <f>Data!MP32</f>
        <v>0</v>
      </c>
      <c r="E151" s="171">
        <f>Data!NJ32</f>
        <v>0</v>
      </c>
      <c r="F151" s="171">
        <f>Data!OD32</f>
        <v>0</v>
      </c>
      <c r="G151" s="171">
        <f>Data!OX32</f>
        <v>0</v>
      </c>
      <c r="H151" s="172">
        <f>Data!PR32</f>
        <v>307123</v>
      </c>
      <c r="I151" s="76">
        <f t="shared" si="6"/>
        <v>307123</v>
      </c>
    </row>
    <row r="152" spans="2:9" x14ac:dyDescent="0.2">
      <c r="B152" s="9" t="str">
        <f>$B$41</f>
        <v>Library Science</v>
      </c>
      <c r="C152" s="171">
        <f>Data!LW32</f>
        <v>0</v>
      </c>
      <c r="D152" s="171">
        <f>Data!MQ32</f>
        <v>0</v>
      </c>
      <c r="E152" s="171">
        <f>Data!NK32</f>
        <v>0</v>
      </c>
      <c r="F152" s="171">
        <f>Data!OE32</f>
        <v>0</v>
      </c>
      <c r="G152" s="171">
        <f>Data!OY32</f>
        <v>0</v>
      </c>
      <c r="H152" s="172">
        <f>Data!PS32</f>
        <v>0</v>
      </c>
      <c r="I152" s="76">
        <f t="shared" si="6"/>
        <v>0</v>
      </c>
    </row>
    <row r="153" spans="2:9" x14ac:dyDescent="0.2">
      <c r="B153" s="9" t="str">
        <f>$B$42</f>
        <v>Veterinary Science</v>
      </c>
      <c r="C153" s="171">
        <f>Data!LX32</f>
        <v>0</v>
      </c>
      <c r="D153" s="171">
        <f>Data!MR32</f>
        <v>0</v>
      </c>
      <c r="E153" s="171">
        <f>Data!NL32</f>
        <v>0</v>
      </c>
      <c r="F153" s="171">
        <f>Data!OF32</f>
        <v>0</v>
      </c>
      <c r="G153" s="171">
        <f>Data!OZ32</f>
        <v>0</v>
      </c>
      <c r="H153" s="172">
        <f>Data!PT32</f>
        <v>0</v>
      </c>
      <c r="I153" s="76">
        <f t="shared" si="6"/>
        <v>0</v>
      </c>
    </row>
    <row r="154" spans="2:9" x14ac:dyDescent="0.2">
      <c r="B154" s="9" t="str">
        <f>$B$43</f>
        <v>Vocational Training</v>
      </c>
      <c r="C154" s="171">
        <f>Data!LY32</f>
        <v>0</v>
      </c>
      <c r="D154" s="171">
        <f>Data!MS32</f>
        <v>0</v>
      </c>
      <c r="E154" s="171">
        <f>Data!NM32</f>
        <v>0</v>
      </c>
      <c r="F154" s="171">
        <f>Data!OG32</f>
        <v>0</v>
      </c>
      <c r="G154" s="171">
        <f>Data!PA32</f>
        <v>0</v>
      </c>
      <c r="H154" s="172">
        <f>Data!PU32</f>
        <v>0</v>
      </c>
      <c r="I154" s="76">
        <f t="shared" si="6"/>
        <v>0</v>
      </c>
    </row>
    <row r="155" spans="2:9" x14ac:dyDescent="0.2">
      <c r="B155" s="9" t="str">
        <f>$B$44</f>
        <v>Physical Training</v>
      </c>
      <c r="C155" s="171">
        <f>Data!LZ32</f>
        <v>0</v>
      </c>
      <c r="D155" s="171">
        <f>Data!MT32</f>
        <v>0</v>
      </c>
      <c r="E155" s="171">
        <f>Data!NN32</f>
        <v>0</v>
      </c>
      <c r="F155" s="171">
        <f>Data!OH32</f>
        <v>0</v>
      </c>
      <c r="G155" s="171">
        <f>Data!PB32</f>
        <v>0</v>
      </c>
      <c r="H155" s="172">
        <f>Data!PV32</f>
        <v>76960</v>
      </c>
      <c r="I155" s="76">
        <f t="shared" si="6"/>
        <v>76960</v>
      </c>
    </row>
    <row r="156" spans="2:9" x14ac:dyDescent="0.2">
      <c r="B156" s="9" t="str">
        <f>$B$45</f>
        <v>Health Services</v>
      </c>
      <c r="C156" s="171">
        <f>Data!MA32</f>
        <v>0</v>
      </c>
      <c r="D156" s="171">
        <f>Data!MU32</f>
        <v>0</v>
      </c>
      <c r="E156" s="171">
        <f>Data!NO32</f>
        <v>0</v>
      </c>
      <c r="F156" s="171">
        <f>Data!OI32</f>
        <v>0</v>
      </c>
      <c r="G156" s="171">
        <f>Data!PC32</f>
        <v>0</v>
      </c>
      <c r="H156" s="172">
        <f>Data!PW32</f>
        <v>1598334</v>
      </c>
      <c r="I156" s="76">
        <f t="shared" si="6"/>
        <v>1598334</v>
      </c>
    </row>
    <row r="157" spans="2:9" x14ac:dyDescent="0.2">
      <c r="B157" s="9" t="str">
        <f>$B$46</f>
        <v>Pharmacy</v>
      </c>
      <c r="C157" s="171">
        <f>Data!MB32</f>
        <v>0</v>
      </c>
      <c r="D157" s="171">
        <f>Data!MV32</f>
        <v>0</v>
      </c>
      <c r="E157" s="171">
        <f>Data!NP32</f>
        <v>0</v>
      </c>
      <c r="F157" s="171">
        <f>Data!OJ32</f>
        <v>0</v>
      </c>
      <c r="G157" s="171">
        <f>Data!PD32</f>
        <v>0</v>
      </c>
      <c r="H157" s="172">
        <f>Data!PX32</f>
        <v>0</v>
      </c>
      <c r="I157" s="76">
        <f t="shared" si="6"/>
        <v>0</v>
      </c>
    </row>
    <row r="158" spans="2:9" x14ac:dyDescent="0.2">
      <c r="B158" s="9" t="str">
        <f>$B$47</f>
        <v>Business Administration</v>
      </c>
      <c r="C158" s="171">
        <f>Data!MC32</f>
        <v>0</v>
      </c>
      <c r="D158" s="171">
        <f>Data!MW32</f>
        <v>0</v>
      </c>
      <c r="E158" s="171">
        <f>Data!NQ32</f>
        <v>0</v>
      </c>
      <c r="F158" s="171">
        <f>Data!OK32</f>
        <v>0</v>
      </c>
      <c r="G158" s="171">
        <f>Data!PE32</f>
        <v>0</v>
      </c>
      <c r="H158" s="172">
        <f>Data!PY32</f>
        <v>2839191</v>
      </c>
      <c r="I158" s="76">
        <f t="shared" si="6"/>
        <v>2839191</v>
      </c>
    </row>
    <row r="159" spans="2:9" x14ac:dyDescent="0.2">
      <c r="B159" s="9" t="str">
        <f>$B$48</f>
        <v>Optometry</v>
      </c>
      <c r="C159" s="171">
        <f>Data!MD32</f>
        <v>0</v>
      </c>
      <c r="D159" s="171">
        <f>Data!MX32</f>
        <v>0</v>
      </c>
      <c r="E159" s="171">
        <f>Data!NR32</f>
        <v>0</v>
      </c>
      <c r="F159" s="171">
        <f>Data!OL32</f>
        <v>0</v>
      </c>
      <c r="G159" s="171">
        <f>Data!PF32</f>
        <v>0</v>
      </c>
      <c r="H159" s="172">
        <f>Data!PZ32</f>
        <v>0</v>
      </c>
      <c r="I159" s="76">
        <f t="shared" si="6"/>
        <v>0</v>
      </c>
    </row>
    <row r="160" spans="2:9" x14ac:dyDescent="0.2">
      <c r="B160" s="9" t="str">
        <f>$B$49</f>
        <v>Teacher Ed-Practice Teaching</v>
      </c>
      <c r="C160" s="171">
        <f>Data!ME32</f>
        <v>0</v>
      </c>
      <c r="D160" s="171">
        <f>Data!MY32</f>
        <v>0</v>
      </c>
      <c r="E160" s="171">
        <f>Data!NS32</f>
        <v>0</v>
      </c>
      <c r="F160" s="171">
        <f>Data!OM32</f>
        <v>0</v>
      </c>
      <c r="G160" s="171">
        <f>Data!PG32</f>
        <v>0</v>
      </c>
      <c r="H160" s="172">
        <f>Data!QA32</f>
        <v>0</v>
      </c>
      <c r="I160" s="76">
        <f t="shared" si="6"/>
        <v>0</v>
      </c>
    </row>
    <row r="161" spans="2:10" x14ac:dyDescent="0.2">
      <c r="B161" s="9" t="str">
        <f>$B$50</f>
        <v>Technology</v>
      </c>
      <c r="C161" s="171">
        <f>Data!MF32</f>
        <v>0</v>
      </c>
      <c r="D161" s="171">
        <f>Data!MZ32</f>
        <v>0</v>
      </c>
      <c r="E161" s="171">
        <f>Data!NT32</f>
        <v>0</v>
      </c>
      <c r="F161" s="171">
        <f>Data!ON32</f>
        <v>0</v>
      </c>
      <c r="G161" s="171">
        <f>Data!PH32</f>
        <v>0</v>
      </c>
      <c r="H161" s="172">
        <f>Data!QB32</f>
        <v>394465</v>
      </c>
      <c r="I161" s="76">
        <f t="shared" si="6"/>
        <v>394465</v>
      </c>
    </row>
    <row r="162" spans="2:10" x14ac:dyDescent="0.2">
      <c r="B162" s="9" t="str">
        <f>$B$51</f>
        <v>Nursing</v>
      </c>
      <c r="C162" s="171">
        <f>Data!MG32</f>
        <v>0</v>
      </c>
      <c r="D162" s="171">
        <f>Data!NA32</f>
        <v>0</v>
      </c>
      <c r="E162" s="171">
        <f>Data!NU32</f>
        <v>0</v>
      </c>
      <c r="F162" s="171">
        <f>Data!OO32</f>
        <v>0</v>
      </c>
      <c r="G162" s="171">
        <f>Data!PI32</f>
        <v>0</v>
      </c>
      <c r="H162" s="172">
        <f>Data!QC32</f>
        <v>2232598</v>
      </c>
      <c r="I162" s="76">
        <f t="shared" si="6"/>
        <v>2232598</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24356925</v>
      </c>
      <c r="I163" s="76">
        <f>SUM(I143:I162)</f>
        <v>24356925</v>
      </c>
    </row>
    <row r="164" spans="2:10" ht="15" thickTop="1" x14ac:dyDescent="0.2">
      <c r="B164" s="14"/>
      <c r="C164" s="46"/>
      <c r="D164" s="46"/>
      <c r="E164" s="46"/>
      <c r="F164" s="46"/>
      <c r="G164" s="46"/>
      <c r="H164" s="47"/>
      <c r="I164" s="48"/>
    </row>
    <row r="165" spans="2:10" ht="14.25" customHeight="1"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5468358.7471758919</v>
      </c>
      <c r="D168" s="21">
        <f t="shared" si="8"/>
        <v>1750274.7271933754</v>
      </c>
      <c r="E168" s="21">
        <f t="shared" si="8"/>
        <v>1355014.5256307328</v>
      </c>
      <c r="F168" s="21">
        <f t="shared" si="8"/>
        <v>0</v>
      </c>
      <c r="G168" s="21">
        <f t="shared" si="8"/>
        <v>0</v>
      </c>
      <c r="H168" s="40">
        <f t="shared" ref="H168:H188" si="9">SUM(C168:G168)</f>
        <v>8573648</v>
      </c>
      <c r="I168" s="56"/>
      <c r="J168" s="57"/>
    </row>
    <row r="169" spans="2:10" x14ac:dyDescent="0.2">
      <c r="B169" s="9" t="str">
        <f>$B$33</f>
        <v>Science</v>
      </c>
      <c r="C169" s="22">
        <f t="shared" si="8"/>
        <v>2415029.7277180236</v>
      </c>
      <c r="D169" s="22">
        <f t="shared" si="8"/>
        <v>1107472.3219433692</v>
      </c>
      <c r="E169" s="22">
        <f t="shared" si="8"/>
        <v>160611.95033860707</v>
      </c>
      <c r="F169" s="22">
        <f t="shared" si="8"/>
        <v>0</v>
      </c>
      <c r="G169" s="22">
        <f t="shared" si="8"/>
        <v>0</v>
      </c>
      <c r="H169" s="75">
        <f t="shared" si="9"/>
        <v>3683114</v>
      </c>
      <c r="I169" s="56"/>
      <c r="J169" s="57"/>
    </row>
    <row r="170" spans="2:10" x14ac:dyDescent="0.2">
      <c r="B170" s="9" t="str">
        <f>$B$34</f>
        <v>Fine Arts</v>
      </c>
      <c r="C170" s="22">
        <f t="shared" si="8"/>
        <v>1283417.7490303</v>
      </c>
      <c r="D170" s="22">
        <f t="shared" si="8"/>
        <v>568964.25096970005</v>
      </c>
      <c r="E170" s="22">
        <f t="shared" si="8"/>
        <v>0</v>
      </c>
      <c r="F170" s="22">
        <f t="shared" si="8"/>
        <v>0</v>
      </c>
      <c r="G170" s="22">
        <f t="shared" si="8"/>
        <v>0</v>
      </c>
      <c r="H170" s="75">
        <f t="shared" si="9"/>
        <v>1852382</v>
      </c>
      <c r="I170" s="56"/>
      <c r="J170" s="57"/>
    </row>
    <row r="171" spans="2:10" x14ac:dyDescent="0.2">
      <c r="B171" s="9" t="str">
        <f>$B$35</f>
        <v>Teacher Education</v>
      </c>
      <c r="C171" s="22">
        <f t="shared" si="8"/>
        <v>131586.04819598413</v>
      </c>
      <c r="D171" s="22">
        <f t="shared" si="8"/>
        <v>306860.02429372171</v>
      </c>
      <c r="E171" s="22">
        <f t="shared" si="8"/>
        <v>475744.92751029413</v>
      </c>
      <c r="F171" s="22">
        <f t="shared" si="8"/>
        <v>0</v>
      </c>
      <c r="G171" s="22">
        <f t="shared" si="8"/>
        <v>0</v>
      </c>
      <c r="H171" s="75">
        <f t="shared" si="9"/>
        <v>914191</v>
      </c>
      <c r="I171" s="56"/>
      <c r="J171" s="57"/>
    </row>
    <row r="172" spans="2:10" x14ac:dyDescent="0.2">
      <c r="B172" s="9" t="str">
        <f>$B$36</f>
        <v>Agriculture</v>
      </c>
      <c r="C172" s="22">
        <f t="shared" si="8"/>
        <v>192483.02657157255</v>
      </c>
      <c r="D172" s="22">
        <f t="shared" si="8"/>
        <v>263368.98444415268</v>
      </c>
      <c r="E172" s="22">
        <f t="shared" si="8"/>
        <v>72265.988984274751</v>
      </c>
      <c r="F172" s="22">
        <f t="shared" si="8"/>
        <v>0</v>
      </c>
      <c r="G172" s="22">
        <f t="shared" si="8"/>
        <v>0</v>
      </c>
      <c r="H172" s="75">
        <f t="shared" si="9"/>
        <v>528118</v>
      </c>
      <c r="I172" s="56"/>
      <c r="J172" s="57"/>
    </row>
    <row r="173" spans="2:10" x14ac:dyDescent="0.2">
      <c r="B173" s="9" t="str">
        <f>$B$37</f>
        <v>Engineering</v>
      </c>
      <c r="C173" s="22">
        <f t="shared" si="8"/>
        <v>530384.62942659121</v>
      </c>
      <c r="D173" s="22">
        <f t="shared" si="8"/>
        <v>724831.37057340879</v>
      </c>
      <c r="E173" s="22">
        <f t="shared" si="8"/>
        <v>0</v>
      </c>
      <c r="F173" s="22">
        <f t="shared" si="8"/>
        <v>0</v>
      </c>
      <c r="G173" s="22">
        <f t="shared" si="8"/>
        <v>0</v>
      </c>
      <c r="H173" s="75">
        <f t="shared" si="9"/>
        <v>1255216</v>
      </c>
      <c r="I173" s="56"/>
      <c r="J173" s="57"/>
    </row>
    <row r="174" spans="2:10" x14ac:dyDescent="0.2">
      <c r="B174" s="9" t="str">
        <f>$B$38</f>
        <v>Home Economics</v>
      </c>
      <c r="C174" s="22">
        <f t="shared" si="8"/>
        <v>25718.330232506934</v>
      </c>
      <c r="D174" s="22">
        <f t="shared" si="8"/>
        <v>39915.582148047033</v>
      </c>
      <c r="E174" s="22">
        <f t="shared" si="8"/>
        <v>35951.087619446036</v>
      </c>
      <c r="F174" s="22">
        <f t="shared" si="8"/>
        <v>0</v>
      </c>
      <c r="G174" s="22">
        <f t="shared" si="8"/>
        <v>0</v>
      </c>
      <c r="H174" s="75">
        <f t="shared" si="9"/>
        <v>101585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86428.861907841914</v>
      </c>
      <c r="D176" s="22">
        <f t="shared" si="8"/>
        <v>220694.1380921581</v>
      </c>
      <c r="E176" s="22">
        <f t="shared" si="8"/>
        <v>0</v>
      </c>
      <c r="F176" s="22">
        <f t="shared" si="8"/>
        <v>0</v>
      </c>
      <c r="G176" s="22">
        <f t="shared" si="8"/>
        <v>0</v>
      </c>
      <c r="H176" s="75">
        <f t="shared" si="9"/>
        <v>307123</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76960</v>
      </c>
      <c r="D180" s="22">
        <f t="shared" si="8"/>
        <v>0</v>
      </c>
      <c r="E180" s="22">
        <f t="shared" si="8"/>
        <v>0</v>
      </c>
      <c r="F180" s="22">
        <f t="shared" si="8"/>
        <v>0</v>
      </c>
      <c r="G180" s="22">
        <f t="shared" si="8"/>
        <v>0</v>
      </c>
      <c r="H180" s="75">
        <f t="shared" si="9"/>
        <v>76960</v>
      </c>
      <c r="I180" s="56"/>
      <c r="J180" s="57"/>
    </row>
    <row r="181" spans="2:10" x14ac:dyDescent="0.2">
      <c r="B181" s="9" t="str">
        <f>$B$45</f>
        <v>Health Services</v>
      </c>
      <c r="C181" s="22">
        <f t="shared" si="8"/>
        <v>260145.87039909657</v>
      </c>
      <c r="D181" s="22">
        <f t="shared" si="8"/>
        <v>396843.84809855564</v>
      </c>
      <c r="E181" s="22">
        <f t="shared" si="8"/>
        <v>74238.723205870687</v>
      </c>
      <c r="F181" s="22">
        <f t="shared" si="8"/>
        <v>0</v>
      </c>
      <c r="G181" s="22">
        <f t="shared" si="8"/>
        <v>867105.55829647707</v>
      </c>
      <c r="H181" s="75">
        <f t="shared" si="9"/>
        <v>1598334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631355.18398656661</v>
      </c>
      <c r="D183" s="22">
        <f t="shared" si="8"/>
        <v>1387281.0814639139</v>
      </c>
      <c r="E183" s="22">
        <f t="shared" si="8"/>
        <v>820554.73454951949</v>
      </c>
      <c r="F183" s="22">
        <f t="shared" si="8"/>
        <v>0</v>
      </c>
      <c r="G183" s="22">
        <f t="shared" si="8"/>
        <v>0</v>
      </c>
      <c r="H183" s="75">
        <f t="shared" si="9"/>
        <v>2839191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147517.85877910207</v>
      </c>
      <c r="D186" s="22">
        <f t="shared" si="10"/>
        <v>94364.32518059446</v>
      </c>
      <c r="E186" s="22">
        <f t="shared" si="10"/>
        <v>152582.81604030347</v>
      </c>
      <c r="F186" s="22">
        <f t="shared" si="10"/>
        <v>0</v>
      </c>
      <c r="G186" s="22">
        <f t="shared" si="10"/>
        <v>0</v>
      </c>
      <c r="H186" s="75">
        <f t="shared" si="9"/>
        <v>394465</v>
      </c>
      <c r="I186" s="56"/>
      <c r="J186" s="57"/>
    </row>
    <row r="187" spans="2:10" x14ac:dyDescent="0.2">
      <c r="B187" s="9" t="str">
        <f>$B$51</f>
        <v>Nursing</v>
      </c>
      <c r="C187" s="22">
        <f t="shared" si="10"/>
        <v>100341.88524563065</v>
      </c>
      <c r="D187" s="22">
        <f t="shared" si="10"/>
        <v>1165412.5527104202</v>
      </c>
      <c r="E187" s="22">
        <f t="shared" si="10"/>
        <v>966843.56204394915</v>
      </c>
      <c r="F187" s="22">
        <f t="shared" si="10"/>
        <v>0</v>
      </c>
      <c r="G187" s="22">
        <f t="shared" si="10"/>
        <v>0</v>
      </c>
      <c r="H187" s="75">
        <f t="shared" si="9"/>
        <v>2232598</v>
      </c>
      <c r="I187" s="56"/>
      <c r="J187" s="57"/>
    </row>
    <row r="188" spans="2:10" x14ac:dyDescent="0.2">
      <c r="B188" s="39" t="str">
        <f>$B$52</f>
        <v>Totals</v>
      </c>
      <c r="C188" s="40">
        <f>SUM(C168:C187)</f>
        <v>11349727.918669108</v>
      </c>
      <c r="D188" s="40">
        <f>SUM(D168:D187)</f>
        <v>8026283.2071114182</v>
      </c>
      <c r="E188" s="40">
        <f>SUM(E168:E187)</f>
        <v>4113808.3159229974</v>
      </c>
      <c r="F188" s="40">
        <f>SUM(F168:F187)</f>
        <v>0</v>
      </c>
      <c r="G188" s="40">
        <f>SUM(G168:G187)</f>
        <v>867105.55829647707</v>
      </c>
      <c r="H188" s="40">
        <f t="shared" si="9"/>
        <v>24356925</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7406027</v>
      </c>
    </row>
    <row r="191" spans="2:10" ht="43.5" customHeight="1" thickBot="1" x14ac:dyDescent="0.25">
      <c r="B191" s="372" t="s">
        <v>235</v>
      </c>
      <c r="C191" s="372"/>
      <c r="D191" s="372"/>
      <c r="E191" s="372"/>
      <c r="F191" s="372"/>
      <c r="G191" s="372"/>
      <c r="H191" s="372"/>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1655512.4394798472</v>
      </c>
      <c r="D193" s="42">
        <f t="shared" si="11"/>
        <v>529885.05643896922</v>
      </c>
      <c r="E193" s="42">
        <f t="shared" si="11"/>
        <v>410222.42807607946</v>
      </c>
      <c r="F193" s="42">
        <f t="shared" si="11"/>
        <v>0</v>
      </c>
      <c r="G193" s="42">
        <f t="shared" si="11"/>
        <v>0</v>
      </c>
      <c r="H193" s="42">
        <f>SUM(C193:G193)</f>
        <v>2595619.923994896</v>
      </c>
      <c r="I193" s="1"/>
    </row>
    <row r="194" spans="2:9" x14ac:dyDescent="0.2">
      <c r="B194" s="9" t="str">
        <f>$B$33</f>
        <v>Science</v>
      </c>
      <c r="C194" s="43">
        <f t="shared" si="11"/>
        <v>749604.2421256206</v>
      </c>
      <c r="D194" s="43">
        <f t="shared" si="11"/>
        <v>343749.78537009133</v>
      </c>
      <c r="E194" s="43">
        <f t="shared" si="11"/>
        <v>49852.55375040527</v>
      </c>
      <c r="F194" s="43">
        <f t="shared" si="11"/>
        <v>0</v>
      </c>
      <c r="G194" s="43">
        <f t="shared" si="11"/>
        <v>0</v>
      </c>
      <c r="H194" s="43">
        <f t="shared" ref="H194:H213" si="12">SUM(C194:G194)</f>
        <v>1143206.5812461174</v>
      </c>
      <c r="I194" s="1"/>
    </row>
    <row r="195" spans="2:9" x14ac:dyDescent="0.2">
      <c r="B195" s="9" t="str">
        <f>$B$34</f>
        <v>Fine Arts</v>
      </c>
      <c r="C195" s="43">
        <f t="shared" si="11"/>
        <v>392179.10147869884</v>
      </c>
      <c r="D195" s="43">
        <f t="shared" si="11"/>
        <v>173860.68479058406</v>
      </c>
      <c r="E195" s="43">
        <f t="shared" si="11"/>
        <v>0</v>
      </c>
      <c r="F195" s="43">
        <f t="shared" si="11"/>
        <v>0</v>
      </c>
      <c r="G195" s="43">
        <f t="shared" si="11"/>
        <v>0</v>
      </c>
      <c r="H195" s="43">
        <f t="shared" si="12"/>
        <v>566039.78626928292</v>
      </c>
      <c r="I195" s="1"/>
    </row>
    <row r="196" spans="2:9" x14ac:dyDescent="0.2">
      <c r="B196" s="9" t="str">
        <f>$B$35</f>
        <v>Teacher Education</v>
      </c>
      <c r="C196" s="43">
        <f t="shared" si="11"/>
        <v>39458.291095476059</v>
      </c>
      <c r="D196" s="43">
        <f t="shared" si="11"/>
        <v>92017.142623757711</v>
      </c>
      <c r="E196" s="43">
        <f t="shared" si="11"/>
        <v>142660.12312291819</v>
      </c>
      <c r="F196" s="43">
        <f t="shared" si="11"/>
        <v>0</v>
      </c>
      <c r="G196" s="43">
        <f t="shared" si="11"/>
        <v>0</v>
      </c>
      <c r="H196" s="43">
        <f t="shared" si="12"/>
        <v>274135.55684215197</v>
      </c>
      <c r="I196" s="1"/>
    </row>
    <row r="197" spans="2:9" x14ac:dyDescent="0.2">
      <c r="B197" s="9" t="str">
        <f>$B$36</f>
        <v>Agriculture</v>
      </c>
      <c r="C197" s="43">
        <f t="shared" si="11"/>
        <v>57719.261714894034</v>
      </c>
      <c r="D197" s="43">
        <f t="shared" si="11"/>
        <v>78975.604298623264</v>
      </c>
      <c r="E197" s="43">
        <f t="shared" si="11"/>
        <v>21670.168043196336</v>
      </c>
      <c r="F197" s="43">
        <f t="shared" si="11"/>
        <v>0</v>
      </c>
      <c r="G197" s="43">
        <f t="shared" si="11"/>
        <v>0</v>
      </c>
      <c r="H197" s="43">
        <f t="shared" si="12"/>
        <v>158365.03405671366</v>
      </c>
      <c r="I197" s="1"/>
    </row>
    <row r="198" spans="2:9" x14ac:dyDescent="0.2">
      <c r="B198" s="9" t="str">
        <f>$B$37</f>
        <v>Engineering</v>
      </c>
      <c r="C198" s="43">
        <f t="shared" si="11"/>
        <v>159044.79435358543</v>
      </c>
      <c r="D198" s="43">
        <f t="shared" si="11"/>
        <v>217352.93573365308</v>
      </c>
      <c r="E198" s="43">
        <f t="shared" si="11"/>
        <v>0</v>
      </c>
      <c r="F198" s="43">
        <f t="shared" si="11"/>
        <v>0</v>
      </c>
      <c r="G198" s="43">
        <f t="shared" si="11"/>
        <v>0</v>
      </c>
      <c r="H198" s="43">
        <f t="shared" si="12"/>
        <v>376397.73008723848</v>
      </c>
      <c r="I198" s="1"/>
    </row>
    <row r="199" spans="2:9" x14ac:dyDescent="0.2">
      <c r="B199" s="9" t="str">
        <f>$B$38</f>
        <v>Home Economics</v>
      </c>
      <c r="C199" s="43">
        <f t="shared" si="11"/>
        <v>7712.1102847364727</v>
      </c>
      <c r="D199" s="43">
        <f t="shared" si="11"/>
        <v>11969.415153403235</v>
      </c>
      <c r="E199" s="43">
        <f t="shared" si="11"/>
        <v>10780.589177867696</v>
      </c>
      <c r="F199" s="43">
        <f t="shared" si="11"/>
        <v>0</v>
      </c>
      <c r="G199" s="43">
        <f t="shared" si="11"/>
        <v>0</v>
      </c>
      <c r="H199" s="43">
        <f t="shared" si="12"/>
        <v>30462.114616007406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33850.520160947061</v>
      </c>
      <c r="D201" s="43">
        <f t="shared" si="11"/>
        <v>86436.535272872832</v>
      </c>
      <c r="E201" s="43">
        <f t="shared" si="11"/>
        <v>0</v>
      </c>
      <c r="F201" s="43">
        <f t="shared" si="11"/>
        <v>0</v>
      </c>
      <c r="G201" s="43">
        <f t="shared" si="11"/>
        <v>0</v>
      </c>
      <c r="H201" s="43">
        <f t="shared" si="12"/>
        <v>120287.05543381989</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23077.644099422756</v>
      </c>
      <c r="D205" s="43">
        <f t="shared" si="11"/>
        <v>0</v>
      </c>
      <c r="E205" s="43">
        <f t="shared" si="11"/>
        <v>0</v>
      </c>
      <c r="F205" s="43">
        <f t="shared" si="11"/>
        <v>0</v>
      </c>
      <c r="G205" s="43">
        <f t="shared" si="11"/>
        <v>0</v>
      </c>
      <c r="H205" s="43">
        <f t="shared" si="12"/>
        <v>23077.644099422756</v>
      </c>
      <c r="I205" s="1"/>
    </row>
    <row r="206" spans="2:9" x14ac:dyDescent="0.2">
      <c r="B206" s="9" t="str">
        <f>$B$45</f>
        <v>Health Services</v>
      </c>
      <c r="C206" s="43">
        <f t="shared" si="11"/>
        <v>78009.117285508066</v>
      </c>
      <c r="D206" s="43">
        <f t="shared" si="11"/>
        <v>119000.30641601175</v>
      </c>
      <c r="E206" s="43">
        <f t="shared" si="11"/>
        <v>22261.730531445897</v>
      </c>
      <c r="F206" s="43">
        <f t="shared" si="11"/>
        <v>0</v>
      </c>
      <c r="G206" s="43">
        <f t="shared" si="11"/>
        <v>260016.19434624989</v>
      </c>
      <c r="H206" s="43">
        <f t="shared" si="12"/>
        <v>479287.34857921558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189322.46488312047</v>
      </c>
      <c r="D208" s="43">
        <f t="shared" si="11"/>
        <v>415999.55221727851</v>
      </c>
      <c r="E208" s="43">
        <f t="shared" si="11"/>
        <v>246057.13052913657</v>
      </c>
      <c r="F208" s="43">
        <f t="shared" si="11"/>
        <v>0</v>
      </c>
      <c r="G208" s="43">
        <f t="shared" si="11"/>
        <v>0</v>
      </c>
      <c r="H208" s="43">
        <f t="shared" si="12"/>
        <v>851379.14762953552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44235.728287994898</v>
      </c>
      <c r="D211" s="43">
        <f t="shared" si="13"/>
        <v>28296.741040821798</v>
      </c>
      <c r="E211" s="43">
        <f t="shared" si="13"/>
        <v>45754.541501873733</v>
      </c>
      <c r="F211" s="43">
        <f t="shared" si="13"/>
        <v>0</v>
      </c>
      <c r="G211" s="43">
        <f t="shared" si="13"/>
        <v>0</v>
      </c>
      <c r="H211" s="43">
        <f t="shared" si="12"/>
        <v>118287.01083069041</v>
      </c>
      <c r="I211" s="1"/>
    </row>
    <row r="212" spans="2:9" x14ac:dyDescent="0.2">
      <c r="B212" s="9" t="str">
        <f>$B$51</f>
        <v>Nursing</v>
      </c>
      <c r="C212" s="43">
        <f t="shared" si="13"/>
        <v>30089.202208448725</v>
      </c>
      <c r="D212" s="43">
        <f t="shared" si="13"/>
        <v>349468.55810938822</v>
      </c>
      <c r="E212" s="43">
        <f t="shared" si="13"/>
        <v>289924.30599707121</v>
      </c>
      <c r="F212" s="43">
        <f t="shared" si="13"/>
        <v>0</v>
      </c>
      <c r="G212" s="43">
        <f t="shared" si="13"/>
        <v>0</v>
      </c>
      <c r="H212" s="43">
        <f t="shared" si="12"/>
        <v>669482.06631490821</v>
      </c>
      <c r="I212" s="1"/>
    </row>
    <row r="213" spans="2:9" x14ac:dyDescent="0.2">
      <c r="B213" s="39" t="str">
        <f>$B$52</f>
        <v>Totals</v>
      </c>
      <c r="C213" s="42">
        <f>SUM(C193:C212)</f>
        <v>3459814.9174582995</v>
      </c>
      <c r="D213" s="42">
        <f>SUM(D193:D212)</f>
        <v>2447012.3174654548</v>
      </c>
      <c r="E213" s="42">
        <f>SUM(E193:E212)</f>
        <v>1239183.5707299944</v>
      </c>
      <c r="F213" s="42">
        <f>SUM(F193:F212)</f>
        <v>0</v>
      </c>
      <c r="G213" s="42">
        <f>SUM(G193:G212)</f>
        <v>260016.19434624989</v>
      </c>
      <c r="H213" s="42">
        <f t="shared" si="12"/>
        <v>7406026.9999999981</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17558082</v>
      </c>
    </row>
    <row r="216" spans="2:9" ht="60.75" customHeight="1" thickBot="1" x14ac:dyDescent="0.25">
      <c r="B216" s="372" t="s">
        <v>236</v>
      </c>
      <c r="C216" s="372"/>
      <c r="D216" s="372"/>
      <c r="E216" s="372"/>
      <c r="F216" s="372"/>
      <c r="G216" s="372"/>
      <c r="H216" s="372"/>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6316988.5972743034</v>
      </c>
      <c r="D218" s="42">
        <f t="shared" si="14"/>
        <v>1195640.1297527053</v>
      </c>
      <c r="E218" s="42">
        <f t="shared" si="14"/>
        <v>565670.63104298175</v>
      </c>
      <c r="F218" s="42">
        <f t="shared" si="14"/>
        <v>0</v>
      </c>
      <c r="G218" s="42">
        <f t="shared" si="14"/>
        <v>0</v>
      </c>
      <c r="H218" s="42">
        <f>SUM(C218:G218)</f>
        <v>8078299.3580699898</v>
      </c>
      <c r="I218" s="1"/>
    </row>
    <row r="219" spans="2:9" x14ac:dyDescent="0.2">
      <c r="B219" s="9" t="str">
        <f>$B$33</f>
        <v>Science</v>
      </c>
      <c r="C219" s="43">
        <f t="shared" si="14"/>
        <v>1898022.8441743159</v>
      </c>
      <c r="D219" s="43">
        <f t="shared" si="14"/>
        <v>596630.54229132284</v>
      </c>
      <c r="E219" s="43">
        <f t="shared" si="14"/>
        <v>26368.87945907301</v>
      </c>
      <c r="F219" s="43">
        <f t="shared" si="14"/>
        <v>0</v>
      </c>
      <c r="G219" s="43">
        <f t="shared" si="14"/>
        <v>0</v>
      </c>
      <c r="H219" s="43">
        <f t="shared" ref="H219:H238" si="15">SUM(C219:G219)</f>
        <v>2521022.2659247117</v>
      </c>
      <c r="I219" s="1"/>
    </row>
    <row r="220" spans="2:9" x14ac:dyDescent="0.2">
      <c r="B220" s="9" t="str">
        <f>$B$34</f>
        <v>Fine Arts</v>
      </c>
      <c r="C220" s="43">
        <f t="shared" si="14"/>
        <v>618183.03003841825</v>
      </c>
      <c r="D220" s="43">
        <f t="shared" si="14"/>
        <v>141893.05121425653</v>
      </c>
      <c r="E220" s="43">
        <f t="shared" si="14"/>
        <v>0</v>
      </c>
      <c r="F220" s="43">
        <f t="shared" si="14"/>
        <v>0</v>
      </c>
      <c r="G220" s="43">
        <f t="shared" si="14"/>
        <v>0</v>
      </c>
      <c r="H220" s="43">
        <f t="shared" si="15"/>
        <v>760076.08125267481</v>
      </c>
      <c r="I220" s="1"/>
    </row>
    <row r="221" spans="2:9" x14ac:dyDescent="0.2">
      <c r="B221" s="9" t="str">
        <f>$B$35</f>
        <v>Teacher Education</v>
      </c>
      <c r="C221" s="43">
        <f t="shared" si="14"/>
        <v>118273.06025206669</v>
      </c>
      <c r="D221" s="43">
        <f t="shared" si="14"/>
        <v>225839.35935778072</v>
      </c>
      <c r="E221" s="43">
        <f t="shared" si="14"/>
        <v>1206957.9017112462</v>
      </c>
      <c r="F221" s="43">
        <f t="shared" si="14"/>
        <v>0</v>
      </c>
      <c r="G221" s="43">
        <f t="shared" si="14"/>
        <v>0</v>
      </c>
      <c r="H221" s="43">
        <f t="shared" si="15"/>
        <v>1551070.3213210937</v>
      </c>
      <c r="I221" s="1"/>
    </row>
    <row r="222" spans="2:9" x14ac:dyDescent="0.2">
      <c r="B222" s="9" t="str">
        <f>$B$36</f>
        <v>Agriculture</v>
      </c>
      <c r="C222" s="43">
        <f t="shared" si="14"/>
        <v>207512.68194096454</v>
      </c>
      <c r="D222" s="43">
        <f t="shared" si="14"/>
        <v>231107.24509148364</v>
      </c>
      <c r="E222" s="43">
        <f t="shared" si="14"/>
        <v>35093.876338913346</v>
      </c>
      <c r="F222" s="43">
        <f t="shared" si="14"/>
        <v>0</v>
      </c>
      <c r="G222" s="43">
        <f t="shared" si="14"/>
        <v>0</v>
      </c>
      <c r="H222" s="43">
        <f t="shared" si="15"/>
        <v>473713.80337136152</v>
      </c>
      <c r="I222" s="1"/>
    </row>
    <row r="223" spans="2:9" x14ac:dyDescent="0.2">
      <c r="B223" s="9" t="str">
        <f>$B$37</f>
        <v>Engineering</v>
      </c>
      <c r="C223" s="43">
        <f t="shared" si="14"/>
        <v>197885.80494370332</v>
      </c>
      <c r="D223" s="43">
        <f t="shared" si="14"/>
        <v>155572.56094209803</v>
      </c>
      <c r="E223" s="43">
        <f t="shared" si="14"/>
        <v>0</v>
      </c>
      <c r="F223" s="43">
        <f t="shared" si="14"/>
        <v>0</v>
      </c>
      <c r="G223" s="43">
        <f t="shared" si="14"/>
        <v>0</v>
      </c>
      <c r="H223" s="43">
        <f t="shared" si="15"/>
        <v>353458.36588580138</v>
      </c>
      <c r="I223" s="1"/>
    </row>
    <row r="224" spans="2:9" x14ac:dyDescent="0.2">
      <c r="B224" s="9" t="str">
        <f>$B$38</f>
        <v>Home Economics</v>
      </c>
      <c r="C224" s="43">
        <f t="shared" si="14"/>
        <v>37132.239846579076</v>
      </c>
      <c r="D224" s="43">
        <f t="shared" si="14"/>
        <v>31097.519008633462</v>
      </c>
      <c r="E224" s="43">
        <f t="shared" si="14"/>
        <v>20939.992511616801</v>
      </c>
      <c r="F224" s="43">
        <f t="shared" si="14"/>
        <v>0</v>
      </c>
      <c r="G224" s="43">
        <f t="shared" si="14"/>
        <v>0</v>
      </c>
      <c r="H224" s="43">
        <f t="shared" si="15"/>
        <v>89169.75136682934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41487.255631054402</v>
      </c>
      <c r="D226" s="43">
        <f t="shared" si="14"/>
        <v>161605.13976617719</v>
      </c>
      <c r="E226" s="43">
        <f t="shared" si="14"/>
        <v>0</v>
      </c>
      <c r="F226" s="43">
        <f t="shared" si="14"/>
        <v>0</v>
      </c>
      <c r="G226" s="43">
        <f t="shared" si="14"/>
        <v>0</v>
      </c>
      <c r="H226" s="43">
        <f t="shared" si="15"/>
        <v>203092.39539723159</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56156.782484023912</v>
      </c>
      <c r="D230" s="43">
        <f t="shared" si="14"/>
        <v>0</v>
      </c>
      <c r="E230" s="43">
        <f t="shared" si="14"/>
        <v>0</v>
      </c>
      <c r="F230" s="43">
        <f t="shared" si="14"/>
        <v>0</v>
      </c>
      <c r="G230" s="43">
        <f t="shared" si="14"/>
        <v>0</v>
      </c>
      <c r="H230" s="43">
        <f t="shared" si="15"/>
        <v>56156.782484023912</v>
      </c>
      <c r="I230" s="1"/>
    </row>
    <row r="231" spans="2:10" x14ac:dyDescent="0.2">
      <c r="B231" s="9" t="str">
        <f>$B$45</f>
        <v>Health Services</v>
      </c>
      <c r="C231" s="43">
        <f t="shared" si="14"/>
        <v>263287.44549652567</v>
      </c>
      <c r="D231" s="43">
        <f t="shared" si="14"/>
        <v>293472.21490661195</v>
      </c>
      <c r="E231" s="43">
        <f t="shared" si="14"/>
        <v>21133.88133116881</v>
      </c>
      <c r="F231" s="43">
        <f t="shared" si="14"/>
        <v>0</v>
      </c>
      <c r="G231" s="43">
        <f t="shared" si="14"/>
        <v>133717.08611599298</v>
      </c>
      <c r="H231" s="43">
        <f t="shared" si="15"/>
        <v>711610.62785029935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542314.07084571663</v>
      </c>
      <c r="D233" s="43">
        <f t="shared" si="14"/>
        <v>906671.10748941998</v>
      </c>
      <c r="E233" s="43">
        <f t="shared" si="14"/>
        <v>374593.19937447831</v>
      </c>
      <c r="F233" s="43">
        <f t="shared" si="14"/>
        <v>0</v>
      </c>
      <c r="G233" s="43">
        <f t="shared" si="14"/>
        <v>0</v>
      </c>
      <c r="H233" s="43">
        <f t="shared" si="15"/>
        <v>1823578.377709615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59646.06104934615</v>
      </c>
      <c r="E235" s="43">
        <f t="shared" si="16"/>
        <v>0</v>
      </c>
      <c r="F235" s="43">
        <f t="shared" si="16"/>
        <v>0</v>
      </c>
      <c r="G235" s="43">
        <f t="shared" si="16"/>
        <v>0</v>
      </c>
      <c r="H235" s="43">
        <f t="shared" si="15"/>
        <v>59646.06104934615</v>
      </c>
      <c r="I235" s="1"/>
    </row>
    <row r="236" spans="2:10" x14ac:dyDescent="0.2">
      <c r="B236" s="9" t="str">
        <f>$B$50</f>
        <v>Technology</v>
      </c>
      <c r="C236" s="43">
        <f t="shared" si="16"/>
        <v>170304.03830869292</v>
      </c>
      <c r="D236" s="43">
        <f t="shared" si="16"/>
        <v>88534.466685781605</v>
      </c>
      <c r="E236" s="43">
        <f t="shared" si="16"/>
        <v>70381.641497378703</v>
      </c>
      <c r="F236" s="43">
        <f t="shared" si="16"/>
        <v>0</v>
      </c>
      <c r="G236" s="43">
        <f t="shared" si="16"/>
        <v>0</v>
      </c>
      <c r="H236" s="43">
        <f t="shared" si="15"/>
        <v>329220.14649185323</v>
      </c>
      <c r="I236" s="1"/>
    </row>
    <row r="237" spans="2:10" x14ac:dyDescent="0.2">
      <c r="B237" s="9" t="str">
        <f>$B$51</f>
        <v>Nursing</v>
      </c>
      <c r="C237" s="43">
        <f t="shared" si="16"/>
        <v>49815.2682715423</v>
      </c>
      <c r="D237" s="43">
        <f t="shared" si="16"/>
        <v>348954.94690835424</v>
      </c>
      <c r="E237" s="43">
        <f t="shared" si="16"/>
        <v>149197.44664526972</v>
      </c>
      <c r="F237" s="43">
        <f t="shared" si="16"/>
        <v>0</v>
      </c>
      <c r="G237" s="43">
        <f t="shared" si="16"/>
        <v>0</v>
      </c>
      <c r="H237" s="43">
        <f t="shared" si="15"/>
        <v>547967.66182516632</v>
      </c>
      <c r="I237" s="1"/>
    </row>
    <row r="238" spans="2:10" x14ac:dyDescent="0.2">
      <c r="B238" s="39" t="str">
        <f>$B$52</f>
        <v>Totals</v>
      </c>
      <c r="C238" s="42">
        <f>SUM(C218:C237)</f>
        <v>10517363.119507911</v>
      </c>
      <c r="D238" s="42">
        <f>SUM(D218:D237)</f>
        <v>4436664.3444639714</v>
      </c>
      <c r="E238" s="42">
        <f>SUM(E218:E237)</f>
        <v>2470337.4499121266</v>
      </c>
      <c r="F238" s="42">
        <f>SUM(F218:F237)</f>
        <v>0</v>
      </c>
      <c r="G238" s="42">
        <f>SUM(G218:G237)</f>
        <v>133717.08611599298</v>
      </c>
      <c r="H238" s="42">
        <f t="shared" si="15"/>
        <v>17558082.000000004</v>
      </c>
      <c r="I238" s="1"/>
    </row>
    <row r="239" spans="2:10" x14ac:dyDescent="0.2">
      <c r="B239" s="44"/>
      <c r="C239" s="45"/>
      <c r="D239" s="45"/>
      <c r="E239" s="45"/>
      <c r="F239" s="45"/>
      <c r="G239" s="45"/>
      <c r="H239" s="45"/>
      <c r="I239" s="1"/>
    </row>
    <row r="240" spans="2:10" x14ac:dyDescent="0.2">
      <c r="B240" s="283" t="s">
        <v>12</v>
      </c>
      <c r="C240" s="11"/>
      <c r="D240" s="11"/>
      <c r="E240" s="11"/>
      <c r="F240" s="11"/>
      <c r="G240" s="11"/>
      <c r="H240" s="17">
        <f>H16</f>
        <v>8154638</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2933848.6550467033</v>
      </c>
      <c r="D243" s="42">
        <f t="shared" si="17"/>
        <v>555300.54116425361</v>
      </c>
      <c r="E243" s="42">
        <f t="shared" si="17"/>
        <v>262718.85638688086</v>
      </c>
      <c r="F243" s="42">
        <f t="shared" si="17"/>
        <v>0</v>
      </c>
      <c r="G243" s="42">
        <f t="shared" si="17"/>
        <v>0</v>
      </c>
      <c r="H243" s="42">
        <f>SUM(C243:G243)</f>
        <v>3751868.052597838</v>
      </c>
      <c r="I243" s="1"/>
    </row>
    <row r="244" spans="2:9" x14ac:dyDescent="0.2">
      <c r="B244" s="9" t="str">
        <f>$B$33</f>
        <v>Science</v>
      </c>
      <c r="C244" s="43">
        <f t="shared" si="17"/>
        <v>881513.66475973593</v>
      </c>
      <c r="D244" s="43">
        <f t="shared" si="17"/>
        <v>277097.81126033177</v>
      </c>
      <c r="E244" s="43">
        <f t="shared" si="17"/>
        <v>12246.705901839176</v>
      </c>
      <c r="F244" s="43">
        <f t="shared" si="17"/>
        <v>0</v>
      </c>
      <c r="G244" s="43">
        <f t="shared" si="17"/>
        <v>0</v>
      </c>
      <c r="H244" s="43">
        <f t="shared" ref="H244:H263" si="18">SUM(C244:G244)</f>
        <v>1170858.1819219068</v>
      </c>
      <c r="I244" s="1"/>
    </row>
    <row r="245" spans="2:9" x14ac:dyDescent="0.2">
      <c r="B245" s="9" t="str">
        <f>$B$34</f>
        <v>Fine Arts</v>
      </c>
      <c r="C245" s="43">
        <f t="shared" si="17"/>
        <v>287107.60251070862</v>
      </c>
      <c r="D245" s="43">
        <f t="shared" si="17"/>
        <v>65900.50481412049</v>
      </c>
      <c r="E245" s="43">
        <f t="shared" si="17"/>
        <v>0</v>
      </c>
      <c r="F245" s="43">
        <f t="shared" si="17"/>
        <v>0</v>
      </c>
      <c r="G245" s="43">
        <f t="shared" si="17"/>
        <v>0</v>
      </c>
      <c r="H245" s="43">
        <f t="shared" si="18"/>
        <v>353008.10732482909</v>
      </c>
      <c r="I245" s="1"/>
    </row>
    <row r="246" spans="2:9" x14ac:dyDescent="0.2">
      <c r="B246" s="9" t="str">
        <f>$B$35</f>
        <v>Teacher Education</v>
      </c>
      <c r="C246" s="43">
        <f t="shared" si="17"/>
        <v>54930.486798489299</v>
      </c>
      <c r="D246" s="43">
        <f t="shared" si="17"/>
        <v>104888.34838079776</v>
      </c>
      <c r="E246" s="43">
        <f t="shared" si="17"/>
        <v>560556.94293344754</v>
      </c>
      <c r="F246" s="43">
        <f t="shared" si="17"/>
        <v>0</v>
      </c>
      <c r="G246" s="43">
        <f t="shared" si="17"/>
        <v>0</v>
      </c>
      <c r="H246" s="43">
        <f t="shared" si="18"/>
        <v>720375.77811273467</v>
      </c>
      <c r="I246" s="1"/>
    </row>
    <row r="247" spans="2:9" x14ac:dyDescent="0.2">
      <c r="B247" s="9" t="str">
        <f>$B$36</f>
        <v>Agriculture</v>
      </c>
      <c r="C247" s="43">
        <f t="shared" si="17"/>
        <v>96376.745571509644</v>
      </c>
      <c r="D247" s="43">
        <f t="shared" si="17"/>
        <v>107334.95394874715</v>
      </c>
      <c r="E247" s="43">
        <f t="shared" si="17"/>
        <v>16298.924766418315</v>
      </c>
      <c r="F247" s="43">
        <f t="shared" si="17"/>
        <v>0</v>
      </c>
      <c r="G247" s="43">
        <f t="shared" si="17"/>
        <v>0</v>
      </c>
      <c r="H247" s="43">
        <f t="shared" si="18"/>
        <v>220010.6242866751</v>
      </c>
      <c r="I247" s="1"/>
    </row>
    <row r="248" spans="2:9" x14ac:dyDescent="0.2">
      <c r="B248" s="9" t="str">
        <f>$B$37</f>
        <v>Engineering</v>
      </c>
      <c r="C248" s="43">
        <f t="shared" si="17"/>
        <v>91905.659436748887</v>
      </c>
      <c r="D248" s="43">
        <f t="shared" si="17"/>
        <v>72253.787014763249</v>
      </c>
      <c r="E248" s="43">
        <f t="shared" si="17"/>
        <v>0</v>
      </c>
      <c r="F248" s="43">
        <f t="shared" si="17"/>
        <v>0</v>
      </c>
      <c r="G248" s="43">
        <f t="shared" si="17"/>
        <v>0</v>
      </c>
      <c r="H248" s="43">
        <f t="shared" si="18"/>
        <v>164159.44645151214</v>
      </c>
      <c r="I248" s="1"/>
    </row>
    <row r="249" spans="2:9" x14ac:dyDescent="0.2">
      <c r="B249" s="9" t="str">
        <f>$B$38</f>
        <v>Home Economics</v>
      </c>
      <c r="C249" s="43">
        <f t="shared" si="17"/>
        <v>17245.61794836292</v>
      </c>
      <c r="D249" s="43">
        <f t="shared" si="17"/>
        <v>14442.865126927007</v>
      </c>
      <c r="E249" s="43">
        <f t="shared" si="17"/>
        <v>9725.325274989933</v>
      </c>
      <c r="F249" s="43">
        <f t="shared" si="17"/>
        <v>0</v>
      </c>
      <c r="G249" s="43">
        <f t="shared" si="17"/>
        <v>0</v>
      </c>
      <c r="H249" s="43">
        <f t="shared" si="18"/>
        <v>41413.808350279862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19268.252152183264</v>
      </c>
      <c r="D251" s="43">
        <f t="shared" si="17"/>
        <v>75055.545003866573</v>
      </c>
      <c r="E251" s="43">
        <f t="shared" si="17"/>
        <v>0</v>
      </c>
      <c r="F251" s="43">
        <f t="shared" si="17"/>
        <v>0</v>
      </c>
      <c r="G251" s="43">
        <f t="shared" si="17"/>
        <v>0</v>
      </c>
      <c r="H251" s="43">
        <f t="shared" si="18"/>
        <v>94323.797156049841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26081.335786104417</v>
      </c>
      <c r="D255" s="43">
        <f t="shared" si="17"/>
        <v>0</v>
      </c>
      <c r="E255" s="43">
        <f t="shared" si="17"/>
        <v>0</v>
      </c>
      <c r="F255" s="43">
        <f t="shared" si="17"/>
        <v>0</v>
      </c>
      <c r="G255" s="43">
        <f t="shared" si="17"/>
        <v>0</v>
      </c>
      <c r="H255" s="43">
        <f t="shared" si="18"/>
        <v>26081.335786104417</v>
      </c>
      <c r="I255" s="1"/>
    </row>
    <row r="256" spans="2:9" x14ac:dyDescent="0.2">
      <c r="B256" s="9" t="str">
        <f>$B$45</f>
        <v>Health Services</v>
      </c>
      <c r="C256" s="43">
        <f t="shared" si="17"/>
        <v>122280.65730464736</v>
      </c>
      <c r="D256" s="43">
        <f t="shared" si="17"/>
        <v>136299.60696285756</v>
      </c>
      <c r="E256" s="43">
        <f t="shared" si="17"/>
        <v>9815.3745830916923</v>
      </c>
      <c r="F256" s="43">
        <f t="shared" si="17"/>
        <v>0</v>
      </c>
      <c r="G256" s="43">
        <f t="shared" si="17"/>
        <v>62103.277094317513</v>
      </c>
      <c r="H256" s="43">
        <f t="shared" si="18"/>
        <v>330498.9159449141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251871.18559152266</v>
      </c>
      <c r="D258" s="43">
        <f t="shared" si="17"/>
        <v>421092.38734819146</v>
      </c>
      <c r="E258" s="43">
        <f t="shared" si="17"/>
        <v>173975.26325259768</v>
      </c>
      <c r="F258" s="43">
        <f t="shared" si="17"/>
        <v>0</v>
      </c>
      <c r="G258" s="43">
        <f t="shared" si="17"/>
        <v>0</v>
      </c>
      <c r="H258" s="43">
        <f t="shared" si="18"/>
        <v>846938.83619231184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27701.888850007534</v>
      </c>
      <c r="E260" s="43">
        <f t="shared" si="19"/>
        <v>0</v>
      </c>
      <c r="F260" s="43">
        <f t="shared" si="19"/>
        <v>0</v>
      </c>
      <c r="G260" s="43">
        <f t="shared" si="19"/>
        <v>0</v>
      </c>
      <c r="H260" s="43">
        <f t="shared" si="18"/>
        <v>27701.888850007534</v>
      </c>
      <c r="I260" s="1"/>
    </row>
    <row r="261" spans="2:10" x14ac:dyDescent="0.2">
      <c r="B261" s="9" t="str">
        <f>$B$50</f>
        <v>Technology</v>
      </c>
      <c r="C261" s="43">
        <f t="shared" si="19"/>
        <v>79095.642812553386</v>
      </c>
      <c r="D261" s="43">
        <f t="shared" si="19"/>
        <v>41118.758093600925</v>
      </c>
      <c r="E261" s="43">
        <f t="shared" si="19"/>
        <v>32687.898840938389</v>
      </c>
      <c r="F261" s="43">
        <f t="shared" si="19"/>
        <v>0</v>
      </c>
      <c r="G261" s="43">
        <f t="shared" si="19"/>
        <v>0</v>
      </c>
      <c r="H261" s="43">
        <f t="shared" si="18"/>
        <v>152902.29974709271</v>
      </c>
      <c r="I261" s="1"/>
    </row>
    <row r="262" spans="2:10" x14ac:dyDescent="0.2">
      <c r="B262" s="9" t="str">
        <f>$B$51</f>
        <v>Nursing</v>
      </c>
      <c r="C262" s="43">
        <f t="shared" si="19"/>
        <v>23136.096506857248</v>
      </c>
      <c r="D262" s="43">
        <f t="shared" si="19"/>
        <v>162067.88818658257</v>
      </c>
      <c r="E262" s="43">
        <f t="shared" si="19"/>
        <v>69292.94258430328</v>
      </c>
      <c r="F262" s="43">
        <f t="shared" si="19"/>
        <v>0</v>
      </c>
      <c r="G262" s="43">
        <f t="shared" si="19"/>
        <v>0</v>
      </c>
      <c r="H262" s="43">
        <f t="shared" si="18"/>
        <v>254496.92727774312</v>
      </c>
      <c r="I262" s="1"/>
    </row>
    <row r="263" spans="2:10" x14ac:dyDescent="0.2">
      <c r="B263" s="39" t="str">
        <f>$B$52</f>
        <v>Totals</v>
      </c>
      <c r="C263" s="42">
        <f>SUM(C243:C262)</f>
        <v>4884661.6022261279</v>
      </c>
      <c r="D263" s="42">
        <f>SUM(D243:D262)</f>
        <v>2060554.8861550477</v>
      </c>
      <c r="E263" s="42">
        <f>SUM(E243:E262)</f>
        <v>1147318.2345245068</v>
      </c>
      <c r="F263" s="42">
        <f>SUM(F243:F262)</f>
        <v>0</v>
      </c>
      <c r="G263" s="42">
        <f>SUM(G243:G262)</f>
        <v>62103.277094317513</v>
      </c>
      <c r="H263" s="42">
        <f t="shared" si="18"/>
        <v>8154638</v>
      </c>
      <c r="I263" s="54"/>
    </row>
    <row r="264" spans="2:10" x14ac:dyDescent="0.2">
      <c r="B264" s="378"/>
      <c r="C264" s="378"/>
      <c r="D264" s="378"/>
      <c r="E264" s="378"/>
      <c r="F264" s="378"/>
      <c r="G264" s="378"/>
      <c r="H264" s="378"/>
      <c r="I264" s="53"/>
    </row>
    <row r="265" spans="2:10" x14ac:dyDescent="0.2">
      <c r="B265" s="283" t="s">
        <v>238</v>
      </c>
      <c r="C265" s="11"/>
      <c r="D265" s="11"/>
      <c r="E265" s="11"/>
      <c r="F265" s="11"/>
      <c r="G265" s="11"/>
      <c r="H265" s="17"/>
      <c r="J265" s="26"/>
    </row>
    <row r="266" spans="2:10" ht="45" customHeight="1" thickBot="1" x14ac:dyDescent="0.25">
      <c r="B266" s="372" t="s">
        <v>239</v>
      </c>
      <c r="C266" s="372"/>
      <c r="D266" s="372"/>
      <c r="E266" s="372"/>
      <c r="F266" s="372"/>
      <c r="G266" s="372"/>
      <c r="H266" s="372"/>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21311336.438976746</v>
      </c>
      <c r="D268" s="42">
        <f t="shared" si="20"/>
        <v>5611182.4545493033</v>
      </c>
      <c r="E268" s="42">
        <f t="shared" si="20"/>
        <v>3816882.441136675</v>
      </c>
      <c r="F268" s="42">
        <f t="shared" si="20"/>
        <v>0</v>
      </c>
      <c r="G268" s="42">
        <f t="shared" si="20"/>
        <v>0</v>
      </c>
      <c r="H268" s="42">
        <f>SUM(C268:G268)</f>
        <v>30739401.334662721</v>
      </c>
      <c r="I268" s="1"/>
    </row>
    <row r="269" spans="2:10" x14ac:dyDescent="0.2">
      <c r="B269" s="9" t="str">
        <f>$B$33</f>
        <v>Science</v>
      </c>
      <c r="C269" s="43">
        <f t="shared" si="20"/>
        <v>8179440.4787776954</v>
      </c>
      <c r="D269" s="43">
        <f t="shared" si="20"/>
        <v>3349989.4608651153</v>
      </c>
      <c r="E269" s="43">
        <f t="shared" si="20"/>
        <v>397737.08944992453</v>
      </c>
      <c r="F269" s="43">
        <f t="shared" si="20"/>
        <v>0</v>
      </c>
      <c r="G269" s="43">
        <f t="shared" si="20"/>
        <v>0</v>
      </c>
      <c r="H269" s="43">
        <f t="shared" ref="H269:H288" si="21">SUM(C269:G269)</f>
        <v>11927167.029092737</v>
      </c>
      <c r="I269" s="1"/>
    </row>
    <row r="270" spans="2:10" x14ac:dyDescent="0.2">
      <c r="B270" s="9" t="str">
        <f>$B$34</f>
        <v>Fine Arts</v>
      </c>
      <c r="C270" s="43">
        <f t="shared" si="20"/>
        <v>3750339.4830581257</v>
      </c>
      <c r="D270" s="43">
        <f t="shared" si="20"/>
        <v>1469059.4917886611</v>
      </c>
      <c r="E270" s="43">
        <f t="shared" si="20"/>
        <v>0</v>
      </c>
      <c r="F270" s="43">
        <f t="shared" si="20"/>
        <v>0</v>
      </c>
      <c r="G270" s="43">
        <f t="shared" si="20"/>
        <v>0</v>
      </c>
      <c r="H270" s="43">
        <f t="shared" si="21"/>
        <v>5219398.9748467868</v>
      </c>
      <c r="I270" s="1"/>
    </row>
    <row r="271" spans="2:10" x14ac:dyDescent="0.2">
      <c r="B271" s="9" t="str">
        <f>$B$35</f>
        <v>Teacher Education</v>
      </c>
      <c r="C271" s="43">
        <f t="shared" si="20"/>
        <v>461909.88634201617</v>
      </c>
      <c r="D271" s="43">
        <f t="shared" si="20"/>
        <v>1003993.8746560579</v>
      </c>
      <c r="E271" s="43">
        <f t="shared" si="20"/>
        <v>2811322.8952779062</v>
      </c>
      <c r="F271" s="43">
        <f t="shared" si="20"/>
        <v>0</v>
      </c>
      <c r="G271" s="43">
        <f t="shared" si="20"/>
        <v>0</v>
      </c>
      <c r="H271" s="43">
        <f t="shared" si="21"/>
        <v>4277226.6562759802</v>
      </c>
      <c r="I271" s="1"/>
    </row>
    <row r="272" spans="2:10" x14ac:dyDescent="0.2">
      <c r="B272" s="9" t="str">
        <f>$B$36</f>
        <v>Agriculture</v>
      </c>
      <c r="C272" s="43">
        <f t="shared" si="20"/>
        <v>726206.71579894074</v>
      </c>
      <c r="D272" s="43">
        <f t="shared" si="20"/>
        <v>916286.78778300667</v>
      </c>
      <c r="E272" s="43">
        <f t="shared" si="20"/>
        <v>209947.95813280274</v>
      </c>
      <c r="F272" s="43">
        <f t="shared" si="20"/>
        <v>0</v>
      </c>
      <c r="G272" s="43">
        <f t="shared" si="20"/>
        <v>0</v>
      </c>
      <c r="H272" s="43">
        <f t="shared" si="21"/>
        <v>1852441.4617147502</v>
      </c>
      <c r="I272" s="1"/>
    </row>
    <row r="273" spans="2:10" x14ac:dyDescent="0.2">
      <c r="B273" s="9" t="str">
        <f>$B$37</f>
        <v>Engineering</v>
      </c>
      <c r="C273" s="43">
        <f t="shared" si="20"/>
        <v>1453481.8881606287</v>
      </c>
      <c r="D273" s="43">
        <f t="shared" si="20"/>
        <v>1818142.6542639232</v>
      </c>
      <c r="E273" s="43">
        <f t="shared" si="20"/>
        <v>0</v>
      </c>
      <c r="F273" s="43">
        <f t="shared" si="20"/>
        <v>0</v>
      </c>
      <c r="G273" s="43">
        <f t="shared" si="20"/>
        <v>0</v>
      </c>
      <c r="H273" s="43">
        <f t="shared" si="21"/>
        <v>3271624.5424245521</v>
      </c>
      <c r="I273" s="1"/>
    </row>
    <row r="274" spans="2:10" x14ac:dyDescent="0.2">
      <c r="B274" s="9" t="str">
        <f>$B$38</f>
        <v>Home Economics</v>
      </c>
      <c r="C274" s="43">
        <f t="shared" si="20"/>
        <v>110805.2983121854</v>
      </c>
      <c r="D274" s="43">
        <f t="shared" si="20"/>
        <v>133117.38143701074</v>
      </c>
      <c r="E274" s="43">
        <f t="shared" si="20"/>
        <v>109543.99458392046</v>
      </c>
      <c r="F274" s="43">
        <f t="shared" si="20"/>
        <v>0</v>
      </c>
      <c r="G274" s="43">
        <f t="shared" si="20"/>
        <v>0</v>
      </c>
      <c r="H274" s="43">
        <f t="shared" si="21"/>
        <v>353466.67433311662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281974.88985202665</v>
      </c>
      <c r="D276" s="43">
        <f t="shared" si="20"/>
        <v>801539.35813507473</v>
      </c>
      <c r="E276" s="43">
        <f t="shared" si="20"/>
        <v>0</v>
      </c>
      <c r="F276" s="43">
        <f t="shared" si="20"/>
        <v>0</v>
      </c>
      <c r="G276" s="43">
        <f t="shared" si="20"/>
        <v>0</v>
      </c>
      <c r="H276" s="43">
        <f t="shared" si="21"/>
        <v>1083514.2479871013</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251091.76236955108</v>
      </c>
      <c r="D280" s="43">
        <f t="shared" si="20"/>
        <v>0</v>
      </c>
      <c r="E280" s="43">
        <f t="shared" si="20"/>
        <v>0</v>
      </c>
      <c r="F280" s="43">
        <f t="shared" si="20"/>
        <v>0</v>
      </c>
      <c r="G280" s="43">
        <f t="shared" si="20"/>
        <v>0</v>
      </c>
      <c r="H280" s="43">
        <f t="shared" si="21"/>
        <v>251091.76236955108</v>
      </c>
      <c r="I280" s="1"/>
    </row>
    <row r="281" spans="2:10" x14ac:dyDescent="0.2">
      <c r="B281" s="9" t="str">
        <f>$B$45</f>
        <v>Health Services</v>
      </c>
      <c r="C281" s="43">
        <f t="shared" si="20"/>
        <v>956341.09048577771</v>
      </c>
      <c r="D281" s="43">
        <f t="shared" si="20"/>
        <v>1300466.9763840369</v>
      </c>
      <c r="E281" s="43">
        <f t="shared" si="20"/>
        <v>193832.70965157708</v>
      </c>
      <c r="F281" s="43">
        <f t="shared" si="20"/>
        <v>0</v>
      </c>
      <c r="G281" s="43">
        <f t="shared" si="20"/>
        <v>2098293.1158530377</v>
      </c>
      <c r="H281" s="43">
        <f t="shared" si="21"/>
        <v>4548933.8923744299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2179409.9053069265</v>
      </c>
      <c r="D283" s="43">
        <f t="shared" si="20"/>
        <v>4371527.128518804</v>
      </c>
      <c r="E283" s="43">
        <f t="shared" si="20"/>
        <v>2348906.3277057321</v>
      </c>
      <c r="F283" s="43">
        <f t="shared" si="20"/>
        <v>0</v>
      </c>
      <c r="G283" s="43">
        <f t="shared" si="20"/>
        <v>0</v>
      </c>
      <c r="H283" s="43">
        <f t="shared" si="21"/>
        <v>8899843.3615314625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87347.949899353684</v>
      </c>
      <c r="E285" s="43">
        <f t="shared" si="22"/>
        <v>0</v>
      </c>
      <c r="F285" s="43">
        <f t="shared" si="22"/>
        <v>0</v>
      </c>
      <c r="G285" s="43">
        <f t="shared" si="22"/>
        <v>0</v>
      </c>
      <c r="H285" s="43">
        <f t="shared" si="21"/>
        <v>87347.949899353684</v>
      </c>
      <c r="I285" s="1"/>
    </row>
    <row r="286" spans="2:10" x14ac:dyDescent="0.2">
      <c r="B286" s="9" t="str">
        <f>$B$50</f>
        <v>Technology</v>
      </c>
      <c r="C286" s="43">
        <f t="shared" si="22"/>
        <v>573061.26818834327</v>
      </c>
      <c r="D286" s="43">
        <f t="shared" si="22"/>
        <v>336693.29100079881</v>
      </c>
      <c r="E286" s="43">
        <f t="shared" si="22"/>
        <v>437843.8978804943</v>
      </c>
      <c r="F286" s="43">
        <f t="shared" si="22"/>
        <v>0</v>
      </c>
      <c r="G286" s="43">
        <f t="shared" si="22"/>
        <v>0</v>
      </c>
      <c r="H286" s="43">
        <f t="shared" si="21"/>
        <v>1347598.4570696363</v>
      </c>
      <c r="I286" s="1"/>
    </row>
    <row r="287" spans="2:10" x14ac:dyDescent="0.2">
      <c r="B287" s="9" t="str">
        <f>$B$51</f>
        <v>Nursing</v>
      </c>
      <c r="C287" s="43">
        <f t="shared" si="22"/>
        <v>293106.45223247894</v>
      </c>
      <c r="D287" s="43">
        <f t="shared" si="22"/>
        <v>3067995.9459147453</v>
      </c>
      <c r="E287" s="43">
        <f t="shared" si="22"/>
        <v>2339793.2572705932</v>
      </c>
      <c r="F287" s="43">
        <f t="shared" si="22"/>
        <v>0</v>
      </c>
      <c r="G287" s="43">
        <f t="shared" si="22"/>
        <v>0</v>
      </c>
      <c r="H287" s="43">
        <f t="shared" si="21"/>
        <v>5700895.6554178176</v>
      </c>
      <c r="I287" s="1"/>
    </row>
    <row r="288" spans="2:10" x14ac:dyDescent="0.2">
      <c r="B288" s="39" t="str">
        <f>$B$52</f>
        <v>Totals</v>
      </c>
      <c r="C288" s="42">
        <f>SUM(C268:C287)</f>
        <v>40528505.557861455</v>
      </c>
      <c r="D288" s="42">
        <f>SUM(D268:D287)</f>
        <v>24267342.75519589</v>
      </c>
      <c r="E288" s="42">
        <f>SUM(E268:E287)</f>
        <v>12665810.571089625</v>
      </c>
      <c r="F288" s="42">
        <f>SUM(F268:F287)</f>
        <v>0</v>
      </c>
      <c r="G288" s="42">
        <f>SUM(G268:G287)</f>
        <v>2098293.1158530377</v>
      </c>
      <c r="H288" s="42">
        <f t="shared" si="21"/>
        <v>79559952.000000015</v>
      </c>
      <c r="I288" s="92"/>
      <c r="J288" s="58"/>
    </row>
    <row r="289" spans="2:10" x14ac:dyDescent="0.2">
      <c r="H289" s="58"/>
    </row>
    <row r="290" spans="2:10" x14ac:dyDescent="0.2">
      <c r="B290" s="283" t="s">
        <v>227</v>
      </c>
      <c r="C290" s="11"/>
      <c r="D290" s="11"/>
      <c r="E290" s="11"/>
      <c r="F290" s="11"/>
      <c r="G290" s="11"/>
      <c r="H290" s="17"/>
      <c r="J290" s="26"/>
    </row>
    <row r="291" spans="2:10" ht="30" customHeight="1" thickBot="1" x14ac:dyDescent="0.25">
      <c r="B291" s="372" t="s">
        <v>240</v>
      </c>
      <c r="C291" s="372"/>
      <c r="D291" s="372"/>
      <c r="E291" s="372"/>
      <c r="F291" s="372"/>
      <c r="G291" s="372"/>
      <c r="H291" s="372"/>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257.75996854070257</v>
      </c>
      <c r="D293" s="40">
        <f t="shared" si="23"/>
        <v>398.7480425347714</v>
      </c>
      <c r="E293" s="40">
        <f t="shared" si="23"/>
        <v>654.13580824964436</v>
      </c>
      <c r="F293" s="40">
        <f t="shared" si="23"/>
        <v>0</v>
      </c>
      <c r="G293" s="41">
        <f t="shared" si="23"/>
        <v>0</v>
      </c>
      <c r="H293" s="42">
        <f t="shared" si="23"/>
        <v>299.64518876516019</v>
      </c>
      <c r="I293" s="1"/>
    </row>
    <row r="294" spans="2:10" x14ac:dyDescent="0.2">
      <c r="B294" s="9" t="str">
        <f>$B$33</f>
        <v>Science</v>
      </c>
      <c r="C294" s="75">
        <f t="shared" si="23"/>
        <v>329.25853308017452</v>
      </c>
      <c r="D294" s="75">
        <f t="shared" si="23"/>
        <v>477.07055836871479</v>
      </c>
      <c r="E294" s="75">
        <f t="shared" si="23"/>
        <v>1462.2687112129579</v>
      </c>
      <c r="F294" s="75">
        <f t="shared" si="23"/>
        <v>0</v>
      </c>
      <c r="G294" s="95">
        <f t="shared" si="23"/>
        <v>0</v>
      </c>
      <c r="H294" s="43">
        <f t="shared" si="23"/>
        <v>371.14659662349817</v>
      </c>
      <c r="I294" s="1"/>
    </row>
    <row r="295" spans="2:10" x14ac:dyDescent="0.2">
      <c r="B295" s="9" t="str">
        <f>$B$34</f>
        <v>Fine Arts</v>
      </c>
      <c r="C295" s="75">
        <f t="shared" si="23"/>
        <v>463.51989655890816</v>
      </c>
      <c r="D295" s="75">
        <f t="shared" si="23"/>
        <v>879.67634238841981</v>
      </c>
      <c r="E295" s="75">
        <f t="shared" si="23"/>
        <v>0</v>
      </c>
      <c r="F295" s="75">
        <f t="shared" si="23"/>
        <v>0</v>
      </c>
      <c r="G295" s="95">
        <f t="shared" si="23"/>
        <v>0</v>
      </c>
      <c r="H295" s="43">
        <f t="shared" si="23"/>
        <v>534.71969827341331</v>
      </c>
      <c r="I295" s="1"/>
    </row>
    <row r="296" spans="2:10" x14ac:dyDescent="0.2">
      <c r="B296" s="9" t="str">
        <f>$B$35</f>
        <v>Teacher Education</v>
      </c>
      <c r="C296" s="75">
        <f t="shared" si="23"/>
        <v>298.39139944574686</v>
      </c>
      <c r="D296" s="75">
        <f t="shared" si="23"/>
        <v>377.72531025434836</v>
      </c>
      <c r="E296" s="75">
        <f t="shared" si="23"/>
        <v>225.80906789380774</v>
      </c>
      <c r="F296" s="75">
        <f t="shared" si="23"/>
        <v>0</v>
      </c>
      <c r="G296" s="95">
        <f t="shared" si="23"/>
        <v>0</v>
      </c>
      <c r="H296" s="43">
        <f t="shared" si="23"/>
        <v>256.79795006460017</v>
      </c>
      <c r="I296" s="1"/>
    </row>
    <row r="297" spans="2:10" x14ac:dyDescent="0.2">
      <c r="B297" s="9" t="str">
        <f>$B$36</f>
        <v>Agriculture</v>
      </c>
      <c r="C297" s="75">
        <f t="shared" si="23"/>
        <v>267.38097047089127</v>
      </c>
      <c r="D297" s="75">
        <f t="shared" si="23"/>
        <v>336.87014256728185</v>
      </c>
      <c r="E297" s="75">
        <f t="shared" si="23"/>
        <v>579.96673517348825</v>
      </c>
      <c r="F297" s="75">
        <f t="shared" si="23"/>
        <v>0</v>
      </c>
      <c r="G297" s="95">
        <f t="shared" si="23"/>
        <v>0</v>
      </c>
      <c r="H297" s="43">
        <f t="shared" si="23"/>
        <v>319.49663016811832</v>
      </c>
      <c r="I297" s="1"/>
    </row>
    <row r="298" spans="2:10" x14ac:dyDescent="0.2">
      <c r="B298" s="9" t="str">
        <f>$B$37</f>
        <v>Engineering</v>
      </c>
      <c r="C298" s="75">
        <f t="shared" si="23"/>
        <v>561.18991820873691</v>
      </c>
      <c r="D298" s="75">
        <f t="shared" si="23"/>
        <v>992.9779651905643</v>
      </c>
      <c r="E298" s="75">
        <f t="shared" si="23"/>
        <v>0</v>
      </c>
      <c r="F298" s="75">
        <f t="shared" si="23"/>
        <v>0</v>
      </c>
      <c r="G298" s="95">
        <f t="shared" si="23"/>
        <v>0</v>
      </c>
      <c r="H298" s="43">
        <f t="shared" si="23"/>
        <v>740.01912291892154</v>
      </c>
      <c r="I298" s="1"/>
    </row>
    <row r="299" spans="2:10" x14ac:dyDescent="0.2">
      <c r="B299" s="9" t="str">
        <f>$B$38</f>
        <v>Home Economics</v>
      </c>
      <c r="C299" s="75">
        <f t="shared" si="23"/>
        <v>227.9944409715749</v>
      </c>
      <c r="D299" s="75">
        <f t="shared" si="23"/>
        <v>363.70869245084901</v>
      </c>
      <c r="E299" s="75">
        <f t="shared" si="23"/>
        <v>507.14812307370585</v>
      </c>
      <c r="F299" s="75">
        <f t="shared" si="23"/>
        <v>0</v>
      </c>
      <c r="G299" s="95">
        <f t="shared" si="23"/>
        <v>0</v>
      </c>
      <c r="H299" s="43">
        <f t="shared" si="23"/>
        <v>330.96130555535262</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519.29077320815225</v>
      </c>
      <c r="D301" s="75">
        <f t="shared" si="23"/>
        <v>421.41922089120646</v>
      </c>
      <c r="E301" s="75">
        <f t="shared" si="23"/>
        <v>0</v>
      </c>
      <c r="F301" s="75">
        <f t="shared" si="23"/>
        <v>0</v>
      </c>
      <c r="G301" s="95">
        <f t="shared" si="23"/>
        <v>0</v>
      </c>
      <c r="H301" s="43">
        <f t="shared" si="23"/>
        <v>443.15511165116618</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341.62144540074979</v>
      </c>
      <c r="D305" s="75">
        <f t="shared" si="23"/>
        <v>0</v>
      </c>
      <c r="E305" s="75">
        <f t="shared" si="23"/>
        <v>0</v>
      </c>
      <c r="F305" s="75">
        <f t="shared" si="23"/>
        <v>0</v>
      </c>
      <c r="G305" s="95">
        <f t="shared" si="23"/>
        <v>0</v>
      </c>
      <c r="H305" s="43">
        <f t="shared" si="23"/>
        <v>341.62144540074979</v>
      </c>
      <c r="I305" s="1"/>
    </row>
    <row r="306" spans="2:10" x14ac:dyDescent="0.2">
      <c r="B306" s="9" t="str">
        <f>$B$45</f>
        <v>Health Services</v>
      </c>
      <c r="C306" s="75">
        <f t="shared" si="23"/>
        <v>277.52208081421293</v>
      </c>
      <c r="D306" s="75">
        <f t="shared" si="23"/>
        <v>376.51041586104139</v>
      </c>
      <c r="E306" s="75">
        <f t="shared" si="23"/>
        <v>889.1408699613628</v>
      </c>
      <c r="F306" s="75">
        <f t="shared" si="23"/>
        <v>0</v>
      </c>
      <c r="G306" s="95">
        <f t="shared" si="23"/>
        <v>825.4496915236183</v>
      </c>
      <c r="H306" s="43">
        <f t="shared" si="23"/>
        <v>470.90412964538609</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307.0456333202207</v>
      </c>
      <c r="D308" s="75">
        <f t="shared" si="23"/>
        <v>409.66424220024402</v>
      </c>
      <c r="E308" s="75">
        <f t="shared" si="23"/>
        <v>607.895012346204</v>
      </c>
      <c r="F308" s="75">
        <f t="shared" si="23"/>
        <v>0</v>
      </c>
      <c r="G308" s="95">
        <f t="shared" si="23"/>
        <v>0</v>
      </c>
      <c r="H308" s="43">
        <f t="shared" si="23"/>
        <v>411.40125556009167</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124.42727905890838</v>
      </c>
      <c r="E310" s="75">
        <f t="shared" si="24"/>
        <v>0</v>
      </c>
      <c r="F310" s="75">
        <f t="shared" si="24"/>
        <v>0</v>
      </c>
      <c r="G310" s="95">
        <f t="shared" si="24"/>
        <v>0</v>
      </c>
      <c r="H310" s="43">
        <f t="shared" si="24"/>
        <v>124.42727905890838</v>
      </c>
      <c r="I310" s="1"/>
    </row>
    <row r="311" spans="2:10" x14ac:dyDescent="0.2">
      <c r="B311" s="9" t="str">
        <f>$B$50</f>
        <v>Technology</v>
      </c>
      <c r="C311" s="75">
        <f t="shared" si="24"/>
        <v>257.09343570585162</v>
      </c>
      <c r="D311" s="75">
        <f t="shared" si="24"/>
        <v>323.12216026948062</v>
      </c>
      <c r="E311" s="75">
        <f t="shared" si="24"/>
        <v>603.09076843043295</v>
      </c>
      <c r="F311" s="75">
        <f t="shared" si="24"/>
        <v>0</v>
      </c>
      <c r="G311" s="95">
        <f t="shared" si="24"/>
        <v>0</v>
      </c>
      <c r="H311" s="43">
        <f t="shared" si="24"/>
        <v>337.15247862637887</v>
      </c>
      <c r="I311" s="1"/>
    </row>
    <row r="312" spans="2:10" x14ac:dyDescent="0.2">
      <c r="B312" s="9" t="str">
        <f>$B$51</f>
        <v>Nursing</v>
      </c>
      <c r="C312" s="75">
        <f t="shared" si="24"/>
        <v>449.54977336269775</v>
      </c>
      <c r="D312" s="75">
        <f t="shared" si="24"/>
        <v>747.01630044186641</v>
      </c>
      <c r="E312" s="75">
        <f t="shared" si="24"/>
        <v>1520.3335005007102</v>
      </c>
      <c r="F312" s="75">
        <f t="shared" si="24"/>
        <v>0</v>
      </c>
      <c r="G312" s="95">
        <f t="shared" si="24"/>
        <v>0</v>
      </c>
      <c r="H312" s="43">
        <f t="shared" si="24"/>
        <v>905.19143464874844</v>
      </c>
      <c r="I312" s="1"/>
    </row>
    <row r="313" spans="2:10" x14ac:dyDescent="0.2">
      <c r="B313" s="39" t="str">
        <f>$B$52</f>
        <v>Totals</v>
      </c>
      <c r="C313" s="42">
        <f t="shared" si="24"/>
        <v>294.42087507073086</v>
      </c>
      <c r="D313" s="42">
        <f t="shared" si="24"/>
        <v>464.740271467068</v>
      </c>
      <c r="E313" s="42">
        <f t="shared" si="24"/>
        <v>497.04931210617792</v>
      </c>
      <c r="F313" s="42">
        <f t="shared" si="24"/>
        <v>0</v>
      </c>
      <c r="G313" s="42">
        <f t="shared" si="24"/>
        <v>825.4496915236183</v>
      </c>
      <c r="H313" s="42">
        <f t="shared" si="24"/>
        <v>365.1280978081287</v>
      </c>
      <c r="I313" s="54"/>
    </row>
    <row r="315" spans="2:10" x14ac:dyDescent="0.2">
      <c r="B315" s="283" t="s">
        <v>38</v>
      </c>
      <c r="C315" s="11"/>
      <c r="D315" s="11"/>
      <c r="E315" s="11"/>
      <c r="F315" s="11"/>
      <c r="G315" s="11"/>
      <c r="H315" s="17"/>
      <c r="J315" s="26"/>
    </row>
    <row r="316" spans="2:10" ht="55.5" customHeight="1" thickBot="1" x14ac:dyDescent="0.25">
      <c r="B316" s="372" t="s">
        <v>241</v>
      </c>
      <c r="C316" s="372"/>
      <c r="D316" s="372"/>
      <c r="E316" s="372"/>
      <c r="F316" s="372"/>
      <c r="G316" s="372"/>
      <c r="H316" s="372"/>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1.5469742830598057</v>
      </c>
      <c r="E318" s="59">
        <f t="shared" si="25"/>
        <v>2.5377711362746016</v>
      </c>
      <c r="F318" s="59">
        <f t="shared" si="25"/>
        <v>0</v>
      </c>
      <c r="G318" s="59">
        <f t="shared" si="25"/>
        <v>0</v>
      </c>
      <c r="H318" s="59">
        <f t="shared" si="25"/>
        <v>1.1624969946325996</v>
      </c>
      <c r="I318" s="1"/>
    </row>
    <row r="319" spans="2:10" x14ac:dyDescent="0.2">
      <c r="B319" s="9" t="str">
        <f>$B$33</f>
        <v>Science</v>
      </c>
      <c r="C319" s="59">
        <f t="shared" ref="C319:H334" si="26">IF($C$293=0,"",C294/$C$293)</f>
        <v>1.2773842848610593</v>
      </c>
      <c r="D319" s="59">
        <f t="shared" si="26"/>
        <v>1.8508326217978301</v>
      </c>
      <c r="E319" s="59">
        <f t="shared" si="26"/>
        <v>5.6729860710781894</v>
      </c>
      <c r="F319" s="59">
        <f t="shared" si="26"/>
        <v>0</v>
      </c>
      <c r="G319" s="59">
        <f t="shared" si="26"/>
        <v>0</v>
      </c>
      <c r="H319" s="59">
        <f t="shared" si="26"/>
        <v>1.4398923103720462</v>
      </c>
      <c r="I319" s="1"/>
    </row>
    <row r="320" spans="2:10" x14ac:dyDescent="0.2">
      <c r="B320" s="9" t="str">
        <f>$B$34</f>
        <v>Fine Arts</v>
      </c>
      <c r="C320" s="59">
        <f t="shared" si="26"/>
        <v>1.7982617672678458</v>
      </c>
      <c r="D320" s="59">
        <f t="shared" si="26"/>
        <v>3.4127733153005533</v>
      </c>
      <c r="E320" s="59">
        <f t="shared" si="26"/>
        <v>0</v>
      </c>
      <c r="F320" s="59">
        <f t="shared" si="26"/>
        <v>0</v>
      </c>
      <c r="G320" s="59">
        <f t="shared" si="26"/>
        <v>0</v>
      </c>
      <c r="H320" s="59">
        <f t="shared" si="26"/>
        <v>2.074486978333784</v>
      </c>
      <c r="I320" s="1"/>
    </row>
    <row r="321" spans="2:9" x14ac:dyDescent="0.2">
      <c r="B321" s="9" t="str">
        <f>$B$35</f>
        <v>Teacher Education</v>
      </c>
      <c r="C321" s="59">
        <f t="shared" si="26"/>
        <v>1.1576328207016684</v>
      </c>
      <c r="D321" s="59">
        <f t="shared" si="26"/>
        <v>1.4654149455123875</v>
      </c>
      <c r="E321" s="59">
        <f t="shared" si="26"/>
        <v>0.87604397677504564</v>
      </c>
      <c r="F321" s="59">
        <f t="shared" si="26"/>
        <v>0</v>
      </c>
      <c r="G321" s="59">
        <f t="shared" si="26"/>
        <v>0</v>
      </c>
      <c r="H321" s="59">
        <f t="shared" si="26"/>
        <v>0.99626777392335653</v>
      </c>
      <c r="I321" s="1"/>
    </row>
    <row r="322" spans="2:9" x14ac:dyDescent="0.2">
      <c r="B322" s="9" t="str">
        <f>$B$36</f>
        <v>Agriculture</v>
      </c>
      <c r="C322" s="59">
        <f t="shared" si="26"/>
        <v>1.0373254310382547</v>
      </c>
      <c r="D322" s="59">
        <f t="shared" si="26"/>
        <v>1.306914120429399</v>
      </c>
      <c r="E322" s="59">
        <f t="shared" si="26"/>
        <v>2.2500264042432421</v>
      </c>
      <c r="F322" s="59">
        <f t="shared" si="26"/>
        <v>0</v>
      </c>
      <c r="G322" s="59">
        <f t="shared" si="26"/>
        <v>0</v>
      </c>
      <c r="H322" s="59">
        <f t="shared" si="26"/>
        <v>1.2395122174204758</v>
      </c>
      <c r="I322" s="1"/>
    </row>
    <row r="323" spans="2:9" x14ac:dyDescent="0.2">
      <c r="B323" s="9" t="str">
        <f>$B$37</f>
        <v>Engineering</v>
      </c>
      <c r="C323" s="59">
        <f t="shared" si="26"/>
        <v>2.1771802711875332</v>
      </c>
      <c r="D323" s="59">
        <f t="shared" si="26"/>
        <v>3.8523358410239887</v>
      </c>
      <c r="E323" s="59">
        <f t="shared" si="26"/>
        <v>0</v>
      </c>
      <c r="F323" s="59">
        <f t="shared" si="26"/>
        <v>0</v>
      </c>
      <c r="G323" s="59">
        <f t="shared" si="26"/>
        <v>0</v>
      </c>
      <c r="H323" s="59">
        <f t="shared" si="26"/>
        <v>2.8709621866751043</v>
      </c>
      <c r="I323" s="1"/>
    </row>
    <row r="324" spans="2:9" x14ac:dyDescent="0.2">
      <c r="B324" s="9" t="str">
        <f>$B$38</f>
        <v>Home Economics</v>
      </c>
      <c r="C324" s="59">
        <f t="shared" si="26"/>
        <v>0.88452230290978084</v>
      </c>
      <c r="D324" s="59">
        <f t="shared" si="26"/>
        <v>1.4110363781853745</v>
      </c>
      <c r="E324" s="59">
        <f t="shared" si="26"/>
        <v>1.9675208914126736</v>
      </c>
      <c r="F324" s="59">
        <f t="shared" si="26"/>
        <v>0</v>
      </c>
      <c r="G324" s="59">
        <f t="shared" si="26"/>
        <v>0</v>
      </c>
      <c r="H324" s="59">
        <f t="shared" si="26"/>
        <v>1.2839903241340245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2.0146292542945887</v>
      </c>
      <c r="D326" s="59">
        <f t="shared" si="26"/>
        <v>1.6349288963567694</v>
      </c>
      <c r="E326" s="59">
        <f t="shared" si="26"/>
        <v>0</v>
      </c>
      <c r="F326" s="59">
        <f t="shared" si="26"/>
        <v>0</v>
      </c>
      <c r="G326" s="59">
        <f t="shared" si="26"/>
        <v>0</v>
      </c>
      <c r="H326" s="59">
        <f t="shared" si="26"/>
        <v>1.7192549881196471</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1.3253471721572032</v>
      </c>
      <c r="D330" s="59">
        <f t="shared" si="26"/>
        <v>0</v>
      </c>
      <c r="E330" s="59">
        <f t="shared" si="26"/>
        <v>0</v>
      </c>
      <c r="F330" s="59">
        <f t="shared" si="26"/>
        <v>0</v>
      </c>
      <c r="G330" s="59">
        <f t="shared" si="26"/>
        <v>0</v>
      </c>
      <c r="H330" s="59">
        <f t="shared" si="26"/>
        <v>1.3253471721572032</v>
      </c>
      <c r="I330" s="1"/>
    </row>
    <row r="331" spans="2:9" x14ac:dyDescent="0.2">
      <c r="B331" s="9" t="str">
        <f>$B$45</f>
        <v>Health Services</v>
      </c>
      <c r="C331" s="59">
        <f t="shared" si="26"/>
        <v>1.0766686634289753</v>
      </c>
      <c r="D331" s="59">
        <f t="shared" si="26"/>
        <v>1.4607016674956921</v>
      </c>
      <c r="E331" s="59">
        <f t="shared" si="26"/>
        <v>3.4494916918061294</v>
      </c>
      <c r="F331" s="59">
        <f t="shared" si="26"/>
        <v>0</v>
      </c>
      <c r="G331" s="59">
        <f t="shared" si="26"/>
        <v>3.2023967732339029</v>
      </c>
      <c r="H331" s="59">
        <f t="shared" si="26"/>
        <v>1.8269094782692223</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1.1912075992969229</v>
      </c>
      <c r="D333" s="59">
        <f t="shared" si="26"/>
        <v>1.5893245352237635</v>
      </c>
      <c r="E333" s="59">
        <f t="shared" si="26"/>
        <v>2.3583763444253059</v>
      </c>
      <c r="F333" s="59">
        <f t="shared" si="26"/>
        <v>0</v>
      </c>
      <c r="G333" s="59">
        <f t="shared" si="26"/>
        <v>0</v>
      </c>
      <c r="H333" s="59">
        <f t="shared" si="26"/>
        <v>1.5960634146924477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0.48272538114955665</v>
      </c>
      <c r="E335" s="59">
        <f t="shared" si="27"/>
        <v>0</v>
      </c>
      <c r="F335" s="59">
        <f t="shared" si="27"/>
        <v>0</v>
      </c>
      <c r="G335" s="59">
        <f t="shared" si="27"/>
        <v>0</v>
      </c>
      <c r="H335" s="59">
        <f t="shared" si="27"/>
        <v>0.48272538114955665</v>
      </c>
      <c r="I335" s="1"/>
    </row>
    <row r="336" spans="2:9" x14ac:dyDescent="0.2">
      <c r="B336" s="9" t="str">
        <f>$B$50</f>
        <v>Technology</v>
      </c>
      <c r="C336" s="59">
        <f t="shared" si="27"/>
        <v>0.99741413362740339</v>
      </c>
      <c r="D336" s="59">
        <f t="shared" si="27"/>
        <v>1.253577745601163</v>
      </c>
      <c r="E336" s="59">
        <f t="shared" si="27"/>
        <v>2.3397379036194272</v>
      </c>
      <c r="F336" s="59">
        <f t="shared" si="27"/>
        <v>0</v>
      </c>
      <c r="G336" s="59">
        <f t="shared" si="27"/>
        <v>0</v>
      </c>
      <c r="H336" s="59">
        <f t="shared" si="27"/>
        <v>1.3080094652988736</v>
      </c>
      <c r="I336" s="1"/>
    </row>
    <row r="337" spans="2:10" x14ac:dyDescent="0.2">
      <c r="B337" s="9" t="str">
        <f>$B$51</f>
        <v>Nursing</v>
      </c>
      <c r="C337" s="59">
        <f t="shared" si="27"/>
        <v>1.7440635794138448</v>
      </c>
      <c r="D337" s="59">
        <f t="shared" si="27"/>
        <v>2.898108285282111</v>
      </c>
      <c r="E337" s="59">
        <f t="shared" si="27"/>
        <v>5.8982529719723962</v>
      </c>
      <c r="F337" s="59">
        <f t="shared" si="27"/>
        <v>0</v>
      </c>
      <c r="G337" s="59">
        <f t="shared" si="27"/>
        <v>0</v>
      </c>
      <c r="H337" s="59">
        <f t="shared" si="27"/>
        <v>3.511761115480625</v>
      </c>
      <c r="I337" s="1"/>
    </row>
    <row r="338" spans="2:10" x14ac:dyDescent="0.2">
      <c r="B338" s="39" t="str">
        <f>$B$52</f>
        <v>Totals</v>
      </c>
      <c r="C338" s="59">
        <f t="shared" si="27"/>
        <v>1.1422288601972699</v>
      </c>
      <c r="D338" s="59">
        <f t="shared" si="27"/>
        <v>1.8029963073714506</v>
      </c>
      <c r="E338" s="59">
        <f t="shared" si="27"/>
        <v>1.9283417627655763</v>
      </c>
      <c r="F338" s="59">
        <f t="shared" si="27"/>
        <v>0</v>
      </c>
      <c r="G338" s="59">
        <f t="shared" si="27"/>
        <v>3.2023967732339029</v>
      </c>
      <c r="H338" s="59">
        <f t="shared" si="27"/>
        <v>1.4165430725154351</v>
      </c>
      <c r="I338" s="54"/>
    </row>
    <row r="340" spans="2:10" x14ac:dyDescent="0.2">
      <c r="B340" s="283" t="s">
        <v>242</v>
      </c>
      <c r="C340" s="11"/>
      <c r="D340" s="11"/>
      <c r="E340" s="11"/>
      <c r="F340" s="11"/>
      <c r="G340" s="11"/>
      <c r="H340" s="17"/>
      <c r="J340" s="26"/>
    </row>
    <row r="341" spans="2:10" ht="55.5" customHeight="1" thickBot="1" x14ac:dyDescent="0.25">
      <c r="B341" s="372" t="s">
        <v>243</v>
      </c>
      <c r="C341" s="372"/>
      <c r="D341" s="372"/>
      <c r="E341" s="372"/>
      <c r="F341" s="372"/>
      <c r="G341" s="372"/>
      <c r="H341" s="372"/>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7732.7990562210771</v>
      </c>
      <c r="D343" s="42">
        <f t="shared" si="28"/>
        <v>11962.441276043142</v>
      </c>
      <c r="E343" s="42">
        <f>E293*24</f>
        <v>15699.259397991464</v>
      </c>
      <c r="F343" s="42">
        <f>F293*18</f>
        <v>0</v>
      </c>
      <c r="G343" s="42">
        <f>G293*24</f>
        <v>0</v>
      </c>
      <c r="H343" s="42">
        <f>IF((C32/30+D32/30+E32/24+F32/18+G32/24)=0,0,H268/(C32/30+D32/30+E32/24+F32/18+G32/24))</f>
        <v>8863.3212155335241</v>
      </c>
      <c r="I343" s="1"/>
    </row>
    <row r="344" spans="2:10" x14ac:dyDescent="0.2">
      <c r="B344" s="9" t="str">
        <f>$B$33</f>
        <v>Science</v>
      </c>
      <c r="C344" s="43">
        <f t="shared" si="28"/>
        <v>9877.7559924052348</v>
      </c>
      <c r="D344" s="43">
        <f t="shared" si="28"/>
        <v>14312.116751061443</v>
      </c>
      <c r="E344" s="43">
        <f>E294*24</f>
        <v>35094.44906911099</v>
      </c>
      <c r="F344" s="43">
        <f>F294*18</f>
        <v>0</v>
      </c>
      <c r="G344" s="43">
        <f>G294*24</f>
        <v>0</v>
      </c>
      <c r="H344" s="43">
        <f t="shared" ref="H344:H363" si="29">IF((C33/30+D33/30+E33/24+F33/18+G33/24)=0,0,H269/(C33/30+D33/30+E33/24+F33/18+G33/24))</f>
        <v>11110.887183976589</v>
      </c>
      <c r="I344" s="1"/>
    </row>
    <row r="345" spans="2:10" x14ac:dyDescent="0.2">
      <c r="B345" s="9" t="str">
        <f>$B$34</f>
        <v>Fine Arts</v>
      </c>
      <c r="C345" s="43">
        <f t="shared" si="28"/>
        <v>13905.596896767245</v>
      </c>
      <c r="D345" s="43">
        <f t="shared" si="28"/>
        <v>26390.290271652593</v>
      </c>
      <c r="E345" s="43">
        <f t="shared" ref="E345:E363" si="30">E295*24</f>
        <v>0</v>
      </c>
      <c r="F345" s="43">
        <f t="shared" ref="F345:F363" si="31">F295*18</f>
        <v>0</v>
      </c>
      <c r="G345" s="43">
        <f t="shared" ref="G345:G363" si="32">G295*24</f>
        <v>0</v>
      </c>
      <c r="H345" s="43">
        <f t="shared" si="29"/>
        <v>16041.590948202398</v>
      </c>
      <c r="I345" s="1"/>
    </row>
    <row r="346" spans="2:10" x14ac:dyDescent="0.2">
      <c r="B346" s="9" t="str">
        <f>$B$35</f>
        <v>Teacher Education</v>
      </c>
      <c r="C346" s="43">
        <f t="shared" si="28"/>
        <v>8951.7419833724052</v>
      </c>
      <c r="D346" s="43">
        <f t="shared" si="28"/>
        <v>11331.759307630451</v>
      </c>
      <c r="E346" s="43">
        <f t="shared" si="30"/>
        <v>5419.4176294513854</v>
      </c>
      <c r="F346" s="43">
        <f t="shared" si="31"/>
        <v>0</v>
      </c>
      <c r="G346" s="43">
        <f t="shared" si="32"/>
        <v>0</v>
      </c>
      <c r="H346" s="43">
        <f t="shared" si="29"/>
        <v>6490.972996852538</v>
      </c>
      <c r="I346" s="1"/>
    </row>
    <row r="347" spans="2:10" x14ac:dyDescent="0.2">
      <c r="B347" s="9" t="str">
        <f>$B$36</f>
        <v>Agriculture</v>
      </c>
      <c r="C347" s="43">
        <f t="shared" si="28"/>
        <v>8021.4291141267386</v>
      </c>
      <c r="D347" s="43">
        <f t="shared" si="28"/>
        <v>10106.104277018456</v>
      </c>
      <c r="E347" s="43">
        <f t="shared" si="30"/>
        <v>13919.201644163717</v>
      </c>
      <c r="F347" s="43">
        <f t="shared" si="31"/>
        <v>0</v>
      </c>
      <c r="G347" s="43">
        <f t="shared" si="32"/>
        <v>0</v>
      </c>
      <c r="H347" s="43">
        <f t="shared" si="29"/>
        <v>9437.5891740583356</v>
      </c>
      <c r="I347" s="1"/>
    </row>
    <row r="348" spans="2:10" x14ac:dyDescent="0.2">
      <c r="B348" s="9" t="str">
        <f>$B$37</f>
        <v>Engineering</v>
      </c>
      <c r="C348" s="43">
        <f t="shared" si="28"/>
        <v>16835.697546262109</v>
      </c>
      <c r="D348" s="43">
        <f t="shared" si="28"/>
        <v>29789.338955716928</v>
      </c>
      <c r="E348" s="43">
        <f t="shared" si="30"/>
        <v>0</v>
      </c>
      <c r="F348" s="43">
        <f t="shared" si="31"/>
        <v>0</v>
      </c>
      <c r="G348" s="43">
        <f t="shared" si="32"/>
        <v>0</v>
      </c>
      <c r="H348" s="43">
        <f t="shared" si="29"/>
        <v>22200.573687567645</v>
      </c>
      <c r="I348" s="1"/>
    </row>
    <row r="349" spans="2:10" x14ac:dyDescent="0.2">
      <c r="B349" s="9" t="str">
        <f>$B$38</f>
        <v>Home Economics</v>
      </c>
      <c r="C349" s="43">
        <f t="shared" si="28"/>
        <v>6839.833229147247</v>
      </c>
      <c r="D349" s="43">
        <f t="shared" si="28"/>
        <v>10911.26077352547</v>
      </c>
      <c r="E349" s="43">
        <f t="shared" si="30"/>
        <v>12171.55495376894</v>
      </c>
      <c r="F349" s="43">
        <f t="shared" si="31"/>
        <v>0</v>
      </c>
      <c r="G349" s="43">
        <f t="shared" si="32"/>
        <v>0</v>
      </c>
      <c r="H349" s="43">
        <f t="shared" si="29"/>
        <v>9450.9805971421556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15578.723196244568</v>
      </c>
      <c r="D351" s="43">
        <f t="shared" si="28"/>
        <v>12642.576626736194</v>
      </c>
      <c r="E351" s="43">
        <f t="shared" si="30"/>
        <v>0</v>
      </c>
      <c r="F351" s="43">
        <f t="shared" si="31"/>
        <v>0</v>
      </c>
      <c r="G351" s="43">
        <f t="shared" si="32"/>
        <v>0</v>
      </c>
      <c r="H351" s="43">
        <f t="shared" si="29"/>
        <v>13294.653349534985</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10248.643362022494</v>
      </c>
      <c r="D355" s="43">
        <f t="shared" si="28"/>
        <v>0</v>
      </c>
      <c r="E355" s="43">
        <f t="shared" si="30"/>
        <v>0</v>
      </c>
      <c r="F355" s="43">
        <f t="shared" si="31"/>
        <v>0</v>
      </c>
      <c r="G355" s="43">
        <f t="shared" si="32"/>
        <v>0</v>
      </c>
      <c r="H355" s="43">
        <f t="shared" si="29"/>
        <v>10248.643362022493</v>
      </c>
      <c r="I355" s="1"/>
    </row>
    <row r="356" spans="2:9" x14ac:dyDescent="0.2">
      <c r="B356" s="9" t="str">
        <f>$B$45</f>
        <v>Health Services</v>
      </c>
      <c r="C356" s="43">
        <f t="shared" si="28"/>
        <v>8325.6624244263876</v>
      </c>
      <c r="D356" s="43">
        <f t="shared" si="28"/>
        <v>11295.312475831242</v>
      </c>
      <c r="E356" s="43">
        <f t="shared" si="30"/>
        <v>21339.380879072705</v>
      </c>
      <c r="F356" s="43">
        <f t="shared" si="31"/>
        <v>0</v>
      </c>
      <c r="G356" s="43">
        <f t="shared" si="32"/>
        <v>19810.79259656684</v>
      </c>
      <c r="H356" s="43">
        <f t="shared" si="29"/>
        <v>13185.315630070811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9211.3689996066205</v>
      </c>
      <c r="D358" s="43">
        <f t="shared" si="28"/>
        <v>12289.92726600732</v>
      </c>
      <c r="E358" s="43">
        <f t="shared" si="30"/>
        <v>14589.480296308895</v>
      </c>
      <c r="F358" s="43">
        <f t="shared" si="31"/>
        <v>0</v>
      </c>
      <c r="G358" s="43">
        <f t="shared" si="32"/>
        <v>0</v>
      </c>
      <c r="H358" s="43">
        <f t="shared" si="29"/>
        <v>11814.474129206774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3732.8183717672514</v>
      </c>
      <c r="E360" s="43">
        <f t="shared" si="30"/>
        <v>0</v>
      </c>
      <c r="F360" s="43">
        <f t="shared" si="31"/>
        <v>0</v>
      </c>
      <c r="G360" s="43">
        <f t="shared" si="32"/>
        <v>0</v>
      </c>
      <c r="H360" s="43">
        <f t="shared" si="29"/>
        <v>3732.8183717672518</v>
      </c>
      <c r="I360" s="1"/>
    </row>
    <row r="361" spans="2:9" x14ac:dyDescent="0.2">
      <c r="B361" s="9" t="str">
        <f>$B$50</f>
        <v>Technology</v>
      </c>
      <c r="C361" s="43">
        <f t="shared" si="33"/>
        <v>7712.8030711755482</v>
      </c>
      <c r="D361" s="43">
        <f t="shared" si="33"/>
        <v>9693.6648080844188</v>
      </c>
      <c r="E361" s="43">
        <f t="shared" si="30"/>
        <v>14474.178442330391</v>
      </c>
      <c r="F361" s="43">
        <f t="shared" si="31"/>
        <v>0</v>
      </c>
      <c r="G361" s="43">
        <f t="shared" si="32"/>
        <v>0</v>
      </c>
      <c r="H361" s="43">
        <f t="shared" si="29"/>
        <v>9675.2312341962643</v>
      </c>
      <c r="I361" s="1"/>
    </row>
    <row r="362" spans="2:9" x14ac:dyDescent="0.2">
      <c r="B362" s="9" t="str">
        <f>$B$51</f>
        <v>Nursing</v>
      </c>
      <c r="C362" s="43">
        <f t="shared" si="33"/>
        <v>13486.493200880932</v>
      </c>
      <c r="D362" s="43">
        <f t="shared" si="33"/>
        <v>22410.489013255992</v>
      </c>
      <c r="E362" s="43">
        <f t="shared" si="30"/>
        <v>36488.004012017045</v>
      </c>
      <c r="F362" s="43">
        <f t="shared" si="31"/>
        <v>0</v>
      </c>
      <c r="G362" s="43">
        <f t="shared" si="32"/>
        <v>0</v>
      </c>
      <c r="H362" s="43">
        <f t="shared" si="29"/>
        <v>25592.289052042128</v>
      </c>
      <c r="I362" s="1"/>
    </row>
    <row r="363" spans="2:9" x14ac:dyDescent="0.2">
      <c r="B363" s="39" t="str">
        <f>$B$52</f>
        <v>Totals</v>
      </c>
      <c r="C363" s="42">
        <f t="shared" si="33"/>
        <v>8832.6262521219251</v>
      </c>
      <c r="D363" s="42">
        <f t="shared" si="33"/>
        <v>13942.20814401204</v>
      </c>
      <c r="E363" s="42">
        <f t="shared" si="30"/>
        <v>11929.18349054827</v>
      </c>
      <c r="F363" s="42">
        <f t="shared" si="31"/>
        <v>0</v>
      </c>
      <c r="G363" s="42">
        <f t="shared" si="32"/>
        <v>19810.79259656684</v>
      </c>
      <c r="H363" s="42">
        <f t="shared" si="29"/>
        <v>10612.615983850745</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91" priority="6" stopIfTrue="1">
      <formula>C32=0</formula>
    </cfRule>
  </conditionalFormatting>
  <conditionalFormatting sqref="C91:G110">
    <cfRule type="expression" dxfId="90" priority="5" stopIfTrue="1">
      <formula>C32=0</formula>
    </cfRule>
  </conditionalFormatting>
  <conditionalFormatting sqref="C143:H162">
    <cfRule type="expression" dxfId="89" priority="3" stopIfTrue="1">
      <formula>C32=0</formula>
    </cfRule>
  </conditionalFormatting>
  <conditionalFormatting sqref="H143:H162">
    <cfRule type="expression" dxfId="88" priority="4" stopIfTrue="1">
      <formula>OR(AND(#REF!&gt;0,H143&gt;0,H61=0),AND(#REF!&gt;0,H143&gt;0,H32=0))</formula>
    </cfRule>
  </conditionalFormatting>
  <conditionalFormatting sqref="H143:H162">
    <cfRule type="expression" dxfId="87" priority="2" stopIfTrue="1">
      <formula>OR(AND(#REF!&gt;0,H143&gt;0,H61=0),AND(#REF!&gt;0,H143&gt;0,H32=0))</formula>
    </cfRule>
  </conditionalFormatting>
  <conditionalFormatting sqref="H143:H162">
    <cfRule type="expression" dxfId="8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topLeftCell="A37" zoomScale="70" zoomScaleNormal="70" workbookViewId="0">
      <selection activeCell="K215" sqref="K21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117</v>
      </c>
      <c r="C3" s="6"/>
      <c r="D3" s="6"/>
      <c r="E3" s="6"/>
      <c r="F3" s="6"/>
      <c r="G3" s="6"/>
      <c r="H3" s="6"/>
    </row>
    <row r="4" spans="2:8" x14ac:dyDescent="0.2">
      <c r="B4" s="90" t="s">
        <v>163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72" t="s">
        <v>66</v>
      </c>
      <c r="C11" s="372"/>
      <c r="D11" s="372"/>
      <c r="E11" s="372"/>
      <c r="F11" s="372"/>
      <c r="G11" s="372"/>
      <c r="H11" s="372"/>
    </row>
    <row r="12" spans="2:8" ht="15" thickBot="1" x14ac:dyDescent="0.25">
      <c r="B12" s="386" t="s">
        <v>17</v>
      </c>
      <c r="C12" s="387"/>
      <c r="D12" s="387"/>
      <c r="E12" s="388"/>
      <c r="F12" s="327" t="s">
        <v>18</v>
      </c>
      <c r="G12" s="327"/>
      <c r="H12" s="64" t="s">
        <v>20</v>
      </c>
    </row>
    <row r="13" spans="2:8" x14ac:dyDescent="0.2">
      <c r="B13" s="389" t="s">
        <v>13</v>
      </c>
      <c r="C13" s="390"/>
      <c r="D13" s="390"/>
      <c r="E13" s="391"/>
      <c r="F13" s="81">
        <f>Data!G33</f>
        <v>87700474</v>
      </c>
      <c r="G13" s="33"/>
      <c r="H13" s="60">
        <f>F13</f>
        <v>87700474</v>
      </c>
    </row>
    <row r="14" spans="2:8" x14ac:dyDescent="0.2">
      <c r="B14" s="392" t="s">
        <v>14</v>
      </c>
      <c r="C14" s="393"/>
      <c r="D14" s="393"/>
      <c r="E14" s="394"/>
      <c r="F14" s="82">
        <f>Data!H33</f>
        <v>5092234</v>
      </c>
      <c r="G14" s="33"/>
      <c r="H14" s="30">
        <f>F14</f>
        <v>5092234</v>
      </c>
    </row>
    <row r="15" spans="2:8" x14ac:dyDescent="0.2">
      <c r="B15" s="392" t="s">
        <v>15</v>
      </c>
      <c r="C15" s="393"/>
      <c r="D15" s="393"/>
      <c r="E15" s="394"/>
      <c r="F15" s="82">
        <f>Data!I33</f>
        <v>30649257</v>
      </c>
      <c r="G15" s="33"/>
      <c r="H15" s="30">
        <f>F15</f>
        <v>30649257</v>
      </c>
    </row>
    <row r="16" spans="2:8" x14ac:dyDescent="0.2">
      <c r="B16" s="392" t="s">
        <v>19</v>
      </c>
      <c r="C16" s="393"/>
      <c r="D16" s="393"/>
      <c r="E16" s="394"/>
      <c r="F16" s="82">
        <f>Data!J33</f>
        <v>15934375</v>
      </c>
      <c r="G16" s="33"/>
      <c r="H16" s="30">
        <f>F16-G16</f>
        <v>15934375</v>
      </c>
    </row>
    <row r="17" spans="2:23" x14ac:dyDescent="0.2">
      <c r="B17" s="392" t="s">
        <v>16</v>
      </c>
      <c r="C17" s="393"/>
      <c r="D17" s="393"/>
      <c r="E17" s="394"/>
      <c r="F17" s="82">
        <f>Data!K33</f>
        <v>22622910</v>
      </c>
      <c r="G17" s="33"/>
      <c r="H17" s="30">
        <f>F17</f>
        <v>22622910</v>
      </c>
    </row>
    <row r="18" spans="2:23" x14ac:dyDescent="0.2">
      <c r="B18" s="392" t="s">
        <v>1</v>
      </c>
      <c r="C18" s="393"/>
      <c r="D18" s="393"/>
      <c r="E18" s="394"/>
      <c r="F18" s="83">
        <f>SUM(F13:F17)</f>
        <v>161999250</v>
      </c>
      <c r="G18" s="34"/>
      <c r="H18" s="29">
        <f>SUM(H13:H17)</f>
        <v>161999250</v>
      </c>
    </row>
    <row r="19" spans="2:23" ht="13.5" customHeight="1" x14ac:dyDescent="0.2">
      <c r="B19" s="27"/>
      <c r="D19" s="27"/>
      <c r="E19" s="27"/>
      <c r="F19" s="27"/>
      <c r="G19" s="27"/>
      <c r="H19" s="5"/>
    </row>
    <row r="20" spans="2:23" ht="13.5" customHeight="1" x14ac:dyDescent="0.2">
      <c r="B20" s="27"/>
      <c r="D20" s="395" t="s">
        <v>23</v>
      </c>
      <c r="E20" s="396"/>
      <c r="F20" s="397"/>
      <c r="G20" s="325" t="s">
        <v>24</v>
      </c>
      <c r="H20" s="325" t="s">
        <v>25</v>
      </c>
    </row>
    <row r="21" spans="2:23" ht="14.25" customHeight="1" x14ac:dyDescent="0.2">
      <c r="B21" s="366" t="s">
        <v>22</v>
      </c>
      <c r="C21" s="398"/>
      <c r="D21" s="399" t="str">
        <f>Data!L33</f>
        <v>June Orth</v>
      </c>
      <c r="E21" s="400"/>
      <c r="F21" s="401"/>
      <c r="G21" s="324" t="str">
        <f>Data!M33</f>
        <v>940-898-3522</v>
      </c>
      <c r="H21" s="84" t="str">
        <f>Data!N33</f>
        <v>borth@twu.edu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Data!O33</f>
        <v>4277</v>
      </c>
      <c r="D25" s="86">
        <f>Data!P33</f>
        <v>6107</v>
      </c>
      <c r="E25" s="86">
        <f>Data!Q33</f>
        <v>3993</v>
      </c>
      <c r="F25" s="86">
        <f>Data!R33</f>
        <v>683</v>
      </c>
      <c r="G25" s="86">
        <f>Data!S33</f>
        <v>304</v>
      </c>
      <c r="H25" s="74">
        <f>SUM(C25:G25)</f>
        <v>15364</v>
      </c>
    </row>
    <row r="26" spans="2:23" x14ac:dyDescent="0.2">
      <c r="C26" s="2"/>
      <c r="D26" s="2"/>
      <c r="E26" s="2"/>
      <c r="F26" s="2"/>
      <c r="G26" s="2"/>
      <c r="H26" s="2"/>
      <c r="I26" s="2"/>
    </row>
    <row r="27" spans="2:23" ht="13.5" customHeight="1" x14ac:dyDescent="0.2">
      <c r="B27" s="27"/>
      <c r="D27" s="395" t="s">
        <v>23</v>
      </c>
      <c r="E27" s="396"/>
      <c r="F27" s="397"/>
      <c r="G27" s="325" t="s">
        <v>24</v>
      </c>
      <c r="H27" s="325" t="s">
        <v>25</v>
      </c>
    </row>
    <row r="28" spans="2:23" ht="28.5" customHeight="1" x14ac:dyDescent="0.2">
      <c r="B28" s="366" t="s">
        <v>39</v>
      </c>
      <c r="C28" s="398"/>
      <c r="D28" s="399" t="str">
        <f>Data!T33</f>
        <v>Chalon, Grace</v>
      </c>
      <c r="E28" s="400"/>
      <c r="F28" s="401"/>
      <c r="G28" s="324" t="str">
        <f>Data!U33</f>
        <v>(940) 898-3298</v>
      </c>
      <c r="H28" s="84" t="str">
        <f>Data!V33</f>
        <v>gchalon@twu.edu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Data!W33</f>
        <v>68891</v>
      </c>
      <c r="D32" s="87">
        <f>Data!AQ33</f>
        <v>20614</v>
      </c>
      <c r="E32" s="87">
        <f>Data!BK33</f>
        <v>6315</v>
      </c>
      <c r="F32" s="87">
        <f>Data!CE33</f>
        <v>2559</v>
      </c>
      <c r="G32" s="87">
        <f>Data!CY33</f>
        <v>0</v>
      </c>
      <c r="H32" s="22">
        <f>SUM(C32:G32)</f>
        <v>98379</v>
      </c>
      <c r="I32" s="1"/>
      <c r="W32" s="18"/>
    </row>
    <row r="33" spans="2:23" x14ac:dyDescent="0.2">
      <c r="B33" s="7" t="s">
        <v>46</v>
      </c>
      <c r="C33" s="87">
        <f>Data!X33</f>
        <v>28466</v>
      </c>
      <c r="D33" s="87">
        <f>Data!AR33</f>
        <v>14417</v>
      </c>
      <c r="E33" s="87">
        <f>Data!BL33</f>
        <v>7195</v>
      </c>
      <c r="F33" s="87">
        <f>Data!CF33</f>
        <v>962</v>
      </c>
      <c r="G33" s="87">
        <f>Data!CZ33</f>
        <v>0</v>
      </c>
      <c r="H33" s="22">
        <f t="shared" ref="H33:H52" si="0">SUM(C33:G33)</f>
        <v>51040</v>
      </c>
      <c r="I33" s="1"/>
      <c r="W33" s="18"/>
    </row>
    <row r="34" spans="2:23" x14ac:dyDescent="0.2">
      <c r="B34" s="7" t="s">
        <v>47</v>
      </c>
      <c r="C34" s="87">
        <f>Data!Y33</f>
        <v>9738</v>
      </c>
      <c r="D34" s="87">
        <f>Data!AS33</f>
        <v>5352</v>
      </c>
      <c r="E34" s="87">
        <f>Data!BM33</f>
        <v>1652</v>
      </c>
      <c r="F34" s="87">
        <f>Data!CG33</f>
        <v>297</v>
      </c>
      <c r="G34" s="87">
        <f>Data!DA33</f>
        <v>0</v>
      </c>
      <c r="H34" s="22">
        <f t="shared" si="0"/>
        <v>17039</v>
      </c>
      <c r="I34" s="1"/>
      <c r="W34" s="18"/>
    </row>
    <row r="35" spans="2:23" x14ac:dyDescent="0.2">
      <c r="B35" s="7" t="s">
        <v>48</v>
      </c>
      <c r="C35" s="87">
        <f>Data!Z33</f>
        <v>1648</v>
      </c>
      <c r="D35" s="87">
        <f>Data!AT33</f>
        <v>7022</v>
      </c>
      <c r="E35" s="87">
        <f>Data!BN33</f>
        <v>3991</v>
      </c>
      <c r="F35" s="87">
        <f>Data!CH33</f>
        <v>656</v>
      </c>
      <c r="G35" s="87">
        <f>Data!DB33</f>
        <v>0</v>
      </c>
      <c r="H35" s="22">
        <f t="shared" si="0"/>
        <v>13317</v>
      </c>
      <c r="I35" s="1"/>
      <c r="W35" s="18"/>
    </row>
    <row r="36" spans="2:23" x14ac:dyDescent="0.2">
      <c r="B36" s="7" t="s">
        <v>49</v>
      </c>
      <c r="C36" s="87">
        <f>Data!AA33</f>
        <v>648</v>
      </c>
      <c r="D36" s="87">
        <f>Data!AU33</f>
        <v>598</v>
      </c>
      <c r="E36" s="87">
        <f>Data!BO33</f>
        <v>54</v>
      </c>
      <c r="F36" s="87">
        <f>Data!CI33</f>
        <v>6</v>
      </c>
      <c r="G36" s="87">
        <f>Data!DC33</f>
        <v>0</v>
      </c>
      <c r="H36" s="22">
        <f t="shared" si="0"/>
        <v>1306</v>
      </c>
      <c r="I36" s="1"/>
      <c r="W36" s="18"/>
    </row>
    <row r="37" spans="2:23" x14ac:dyDescent="0.2">
      <c r="B37" s="7" t="s">
        <v>50</v>
      </c>
      <c r="C37" s="87">
        <f>Data!AB33</f>
        <v>978</v>
      </c>
      <c r="D37" s="87">
        <f>Data!AV33</f>
        <v>1687</v>
      </c>
      <c r="E37" s="87">
        <f>Data!BP33</f>
        <v>864</v>
      </c>
      <c r="F37" s="87">
        <f>Data!CJ33</f>
        <v>30</v>
      </c>
      <c r="G37" s="87">
        <f>Data!DD33</f>
        <v>0</v>
      </c>
      <c r="H37" s="22">
        <f t="shared" si="0"/>
        <v>3559</v>
      </c>
      <c r="I37" s="1"/>
      <c r="W37" s="18"/>
    </row>
    <row r="38" spans="2:23" x14ac:dyDescent="0.2">
      <c r="B38" s="7" t="s">
        <v>51</v>
      </c>
      <c r="C38" s="87">
        <f>Data!AC33</f>
        <v>3355</v>
      </c>
      <c r="D38" s="87">
        <f>Data!AW33</f>
        <v>4218</v>
      </c>
      <c r="E38" s="87">
        <f>Data!BQ33</f>
        <v>2538</v>
      </c>
      <c r="F38" s="87">
        <f>Data!CK33</f>
        <v>966</v>
      </c>
      <c r="G38" s="87">
        <f>Data!DE33</f>
        <v>0</v>
      </c>
      <c r="H38" s="22">
        <f t="shared" si="0"/>
        <v>11077</v>
      </c>
      <c r="I38" s="1"/>
      <c r="W38" s="18"/>
    </row>
    <row r="39" spans="2:23" x14ac:dyDescent="0.2">
      <c r="B39" s="7" t="s">
        <v>52</v>
      </c>
      <c r="C39" s="87">
        <f>Data!AD33</f>
        <v>0</v>
      </c>
      <c r="D39" s="87">
        <f>Data!AX33</f>
        <v>0</v>
      </c>
      <c r="E39" s="87">
        <f>Data!BR33</f>
        <v>0</v>
      </c>
      <c r="F39" s="87">
        <f>Data!CL33</f>
        <v>0</v>
      </c>
      <c r="G39" s="87">
        <f>Data!DF33</f>
        <v>0</v>
      </c>
      <c r="H39" s="22">
        <f t="shared" si="0"/>
        <v>0</v>
      </c>
      <c r="I39" s="1"/>
      <c r="W39" s="18"/>
    </row>
    <row r="40" spans="2:23" x14ac:dyDescent="0.2">
      <c r="B40" s="7" t="s">
        <v>53</v>
      </c>
      <c r="C40" s="87">
        <f>Data!AE33</f>
        <v>573</v>
      </c>
      <c r="D40" s="87">
        <f>Data!AY33</f>
        <v>2691</v>
      </c>
      <c r="E40" s="87">
        <f>Data!BS33</f>
        <v>621</v>
      </c>
      <c r="F40" s="87">
        <f>Data!CM33</f>
        <v>0</v>
      </c>
      <c r="G40" s="87">
        <f>Data!DG33</f>
        <v>0</v>
      </c>
      <c r="H40" s="22">
        <f t="shared" si="0"/>
        <v>3885</v>
      </c>
      <c r="I40" s="1"/>
      <c r="W40" s="18"/>
    </row>
    <row r="41" spans="2:23" x14ac:dyDescent="0.2">
      <c r="B41" s="7" t="s">
        <v>54</v>
      </c>
      <c r="C41" s="87">
        <f>Data!AF33</f>
        <v>138</v>
      </c>
      <c r="D41" s="87">
        <f>Data!AZ33</f>
        <v>420</v>
      </c>
      <c r="E41" s="87">
        <f>Data!BT33</f>
        <v>4922</v>
      </c>
      <c r="F41" s="87">
        <f>Data!CN33</f>
        <v>39</v>
      </c>
      <c r="G41" s="87">
        <f>Data!DH33</f>
        <v>0</v>
      </c>
      <c r="H41" s="22">
        <f t="shared" si="0"/>
        <v>5519</v>
      </c>
      <c r="I41" s="1"/>
      <c r="W41" s="18"/>
    </row>
    <row r="42" spans="2:23" x14ac:dyDescent="0.2">
      <c r="B42" s="7" t="s">
        <v>55</v>
      </c>
      <c r="C42" s="87">
        <f>Data!AG33</f>
        <v>0</v>
      </c>
      <c r="D42" s="87">
        <f>Data!BA33</f>
        <v>0</v>
      </c>
      <c r="E42" s="87">
        <f>Data!BU33</f>
        <v>0</v>
      </c>
      <c r="F42" s="87">
        <f>Data!CO33</f>
        <v>0</v>
      </c>
      <c r="G42" s="87">
        <f>Data!DI33</f>
        <v>0</v>
      </c>
      <c r="H42" s="22">
        <f t="shared" si="0"/>
        <v>0</v>
      </c>
      <c r="I42" s="1"/>
      <c r="W42" s="18"/>
    </row>
    <row r="43" spans="2:23" x14ac:dyDescent="0.2">
      <c r="B43" s="7" t="s">
        <v>56</v>
      </c>
      <c r="C43" s="87">
        <f>Data!AH33</f>
        <v>0</v>
      </c>
      <c r="D43" s="87">
        <f>Data!BB33</f>
        <v>0</v>
      </c>
      <c r="E43" s="87">
        <f>Data!BV33</f>
        <v>0</v>
      </c>
      <c r="F43" s="87">
        <f>Data!CP33</f>
        <v>0</v>
      </c>
      <c r="G43" s="87">
        <f>Data!DJ33</f>
        <v>0</v>
      </c>
      <c r="H43" s="22">
        <f t="shared" si="0"/>
        <v>0</v>
      </c>
      <c r="I43" s="1"/>
      <c r="W43" s="18"/>
    </row>
    <row r="44" spans="2:23" x14ac:dyDescent="0.2">
      <c r="B44" s="7" t="s">
        <v>57</v>
      </c>
      <c r="C44" s="87">
        <f>Data!AI33</f>
        <v>0</v>
      </c>
      <c r="D44" s="87">
        <f>Data!BC33</f>
        <v>0</v>
      </c>
      <c r="E44" s="87">
        <f>Data!BW33</f>
        <v>0</v>
      </c>
      <c r="F44" s="87">
        <f>Data!CQ33</f>
        <v>0</v>
      </c>
      <c r="G44" s="87">
        <f>Data!DK33</f>
        <v>0</v>
      </c>
      <c r="H44" s="22">
        <f t="shared" si="0"/>
        <v>0</v>
      </c>
      <c r="I44" s="1"/>
      <c r="W44" s="18"/>
    </row>
    <row r="45" spans="2:23" x14ac:dyDescent="0.2">
      <c r="B45" s="7" t="s">
        <v>58</v>
      </c>
      <c r="C45" s="87">
        <f>Data!AJ33</f>
        <v>7977</v>
      </c>
      <c r="D45" s="87">
        <f>Data!BD33</f>
        <v>16919</v>
      </c>
      <c r="E45" s="87">
        <f>Data!BX33</f>
        <v>21720</v>
      </c>
      <c r="F45" s="87">
        <f>Data!CR33</f>
        <v>1612</v>
      </c>
      <c r="G45" s="87">
        <f>Data!DL33</f>
        <v>9561</v>
      </c>
      <c r="H45" s="22">
        <f t="shared" si="0"/>
        <v>57789</v>
      </c>
      <c r="I45" s="1"/>
      <c r="W45" s="18"/>
    </row>
    <row r="46" spans="2:23" x14ac:dyDescent="0.2">
      <c r="B46" s="7" t="s">
        <v>59</v>
      </c>
      <c r="C46" s="87">
        <f>Data!AK33</f>
        <v>0</v>
      </c>
      <c r="D46" s="87">
        <f>Data!BE33</f>
        <v>0</v>
      </c>
      <c r="E46" s="87">
        <f>Data!BY33</f>
        <v>0</v>
      </c>
      <c r="F46" s="87">
        <f>Data!CS33</f>
        <v>0</v>
      </c>
      <c r="G46" s="87">
        <f>Data!DM33</f>
        <v>0</v>
      </c>
      <c r="H46" s="22">
        <f t="shared" si="0"/>
        <v>0</v>
      </c>
      <c r="I46" s="1"/>
      <c r="W46" s="18"/>
    </row>
    <row r="47" spans="2:23" x14ac:dyDescent="0.2">
      <c r="B47" s="7" t="s">
        <v>60</v>
      </c>
      <c r="C47" s="87">
        <f>Data!AL33</f>
        <v>4182</v>
      </c>
      <c r="D47" s="87">
        <f>Data!BF33</f>
        <v>18756</v>
      </c>
      <c r="E47" s="87">
        <f>Data!BZ33</f>
        <v>16403</v>
      </c>
      <c r="F47" s="87">
        <f>Data!CT33</f>
        <v>153</v>
      </c>
      <c r="G47" s="87">
        <f>Data!DN33</f>
        <v>0</v>
      </c>
      <c r="H47" s="22">
        <f t="shared" si="0"/>
        <v>39494</v>
      </c>
      <c r="I47" s="1"/>
      <c r="W47" s="18"/>
    </row>
    <row r="48" spans="2:23" x14ac:dyDescent="0.2">
      <c r="B48" s="7" t="s">
        <v>61</v>
      </c>
      <c r="C48" s="87">
        <f>Data!AM33</f>
        <v>0</v>
      </c>
      <c r="D48" s="87">
        <f>Data!BG33</f>
        <v>0</v>
      </c>
      <c r="E48" s="87">
        <f>Data!CA33</f>
        <v>0</v>
      </c>
      <c r="F48" s="87">
        <f>Data!CU33</f>
        <v>0</v>
      </c>
      <c r="G48" s="87">
        <f>Data!DO33</f>
        <v>0</v>
      </c>
      <c r="H48" s="22">
        <f t="shared" si="0"/>
        <v>0</v>
      </c>
      <c r="I48" s="1"/>
      <c r="W48" s="18"/>
    </row>
    <row r="49" spans="2:23" x14ac:dyDescent="0.2">
      <c r="B49" s="7" t="s">
        <v>62</v>
      </c>
      <c r="C49" s="87">
        <f>Data!AN33</f>
        <v>0</v>
      </c>
      <c r="D49" s="87">
        <f>Data!BH33</f>
        <v>720</v>
      </c>
      <c r="E49" s="87">
        <f>Data!CB33</f>
        <v>0</v>
      </c>
      <c r="F49" s="87">
        <f>Data!CV33</f>
        <v>0</v>
      </c>
      <c r="G49" s="87">
        <f>Data!DP33</f>
        <v>0</v>
      </c>
      <c r="H49" s="22">
        <f t="shared" si="0"/>
        <v>720</v>
      </c>
      <c r="I49" s="1"/>
      <c r="W49" s="18"/>
    </row>
    <row r="50" spans="2:23" x14ac:dyDescent="0.2">
      <c r="B50" s="7" t="s">
        <v>63</v>
      </c>
      <c r="C50" s="87">
        <f>Data!AO33</f>
        <v>75</v>
      </c>
      <c r="D50" s="87">
        <f>Data!BI33</f>
        <v>399</v>
      </c>
      <c r="E50" s="87">
        <f>Data!CC33</f>
        <v>267</v>
      </c>
      <c r="F50" s="87">
        <f>Data!CW33</f>
        <v>0</v>
      </c>
      <c r="G50" s="87">
        <f>Data!DQ33</f>
        <v>0</v>
      </c>
      <c r="H50" s="22">
        <f t="shared" si="0"/>
        <v>741</v>
      </c>
      <c r="I50" s="1"/>
      <c r="W50" s="18"/>
    </row>
    <row r="51" spans="2:23" x14ac:dyDescent="0.2">
      <c r="B51" s="7" t="s">
        <v>0</v>
      </c>
      <c r="C51" s="87">
        <f>Data!AP33</f>
        <v>112</v>
      </c>
      <c r="D51" s="87">
        <f>Data!BJ33</f>
        <v>26793</v>
      </c>
      <c r="E51" s="87">
        <f>Data!CD33</f>
        <v>9889</v>
      </c>
      <c r="F51" s="87">
        <f>Data!CX33</f>
        <v>1843</v>
      </c>
      <c r="G51" s="87">
        <f>Data!DR33</f>
        <v>0</v>
      </c>
      <c r="H51" s="22">
        <f t="shared" si="0"/>
        <v>38637</v>
      </c>
      <c r="I51" s="1"/>
      <c r="W51" s="18"/>
    </row>
    <row r="52" spans="2:23" x14ac:dyDescent="0.2">
      <c r="B52" s="8" t="s">
        <v>34</v>
      </c>
      <c r="C52" s="22">
        <f>SUM(C32:C51)</f>
        <v>126781</v>
      </c>
      <c r="D52" s="22">
        <f>SUM(D32:D51)</f>
        <v>120606</v>
      </c>
      <c r="E52" s="22">
        <f>SUM(E32:E51)</f>
        <v>76431</v>
      </c>
      <c r="F52" s="22">
        <f>SUM(F32:F51)</f>
        <v>9123</v>
      </c>
      <c r="G52" s="22">
        <f>SUM(G32:G51)</f>
        <v>9561</v>
      </c>
      <c r="H52" s="22">
        <f t="shared" si="0"/>
        <v>342502</v>
      </c>
      <c r="I52" s="1"/>
    </row>
    <row r="53" spans="2:23" x14ac:dyDescent="0.2">
      <c r="B53" s="14"/>
      <c r="C53" s="18"/>
      <c r="D53" s="18"/>
      <c r="E53" s="18"/>
      <c r="F53" s="18"/>
      <c r="G53" s="18"/>
      <c r="H53" s="18"/>
      <c r="I53" s="1"/>
    </row>
    <row r="54" spans="2:23" ht="13.5" customHeight="1" x14ac:dyDescent="0.2">
      <c r="B54" s="27"/>
      <c r="D54" s="395" t="s">
        <v>23</v>
      </c>
      <c r="E54" s="396"/>
      <c r="F54" s="397"/>
      <c r="G54" s="325" t="s">
        <v>24</v>
      </c>
      <c r="H54" s="325" t="s">
        <v>25</v>
      </c>
    </row>
    <row r="55" spans="2:23" ht="28.5" customHeight="1" x14ac:dyDescent="0.2">
      <c r="B55" s="366" t="s">
        <v>40</v>
      </c>
      <c r="C55" s="398"/>
      <c r="D55" s="399" t="str">
        <f>Data!T33</f>
        <v>Chalon, Grace</v>
      </c>
      <c r="E55" s="400"/>
      <c r="F55" s="401"/>
      <c r="G55" s="324" t="str">
        <f>Data!U33</f>
        <v>(940) 898-3298</v>
      </c>
      <c r="H55" s="84" t="str">
        <f>Data!V33</f>
        <v>gchalon@twu.edu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Data!DS33</f>
        <v>3423824</v>
      </c>
      <c r="D61" s="88">
        <f>Data!EM33</f>
        <v>1688388</v>
      </c>
      <c r="E61" s="88">
        <f>Data!FG33</f>
        <v>1735465</v>
      </c>
      <c r="F61" s="88">
        <f>Data!GA33</f>
        <v>1847802</v>
      </c>
      <c r="G61" s="88">
        <f>Data!GU33</f>
        <v>0</v>
      </c>
      <c r="H61" s="21">
        <f>SUM(C61:G61)</f>
        <v>8695479</v>
      </c>
      <c r="I61" s="1"/>
    </row>
    <row r="62" spans="2:23" x14ac:dyDescent="0.2">
      <c r="B62" s="9" t="str">
        <f>$B$33</f>
        <v>Science</v>
      </c>
      <c r="C62" s="88">
        <f>Data!DT33</f>
        <v>1865229</v>
      </c>
      <c r="D62" s="88">
        <f>Data!EN33</f>
        <v>1351199</v>
      </c>
      <c r="E62" s="88">
        <f>Data!FH33</f>
        <v>1438696</v>
      </c>
      <c r="F62" s="88">
        <f>Data!GB33</f>
        <v>606619</v>
      </c>
      <c r="G62" s="88">
        <f>Data!GV33</f>
        <v>0</v>
      </c>
      <c r="H62" s="22">
        <f t="shared" ref="H62:H81" si="1">SUM(C62:G62)</f>
        <v>5261743</v>
      </c>
      <c r="I62" s="1"/>
    </row>
    <row r="63" spans="2:23" x14ac:dyDescent="0.2">
      <c r="B63" s="9" t="str">
        <f>$B$34</f>
        <v>Fine Arts</v>
      </c>
      <c r="C63" s="88">
        <f>Data!DU33</f>
        <v>923214</v>
      </c>
      <c r="D63" s="88">
        <f>Data!EO33</f>
        <v>981584</v>
      </c>
      <c r="E63" s="88">
        <f>Data!FI33</f>
        <v>709077</v>
      </c>
      <c r="F63" s="88">
        <f>Data!GC33</f>
        <v>109178</v>
      </c>
      <c r="G63" s="88">
        <f>Data!GW33</f>
        <v>0</v>
      </c>
      <c r="H63" s="22">
        <f t="shared" si="1"/>
        <v>2723053</v>
      </c>
      <c r="I63" s="1"/>
    </row>
    <row r="64" spans="2:23" x14ac:dyDescent="0.2">
      <c r="B64" s="9" t="str">
        <f>$B$35</f>
        <v>Teacher Education</v>
      </c>
      <c r="C64" s="88">
        <f>Data!DV33</f>
        <v>162201</v>
      </c>
      <c r="D64" s="88">
        <f>Data!EP33</f>
        <v>887550</v>
      </c>
      <c r="E64" s="88">
        <f>Data!FJ33</f>
        <v>1070918</v>
      </c>
      <c r="F64" s="88">
        <f>Data!GD33</f>
        <v>403970</v>
      </c>
      <c r="G64" s="88">
        <f>Data!GX33</f>
        <v>0</v>
      </c>
      <c r="H64" s="22">
        <f t="shared" si="1"/>
        <v>2524639</v>
      </c>
      <c r="I64" s="1"/>
    </row>
    <row r="65" spans="2:9" x14ac:dyDescent="0.2">
      <c r="B65" s="9" t="str">
        <f>$B$36</f>
        <v>Agriculture</v>
      </c>
      <c r="C65" s="88">
        <f>Data!DW33</f>
        <v>61468</v>
      </c>
      <c r="D65" s="88">
        <f>Data!EQ33</f>
        <v>59653</v>
      </c>
      <c r="E65" s="88">
        <f>Data!FK33</f>
        <v>29983</v>
      </c>
      <c r="F65" s="88">
        <f>Data!GE33</f>
        <v>6735</v>
      </c>
      <c r="G65" s="88">
        <f>Data!GY33</f>
        <v>0</v>
      </c>
      <c r="H65" s="22">
        <f t="shared" si="1"/>
        <v>157839</v>
      </c>
      <c r="I65" s="1"/>
    </row>
    <row r="66" spans="2:9" x14ac:dyDescent="0.2">
      <c r="B66" s="9" t="str">
        <f>$B$37</f>
        <v>Engineering</v>
      </c>
      <c r="C66" s="88">
        <f>Data!DX33</f>
        <v>109089</v>
      </c>
      <c r="D66" s="88">
        <f>Data!ER33</f>
        <v>327670</v>
      </c>
      <c r="E66" s="88">
        <f>Data!FL33</f>
        <v>203926</v>
      </c>
      <c r="F66" s="88">
        <f>Data!GF33</f>
        <v>32913</v>
      </c>
      <c r="G66" s="88">
        <f>Data!GZ33</f>
        <v>0</v>
      </c>
      <c r="H66" s="22">
        <f t="shared" si="1"/>
        <v>673598</v>
      </c>
      <c r="I66" s="1"/>
    </row>
    <row r="67" spans="2:9" x14ac:dyDescent="0.2">
      <c r="B67" s="9" t="str">
        <f>$B$38</f>
        <v>Home Economics</v>
      </c>
      <c r="C67" s="88">
        <f>Data!DY33</f>
        <v>200812</v>
      </c>
      <c r="D67" s="88">
        <f>Data!ES33</f>
        <v>365033</v>
      </c>
      <c r="E67" s="88">
        <f>Data!FM33</f>
        <v>362352</v>
      </c>
      <c r="F67" s="88">
        <f>Data!GG33</f>
        <v>762910</v>
      </c>
      <c r="G67" s="88">
        <f>Data!HA33</f>
        <v>0</v>
      </c>
      <c r="H67" s="22">
        <f t="shared" si="1"/>
        <v>1691107</v>
      </c>
      <c r="I67" s="1"/>
    </row>
    <row r="68" spans="2:9" x14ac:dyDescent="0.2">
      <c r="B68" s="9" t="str">
        <f>$B$39</f>
        <v>Law</v>
      </c>
      <c r="C68" s="88">
        <f>Data!DZ33</f>
        <v>0</v>
      </c>
      <c r="D68" s="88">
        <f>Data!ET33</f>
        <v>0</v>
      </c>
      <c r="E68" s="88">
        <f>Data!FN33</f>
        <v>0</v>
      </c>
      <c r="F68" s="88">
        <f>Data!GH33</f>
        <v>0</v>
      </c>
      <c r="G68" s="88">
        <f>Data!HB33</f>
        <v>0</v>
      </c>
      <c r="H68" s="22">
        <f t="shared" si="1"/>
        <v>0</v>
      </c>
      <c r="I68" s="1"/>
    </row>
    <row r="69" spans="2:9" x14ac:dyDescent="0.2">
      <c r="B69" s="9" t="str">
        <f>$B$40</f>
        <v>Social Service</v>
      </c>
      <c r="C69" s="88">
        <f>Data!EA33</f>
        <v>78085</v>
      </c>
      <c r="D69" s="88">
        <f>Data!EU33</f>
        <v>319868</v>
      </c>
      <c r="E69" s="88">
        <f>Data!FO33</f>
        <v>164500</v>
      </c>
      <c r="F69" s="88">
        <f>Data!GI33</f>
        <v>0</v>
      </c>
      <c r="G69" s="88">
        <f>Data!HC33</f>
        <v>0</v>
      </c>
      <c r="H69" s="22">
        <f t="shared" si="1"/>
        <v>562453</v>
      </c>
      <c r="I69" s="1"/>
    </row>
    <row r="70" spans="2:9" x14ac:dyDescent="0.2">
      <c r="B70" s="9" t="str">
        <f>$B$41</f>
        <v>Library Science</v>
      </c>
      <c r="C70" s="88">
        <f>Data!EB33</f>
        <v>6655</v>
      </c>
      <c r="D70" s="88">
        <f>Data!EV33</f>
        <v>23202</v>
      </c>
      <c r="E70" s="88">
        <f>Data!FP33</f>
        <v>807019</v>
      </c>
      <c r="F70" s="88">
        <f>Data!GJ33</f>
        <v>11838</v>
      </c>
      <c r="G70" s="88">
        <f>Data!HD33</f>
        <v>0</v>
      </c>
      <c r="H70" s="22">
        <f t="shared" si="1"/>
        <v>848714</v>
      </c>
      <c r="I70" s="1"/>
    </row>
    <row r="71" spans="2:9" x14ac:dyDescent="0.2">
      <c r="B71" s="9" t="str">
        <f>$B$42</f>
        <v>Veterinary Science</v>
      </c>
      <c r="C71" s="88">
        <f>Data!EC33</f>
        <v>0</v>
      </c>
      <c r="D71" s="88">
        <f>Data!EW33</f>
        <v>0</v>
      </c>
      <c r="E71" s="88">
        <f>Data!FQ33</f>
        <v>0</v>
      </c>
      <c r="F71" s="88">
        <f>Data!GK33</f>
        <v>0</v>
      </c>
      <c r="G71" s="88">
        <f>Data!HE33</f>
        <v>0</v>
      </c>
      <c r="H71" s="22">
        <f t="shared" si="1"/>
        <v>0</v>
      </c>
      <c r="I71" s="1"/>
    </row>
    <row r="72" spans="2:9" x14ac:dyDescent="0.2">
      <c r="B72" s="9" t="str">
        <f>$B$43</f>
        <v>Vocational Training</v>
      </c>
      <c r="C72" s="88">
        <f>Data!ED33</f>
        <v>0</v>
      </c>
      <c r="D72" s="88">
        <f>Data!EX33</f>
        <v>0</v>
      </c>
      <c r="E72" s="88">
        <f>Data!FR33</f>
        <v>0</v>
      </c>
      <c r="F72" s="88">
        <f>Data!GL33</f>
        <v>0</v>
      </c>
      <c r="G72" s="88">
        <f>Data!HF33</f>
        <v>0</v>
      </c>
      <c r="H72" s="22">
        <f t="shared" si="1"/>
        <v>0</v>
      </c>
      <c r="I72" s="1"/>
    </row>
    <row r="73" spans="2:9" x14ac:dyDescent="0.2">
      <c r="B73" s="9" t="str">
        <f>$B$44</f>
        <v>Physical Training</v>
      </c>
      <c r="C73" s="88">
        <f>Data!EE33</f>
        <v>0</v>
      </c>
      <c r="D73" s="88">
        <f>Data!EY33</f>
        <v>0</v>
      </c>
      <c r="E73" s="88">
        <f>Data!FS33</f>
        <v>0</v>
      </c>
      <c r="F73" s="88">
        <f>Data!GM33</f>
        <v>0</v>
      </c>
      <c r="G73" s="88">
        <f>Data!HG33</f>
        <v>0</v>
      </c>
      <c r="H73" s="22">
        <f t="shared" si="1"/>
        <v>0</v>
      </c>
      <c r="I73" s="1"/>
    </row>
    <row r="74" spans="2:9" x14ac:dyDescent="0.2">
      <c r="B74" s="9" t="str">
        <f>$B$45</f>
        <v>Health Services</v>
      </c>
      <c r="C74" s="88">
        <f>Data!EF33</f>
        <v>532058</v>
      </c>
      <c r="D74" s="88">
        <f>Data!EZ33</f>
        <v>1466527</v>
      </c>
      <c r="E74" s="88">
        <f>Data!FT33</f>
        <v>3752734</v>
      </c>
      <c r="F74" s="88">
        <f>Data!GN33</f>
        <v>1318183</v>
      </c>
      <c r="G74" s="88">
        <f>Data!HH33</f>
        <v>1906373</v>
      </c>
      <c r="H74" s="22">
        <f t="shared" si="1"/>
        <v>8975875</v>
      </c>
      <c r="I74" s="1"/>
    </row>
    <row r="75" spans="2:9" x14ac:dyDescent="0.2">
      <c r="B75" s="9" t="str">
        <f>$B$46</f>
        <v>Pharmacy</v>
      </c>
      <c r="C75" s="88">
        <f>Data!EG33</f>
        <v>0</v>
      </c>
      <c r="D75" s="88">
        <f>Data!FA33</f>
        <v>0</v>
      </c>
      <c r="E75" s="88">
        <f>Data!FU33</f>
        <v>0</v>
      </c>
      <c r="F75" s="88">
        <f>Data!GO33</f>
        <v>0</v>
      </c>
      <c r="G75" s="88">
        <f>Data!HI33</f>
        <v>0</v>
      </c>
      <c r="H75" s="22">
        <f t="shared" si="1"/>
        <v>0</v>
      </c>
      <c r="I75" s="1"/>
    </row>
    <row r="76" spans="2:9" x14ac:dyDescent="0.2">
      <c r="B76" s="9" t="str">
        <f>$B$47</f>
        <v>Business Administration</v>
      </c>
      <c r="C76" s="88">
        <f>Data!EH33</f>
        <v>306566</v>
      </c>
      <c r="D76" s="88">
        <f>Data!FB33</f>
        <v>1695624</v>
      </c>
      <c r="E76" s="88">
        <f>Data!FV33</f>
        <v>1993923</v>
      </c>
      <c r="F76" s="88">
        <f>Data!GP33</f>
        <v>83655</v>
      </c>
      <c r="G76" s="88">
        <f>Data!HJ33</f>
        <v>0</v>
      </c>
      <c r="H76" s="22">
        <f t="shared" si="1"/>
        <v>4079768</v>
      </c>
      <c r="I76" s="1"/>
    </row>
    <row r="77" spans="2:9" x14ac:dyDescent="0.2">
      <c r="B77" s="9" t="str">
        <f>$B$48</f>
        <v>Optometry</v>
      </c>
      <c r="C77" s="88">
        <f>Data!EI33</f>
        <v>0</v>
      </c>
      <c r="D77" s="88">
        <f>Data!FC33</f>
        <v>0</v>
      </c>
      <c r="E77" s="88">
        <f>Data!FW33</f>
        <v>0</v>
      </c>
      <c r="F77" s="88">
        <f>Data!GQ33</f>
        <v>0</v>
      </c>
      <c r="G77" s="88">
        <f>Data!HK33</f>
        <v>0</v>
      </c>
      <c r="H77" s="22">
        <f t="shared" si="1"/>
        <v>0</v>
      </c>
      <c r="I77" s="1"/>
    </row>
    <row r="78" spans="2:9" x14ac:dyDescent="0.2">
      <c r="B78" s="9" t="str">
        <f>$B$49</f>
        <v>Teacher Ed-Practice Teaching</v>
      </c>
      <c r="C78" s="88">
        <f>Data!EJ33</f>
        <v>0</v>
      </c>
      <c r="D78" s="88">
        <f>Data!FD33</f>
        <v>154601</v>
      </c>
      <c r="E78" s="88">
        <f>Data!FX33</f>
        <v>0</v>
      </c>
      <c r="F78" s="88">
        <f>Data!GR33</f>
        <v>0</v>
      </c>
      <c r="G78" s="88">
        <f>Data!HL33</f>
        <v>0</v>
      </c>
      <c r="H78" s="22">
        <f t="shared" si="1"/>
        <v>154601</v>
      </c>
      <c r="I78" s="1"/>
    </row>
    <row r="79" spans="2:9" x14ac:dyDescent="0.2">
      <c r="B79" s="9" t="str">
        <f>$B$50</f>
        <v>Technology</v>
      </c>
      <c r="C79" s="88">
        <f>Data!EK33</f>
        <v>14064</v>
      </c>
      <c r="D79" s="88">
        <f>Data!FE33</f>
        <v>92778</v>
      </c>
      <c r="E79" s="88">
        <f>Data!FY33</f>
        <v>56083</v>
      </c>
      <c r="F79" s="88">
        <f>Data!GS33</f>
        <v>0</v>
      </c>
      <c r="G79" s="88">
        <f>Data!HM33</f>
        <v>0</v>
      </c>
      <c r="H79" s="22">
        <f t="shared" si="1"/>
        <v>162925</v>
      </c>
      <c r="I79" s="1"/>
    </row>
    <row r="80" spans="2:9" x14ac:dyDescent="0.2">
      <c r="B80" s="9" t="str">
        <f>$B$51</f>
        <v>Nursing</v>
      </c>
      <c r="C80" s="88">
        <f>Data!EL33</f>
        <v>20022</v>
      </c>
      <c r="D80" s="88">
        <f>Data!FF33</f>
        <v>5379712</v>
      </c>
      <c r="E80" s="88">
        <f>Data!FZ33</f>
        <v>2736658</v>
      </c>
      <c r="F80" s="88">
        <f>Data!GT33</f>
        <v>1859446</v>
      </c>
      <c r="G80" s="88">
        <f>Data!HN33</f>
        <v>0</v>
      </c>
      <c r="H80" s="22">
        <f t="shared" si="1"/>
        <v>9995838</v>
      </c>
      <c r="I80" s="1"/>
    </row>
    <row r="81" spans="2:9" x14ac:dyDescent="0.2">
      <c r="B81" s="39" t="str">
        <f>$B$52</f>
        <v>Totals</v>
      </c>
      <c r="C81" s="21">
        <f>SUM(C61:C80)</f>
        <v>7703287</v>
      </c>
      <c r="D81" s="21">
        <f>SUM(D61:D80)</f>
        <v>14793389</v>
      </c>
      <c r="E81" s="21">
        <f>SUM(E61:E80)</f>
        <v>15061334</v>
      </c>
      <c r="F81" s="21">
        <f>SUM(F61:F80)</f>
        <v>7043249</v>
      </c>
      <c r="G81" s="21">
        <f>SUM(G61:G80)</f>
        <v>1906373</v>
      </c>
      <c r="H81" s="21">
        <f t="shared" si="1"/>
        <v>46507632</v>
      </c>
      <c r="I81" s="1"/>
    </row>
    <row r="82" spans="2:9" x14ac:dyDescent="0.2">
      <c r="B82" s="14"/>
      <c r="C82" s="15"/>
      <c r="D82" s="15"/>
      <c r="E82" s="15"/>
      <c r="F82" s="15"/>
      <c r="G82" s="15"/>
      <c r="H82" s="16"/>
      <c r="I82" s="1"/>
    </row>
    <row r="83" spans="2:9" ht="13.5" customHeight="1" x14ac:dyDescent="0.2">
      <c r="B83" s="27"/>
      <c r="D83" s="395" t="s">
        <v>23</v>
      </c>
      <c r="E83" s="396"/>
      <c r="F83" s="397"/>
      <c r="G83" s="325" t="s">
        <v>24</v>
      </c>
      <c r="H83" s="325" t="s">
        <v>25</v>
      </c>
    </row>
    <row r="84" spans="2:9" ht="28.5" customHeight="1" x14ac:dyDescent="0.2">
      <c r="B84" s="366" t="s">
        <v>41</v>
      </c>
      <c r="C84" s="398"/>
      <c r="D84" s="399" t="str">
        <f>Data!T33</f>
        <v>Chalon, Grace</v>
      </c>
      <c r="E84" s="400"/>
      <c r="F84" s="401"/>
      <c r="G84" s="324" t="str">
        <f>Data!U33</f>
        <v>(940) 898-3298</v>
      </c>
      <c r="H84" s="84" t="str">
        <f>Data!V33</f>
        <v>gchalon@twu.edu</v>
      </c>
    </row>
    <row r="85" spans="2:9" ht="13.5" customHeight="1" x14ac:dyDescent="0.2">
      <c r="B85" s="27"/>
      <c r="C85" s="27"/>
      <c r="D85" s="27"/>
      <c r="E85" s="27"/>
      <c r="F85" s="27"/>
      <c r="G85" s="27"/>
      <c r="H85" s="5"/>
    </row>
    <row r="86" spans="2:9" x14ac:dyDescent="0.2">
      <c r="B86" s="326" t="s">
        <v>33</v>
      </c>
      <c r="C86" s="13"/>
      <c r="D86" s="13"/>
      <c r="E86" s="13"/>
      <c r="F86" s="13"/>
      <c r="G86" s="13"/>
      <c r="H86" s="17">
        <f>H13+H14</f>
        <v>92792708</v>
      </c>
    </row>
    <row r="87" spans="2:9" ht="42.75" customHeight="1" x14ac:dyDescent="0.2">
      <c r="B87" s="361" t="s">
        <v>8</v>
      </c>
      <c r="C87" s="361"/>
      <c r="D87" s="361"/>
      <c r="E87" s="361"/>
      <c r="F87" s="361"/>
      <c r="G87" s="361"/>
      <c r="H87" s="38"/>
    </row>
    <row r="88" spans="2:9" x14ac:dyDescent="0.2">
      <c r="B88" s="326"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Data!HR33</f>
        <v>143113</v>
      </c>
      <c r="D91" s="171">
        <f>Data!IL33</f>
        <v>43886</v>
      </c>
      <c r="E91" s="171">
        <f>Data!JF33</f>
        <v>66425</v>
      </c>
      <c r="F91" s="171">
        <f>Data!JZ33</f>
        <v>33572</v>
      </c>
      <c r="G91" s="171">
        <f>Data!KT33</f>
        <v>0</v>
      </c>
      <c r="H91" s="40">
        <f t="shared" ref="H91:H111" si="2">SUM(C91:G91)</f>
        <v>286996</v>
      </c>
    </row>
    <row r="92" spans="2:9" x14ac:dyDescent="0.2">
      <c r="B92" s="9" t="str">
        <f>$B$33</f>
        <v>Science</v>
      </c>
      <c r="C92" s="171">
        <f>Data!HS33</f>
        <v>199055</v>
      </c>
      <c r="D92" s="171">
        <f>Data!IM33</f>
        <v>169306</v>
      </c>
      <c r="E92" s="171">
        <f>Data!JG33</f>
        <v>36775</v>
      </c>
      <c r="F92" s="171">
        <f>Data!KA33</f>
        <v>121189</v>
      </c>
      <c r="G92" s="171">
        <f>Data!KU33</f>
        <v>0</v>
      </c>
      <c r="H92" s="75">
        <f t="shared" si="2"/>
        <v>526325</v>
      </c>
    </row>
    <row r="93" spans="2:9" x14ac:dyDescent="0.2">
      <c r="B93" s="9" t="str">
        <f>$B$34</f>
        <v>Fine Arts</v>
      </c>
      <c r="C93" s="171">
        <f>Data!HT33</f>
        <v>5934</v>
      </c>
      <c r="D93" s="171">
        <f>Data!IN33</f>
        <v>6530</v>
      </c>
      <c r="E93" s="171">
        <f>Data!JH33</f>
        <v>39494</v>
      </c>
      <c r="F93" s="171">
        <f>Data!KB33</f>
        <v>0</v>
      </c>
      <c r="G93" s="171">
        <f>Data!KV33</f>
        <v>0</v>
      </c>
      <c r="H93" s="75">
        <f t="shared" si="2"/>
        <v>51958</v>
      </c>
    </row>
    <row r="94" spans="2:9" x14ac:dyDescent="0.2">
      <c r="B94" s="9" t="str">
        <f>$B$35</f>
        <v>Teacher Education</v>
      </c>
      <c r="C94" s="171">
        <f>Data!HU33</f>
        <v>0</v>
      </c>
      <c r="D94" s="171">
        <f>Data!IO33</f>
        <v>0</v>
      </c>
      <c r="E94" s="171">
        <f>Data!JI33</f>
        <v>0</v>
      </c>
      <c r="F94" s="171">
        <f>Data!KC33</f>
        <v>152957</v>
      </c>
      <c r="G94" s="171">
        <f>Data!KW33</f>
        <v>0</v>
      </c>
      <c r="H94" s="75">
        <f t="shared" si="2"/>
        <v>152957</v>
      </c>
    </row>
    <row r="95" spans="2:9" x14ac:dyDescent="0.2">
      <c r="B95" s="9" t="str">
        <f>$B$36</f>
        <v>Agriculture</v>
      </c>
      <c r="C95" s="171">
        <f>Data!HV33</f>
        <v>0</v>
      </c>
      <c r="D95" s="171">
        <f>Data!IP33</f>
        <v>0</v>
      </c>
      <c r="E95" s="171">
        <f>Data!JJ33</f>
        <v>0</v>
      </c>
      <c r="F95" s="171">
        <f>Data!KD33</f>
        <v>0</v>
      </c>
      <c r="G95" s="171">
        <f>Data!KX33</f>
        <v>0</v>
      </c>
      <c r="H95" s="75">
        <f t="shared" si="2"/>
        <v>0</v>
      </c>
    </row>
    <row r="96" spans="2:9" x14ac:dyDescent="0.2">
      <c r="B96" s="9" t="str">
        <f>$B$37</f>
        <v>Engineering</v>
      </c>
      <c r="C96" s="171">
        <f>Data!HW33</f>
        <v>0</v>
      </c>
      <c r="D96" s="171">
        <f>Data!IQ33</f>
        <v>0</v>
      </c>
      <c r="E96" s="171">
        <f>Data!JK33</f>
        <v>0</v>
      </c>
      <c r="F96" s="171">
        <f>Data!KE33</f>
        <v>0</v>
      </c>
      <c r="G96" s="171">
        <f>Data!KY33</f>
        <v>0</v>
      </c>
      <c r="H96" s="75">
        <f t="shared" si="2"/>
        <v>0</v>
      </c>
    </row>
    <row r="97" spans="2:8" x14ac:dyDescent="0.2">
      <c r="B97" s="9" t="str">
        <f>$B$38</f>
        <v>Home Economics</v>
      </c>
      <c r="C97" s="171">
        <f>Data!HX33</f>
        <v>0</v>
      </c>
      <c r="D97" s="171">
        <f>Data!IR33</f>
        <v>0</v>
      </c>
      <c r="E97" s="171">
        <f>Data!JL33</f>
        <v>0</v>
      </c>
      <c r="F97" s="171">
        <f>Data!KF33</f>
        <v>0</v>
      </c>
      <c r="G97" s="171">
        <f>Data!KZ33</f>
        <v>0</v>
      </c>
      <c r="H97" s="75">
        <f t="shared" si="2"/>
        <v>0</v>
      </c>
    </row>
    <row r="98" spans="2:8" x14ac:dyDescent="0.2">
      <c r="B98" s="9" t="str">
        <f>$B$39</f>
        <v>Law</v>
      </c>
      <c r="C98" s="171">
        <f>Data!HY33</f>
        <v>0</v>
      </c>
      <c r="D98" s="171">
        <f>Data!IS33</f>
        <v>0</v>
      </c>
      <c r="E98" s="171">
        <f>Data!JM33</f>
        <v>0</v>
      </c>
      <c r="F98" s="171">
        <f>Data!KG33</f>
        <v>0</v>
      </c>
      <c r="G98" s="171">
        <f>Data!LA33</f>
        <v>0</v>
      </c>
      <c r="H98" s="75">
        <f t="shared" si="2"/>
        <v>0</v>
      </c>
    </row>
    <row r="99" spans="2:8" x14ac:dyDescent="0.2">
      <c r="B99" s="9" t="str">
        <f>$B$40</f>
        <v>Social Service</v>
      </c>
      <c r="C99" s="171">
        <f>Data!HZ33</f>
        <v>0</v>
      </c>
      <c r="D99" s="171">
        <f>Data!IT33</f>
        <v>0</v>
      </c>
      <c r="E99" s="171">
        <f>Data!JN33</f>
        <v>0</v>
      </c>
      <c r="F99" s="171">
        <f>Data!KH33</f>
        <v>0</v>
      </c>
      <c r="G99" s="171">
        <f>Data!LB33</f>
        <v>0</v>
      </c>
      <c r="H99" s="75">
        <f t="shared" si="2"/>
        <v>0</v>
      </c>
    </row>
    <row r="100" spans="2:8" x14ac:dyDescent="0.2">
      <c r="B100" s="9" t="str">
        <f>$B$41</f>
        <v>Library Science</v>
      </c>
      <c r="C100" s="171">
        <f>Data!IA33</f>
        <v>0</v>
      </c>
      <c r="D100" s="171">
        <f>Data!IU33</f>
        <v>0</v>
      </c>
      <c r="E100" s="171">
        <f>Data!JO33</f>
        <v>0</v>
      </c>
      <c r="F100" s="171">
        <f>Data!KI33</f>
        <v>0</v>
      </c>
      <c r="G100" s="171">
        <f>Data!LC33</f>
        <v>0</v>
      </c>
      <c r="H100" s="75">
        <f t="shared" si="2"/>
        <v>0</v>
      </c>
    </row>
    <row r="101" spans="2:8" x14ac:dyDescent="0.2">
      <c r="B101" s="9" t="str">
        <f>$B$42</f>
        <v>Veterinary Science</v>
      </c>
      <c r="C101" s="171">
        <f>Data!IB33</f>
        <v>0</v>
      </c>
      <c r="D101" s="171">
        <f>Data!IV33</f>
        <v>0</v>
      </c>
      <c r="E101" s="171">
        <f>Data!JP33</f>
        <v>0</v>
      </c>
      <c r="F101" s="171">
        <f>Data!KJ33</f>
        <v>0</v>
      </c>
      <c r="G101" s="171">
        <f>Data!LD33</f>
        <v>0</v>
      </c>
      <c r="H101" s="75">
        <f t="shared" si="2"/>
        <v>0</v>
      </c>
    </row>
    <row r="102" spans="2:8" x14ac:dyDescent="0.2">
      <c r="B102" s="9" t="str">
        <f>$B$43</f>
        <v>Vocational Training</v>
      </c>
      <c r="C102" s="171">
        <f>Data!IC33</f>
        <v>0</v>
      </c>
      <c r="D102" s="171">
        <f>Data!IW33</f>
        <v>0</v>
      </c>
      <c r="E102" s="171">
        <f>Data!JQ33</f>
        <v>0</v>
      </c>
      <c r="F102" s="171">
        <f>Data!KK33</f>
        <v>0</v>
      </c>
      <c r="G102" s="171">
        <f>Data!LE33</f>
        <v>0</v>
      </c>
      <c r="H102" s="75">
        <f t="shared" si="2"/>
        <v>0</v>
      </c>
    </row>
    <row r="103" spans="2:8" x14ac:dyDescent="0.2">
      <c r="B103" s="9" t="str">
        <f>$B$44</f>
        <v>Physical Training</v>
      </c>
      <c r="C103" s="171">
        <f>Data!ID33</f>
        <v>0</v>
      </c>
      <c r="D103" s="171">
        <f>Data!IX33</f>
        <v>0</v>
      </c>
      <c r="E103" s="171">
        <f>Data!JR33</f>
        <v>0</v>
      </c>
      <c r="F103" s="171">
        <f>Data!KL33</f>
        <v>0</v>
      </c>
      <c r="G103" s="171">
        <f>Data!LF33</f>
        <v>0</v>
      </c>
      <c r="H103" s="75">
        <f t="shared" si="2"/>
        <v>0</v>
      </c>
    </row>
    <row r="104" spans="2:8" x14ac:dyDescent="0.2">
      <c r="B104" s="9" t="str">
        <f>$B$45</f>
        <v>Health Services</v>
      </c>
      <c r="C104" s="171">
        <f>Data!IE33</f>
        <v>6083</v>
      </c>
      <c r="D104" s="171">
        <f>Data!IY33</f>
        <v>24000</v>
      </c>
      <c r="E104" s="171">
        <f>Data!JS33</f>
        <v>69295</v>
      </c>
      <c r="F104" s="171">
        <f>Data!KM33</f>
        <v>376337</v>
      </c>
      <c r="G104" s="171">
        <f>Data!LG33</f>
        <v>0</v>
      </c>
      <c r="H104" s="75">
        <f t="shared" si="2"/>
        <v>475715</v>
      </c>
    </row>
    <row r="105" spans="2:8" x14ac:dyDescent="0.2">
      <c r="B105" s="9" t="str">
        <f>$B$46</f>
        <v>Pharmacy</v>
      </c>
      <c r="C105" s="171">
        <f>Data!IF33</f>
        <v>0</v>
      </c>
      <c r="D105" s="171">
        <f>Data!IZ33</f>
        <v>0</v>
      </c>
      <c r="E105" s="171">
        <f>Data!JT33</f>
        <v>0</v>
      </c>
      <c r="F105" s="171">
        <f>Data!KN33</f>
        <v>0</v>
      </c>
      <c r="G105" s="171">
        <f>Data!LH33</f>
        <v>0</v>
      </c>
      <c r="H105" s="75">
        <f t="shared" si="2"/>
        <v>0</v>
      </c>
    </row>
    <row r="106" spans="2:8" x14ac:dyDescent="0.2">
      <c r="B106" s="9" t="str">
        <f>$B$47</f>
        <v>Business Administration</v>
      </c>
      <c r="C106" s="171">
        <f>Data!IG33</f>
        <v>0</v>
      </c>
      <c r="D106" s="171">
        <f>Data!JA33</f>
        <v>0</v>
      </c>
      <c r="E106" s="171">
        <f>Data!JU33</f>
        <v>50697</v>
      </c>
      <c r="F106" s="171">
        <f>Data!KO33</f>
        <v>0</v>
      </c>
      <c r="G106" s="171">
        <f>Data!LI33</f>
        <v>0</v>
      </c>
      <c r="H106" s="75">
        <f t="shared" si="2"/>
        <v>50697</v>
      </c>
    </row>
    <row r="107" spans="2:8" x14ac:dyDescent="0.2">
      <c r="B107" s="9" t="str">
        <f>$B$48</f>
        <v>Optometry</v>
      </c>
      <c r="C107" s="171">
        <f>Data!IH33</f>
        <v>0</v>
      </c>
      <c r="D107" s="171">
        <f>Data!JB33</f>
        <v>0</v>
      </c>
      <c r="E107" s="171">
        <f>Data!JV33</f>
        <v>0</v>
      </c>
      <c r="F107" s="171">
        <f>Data!KP33</f>
        <v>0</v>
      </c>
      <c r="G107" s="171">
        <f>Data!LJ33</f>
        <v>0</v>
      </c>
      <c r="H107" s="75">
        <f t="shared" si="2"/>
        <v>0</v>
      </c>
    </row>
    <row r="108" spans="2:8" x14ac:dyDescent="0.2">
      <c r="B108" s="9" t="str">
        <f>$B$49</f>
        <v>Teacher Ed-Practice Teaching</v>
      </c>
      <c r="C108" s="171">
        <f>Data!II33</f>
        <v>0</v>
      </c>
      <c r="D108" s="171">
        <f>Data!JC33</f>
        <v>9995</v>
      </c>
      <c r="E108" s="171">
        <f>Data!JW33</f>
        <v>0</v>
      </c>
      <c r="F108" s="171">
        <f>Data!KQ33</f>
        <v>0</v>
      </c>
      <c r="G108" s="171">
        <f>Data!LK33</f>
        <v>0</v>
      </c>
      <c r="H108" s="75">
        <f t="shared" si="2"/>
        <v>9995</v>
      </c>
    </row>
    <row r="109" spans="2:8" x14ac:dyDescent="0.2">
      <c r="B109" s="9" t="str">
        <f>$B$50</f>
        <v>Technology</v>
      </c>
      <c r="C109" s="171">
        <f>Data!IJ33</f>
        <v>0</v>
      </c>
      <c r="D109" s="171">
        <f>Data!JD33</f>
        <v>0</v>
      </c>
      <c r="E109" s="171">
        <f>Data!JX33</f>
        <v>0</v>
      </c>
      <c r="F109" s="171">
        <f>Data!KR33</f>
        <v>0</v>
      </c>
      <c r="G109" s="171">
        <f>Data!LL33</f>
        <v>0</v>
      </c>
      <c r="H109" s="75">
        <f t="shared" si="2"/>
        <v>0</v>
      </c>
    </row>
    <row r="110" spans="2:8" x14ac:dyDescent="0.2">
      <c r="B110" s="9" t="str">
        <f>$B$51</f>
        <v>Nursing</v>
      </c>
      <c r="C110" s="171">
        <f>Data!IK33</f>
        <v>0</v>
      </c>
      <c r="D110" s="171">
        <f>Data!JE33</f>
        <v>169222</v>
      </c>
      <c r="E110" s="171">
        <f>Data!JY33</f>
        <v>40205</v>
      </c>
      <c r="F110" s="171">
        <f>Data!KS33</f>
        <v>234089</v>
      </c>
      <c r="G110" s="171">
        <f>Data!HPM33</f>
        <v>0</v>
      </c>
      <c r="H110" s="75">
        <f t="shared" si="2"/>
        <v>443516</v>
      </c>
    </row>
    <row r="111" spans="2:8" x14ac:dyDescent="0.2">
      <c r="B111" s="39" t="str">
        <f>$B$52</f>
        <v>Totals</v>
      </c>
      <c r="C111" s="40">
        <f>SUM(C91:C110)</f>
        <v>354185</v>
      </c>
      <c r="D111" s="40">
        <f>SUM(D91:D110)</f>
        <v>422939</v>
      </c>
      <c r="E111" s="40">
        <f>SUM(E91:E110)</f>
        <v>302891</v>
      </c>
      <c r="F111" s="40">
        <f>SUM(F91:F110)</f>
        <v>918144</v>
      </c>
      <c r="G111" s="40">
        <f>SUM(G91:G110)</f>
        <v>0</v>
      </c>
      <c r="H111" s="40">
        <f t="shared" si="2"/>
        <v>1998159</v>
      </c>
    </row>
    <row r="112" spans="2:8"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3566937</v>
      </c>
      <c r="D116" s="21">
        <f t="shared" si="3"/>
        <v>1732274</v>
      </c>
      <c r="E116" s="21">
        <f t="shared" si="3"/>
        <v>1801890</v>
      </c>
      <c r="F116" s="21">
        <f t="shared" si="3"/>
        <v>1881374</v>
      </c>
      <c r="G116" s="21">
        <f t="shared" si="3"/>
        <v>0</v>
      </c>
      <c r="H116" s="40">
        <f t="shared" ref="H116:H136" si="4">SUM(C116:G116)</f>
        <v>8982475</v>
      </c>
      <c r="I116" s="1"/>
    </row>
    <row r="117" spans="2:9" x14ac:dyDescent="0.2">
      <c r="B117" s="9" t="str">
        <f>$B$33</f>
        <v>Science</v>
      </c>
      <c r="C117" s="22">
        <f t="shared" si="3"/>
        <v>2064284</v>
      </c>
      <c r="D117" s="22">
        <f t="shared" si="3"/>
        <v>1520505</v>
      </c>
      <c r="E117" s="22">
        <f t="shared" si="3"/>
        <v>1475471</v>
      </c>
      <c r="F117" s="22">
        <f t="shared" si="3"/>
        <v>727808</v>
      </c>
      <c r="G117" s="22">
        <f t="shared" si="3"/>
        <v>0</v>
      </c>
      <c r="H117" s="75">
        <f t="shared" si="4"/>
        <v>5788068</v>
      </c>
      <c r="I117" s="1"/>
    </row>
    <row r="118" spans="2:9" x14ac:dyDescent="0.2">
      <c r="B118" s="9" t="str">
        <f>$B$34</f>
        <v>Fine Arts</v>
      </c>
      <c r="C118" s="22">
        <f t="shared" si="3"/>
        <v>929148</v>
      </c>
      <c r="D118" s="22">
        <f t="shared" si="3"/>
        <v>988114</v>
      </c>
      <c r="E118" s="22">
        <f t="shared" si="3"/>
        <v>748571</v>
      </c>
      <c r="F118" s="22">
        <f t="shared" si="3"/>
        <v>109178</v>
      </c>
      <c r="G118" s="22">
        <f t="shared" si="3"/>
        <v>0</v>
      </c>
      <c r="H118" s="75">
        <f t="shared" si="4"/>
        <v>2775011</v>
      </c>
      <c r="I118" s="1"/>
    </row>
    <row r="119" spans="2:9" x14ac:dyDescent="0.2">
      <c r="B119" s="9" t="str">
        <f>$B$35</f>
        <v>Teacher Education</v>
      </c>
      <c r="C119" s="22">
        <f t="shared" si="3"/>
        <v>162201</v>
      </c>
      <c r="D119" s="22">
        <f t="shared" si="3"/>
        <v>887550</v>
      </c>
      <c r="E119" s="22">
        <f t="shared" si="3"/>
        <v>1070918</v>
      </c>
      <c r="F119" s="22">
        <f t="shared" si="3"/>
        <v>556927</v>
      </c>
      <c r="G119" s="22">
        <f t="shared" si="3"/>
        <v>0</v>
      </c>
      <c r="H119" s="75">
        <f t="shared" si="4"/>
        <v>2677596</v>
      </c>
      <c r="I119" s="1"/>
    </row>
    <row r="120" spans="2:9" x14ac:dyDescent="0.2">
      <c r="B120" s="9" t="str">
        <f>$B$36</f>
        <v>Agriculture</v>
      </c>
      <c r="C120" s="22">
        <f t="shared" si="3"/>
        <v>61468</v>
      </c>
      <c r="D120" s="22">
        <f t="shared" si="3"/>
        <v>59653</v>
      </c>
      <c r="E120" s="22">
        <f t="shared" si="3"/>
        <v>29983</v>
      </c>
      <c r="F120" s="22">
        <f t="shared" si="3"/>
        <v>6735</v>
      </c>
      <c r="G120" s="22">
        <f t="shared" si="3"/>
        <v>0</v>
      </c>
      <c r="H120" s="75">
        <f t="shared" si="4"/>
        <v>157839</v>
      </c>
      <c r="I120" s="1"/>
    </row>
    <row r="121" spans="2:9" x14ac:dyDescent="0.2">
      <c r="B121" s="9" t="str">
        <f>$B$37</f>
        <v>Engineering</v>
      </c>
      <c r="C121" s="22">
        <f t="shared" si="3"/>
        <v>109089</v>
      </c>
      <c r="D121" s="22">
        <f t="shared" si="3"/>
        <v>327670</v>
      </c>
      <c r="E121" s="22">
        <f t="shared" si="3"/>
        <v>203926</v>
      </c>
      <c r="F121" s="22">
        <f t="shared" si="3"/>
        <v>32913</v>
      </c>
      <c r="G121" s="22">
        <f t="shared" si="3"/>
        <v>0</v>
      </c>
      <c r="H121" s="75">
        <f t="shared" si="4"/>
        <v>673598</v>
      </c>
      <c r="I121" s="1"/>
    </row>
    <row r="122" spans="2:9" x14ac:dyDescent="0.2">
      <c r="B122" s="9" t="str">
        <f>$B$38</f>
        <v>Home Economics</v>
      </c>
      <c r="C122" s="22">
        <f t="shared" si="3"/>
        <v>200812</v>
      </c>
      <c r="D122" s="22">
        <f t="shared" si="3"/>
        <v>365033</v>
      </c>
      <c r="E122" s="22">
        <f t="shared" si="3"/>
        <v>362352</v>
      </c>
      <c r="F122" s="22">
        <f t="shared" si="3"/>
        <v>762910</v>
      </c>
      <c r="G122" s="22">
        <f t="shared" si="3"/>
        <v>0</v>
      </c>
      <c r="H122" s="75">
        <f t="shared" si="4"/>
        <v>1691107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78085</v>
      </c>
      <c r="D124" s="22">
        <f t="shared" si="3"/>
        <v>319868</v>
      </c>
      <c r="E124" s="22">
        <f t="shared" si="3"/>
        <v>164500</v>
      </c>
      <c r="F124" s="22">
        <f t="shared" si="3"/>
        <v>0</v>
      </c>
      <c r="G124" s="22">
        <f t="shared" si="3"/>
        <v>0</v>
      </c>
      <c r="H124" s="75">
        <f t="shared" si="4"/>
        <v>562453</v>
      </c>
      <c r="I124" s="1"/>
    </row>
    <row r="125" spans="2:9" x14ac:dyDescent="0.2">
      <c r="B125" s="9" t="str">
        <f>$B$41</f>
        <v>Library Science</v>
      </c>
      <c r="C125" s="22">
        <f t="shared" si="3"/>
        <v>6655</v>
      </c>
      <c r="D125" s="22">
        <f t="shared" si="3"/>
        <v>23202</v>
      </c>
      <c r="E125" s="22">
        <f t="shared" si="3"/>
        <v>807019</v>
      </c>
      <c r="F125" s="22">
        <f t="shared" si="3"/>
        <v>11838</v>
      </c>
      <c r="G125" s="22">
        <f t="shared" si="3"/>
        <v>0</v>
      </c>
      <c r="H125" s="75">
        <f t="shared" si="4"/>
        <v>848714</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538141</v>
      </c>
      <c r="D129" s="22">
        <f t="shared" si="3"/>
        <v>1490527</v>
      </c>
      <c r="E129" s="22">
        <f t="shared" si="3"/>
        <v>3822029</v>
      </c>
      <c r="F129" s="22">
        <f t="shared" si="3"/>
        <v>1694520</v>
      </c>
      <c r="G129" s="22">
        <f t="shared" si="3"/>
        <v>1906373</v>
      </c>
      <c r="H129" s="75">
        <f t="shared" si="4"/>
        <v>9451590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306566</v>
      </c>
      <c r="D131" s="22">
        <f t="shared" si="3"/>
        <v>1695624</v>
      </c>
      <c r="E131" s="22">
        <f t="shared" si="3"/>
        <v>2044620</v>
      </c>
      <c r="F131" s="22">
        <f t="shared" si="3"/>
        <v>83655</v>
      </c>
      <c r="G131" s="22">
        <f t="shared" si="3"/>
        <v>0</v>
      </c>
      <c r="H131" s="75">
        <f t="shared" si="4"/>
        <v>4130465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164596</v>
      </c>
      <c r="E133" s="22">
        <f t="shared" si="5"/>
        <v>0</v>
      </c>
      <c r="F133" s="22">
        <f t="shared" si="5"/>
        <v>0</v>
      </c>
      <c r="G133" s="22">
        <f t="shared" si="5"/>
        <v>0</v>
      </c>
      <c r="H133" s="75">
        <f t="shared" si="4"/>
        <v>164596</v>
      </c>
      <c r="I133" s="1"/>
    </row>
    <row r="134" spans="2:12" x14ac:dyDescent="0.2">
      <c r="B134" s="9" t="str">
        <f>$B$50</f>
        <v>Technology</v>
      </c>
      <c r="C134" s="22">
        <f t="shared" si="5"/>
        <v>14064</v>
      </c>
      <c r="D134" s="22">
        <f t="shared" si="5"/>
        <v>92778</v>
      </c>
      <c r="E134" s="22">
        <f t="shared" si="5"/>
        <v>56083</v>
      </c>
      <c r="F134" s="22">
        <f t="shared" si="5"/>
        <v>0</v>
      </c>
      <c r="G134" s="22">
        <f t="shared" si="5"/>
        <v>0</v>
      </c>
      <c r="H134" s="75">
        <f t="shared" si="4"/>
        <v>162925</v>
      </c>
      <c r="I134" s="1"/>
    </row>
    <row r="135" spans="2:12" x14ac:dyDescent="0.2">
      <c r="B135" s="9" t="str">
        <f>$B$51</f>
        <v>Nursing</v>
      </c>
      <c r="C135" s="22">
        <f t="shared" si="5"/>
        <v>20022</v>
      </c>
      <c r="D135" s="22">
        <f t="shared" si="5"/>
        <v>5548934</v>
      </c>
      <c r="E135" s="22">
        <f t="shared" si="5"/>
        <v>2776863</v>
      </c>
      <c r="F135" s="22">
        <f t="shared" si="5"/>
        <v>2093535</v>
      </c>
      <c r="G135" s="22">
        <f t="shared" si="5"/>
        <v>0</v>
      </c>
      <c r="H135" s="75">
        <f t="shared" si="4"/>
        <v>10439354</v>
      </c>
      <c r="I135" s="1"/>
    </row>
    <row r="136" spans="2:12" x14ac:dyDescent="0.2">
      <c r="B136" s="39" t="str">
        <f>$B$52</f>
        <v>Totals</v>
      </c>
      <c r="C136" s="40">
        <f>SUM(C116:C135)</f>
        <v>8057472</v>
      </c>
      <c r="D136" s="40">
        <f>SUM(D116:D135)</f>
        <v>15216328</v>
      </c>
      <c r="E136" s="40">
        <f>SUM(E116:E135)</f>
        <v>15364225</v>
      </c>
      <c r="F136" s="40">
        <f>SUM(F116:F135)</f>
        <v>7961393</v>
      </c>
      <c r="G136" s="40">
        <f>SUM(G116:G135)</f>
        <v>1906373</v>
      </c>
      <c r="H136" s="40">
        <f t="shared" si="4"/>
        <v>48505791</v>
      </c>
      <c r="I136" s="1"/>
    </row>
    <row r="137" spans="2:12" x14ac:dyDescent="0.2">
      <c r="B137" s="50"/>
      <c r="C137" s="51"/>
      <c r="D137" s="51"/>
      <c r="E137" s="51"/>
      <c r="F137" s="51"/>
      <c r="G137" s="51"/>
      <c r="H137" s="52"/>
      <c r="I137" s="1"/>
    </row>
    <row r="138" spans="2:12" x14ac:dyDescent="0.2">
      <c r="B138" s="326" t="s">
        <v>4</v>
      </c>
      <c r="C138" s="12"/>
      <c r="D138" s="12"/>
      <c r="E138" s="12"/>
      <c r="F138" s="12"/>
      <c r="G138" s="12"/>
      <c r="H138" s="17">
        <f>H86-H81-H111</f>
        <v>44286917</v>
      </c>
    </row>
    <row r="139" spans="2:12" ht="152.25" customHeight="1" thickBot="1" x14ac:dyDescent="0.25">
      <c r="B139" s="372" t="s">
        <v>234</v>
      </c>
      <c r="C139" s="372"/>
      <c r="D139" s="372"/>
      <c r="E139" s="372"/>
      <c r="F139" s="372"/>
      <c r="G139" s="402"/>
      <c r="H139" s="38"/>
    </row>
    <row r="140" spans="2:12" ht="36.75" customHeight="1" thickTop="1" x14ac:dyDescent="0.2">
      <c r="B140" s="403" t="s">
        <v>939</v>
      </c>
      <c r="C140" s="404"/>
      <c r="D140" s="404"/>
      <c r="E140" s="404"/>
      <c r="F140" s="405"/>
      <c r="G140" s="336" t="s">
        <v>2</v>
      </c>
      <c r="H140" s="80">
        <f>Data!QD33</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328" t="s">
        <v>26</v>
      </c>
      <c r="D142" s="328" t="s">
        <v>27</v>
      </c>
      <c r="E142" s="328" t="s">
        <v>28</v>
      </c>
      <c r="F142" s="328" t="s">
        <v>29</v>
      </c>
      <c r="G142" s="335" t="s">
        <v>30</v>
      </c>
      <c r="H142" s="79" t="s">
        <v>6</v>
      </c>
      <c r="I142" s="73" t="s">
        <v>7</v>
      </c>
    </row>
    <row r="143" spans="2:12" x14ac:dyDescent="0.2">
      <c r="B143" s="9" t="str">
        <f>$B$32</f>
        <v>Liberal Arts</v>
      </c>
      <c r="C143" s="171">
        <f>Data!LN33</f>
        <v>0</v>
      </c>
      <c r="D143" s="171">
        <f>Data!MH33</f>
        <v>0</v>
      </c>
      <c r="E143" s="171">
        <f>Data!NB33</f>
        <v>0</v>
      </c>
      <c r="F143" s="171">
        <f>Data!NV33</f>
        <v>0</v>
      </c>
      <c r="G143" s="171">
        <f>Data!OP33</f>
        <v>0</v>
      </c>
      <c r="H143" s="172">
        <f>Data!PJ33</f>
        <v>8201208.9000000004</v>
      </c>
      <c r="I143" s="76">
        <f t="shared" ref="I143:I162" si="6">SUM(C143:H143)</f>
        <v>8201208.9000000004</v>
      </c>
    </row>
    <row r="144" spans="2:12" x14ac:dyDescent="0.2">
      <c r="B144" s="9" t="str">
        <f>$B$33</f>
        <v>Science</v>
      </c>
      <c r="C144" s="171">
        <f>Data!LO33</f>
        <v>0</v>
      </c>
      <c r="D144" s="171">
        <f>Data!MI33</f>
        <v>0</v>
      </c>
      <c r="E144" s="171">
        <f>Data!NC33</f>
        <v>0</v>
      </c>
      <c r="F144" s="171">
        <f>Data!NW33</f>
        <v>0</v>
      </c>
      <c r="G144" s="171">
        <f>Data!OQ33</f>
        <v>0</v>
      </c>
      <c r="H144" s="172">
        <f>Data!PK33</f>
        <v>5284640.9000000004</v>
      </c>
      <c r="I144" s="76">
        <f t="shared" si="6"/>
        <v>5284640.9000000004</v>
      </c>
    </row>
    <row r="145" spans="2:9" x14ac:dyDescent="0.2">
      <c r="B145" s="9" t="str">
        <f>$B$34</f>
        <v>Fine Arts</v>
      </c>
      <c r="C145" s="171">
        <f>Data!LP33</f>
        <v>0</v>
      </c>
      <c r="D145" s="171">
        <f>Data!MJ33</f>
        <v>0</v>
      </c>
      <c r="E145" s="171">
        <f>Data!ND33</f>
        <v>0</v>
      </c>
      <c r="F145" s="171">
        <f>Data!NX33</f>
        <v>0</v>
      </c>
      <c r="G145" s="171">
        <f>Data!OR33</f>
        <v>0</v>
      </c>
      <c r="H145" s="172">
        <f>Data!PL33</f>
        <v>2533649.6800000002</v>
      </c>
      <c r="I145" s="76">
        <f t="shared" si="6"/>
        <v>2533649.6800000002</v>
      </c>
    </row>
    <row r="146" spans="2:9" x14ac:dyDescent="0.2">
      <c r="B146" s="9" t="str">
        <f>$B$35</f>
        <v>Teacher Education</v>
      </c>
      <c r="C146" s="171">
        <f>Data!LQ33</f>
        <v>0</v>
      </c>
      <c r="D146" s="171">
        <f>Data!MK33</f>
        <v>0</v>
      </c>
      <c r="E146" s="171">
        <f>Data!NE33</f>
        <v>0</v>
      </c>
      <c r="F146" s="171">
        <f>Data!NY33</f>
        <v>0</v>
      </c>
      <c r="G146" s="171">
        <f>Data!OS33</f>
        <v>0</v>
      </c>
      <c r="H146" s="172">
        <f>Data!PN33</f>
        <v>2444707.52</v>
      </c>
      <c r="I146" s="76">
        <f t="shared" si="6"/>
        <v>2444707.52</v>
      </c>
    </row>
    <row r="147" spans="2:9" x14ac:dyDescent="0.2">
      <c r="B147" s="9" t="str">
        <f>$B$36</f>
        <v>Agriculture</v>
      </c>
      <c r="C147" s="171">
        <f>Data!LR33</f>
        <v>0</v>
      </c>
      <c r="D147" s="171">
        <f>Data!ML33</f>
        <v>0</v>
      </c>
      <c r="E147" s="171">
        <f>Data!NF33</f>
        <v>0</v>
      </c>
      <c r="F147" s="171">
        <f>Data!NZ33</f>
        <v>0</v>
      </c>
      <c r="G147" s="171">
        <f>Data!OT33</f>
        <v>0</v>
      </c>
      <c r="H147" s="172">
        <f>Data!PM33</f>
        <v>144110.68</v>
      </c>
      <c r="I147" s="76">
        <f t="shared" si="6"/>
        <v>144110.68</v>
      </c>
    </row>
    <row r="148" spans="2:9" x14ac:dyDescent="0.2">
      <c r="B148" s="9" t="str">
        <f>$B$37</f>
        <v>Engineering</v>
      </c>
      <c r="C148" s="171">
        <f>Data!LS33</f>
        <v>0</v>
      </c>
      <c r="D148" s="171">
        <f>Data!MM33</f>
        <v>0</v>
      </c>
      <c r="E148" s="171">
        <f>Data!NG33</f>
        <v>0</v>
      </c>
      <c r="F148" s="171">
        <f>Data!OA33</f>
        <v>0</v>
      </c>
      <c r="G148" s="171">
        <f>Data!OU33</f>
        <v>0</v>
      </c>
      <c r="H148" s="172">
        <f>Data!PO33</f>
        <v>615010.66</v>
      </c>
      <c r="I148" s="76">
        <f t="shared" si="6"/>
        <v>615010.66</v>
      </c>
    </row>
    <row r="149" spans="2:9" x14ac:dyDescent="0.2">
      <c r="B149" s="9" t="str">
        <f>$B$38</f>
        <v>Home Economics</v>
      </c>
      <c r="C149" s="171">
        <f>Data!LT33</f>
        <v>0</v>
      </c>
      <c r="D149" s="171">
        <f>Data!MN33</f>
        <v>0</v>
      </c>
      <c r="E149" s="171">
        <f>Data!NH33</f>
        <v>0</v>
      </c>
      <c r="F149" s="171">
        <f>Data!OB33</f>
        <v>0</v>
      </c>
      <c r="G149" s="171">
        <f>Data!OV33</f>
        <v>0</v>
      </c>
      <c r="H149" s="172">
        <f>Data!PP33</f>
        <v>1544020.08</v>
      </c>
      <c r="I149" s="76">
        <f t="shared" si="6"/>
        <v>1544020.08</v>
      </c>
    </row>
    <row r="150" spans="2:9" x14ac:dyDescent="0.2">
      <c r="B150" s="9" t="str">
        <f>$B$39</f>
        <v>Law</v>
      </c>
      <c r="C150" s="171">
        <f>Data!LU33</f>
        <v>0</v>
      </c>
      <c r="D150" s="171">
        <f>Data!MO33</f>
        <v>0</v>
      </c>
      <c r="E150" s="171">
        <f>Data!NI33</f>
        <v>0</v>
      </c>
      <c r="F150" s="171">
        <f>Data!OC33</f>
        <v>0</v>
      </c>
      <c r="G150" s="171">
        <f>Data!OW33</f>
        <v>0</v>
      </c>
      <c r="H150" s="172">
        <f>Data!PQ33</f>
        <v>0</v>
      </c>
      <c r="I150" s="76">
        <f t="shared" si="6"/>
        <v>0</v>
      </c>
    </row>
    <row r="151" spans="2:9" x14ac:dyDescent="0.2">
      <c r="B151" s="9" t="str">
        <f>$B$40</f>
        <v>Social Service</v>
      </c>
      <c r="C151" s="171">
        <f>Data!LV33</f>
        <v>0</v>
      </c>
      <c r="D151" s="171">
        <f>Data!MP33</f>
        <v>0</v>
      </c>
      <c r="E151" s="171">
        <f>Data!NJ33</f>
        <v>0</v>
      </c>
      <c r="F151" s="171">
        <f>Data!OD33</f>
        <v>0</v>
      </c>
      <c r="G151" s="171">
        <f>Data!OX33</f>
        <v>0</v>
      </c>
      <c r="H151" s="172">
        <f>Data!PR33</f>
        <v>513532.69</v>
      </c>
      <c r="I151" s="76">
        <f t="shared" si="6"/>
        <v>513532.69</v>
      </c>
    </row>
    <row r="152" spans="2:9" x14ac:dyDescent="0.2">
      <c r="B152" s="9" t="str">
        <f>$B$41</f>
        <v>Library Science</v>
      </c>
      <c r="C152" s="171">
        <f>Data!LW33</f>
        <v>0</v>
      </c>
      <c r="D152" s="171">
        <f>Data!MQ33</f>
        <v>0</v>
      </c>
      <c r="E152" s="171">
        <f>Data!NK33</f>
        <v>0</v>
      </c>
      <c r="F152" s="171">
        <f>Data!OE33</f>
        <v>0</v>
      </c>
      <c r="G152" s="171">
        <f>Data!OY33</f>
        <v>0</v>
      </c>
      <c r="H152" s="172">
        <f>Data!PS33</f>
        <v>774895.65</v>
      </c>
      <c r="I152" s="76">
        <f t="shared" si="6"/>
        <v>774895.65</v>
      </c>
    </row>
    <row r="153" spans="2:9" x14ac:dyDescent="0.2">
      <c r="B153" s="9" t="str">
        <f>$B$42</f>
        <v>Veterinary Science</v>
      </c>
      <c r="C153" s="171">
        <f>Data!LX33</f>
        <v>0</v>
      </c>
      <c r="D153" s="171">
        <f>Data!MR33</f>
        <v>0</v>
      </c>
      <c r="E153" s="171">
        <f>Data!NL33</f>
        <v>0</v>
      </c>
      <c r="F153" s="171">
        <f>Data!OF33</f>
        <v>0</v>
      </c>
      <c r="G153" s="171">
        <f>Data!OZ33</f>
        <v>0</v>
      </c>
      <c r="H153" s="172">
        <f>Data!PT33</f>
        <v>0</v>
      </c>
      <c r="I153" s="76">
        <f t="shared" si="6"/>
        <v>0</v>
      </c>
    </row>
    <row r="154" spans="2:9" x14ac:dyDescent="0.2">
      <c r="B154" s="9" t="str">
        <f>$B$43</f>
        <v>Vocational Training</v>
      </c>
      <c r="C154" s="171">
        <f>Data!LY33</f>
        <v>0</v>
      </c>
      <c r="D154" s="171">
        <f>Data!MS33</f>
        <v>0</v>
      </c>
      <c r="E154" s="171">
        <f>Data!NM33</f>
        <v>0</v>
      </c>
      <c r="F154" s="171">
        <f>Data!OG33</f>
        <v>0</v>
      </c>
      <c r="G154" s="171">
        <f>Data!PA33</f>
        <v>0</v>
      </c>
      <c r="H154" s="172">
        <f>Data!PU33</f>
        <v>0</v>
      </c>
      <c r="I154" s="76">
        <f t="shared" si="6"/>
        <v>0</v>
      </c>
    </row>
    <row r="155" spans="2:9" x14ac:dyDescent="0.2">
      <c r="B155" s="9" t="str">
        <f>$B$44</f>
        <v>Physical Training</v>
      </c>
      <c r="C155" s="171">
        <f>Data!LZ33</f>
        <v>0</v>
      </c>
      <c r="D155" s="171">
        <f>Data!MT33</f>
        <v>0</v>
      </c>
      <c r="E155" s="171">
        <f>Data!NN33</f>
        <v>0</v>
      </c>
      <c r="F155" s="171">
        <f>Data!OH33</f>
        <v>0</v>
      </c>
      <c r="G155" s="171">
        <f>Data!PB33</f>
        <v>0</v>
      </c>
      <c r="H155" s="172">
        <f>Data!PV33</f>
        <v>0</v>
      </c>
      <c r="I155" s="76">
        <f t="shared" si="6"/>
        <v>0</v>
      </c>
    </row>
    <row r="156" spans="2:9" x14ac:dyDescent="0.2">
      <c r="B156" s="9" t="str">
        <f>$B$45</f>
        <v>Health Services</v>
      </c>
      <c r="C156" s="171">
        <f>Data!MA33</f>
        <v>0</v>
      </c>
      <c r="D156" s="171">
        <f>Data!MU33</f>
        <v>0</v>
      </c>
      <c r="E156" s="171">
        <f>Data!NO33</f>
        <v>0</v>
      </c>
      <c r="F156" s="171">
        <f>Data!OI33</f>
        <v>0</v>
      </c>
      <c r="G156" s="171">
        <f>Data!PC33</f>
        <v>0</v>
      </c>
      <c r="H156" s="172">
        <f>Data!PW33</f>
        <v>8629521.8200000003</v>
      </c>
      <c r="I156" s="76">
        <f t="shared" si="6"/>
        <v>8629521.8200000003</v>
      </c>
    </row>
    <row r="157" spans="2:9" x14ac:dyDescent="0.2">
      <c r="B157" s="9" t="str">
        <f>$B$46</f>
        <v>Pharmacy</v>
      </c>
      <c r="C157" s="171">
        <f>Data!MB33</f>
        <v>0</v>
      </c>
      <c r="D157" s="171">
        <f>Data!MV33</f>
        <v>0</v>
      </c>
      <c r="E157" s="171">
        <f>Data!NP33</f>
        <v>0</v>
      </c>
      <c r="F157" s="171">
        <f>Data!OJ33</f>
        <v>0</v>
      </c>
      <c r="G157" s="171">
        <f>Data!PD33</f>
        <v>0</v>
      </c>
      <c r="H157" s="172">
        <f>Data!PX33</f>
        <v>0</v>
      </c>
      <c r="I157" s="76">
        <f t="shared" si="6"/>
        <v>0</v>
      </c>
    </row>
    <row r="158" spans="2:9" x14ac:dyDescent="0.2">
      <c r="B158" s="9" t="str">
        <f>$B$47</f>
        <v>Business Administration</v>
      </c>
      <c r="C158" s="171">
        <f>Data!MC33</f>
        <v>0</v>
      </c>
      <c r="D158" s="171">
        <f>Data!MW33</f>
        <v>0</v>
      </c>
      <c r="E158" s="171">
        <f>Data!NQ33</f>
        <v>0</v>
      </c>
      <c r="F158" s="171">
        <f>Data!OK33</f>
        <v>0</v>
      </c>
      <c r="G158" s="171">
        <f>Data!PE33</f>
        <v>0</v>
      </c>
      <c r="H158" s="172">
        <f>Data!PY33</f>
        <v>3771210.75</v>
      </c>
      <c r="I158" s="76">
        <f t="shared" si="6"/>
        <v>3771210.75</v>
      </c>
    </row>
    <row r="159" spans="2:9" x14ac:dyDescent="0.2">
      <c r="B159" s="9" t="str">
        <f>$B$48</f>
        <v>Optometry</v>
      </c>
      <c r="C159" s="171">
        <f>Data!MD33</f>
        <v>0</v>
      </c>
      <c r="D159" s="171">
        <f>Data!MX33</f>
        <v>0</v>
      </c>
      <c r="E159" s="171">
        <f>Data!NR33</f>
        <v>0</v>
      </c>
      <c r="F159" s="171">
        <f>Data!OL33</f>
        <v>0</v>
      </c>
      <c r="G159" s="171">
        <f>Data!PF33</f>
        <v>0</v>
      </c>
      <c r="H159" s="172">
        <f>Data!PZ33</f>
        <v>0</v>
      </c>
      <c r="I159" s="76">
        <f t="shared" si="6"/>
        <v>0</v>
      </c>
    </row>
    <row r="160" spans="2:9" x14ac:dyDescent="0.2">
      <c r="B160" s="9" t="str">
        <f>$B$49</f>
        <v>Teacher Ed-Practice Teaching</v>
      </c>
      <c r="C160" s="171">
        <f>Data!ME33</f>
        <v>0</v>
      </c>
      <c r="D160" s="171">
        <f>Data!MY33</f>
        <v>0</v>
      </c>
      <c r="E160" s="171">
        <f>Data!NS33</f>
        <v>0</v>
      </c>
      <c r="F160" s="171">
        <f>Data!OM33</f>
        <v>0</v>
      </c>
      <c r="G160" s="171">
        <f>Data!PG33</f>
        <v>0</v>
      </c>
      <c r="H160" s="172">
        <f>Data!QA33</f>
        <v>150279.98000000001</v>
      </c>
      <c r="I160" s="76">
        <f t="shared" si="6"/>
        <v>150279.98000000001</v>
      </c>
    </row>
    <row r="161" spans="2:10" x14ac:dyDescent="0.2">
      <c r="B161" s="9" t="str">
        <f>$B$50</f>
        <v>Technology</v>
      </c>
      <c r="C161" s="171">
        <f>Data!MF33</f>
        <v>0</v>
      </c>
      <c r="D161" s="171">
        <f>Data!MZ33</f>
        <v>0</v>
      </c>
      <c r="E161" s="171">
        <f>Data!NT33</f>
        <v>0</v>
      </c>
      <c r="F161" s="171">
        <f>Data!ON33</f>
        <v>0</v>
      </c>
      <c r="G161" s="171">
        <f>Data!PH33</f>
        <v>0</v>
      </c>
      <c r="H161" s="172">
        <f>Data!QB33</f>
        <v>148754.32</v>
      </c>
      <c r="I161" s="76">
        <f t="shared" si="6"/>
        <v>148754.32</v>
      </c>
    </row>
    <row r="162" spans="2:10" x14ac:dyDescent="0.2">
      <c r="B162" s="9" t="str">
        <f>$B$51</f>
        <v>Nursing</v>
      </c>
      <c r="C162" s="171">
        <f>Data!MG33</f>
        <v>0</v>
      </c>
      <c r="D162" s="171">
        <f>Data!NA33</f>
        <v>0</v>
      </c>
      <c r="E162" s="171">
        <f>Data!NU33</f>
        <v>0</v>
      </c>
      <c r="F162" s="171">
        <f>Data!OO33</f>
        <v>0</v>
      </c>
      <c r="G162" s="171">
        <f>Data!PI33</f>
        <v>0</v>
      </c>
      <c r="H162" s="172">
        <f>Data!QC33</f>
        <v>9531373.3699999992</v>
      </c>
      <c r="I162" s="76">
        <f t="shared" si="6"/>
        <v>9531373.3699999992</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44286916.999999993</v>
      </c>
      <c r="I163" s="76">
        <f>SUM(I143:I162)</f>
        <v>44286916.999999993</v>
      </c>
    </row>
    <row r="164" spans="2:10" ht="15" thickTop="1" x14ac:dyDescent="0.2">
      <c r="B164" s="14"/>
      <c r="C164" s="46"/>
      <c r="D164" s="46"/>
      <c r="E164" s="46"/>
      <c r="F164" s="46"/>
      <c r="G164" s="46"/>
      <c r="H164" s="47"/>
      <c r="I164" s="48"/>
    </row>
    <row r="165" spans="2:10" ht="14.25" customHeight="1"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3256696.5641584643</v>
      </c>
      <c r="D168" s="21">
        <f t="shared" si="8"/>
        <v>1581606.5111273453</v>
      </c>
      <c r="E168" s="21">
        <f t="shared" si="8"/>
        <v>1645167.5406634586</v>
      </c>
      <c r="F168" s="21">
        <f t="shared" si="8"/>
        <v>1717738.2840507324</v>
      </c>
      <c r="G168" s="21">
        <f t="shared" si="8"/>
        <v>0</v>
      </c>
      <c r="H168" s="40">
        <f t="shared" ref="H168:H188" si="9">SUM(C168:G168)</f>
        <v>8201208.9000000004</v>
      </c>
      <c r="I168" s="56"/>
      <c r="J168" s="57"/>
    </row>
    <row r="169" spans="2:10" x14ac:dyDescent="0.2">
      <c r="B169" s="9" t="str">
        <f>$B$33</f>
        <v>Science</v>
      </c>
      <c r="C169" s="22">
        <f t="shared" si="8"/>
        <v>1884739.373417106</v>
      </c>
      <c r="D169" s="22">
        <f t="shared" si="8"/>
        <v>1388256.480686561</v>
      </c>
      <c r="E169" s="22">
        <f t="shared" si="8"/>
        <v>1347139.3897521419</v>
      </c>
      <c r="F169" s="22">
        <f t="shared" si="8"/>
        <v>664505.65614419186</v>
      </c>
      <c r="G169" s="22">
        <f t="shared" si="8"/>
        <v>0</v>
      </c>
      <c r="H169" s="75">
        <f t="shared" si="9"/>
        <v>5284640.9000000004</v>
      </c>
      <c r="I169" s="56"/>
      <c r="J169" s="57"/>
    </row>
    <row r="170" spans="2:10" x14ac:dyDescent="0.2">
      <c r="B170" s="9" t="str">
        <f>$B$34</f>
        <v>Fine Arts</v>
      </c>
      <c r="C170" s="22">
        <f t="shared" si="8"/>
        <v>848333.76619863498</v>
      </c>
      <c r="D170" s="22">
        <f t="shared" si="8"/>
        <v>902171.09766538581</v>
      </c>
      <c r="E170" s="22">
        <f t="shared" si="8"/>
        <v>683462.75910519995</v>
      </c>
      <c r="F170" s="22">
        <f t="shared" si="8"/>
        <v>99682.057030779353</v>
      </c>
      <c r="G170" s="22">
        <f t="shared" si="8"/>
        <v>0</v>
      </c>
      <c r="H170" s="75">
        <f t="shared" si="9"/>
        <v>2533649.6800000002</v>
      </c>
      <c r="I170" s="56"/>
      <c r="J170" s="57"/>
    </row>
    <row r="171" spans="2:10" x14ac:dyDescent="0.2">
      <c r="B171" s="9" t="str">
        <f>$B$35</f>
        <v>Teacher Education</v>
      </c>
      <c r="C171" s="22">
        <f t="shared" si="8"/>
        <v>148093.29131486602</v>
      </c>
      <c r="D171" s="22">
        <f t="shared" si="8"/>
        <v>810353.82461581205</v>
      </c>
      <c r="E171" s="22">
        <f t="shared" si="8"/>
        <v>977773.07999539876</v>
      </c>
      <c r="F171" s="22">
        <f t="shared" si="8"/>
        <v>508487.32407392305</v>
      </c>
      <c r="G171" s="22">
        <f t="shared" si="8"/>
        <v>0</v>
      </c>
      <c r="H171" s="75">
        <f t="shared" si="9"/>
        <v>2444707.5199999996</v>
      </c>
      <c r="I171" s="56"/>
      <c r="J171" s="57"/>
    </row>
    <row r="172" spans="2:10" x14ac:dyDescent="0.2">
      <c r="B172" s="9" t="str">
        <f>$B$36</f>
        <v>Agriculture</v>
      </c>
      <c r="C172" s="22">
        <f t="shared" si="8"/>
        <v>56121.714394034425</v>
      </c>
      <c r="D172" s="22">
        <f t="shared" si="8"/>
        <v>54464.577157990097</v>
      </c>
      <c r="E172" s="22">
        <f t="shared" si="8"/>
        <v>27375.176720835785</v>
      </c>
      <c r="F172" s="22">
        <f t="shared" si="8"/>
        <v>6149.2117271396801</v>
      </c>
      <c r="G172" s="22">
        <f t="shared" si="8"/>
        <v>0</v>
      </c>
      <c r="H172" s="75">
        <f t="shared" si="9"/>
        <v>144110.68</v>
      </c>
      <c r="I172" s="56"/>
      <c r="J172" s="57"/>
    </row>
    <row r="173" spans="2:10" x14ac:dyDescent="0.2">
      <c r="B173" s="9" t="str">
        <f>$B$37</f>
        <v>Engineering</v>
      </c>
      <c r="C173" s="22">
        <f t="shared" si="8"/>
        <v>99600.797343133454</v>
      </c>
      <c r="D173" s="22">
        <f t="shared" si="8"/>
        <v>299170.34041401552</v>
      </c>
      <c r="E173" s="22">
        <f t="shared" si="8"/>
        <v>186189.18680156415</v>
      </c>
      <c r="F173" s="22">
        <f t="shared" si="8"/>
        <v>30050.335441286941</v>
      </c>
      <c r="G173" s="22">
        <f t="shared" si="8"/>
        <v>0</v>
      </c>
      <c r="H173" s="75">
        <f t="shared" si="9"/>
        <v>615010.66</v>
      </c>
      <c r="I173" s="56"/>
      <c r="J173" s="57"/>
    </row>
    <row r="174" spans="2:10" x14ac:dyDescent="0.2">
      <c r="B174" s="9" t="str">
        <f>$B$38</f>
        <v>Home Economics</v>
      </c>
      <c r="C174" s="22">
        <f t="shared" si="8"/>
        <v>183346.03328172612</v>
      </c>
      <c r="D174" s="22">
        <f t="shared" si="8"/>
        <v>333283.63129159773</v>
      </c>
      <c r="E174" s="22">
        <f t="shared" si="8"/>
        <v>330835.81584616471</v>
      </c>
      <c r="F174" s="22">
        <f t="shared" si="8"/>
        <v>696554.59958051145</v>
      </c>
      <c r="G174" s="22">
        <f t="shared" si="8"/>
        <v>0</v>
      </c>
      <c r="H174" s="75">
        <f t="shared" si="9"/>
        <v>1544020.08</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71293.423803677826</v>
      </c>
      <c r="D176" s="22">
        <f t="shared" si="8"/>
        <v>292046.93456150114</v>
      </c>
      <c r="E176" s="22">
        <f t="shared" si="8"/>
        <v>150192.33163482105</v>
      </c>
      <c r="F176" s="22">
        <f t="shared" si="8"/>
        <v>0</v>
      </c>
      <c r="G176" s="22">
        <f t="shared" si="8"/>
        <v>0</v>
      </c>
      <c r="H176" s="75">
        <f t="shared" si="9"/>
        <v>513532.69000000006</v>
      </c>
      <c r="I176" s="56"/>
      <c r="J176" s="57"/>
    </row>
    <row r="177" spans="2:10" x14ac:dyDescent="0.2">
      <c r="B177" s="9" t="str">
        <f>$B$41</f>
        <v>Library Science</v>
      </c>
      <c r="C177" s="22">
        <f t="shared" si="8"/>
        <v>6076.1700063272201</v>
      </c>
      <c r="D177" s="22">
        <f t="shared" si="8"/>
        <v>21183.966414245551</v>
      </c>
      <c r="E177" s="22">
        <f t="shared" si="8"/>
        <v>736827.14385216928</v>
      </c>
      <c r="F177" s="22">
        <f t="shared" si="8"/>
        <v>10808.369727257947</v>
      </c>
      <c r="G177" s="22">
        <f t="shared" si="8"/>
        <v>0</v>
      </c>
      <c r="H177" s="75">
        <f t="shared" si="9"/>
        <v>774895.65</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491335.26758319186</v>
      </c>
      <c r="D181" s="22">
        <f t="shared" si="8"/>
        <v>1360885.8689172023</v>
      </c>
      <c r="E181" s="22">
        <f t="shared" si="8"/>
        <v>3489601.5011413721</v>
      </c>
      <c r="F181" s="22">
        <f t="shared" si="8"/>
        <v>1547136.2293991169</v>
      </c>
      <c r="G181" s="22">
        <f t="shared" si="8"/>
        <v>1740562.952959117</v>
      </c>
      <c r="H181" s="75">
        <f t="shared" si="9"/>
        <v>8629521.8200000003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279901.89840235905</v>
      </c>
      <c r="D183" s="22">
        <f t="shared" si="8"/>
        <v>1548144.2057390632</v>
      </c>
      <c r="E183" s="22">
        <f t="shared" si="8"/>
        <v>1866785.6824025866</v>
      </c>
      <c r="F183" s="22">
        <f t="shared" si="8"/>
        <v>76378.963455991034</v>
      </c>
      <c r="G183" s="22">
        <f t="shared" si="8"/>
        <v>0</v>
      </c>
      <c r="H183" s="75">
        <f t="shared" si="9"/>
        <v>3771210.75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150279.98000000001</v>
      </c>
      <c r="E185" s="22">
        <f t="shared" si="10"/>
        <v>0</v>
      </c>
      <c r="F185" s="22">
        <f t="shared" si="10"/>
        <v>0</v>
      </c>
      <c r="G185" s="22">
        <f t="shared" si="10"/>
        <v>0</v>
      </c>
      <c r="H185" s="75">
        <f t="shared" si="9"/>
        <v>150279.98000000001</v>
      </c>
      <c r="I185" s="56"/>
      <c r="J185" s="57"/>
    </row>
    <row r="186" spans="2:10" x14ac:dyDescent="0.2">
      <c r="B186" s="9" t="str">
        <f>$B$50</f>
        <v>Technology</v>
      </c>
      <c r="C186" s="22">
        <f t="shared" si="10"/>
        <v>12840.759591713979</v>
      </c>
      <c r="D186" s="22">
        <f t="shared" si="10"/>
        <v>84708.475071106339</v>
      </c>
      <c r="E186" s="22">
        <f t="shared" si="10"/>
        <v>51205.085337179684</v>
      </c>
      <c r="F186" s="22">
        <f t="shared" si="10"/>
        <v>0</v>
      </c>
      <c r="G186" s="22">
        <f t="shared" si="10"/>
        <v>0</v>
      </c>
      <c r="H186" s="75">
        <f t="shared" si="9"/>
        <v>148754.32</v>
      </c>
      <c r="I186" s="56"/>
      <c r="J186" s="57"/>
    </row>
    <row r="187" spans="2:10" x14ac:dyDescent="0.2">
      <c r="B187" s="9" t="str">
        <f>$B$51</f>
        <v>Nursing</v>
      </c>
      <c r="C187" s="22">
        <f t="shared" si="10"/>
        <v>18280.552380361849</v>
      </c>
      <c r="D187" s="22">
        <f t="shared" si="10"/>
        <v>5066305.9955134755</v>
      </c>
      <c r="E187" s="22">
        <f t="shared" si="10"/>
        <v>2535340.6015677126</v>
      </c>
      <c r="F187" s="22">
        <f t="shared" si="10"/>
        <v>1911446.2205384499</v>
      </c>
      <c r="G187" s="22">
        <f t="shared" si="10"/>
        <v>0</v>
      </c>
      <c r="H187" s="75">
        <f t="shared" si="9"/>
        <v>9531373.3699999992</v>
      </c>
      <c r="I187" s="56"/>
      <c r="J187" s="57"/>
    </row>
    <row r="188" spans="2:10" x14ac:dyDescent="0.2">
      <c r="B188" s="39" t="str">
        <f>$B$52</f>
        <v>Totals</v>
      </c>
      <c r="C188" s="40">
        <f>SUM(C168:C187)</f>
        <v>7356659.6118755965</v>
      </c>
      <c r="D188" s="40">
        <f>SUM(D168:D187)</f>
        <v>13892861.889175303</v>
      </c>
      <c r="E188" s="40">
        <f>SUM(E168:E187)</f>
        <v>14027895.294820603</v>
      </c>
      <c r="F188" s="40">
        <f>SUM(F168:F187)</f>
        <v>7268937.2511693798</v>
      </c>
      <c r="G188" s="40">
        <f>SUM(G168:G187)</f>
        <v>1740562.952959117</v>
      </c>
      <c r="H188" s="40">
        <f t="shared" si="9"/>
        <v>44286917</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30649257</v>
      </c>
    </row>
    <row r="191" spans="2:10" ht="43.5" customHeight="1" thickBot="1" x14ac:dyDescent="0.25">
      <c r="B191" s="372" t="s">
        <v>235</v>
      </c>
      <c r="C191" s="372"/>
      <c r="D191" s="372"/>
      <c r="E191" s="372"/>
      <c r="F191" s="372"/>
      <c r="G191" s="372"/>
      <c r="H191" s="372"/>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2253833.3374629226</v>
      </c>
      <c r="D193" s="42">
        <f t="shared" si="11"/>
        <v>1094568.5025612302</v>
      </c>
      <c r="E193" s="42">
        <f t="shared" si="11"/>
        <v>1138556.6250374105</v>
      </c>
      <c r="F193" s="42">
        <f t="shared" si="11"/>
        <v>1188780.0209075655</v>
      </c>
      <c r="G193" s="42">
        <f t="shared" si="11"/>
        <v>0</v>
      </c>
      <c r="H193" s="42">
        <f>SUM(C193:G193)</f>
        <v>5675738.4859691281</v>
      </c>
      <c r="I193" s="1"/>
    </row>
    <row r="194" spans="2:9" x14ac:dyDescent="0.2">
      <c r="B194" s="9" t="str">
        <f>$B$33</f>
        <v>Science</v>
      </c>
      <c r="C194" s="43">
        <f t="shared" si="11"/>
        <v>1304354.9962310272</v>
      </c>
      <c r="D194" s="43">
        <f t="shared" si="11"/>
        <v>960758.44871357735</v>
      </c>
      <c r="E194" s="43">
        <f t="shared" si="11"/>
        <v>932302.90533860179</v>
      </c>
      <c r="F194" s="43">
        <f t="shared" si="11"/>
        <v>459878.5831295072</v>
      </c>
      <c r="G194" s="43">
        <f t="shared" si="11"/>
        <v>0</v>
      </c>
      <c r="H194" s="43">
        <f t="shared" ref="H194:H213" si="12">SUM(C194:G194)</f>
        <v>3657294.933412713</v>
      </c>
      <c r="I194" s="1"/>
    </row>
    <row r="195" spans="2:9" x14ac:dyDescent="0.2">
      <c r="B195" s="9" t="str">
        <f>$B$34</f>
        <v>Fine Arts</v>
      </c>
      <c r="C195" s="43">
        <f t="shared" si="11"/>
        <v>587098.88563689229</v>
      </c>
      <c r="D195" s="43">
        <f t="shared" si="11"/>
        <v>624357.61394547718</v>
      </c>
      <c r="E195" s="43">
        <f t="shared" si="11"/>
        <v>472998.05835033179</v>
      </c>
      <c r="F195" s="43">
        <f t="shared" si="11"/>
        <v>68986.084171805385</v>
      </c>
      <c r="G195" s="43">
        <f t="shared" si="11"/>
        <v>0</v>
      </c>
      <c r="H195" s="43">
        <f t="shared" si="12"/>
        <v>1753440.6421045065</v>
      </c>
      <c r="I195" s="1"/>
    </row>
    <row r="196" spans="2:9" x14ac:dyDescent="0.2">
      <c r="B196" s="9" t="str">
        <f>$B$35</f>
        <v>Teacher Education</v>
      </c>
      <c r="C196" s="43">
        <f t="shared" si="11"/>
        <v>102489.62097447291</v>
      </c>
      <c r="D196" s="43">
        <f t="shared" si="11"/>
        <v>560814.44069946196</v>
      </c>
      <c r="E196" s="43">
        <f t="shared" si="11"/>
        <v>676678.81156553049</v>
      </c>
      <c r="F196" s="43">
        <f t="shared" si="11"/>
        <v>351904.34794144478</v>
      </c>
      <c r="G196" s="43">
        <f t="shared" si="11"/>
        <v>0</v>
      </c>
      <c r="H196" s="43">
        <f t="shared" si="12"/>
        <v>1691887.2211809102</v>
      </c>
      <c r="I196" s="1"/>
    </row>
    <row r="197" spans="2:9" x14ac:dyDescent="0.2">
      <c r="B197" s="9" t="str">
        <f>$B$36</f>
        <v>Agriculture</v>
      </c>
      <c r="C197" s="43">
        <f t="shared" si="11"/>
        <v>38839.66203697204</v>
      </c>
      <c r="D197" s="43">
        <f t="shared" si="11"/>
        <v>37692.821622494521</v>
      </c>
      <c r="E197" s="43">
        <f t="shared" si="11"/>
        <v>18945.298152771076</v>
      </c>
      <c r="F197" s="43">
        <f t="shared" si="11"/>
        <v>4255.6309595074945</v>
      </c>
      <c r="G197" s="43">
        <f t="shared" si="11"/>
        <v>0</v>
      </c>
      <c r="H197" s="43">
        <f t="shared" si="12"/>
        <v>99733.412771745134</v>
      </c>
      <c r="I197" s="1"/>
    </row>
    <row r="198" spans="2:9" x14ac:dyDescent="0.2">
      <c r="B198" s="9" t="str">
        <f>$B$37</f>
        <v>Engineering</v>
      </c>
      <c r="C198" s="43">
        <f t="shared" si="11"/>
        <v>68929.847920076179</v>
      </c>
      <c r="D198" s="43">
        <f t="shared" si="11"/>
        <v>207044.18656300232</v>
      </c>
      <c r="E198" s="43">
        <f t="shared" si="11"/>
        <v>128854.31314751676</v>
      </c>
      <c r="F198" s="43">
        <f t="shared" si="11"/>
        <v>20796.671383856003</v>
      </c>
      <c r="G198" s="43">
        <f t="shared" si="11"/>
        <v>0</v>
      </c>
      <c r="H198" s="43">
        <f t="shared" si="12"/>
        <v>425625.01901445125</v>
      </c>
      <c r="I198" s="1"/>
    </row>
    <row r="199" spans="2:9" x14ac:dyDescent="0.2">
      <c r="B199" s="9" t="str">
        <f>$B$38</f>
        <v>Home Economics</v>
      </c>
      <c r="C199" s="43">
        <f t="shared" si="11"/>
        <v>126886.67620499169</v>
      </c>
      <c r="D199" s="43">
        <f t="shared" si="11"/>
        <v>230652.67053331836</v>
      </c>
      <c r="E199" s="43">
        <f t="shared" si="11"/>
        <v>228958.63243347581</v>
      </c>
      <c r="F199" s="43">
        <f t="shared" si="11"/>
        <v>482058.41355870274</v>
      </c>
      <c r="G199" s="43">
        <f t="shared" si="11"/>
        <v>0</v>
      </c>
      <c r="H199" s="43">
        <f t="shared" si="12"/>
        <v>1068556.3927304887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49339.412542411694</v>
      </c>
      <c r="D201" s="43">
        <f t="shared" si="11"/>
        <v>202114.3524507414</v>
      </c>
      <c r="E201" s="43">
        <f t="shared" si="11"/>
        <v>103942.28549947779</v>
      </c>
      <c r="F201" s="43">
        <f t="shared" si="11"/>
        <v>0</v>
      </c>
      <c r="G201" s="43">
        <f t="shared" si="11"/>
        <v>0</v>
      </c>
      <c r="H201" s="43">
        <f t="shared" si="12"/>
        <v>355396.05049263092</v>
      </c>
      <c r="I201" s="1"/>
    </row>
    <row r="202" spans="2:9" x14ac:dyDescent="0.2">
      <c r="B202" s="9" t="str">
        <f>$B$41</f>
        <v>Library Science</v>
      </c>
      <c r="C202" s="43">
        <f t="shared" si="11"/>
        <v>4205.08151975091</v>
      </c>
      <c r="D202" s="43">
        <f t="shared" si="11"/>
        <v>14660.601265403546</v>
      </c>
      <c r="E202" s="43">
        <f t="shared" si="11"/>
        <v>509929.47903649276</v>
      </c>
      <c r="F202" s="43">
        <f t="shared" si="11"/>
        <v>7480.0533479806563</v>
      </c>
      <c r="G202" s="43">
        <f t="shared" si="11"/>
        <v>0</v>
      </c>
      <c r="H202" s="43">
        <f t="shared" si="12"/>
        <v>536275.2151696278</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340034.07575060468</v>
      </c>
      <c r="D206" s="43">
        <f t="shared" si="11"/>
        <v>941816.30990079104</v>
      </c>
      <c r="E206" s="43">
        <f t="shared" si="11"/>
        <v>2415017.8085427573</v>
      </c>
      <c r="F206" s="43">
        <f t="shared" si="11"/>
        <v>1070712.9582041039</v>
      </c>
      <c r="G206" s="43">
        <f t="shared" si="11"/>
        <v>1204576.0889635014</v>
      </c>
      <c r="H206" s="43">
        <f t="shared" si="12"/>
        <v>5972157.2413617577</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193709.24435521525</v>
      </c>
      <c r="D208" s="43">
        <f t="shared" si="11"/>
        <v>1071410.5404727447</v>
      </c>
      <c r="E208" s="43">
        <f t="shared" si="11"/>
        <v>1291929.9439388588</v>
      </c>
      <c r="F208" s="43">
        <f t="shared" si="11"/>
        <v>52858.917285463918</v>
      </c>
      <c r="G208" s="43">
        <f t="shared" si="11"/>
        <v>0</v>
      </c>
      <c r="H208" s="43">
        <f t="shared" si="12"/>
        <v>2609908.6460522823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104002.94482718568</v>
      </c>
      <c r="E210" s="43">
        <f t="shared" si="13"/>
        <v>0</v>
      </c>
      <c r="F210" s="43">
        <f t="shared" si="13"/>
        <v>0</v>
      </c>
      <c r="G210" s="43">
        <f t="shared" si="13"/>
        <v>0</v>
      </c>
      <c r="H210" s="43">
        <f t="shared" si="12"/>
        <v>104002.94482718568</v>
      </c>
      <c r="I210" s="1"/>
    </row>
    <row r="211" spans="2:9" x14ac:dyDescent="0.2">
      <c r="B211" s="9" t="str">
        <f>$B$50</f>
        <v>Technology</v>
      </c>
      <c r="C211" s="43">
        <f t="shared" si="13"/>
        <v>8886.591509207632</v>
      </c>
      <c r="D211" s="43">
        <f t="shared" si="13"/>
        <v>58623.44902170547</v>
      </c>
      <c r="E211" s="43">
        <f t="shared" si="13"/>
        <v>35437.052873356915</v>
      </c>
      <c r="F211" s="43">
        <f t="shared" si="13"/>
        <v>0</v>
      </c>
      <c r="G211" s="43">
        <f t="shared" si="13"/>
        <v>0</v>
      </c>
      <c r="H211" s="43">
        <f t="shared" si="12"/>
        <v>102947.09340427001</v>
      </c>
      <c r="I211" s="1"/>
    </row>
    <row r="212" spans="2:9" x14ac:dyDescent="0.2">
      <c r="B212" s="9" t="str">
        <f>$B$51</f>
        <v>Nursing</v>
      </c>
      <c r="C212" s="43">
        <f t="shared" si="13"/>
        <v>12651.261035079295</v>
      </c>
      <c r="D212" s="43">
        <f t="shared" si="13"/>
        <v>3506193.8118283236</v>
      </c>
      <c r="E212" s="43">
        <f t="shared" si="13"/>
        <v>1754610.8616348717</v>
      </c>
      <c r="F212" s="43">
        <f t="shared" si="13"/>
        <v>1322837.7670100257</v>
      </c>
      <c r="G212" s="43">
        <f t="shared" si="13"/>
        <v>0</v>
      </c>
      <c r="H212" s="43">
        <f t="shared" si="12"/>
        <v>6596293.7015083004</v>
      </c>
      <c r="I212" s="1"/>
    </row>
    <row r="213" spans="2:9" x14ac:dyDescent="0.2">
      <c r="B213" s="39" t="str">
        <f>$B$52</f>
        <v>Totals</v>
      </c>
      <c r="C213" s="42">
        <f>SUM(C193:C212)</f>
        <v>5091258.6931796242</v>
      </c>
      <c r="D213" s="42">
        <f>SUM(D193:D212)</f>
        <v>9614710.6944054589</v>
      </c>
      <c r="E213" s="42">
        <f>SUM(E193:E212)</f>
        <v>9708162.075551454</v>
      </c>
      <c r="F213" s="42">
        <f>SUM(F193:F212)</f>
        <v>5030549.4478999628</v>
      </c>
      <c r="G213" s="42">
        <f>SUM(G193:G212)</f>
        <v>1204576.0889635014</v>
      </c>
      <c r="H213" s="42">
        <f t="shared" si="12"/>
        <v>30649257.000000004</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22622910</v>
      </c>
    </row>
    <row r="216" spans="2:9" ht="60.75" customHeight="1" thickBot="1" x14ac:dyDescent="0.25">
      <c r="B216" s="372" t="s">
        <v>236</v>
      </c>
      <c r="C216" s="372"/>
      <c r="D216" s="372"/>
      <c r="E216" s="372"/>
      <c r="F216" s="372"/>
      <c r="G216" s="372"/>
      <c r="H216" s="372"/>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3422092.4288176941</v>
      </c>
      <c r="D218" s="42">
        <f t="shared" si="14"/>
        <v>1536970.1996182296</v>
      </c>
      <c r="E218" s="42">
        <f t="shared" si="14"/>
        <v>485788.57042911527</v>
      </c>
      <c r="F218" s="42">
        <f t="shared" si="14"/>
        <v>282096.36108072096</v>
      </c>
      <c r="G218" s="42">
        <f t="shared" si="14"/>
        <v>0</v>
      </c>
      <c r="H218" s="42">
        <f>SUM(C218:G218)</f>
        <v>5726947.5599457603</v>
      </c>
      <c r="I218" s="1"/>
    </row>
    <row r="219" spans="2:9" x14ac:dyDescent="0.2">
      <c r="B219" s="9" t="str">
        <f>$B$33</f>
        <v>Science</v>
      </c>
      <c r="C219" s="43">
        <f t="shared" si="14"/>
        <v>1414020.4537417728</v>
      </c>
      <c r="D219" s="43">
        <f t="shared" si="14"/>
        <v>1074924.7777188325</v>
      </c>
      <c r="E219" s="43">
        <f t="shared" si="14"/>
        <v>553483.57311757479</v>
      </c>
      <c r="F219" s="43">
        <f t="shared" si="14"/>
        <v>106047.94816711744</v>
      </c>
      <c r="G219" s="43">
        <f t="shared" si="14"/>
        <v>0</v>
      </c>
      <c r="H219" s="43">
        <f t="shared" ref="H219:H238" si="15">SUM(C219:G219)</f>
        <v>3148476.7527452973</v>
      </c>
      <c r="I219" s="1"/>
    </row>
    <row r="220" spans="2:9" x14ac:dyDescent="0.2">
      <c r="B220" s="9" t="str">
        <f>$B$34</f>
        <v>Fine Arts</v>
      </c>
      <c r="C220" s="43">
        <f t="shared" si="14"/>
        <v>483725.53848582116</v>
      </c>
      <c r="D220" s="43">
        <f t="shared" si="14"/>
        <v>399042.61707367632</v>
      </c>
      <c r="E220" s="43">
        <f t="shared" si="14"/>
        <v>127081.9823196989</v>
      </c>
      <c r="F220" s="43">
        <f t="shared" si="14"/>
        <v>32740.374849931268</v>
      </c>
      <c r="G220" s="43">
        <f t="shared" si="14"/>
        <v>0</v>
      </c>
      <c r="H220" s="43">
        <f t="shared" si="15"/>
        <v>1042590.5127291275</v>
      </c>
      <c r="I220" s="1"/>
    </row>
    <row r="221" spans="2:9" x14ac:dyDescent="0.2">
      <c r="B221" s="9" t="str">
        <f>$B$35</f>
        <v>Teacher Education</v>
      </c>
      <c r="C221" s="43">
        <f t="shared" si="14"/>
        <v>81862.773405692467</v>
      </c>
      <c r="D221" s="43">
        <f t="shared" si="14"/>
        <v>523557.03607835487</v>
      </c>
      <c r="E221" s="43">
        <f t="shared" si="14"/>
        <v>307012.22242004739</v>
      </c>
      <c r="F221" s="43">
        <f t="shared" si="14"/>
        <v>72315.440745976128</v>
      </c>
      <c r="G221" s="43">
        <f t="shared" si="14"/>
        <v>0</v>
      </c>
      <c r="H221" s="43">
        <f t="shared" si="15"/>
        <v>984747.47265007091</v>
      </c>
      <c r="I221" s="1"/>
    </row>
    <row r="222" spans="2:9" x14ac:dyDescent="0.2">
      <c r="B222" s="9" t="str">
        <f>$B$36</f>
        <v>Agriculture</v>
      </c>
      <c r="C222" s="43">
        <f t="shared" si="14"/>
        <v>32188.760416801404</v>
      </c>
      <c r="D222" s="43">
        <f t="shared" si="14"/>
        <v>44586.600338202246</v>
      </c>
      <c r="E222" s="43">
        <f t="shared" si="14"/>
        <v>4154.0115286100117</v>
      </c>
      <c r="F222" s="43">
        <f t="shared" si="14"/>
        <v>661.42171414002564</v>
      </c>
      <c r="G222" s="43">
        <f t="shared" si="14"/>
        <v>0</v>
      </c>
      <c r="H222" s="43">
        <f t="shared" si="15"/>
        <v>81590.793997753688</v>
      </c>
      <c r="I222" s="1"/>
    </row>
    <row r="223" spans="2:9" x14ac:dyDescent="0.2">
      <c r="B223" s="9" t="str">
        <f>$B$37</f>
        <v>Engineering</v>
      </c>
      <c r="C223" s="43">
        <f t="shared" si="14"/>
        <v>48581.184703135455</v>
      </c>
      <c r="D223" s="43">
        <f t="shared" si="14"/>
        <v>125781.93105442675</v>
      </c>
      <c r="E223" s="43">
        <f t="shared" si="14"/>
        <v>66464.184457760188</v>
      </c>
      <c r="F223" s="43">
        <f t="shared" si="14"/>
        <v>3307.1085707001284</v>
      </c>
      <c r="G223" s="43">
        <f t="shared" si="14"/>
        <v>0</v>
      </c>
      <c r="H223" s="43">
        <f t="shared" si="15"/>
        <v>244134.40878602254</v>
      </c>
      <c r="I223" s="1"/>
    </row>
    <row r="224" spans="2:9" x14ac:dyDescent="0.2">
      <c r="B224" s="9" t="str">
        <f>$B$38</f>
        <v>Home Economics</v>
      </c>
      <c r="C224" s="43">
        <f t="shared" si="14"/>
        <v>166656.31357772948</v>
      </c>
      <c r="D224" s="43">
        <f t="shared" si="14"/>
        <v>314492.10740223591</v>
      </c>
      <c r="E224" s="43">
        <f t="shared" si="14"/>
        <v>195238.54184467057</v>
      </c>
      <c r="F224" s="43">
        <f t="shared" si="14"/>
        <v>106488.89597654413</v>
      </c>
      <c r="G224" s="43">
        <f t="shared" si="14"/>
        <v>0</v>
      </c>
      <c r="H224" s="43">
        <f t="shared" si="15"/>
        <v>782875.85880118003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28463.209442634572</v>
      </c>
      <c r="D226" s="43">
        <f t="shared" si="14"/>
        <v>200639.70152191014</v>
      </c>
      <c r="E226" s="43">
        <f t="shared" si="14"/>
        <v>47771.132579015139</v>
      </c>
      <c r="F226" s="43">
        <f t="shared" si="14"/>
        <v>0</v>
      </c>
      <c r="G226" s="43">
        <f t="shared" si="14"/>
        <v>0</v>
      </c>
      <c r="H226" s="43">
        <f t="shared" si="15"/>
        <v>276874.04354355985</v>
      </c>
      <c r="I226" s="1"/>
    </row>
    <row r="227" spans="2:10" x14ac:dyDescent="0.2">
      <c r="B227" s="9" t="str">
        <f>$B$41</f>
        <v>Library Science</v>
      </c>
      <c r="C227" s="43">
        <f t="shared" si="14"/>
        <v>6855.0137924669652</v>
      </c>
      <c r="D227" s="43">
        <f t="shared" si="14"/>
        <v>31315.003582014961</v>
      </c>
      <c r="E227" s="43">
        <f t="shared" si="14"/>
        <v>378630.45821886079</v>
      </c>
      <c r="F227" s="43">
        <f t="shared" si="14"/>
        <v>4299.2411419101663</v>
      </c>
      <c r="G227" s="43">
        <f t="shared" si="14"/>
        <v>0</v>
      </c>
      <c r="H227" s="43">
        <f t="shared" si="15"/>
        <v>421099.71673525288</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396249.60161238391</v>
      </c>
      <c r="D231" s="43">
        <f t="shared" si="14"/>
        <v>1261472.7276288359</v>
      </c>
      <c r="E231" s="43">
        <f t="shared" si="14"/>
        <v>1670835.7481742494</v>
      </c>
      <c r="F231" s="43">
        <f t="shared" si="14"/>
        <v>177701.96719895356</v>
      </c>
      <c r="G231" s="43">
        <f t="shared" si="14"/>
        <v>447628.52382192138</v>
      </c>
      <c r="H231" s="43">
        <f t="shared" si="15"/>
        <v>3953888.5684363442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207736.7223195424</v>
      </c>
      <c r="D233" s="43">
        <f t="shared" si="14"/>
        <v>1398438.5885339824</v>
      </c>
      <c r="E233" s="43">
        <f t="shared" si="14"/>
        <v>1261819.4648850006</v>
      </c>
      <c r="F233" s="43">
        <f t="shared" si="14"/>
        <v>16866.253710570654</v>
      </c>
      <c r="G233" s="43">
        <f t="shared" si="14"/>
        <v>0</v>
      </c>
      <c r="H233" s="43">
        <f t="shared" si="15"/>
        <v>2884861.0294490959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53682.863283454215</v>
      </c>
      <c r="E235" s="43">
        <f t="shared" si="16"/>
        <v>0</v>
      </c>
      <c r="F235" s="43">
        <f t="shared" si="16"/>
        <v>0</v>
      </c>
      <c r="G235" s="43">
        <f t="shared" si="16"/>
        <v>0</v>
      </c>
      <c r="H235" s="43">
        <f t="shared" si="15"/>
        <v>53682.863283454215</v>
      </c>
      <c r="I235" s="1"/>
    </row>
    <row r="236" spans="2:10" x14ac:dyDescent="0.2">
      <c r="B236" s="9" t="str">
        <f>$B$50</f>
        <v>Technology</v>
      </c>
      <c r="C236" s="43">
        <f t="shared" si="16"/>
        <v>3725.5509741668293</v>
      </c>
      <c r="D236" s="43">
        <f t="shared" si="16"/>
        <v>29749.253402914212</v>
      </c>
      <c r="E236" s="43">
        <f t="shared" si="16"/>
        <v>20539.279224793947</v>
      </c>
      <c r="F236" s="43">
        <f t="shared" si="16"/>
        <v>0</v>
      </c>
      <c r="G236" s="43">
        <f t="shared" si="16"/>
        <v>0</v>
      </c>
      <c r="H236" s="43">
        <f t="shared" si="15"/>
        <v>54014.083601874983</v>
      </c>
      <c r="I236" s="1"/>
    </row>
    <row r="237" spans="2:10" x14ac:dyDescent="0.2">
      <c r="B237" s="9" t="str">
        <f>$B$51</f>
        <v>Nursing</v>
      </c>
      <c r="C237" s="43">
        <f t="shared" si="16"/>
        <v>5563.4894547557988</v>
      </c>
      <c r="D237" s="43">
        <f t="shared" si="16"/>
        <v>1997673.54993554</v>
      </c>
      <c r="E237" s="43">
        <f t="shared" si="16"/>
        <v>760722.59271156311</v>
      </c>
      <c r="F237" s="43">
        <f t="shared" si="16"/>
        <v>203166.70319334455</v>
      </c>
      <c r="G237" s="43">
        <f t="shared" si="16"/>
        <v>0</v>
      </c>
      <c r="H237" s="43">
        <f t="shared" si="15"/>
        <v>2967126.3352952036</v>
      </c>
      <c r="I237" s="1"/>
    </row>
    <row r="238" spans="2:10" x14ac:dyDescent="0.2">
      <c r="B238" s="39" t="str">
        <f>$B$52</f>
        <v>Totals</v>
      </c>
      <c r="C238" s="42">
        <f>SUM(C218:C237)</f>
        <v>6297721.0407445971</v>
      </c>
      <c r="D238" s="42">
        <f>SUM(D218:D237)</f>
        <v>8992326.9571726099</v>
      </c>
      <c r="E238" s="42">
        <f>SUM(E218:E237)</f>
        <v>5879541.761910961</v>
      </c>
      <c r="F238" s="42">
        <f>SUM(F218:F237)</f>
        <v>1005691.7163499088</v>
      </c>
      <c r="G238" s="42">
        <f>SUM(G218:G237)</f>
        <v>447628.52382192138</v>
      </c>
      <c r="H238" s="42">
        <f t="shared" si="15"/>
        <v>22622909.999999996</v>
      </c>
      <c r="I238" s="1"/>
    </row>
    <row r="239" spans="2:10" x14ac:dyDescent="0.2">
      <c r="B239" s="44"/>
      <c r="C239" s="45"/>
      <c r="D239" s="45"/>
      <c r="E239" s="45"/>
      <c r="F239" s="45"/>
      <c r="G239" s="45"/>
      <c r="H239" s="45"/>
      <c r="I239" s="1"/>
    </row>
    <row r="240" spans="2:10" x14ac:dyDescent="0.2">
      <c r="B240" s="326" t="s">
        <v>12</v>
      </c>
      <c r="C240" s="11"/>
      <c r="D240" s="11"/>
      <c r="E240" s="11"/>
      <c r="F240" s="11"/>
      <c r="G240" s="11"/>
      <c r="H240" s="17">
        <f>H16</f>
        <v>15934375</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2410339.9626945406</v>
      </c>
      <c r="D243" s="42">
        <f t="shared" si="17"/>
        <v>1082560.0917186041</v>
      </c>
      <c r="E243" s="42">
        <f t="shared" si="17"/>
        <v>342163.64083716169</v>
      </c>
      <c r="F243" s="42">
        <f t="shared" si="17"/>
        <v>198693.67838158808</v>
      </c>
      <c r="G243" s="42">
        <f t="shared" si="17"/>
        <v>0</v>
      </c>
      <c r="H243" s="42">
        <f>SUM(C243:G243)</f>
        <v>4033757.3736318946</v>
      </c>
      <c r="I243" s="1"/>
    </row>
    <row r="244" spans="2:9" x14ac:dyDescent="0.2">
      <c r="B244" s="9" t="str">
        <f>$B$33</f>
        <v>Science</v>
      </c>
      <c r="C244" s="43">
        <f t="shared" si="17"/>
        <v>995960.82765619294</v>
      </c>
      <c r="D244" s="43">
        <f t="shared" si="17"/>
        <v>757119.86234147253</v>
      </c>
      <c r="E244" s="43">
        <f t="shared" si="17"/>
        <v>389844.40155556274</v>
      </c>
      <c r="F244" s="43">
        <f t="shared" si="17"/>
        <v>74694.536382605598</v>
      </c>
      <c r="G244" s="43">
        <f t="shared" si="17"/>
        <v>0</v>
      </c>
      <c r="H244" s="43">
        <f t="shared" ref="H244:H263" si="18">SUM(C244:G244)</f>
        <v>2217619.6279358342</v>
      </c>
      <c r="I244" s="1"/>
    </row>
    <row r="245" spans="2:9" x14ac:dyDescent="0.2">
      <c r="B245" s="9" t="str">
        <f>$B$34</f>
        <v>Fine Arts</v>
      </c>
      <c r="C245" s="43">
        <f t="shared" si="17"/>
        <v>340710.55082259566</v>
      </c>
      <c r="D245" s="43">
        <f t="shared" si="17"/>
        <v>281064.40336072422</v>
      </c>
      <c r="E245" s="43">
        <f t="shared" si="17"/>
        <v>89509.791712270977</v>
      </c>
      <c r="F245" s="43">
        <f t="shared" si="17"/>
        <v>23060.57931978572</v>
      </c>
      <c r="G245" s="43">
        <f t="shared" si="17"/>
        <v>0</v>
      </c>
      <c r="H245" s="43">
        <f t="shared" si="18"/>
        <v>734345.32521537645</v>
      </c>
      <c r="I245" s="1"/>
    </row>
    <row r="246" spans="2:9" x14ac:dyDescent="0.2">
      <c r="B246" s="9" t="str">
        <f>$B$35</f>
        <v>Teacher Education</v>
      </c>
      <c r="C246" s="43">
        <f t="shared" si="17"/>
        <v>57659.785146399423</v>
      </c>
      <c r="D246" s="43">
        <f t="shared" si="17"/>
        <v>368765.73998486652</v>
      </c>
      <c r="E246" s="43">
        <f t="shared" si="17"/>
        <v>216243.08639447545</v>
      </c>
      <c r="F246" s="43">
        <f t="shared" si="17"/>
        <v>50935.151628886975</v>
      </c>
      <c r="G246" s="43">
        <f t="shared" si="17"/>
        <v>0</v>
      </c>
      <c r="H246" s="43">
        <f t="shared" si="18"/>
        <v>693603.76315462834</v>
      </c>
      <c r="I246" s="1"/>
    </row>
    <row r="247" spans="2:9" x14ac:dyDescent="0.2">
      <c r="B247" s="9" t="str">
        <f>$B$36</f>
        <v>Agriculture</v>
      </c>
      <c r="C247" s="43">
        <f t="shared" si="17"/>
        <v>22672.051441059964</v>
      </c>
      <c r="D247" s="43">
        <f t="shared" si="17"/>
        <v>31404.43071930364</v>
      </c>
      <c r="E247" s="43">
        <f t="shared" si="17"/>
        <v>2925.864862265516</v>
      </c>
      <c r="F247" s="43">
        <f t="shared" si="17"/>
        <v>465.87028928860042</v>
      </c>
      <c r="G247" s="43">
        <f t="shared" si="17"/>
        <v>0</v>
      </c>
      <c r="H247" s="43">
        <f t="shared" si="18"/>
        <v>57468.217311917724</v>
      </c>
      <c r="I247" s="1"/>
    </row>
    <row r="248" spans="2:9" x14ac:dyDescent="0.2">
      <c r="B248" s="9" t="str">
        <f>$B$37</f>
        <v>Engineering</v>
      </c>
      <c r="C248" s="43">
        <f t="shared" si="17"/>
        <v>34218.003563821985</v>
      </c>
      <c r="D248" s="43">
        <f t="shared" si="17"/>
        <v>88594.104721513781</v>
      </c>
      <c r="E248" s="43">
        <f t="shared" si="17"/>
        <v>46813.837796248255</v>
      </c>
      <c r="F248" s="43">
        <f t="shared" si="17"/>
        <v>2329.3514464430023</v>
      </c>
      <c r="G248" s="43">
        <f t="shared" si="17"/>
        <v>0</v>
      </c>
      <c r="H248" s="43">
        <f t="shared" si="18"/>
        <v>171955.29752802703</v>
      </c>
      <c r="I248" s="1"/>
    </row>
    <row r="249" spans="2:9" x14ac:dyDescent="0.2">
      <c r="B249" s="9" t="str">
        <f>$B$38</f>
        <v>Home Economics</v>
      </c>
      <c r="C249" s="43">
        <f t="shared" si="17"/>
        <v>117383.84658141386</v>
      </c>
      <c r="D249" s="43">
        <f t="shared" si="17"/>
        <v>221511.51968900126</v>
      </c>
      <c r="E249" s="43">
        <f t="shared" si="17"/>
        <v>137515.64852647923</v>
      </c>
      <c r="F249" s="43">
        <f t="shared" si="17"/>
        <v>75005.116575464664</v>
      </c>
      <c r="G249" s="43">
        <f t="shared" si="17"/>
        <v>0</v>
      </c>
      <c r="H249" s="43">
        <f t="shared" si="18"/>
        <v>551416.13137235912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20047.971413159506</v>
      </c>
      <c r="D251" s="43">
        <f t="shared" si="17"/>
        <v>141319.93823686638</v>
      </c>
      <c r="E251" s="43">
        <f t="shared" si="17"/>
        <v>33647.445916053432</v>
      </c>
      <c r="F251" s="43">
        <f t="shared" si="17"/>
        <v>0</v>
      </c>
      <c r="G251" s="43">
        <f t="shared" si="17"/>
        <v>0</v>
      </c>
      <c r="H251" s="43">
        <f t="shared" si="18"/>
        <v>195015.35556607932</v>
      </c>
      <c r="I251" s="1"/>
    </row>
    <row r="252" spans="2:9" x14ac:dyDescent="0.2">
      <c r="B252" s="9" t="str">
        <f>$B$41</f>
        <v>Library Science</v>
      </c>
      <c r="C252" s="43">
        <f t="shared" si="17"/>
        <v>4828.3072513368443</v>
      </c>
      <c r="D252" s="43">
        <f t="shared" si="17"/>
        <v>22056.623582119613</v>
      </c>
      <c r="E252" s="43">
        <f t="shared" si="17"/>
        <v>266687.16392723832</v>
      </c>
      <c r="F252" s="43">
        <f t="shared" si="17"/>
        <v>3028.1568803759023</v>
      </c>
      <c r="G252" s="43">
        <f t="shared" si="17"/>
        <v>0</v>
      </c>
      <c r="H252" s="43">
        <f t="shared" si="18"/>
        <v>296600.2516410707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279097.15176749282</v>
      </c>
      <c r="D256" s="43">
        <f t="shared" si="17"/>
        <v>888514.31996638514</v>
      </c>
      <c r="E256" s="43">
        <f t="shared" si="17"/>
        <v>1176847.8668223519</v>
      </c>
      <c r="F256" s="43">
        <f t="shared" si="17"/>
        <v>125163.81772220398</v>
      </c>
      <c r="G256" s="43">
        <f t="shared" si="17"/>
        <v>315285.73288206197</v>
      </c>
      <c r="H256" s="43">
        <f t="shared" si="18"/>
        <v>2784908.8891604962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146318.70235572962</v>
      </c>
      <c r="D258" s="43">
        <f t="shared" si="17"/>
        <v>984985.79025294166</v>
      </c>
      <c r="E258" s="43">
        <f t="shared" si="17"/>
        <v>888758.54325446766</v>
      </c>
      <c r="F258" s="43">
        <f t="shared" si="17"/>
        <v>11879.692376859311</v>
      </c>
      <c r="G258" s="43">
        <f t="shared" si="17"/>
        <v>0</v>
      </c>
      <c r="H258" s="43">
        <f t="shared" si="18"/>
        <v>2031942.7282399982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37811.354712205051</v>
      </c>
      <c r="E260" s="43">
        <f t="shared" si="19"/>
        <v>0</v>
      </c>
      <c r="F260" s="43">
        <f t="shared" si="19"/>
        <v>0</v>
      </c>
      <c r="G260" s="43">
        <f t="shared" si="19"/>
        <v>0</v>
      </c>
      <c r="H260" s="43">
        <f t="shared" si="18"/>
        <v>37811.354712205051</v>
      </c>
      <c r="I260" s="1"/>
    </row>
    <row r="261" spans="2:10" x14ac:dyDescent="0.2">
      <c r="B261" s="9" t="str">
        <f>$B$50</f>
        <v>Technology</v>
      </c>
      <c r="C261" s="43">
        <f t="shared" si="19"/>
        <v>2624.0800279004593</v>
      </c>
      <c r="D261" s="43">
        <f t="shared" si="19"/>
        <v>20953.792403013635</v>
      </c>
      <c r="E261" s="43">
        <f t="shared" si="19"/>
        <v>14466.776263423939</v>
      </c>
      <c r="F261" s="43">
        <f t="shared" si="19"/>
        <v>0</v>
      </c>
      <c r="G261" s="43">
        <f t="shared" si="19"/>
        <v>0</v>
      </c>
      <c r="H261" s="43">
        <f t="shared" si="18"/>
        <v>38044.64869433803</v>
      </c>
      <c r="I261" s="1"/>
    </row>
    <row r="262" spans="2:10" x14ac:dyDescent="0.2">
      <c r="B262" s="9" t="str">
        <f>$B$51</f>
        <v>Nursing</v>
      </c>
      <c r="C262" s="43">
        <f t="shared" si="19"/>
        <v>3918.626174998019</v>
      </c>
      <c r="D262" s="43">
        <f t="shared" si="19"/>
        <v>1407055.0372279305</v>
      </c>
      <c r="E262" s="43">
        <f t="shared" si="19"/>
        <v>535812.54857303121</v>
      </c>
      <c r="F262" s="43">
        <f t="shared" si="19"/>
        <v>143099.82385981511</v>
      </c>
      <c r="G262" s="43">
        <f t="shared" si="19"/>
        <v>0</v>
      </c>
      <c r="H262" s="43">
        <f t="shared" si="18"/>
        <v>2089886.0358357746</v>
      </c>
      <c r="I262" s="1"/>
    </row>
    <row r="263" spans="2:10" x14ac:dyDescent="0.2">
      <c r="B263" s="39" t="str">
        <f>$B$52</f>
        <v>Totals</v>
      </c>
      <c r="C263" s="42">
        <f>SUM(C243:C262)</f>
        <v>4435779.8668966414</v>
      </c>
      <c r="D263" s="42">
        <f>SUM(D243:D262)</f>
        <v>6333717.0089169471</v>
      </c>
      <c r="E263" s="42">
        <f>SUM(E243:E262)</f>
        <v>4141236.6164410296</v>
      </c>
      <c r="F263" s="42">
        <f>SUM(F243:F262)</f>
        <v>708355.77486331703</v>
      </c>
      <c r="G263" s="42">
        <f>SUM(G243:G262)</f>
        <v>315285.73288206197</v>
      </c>
      <c r="H263" s="42">
        <f t="shared" si="18"/>
        <v>15934374.999999998</v>
      </c>
      <c r="I263" s="54"/>
    </row>
    <row r="264" spans="2:10" x14ac:dyDescent="0.2">
      <c r="B264" s="378"/>
      <c r="C264" s="378"/>
      <c r="D264" s="378"/>
      <c r="E264" s="378"/>
      <c r="F264" s="378"/>
      <c r="G264" s="378"/>
      <c r="H264" s="378"/>
      <c r="I264" s="53"/>
    </row>
    <row r="265" spans="2:10" x14ac:dyDescent="0.2">
      <c r="B265" s="326" t="s">
        <v>238</v>
      </c>
      <c r="C265" s="11"/>
      <c r="D265" s="11"/>
      <c r="E265" s="11"/>
      <c r="F265" s="11"/>
      <c r="G265" s="11"/>
      <c r="H265" s="17"/>
      <c r="J265" s="26"/>
    </row>
    <row r="266" spans="2:10" ht="45" customHeight="1" thickBot="1" x14ac:dyDescent="0.25">
      <c r="B266" s="372" t="s">
        <v>239</v>
      </c>
      <c r="C266" s="372"/>
      <c r="D266" s="372"/>
      <c r="E266" s="372"/>
      <c r="F266" s="372"/>
      <c r="G266" s="372"/>
      <c r="H266" s="372"/>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14909899.293133622</v>
      </c>
      <c r="D268" s="42">
        <f t="shared" si="20"/>
        <v>7027979.305025409</v>
      </c>
      <c r="E268" s="42">
        <f t="shared" si="20"/>
        <v>5413566.3769671461</v>
      </c>
      <c r="F268" s="42">
        <f t="shared" si="20"/>
        <v>5268682.3444206072</v>
      </c>
      <c r="G268" s="42">
        <f t="shared" si="20"/>
        <v>0</v>
      </c>
      <c r="H268" s="42">
        <f>SUM(C268:G268)</f>
        <v>32620127.319546785</v>
      </c>
      <c r="I268" s="1"/>
    </row>
    <row r="269" spans="2:10" x14ac:dyDescent="0.2">
      <c r="B269" s="9" t="str">
        <f>$B$33</f>
        <v>Science</v>
      </c>
      <c r="C269" s="43">
        <f t="shared" si="20"/>
        <v>7663359.6510460991</v>
      </c>
      <c r="D269" s="43">
        <f t="shared" si="20"/>
        <v>5701564.5694604432</v>
      </c>
      <c r="E269" s="43">
        <f t="shared" si="20"/>
        <v>4698241.2697638813</v>
      </c>
      <c r="F269" s="43">
        <f t="shared" si="20"/>
        <v>2032934.7238234221</v>
      </c>
      <c r="G269" s="43">
        <f t="shared" si="20"/>
        <v>0</v>
      </c>
      <c r="H269" s="43">
        <f t="shared" ref="H269:H288" si="21">SUM(C269:G269)</f>
        <v>20096100.214093842</v>
      </c>
      <c r="I269" s="1"/>
    </row>
    <row r="270" spans="2:10" x14ac:dyDescent="0.2">
      <c r="B270" s="9" t="str">
        <f>$B$34</f>
        <v>Fine Arts</v>
      </c>
      <c r="C270" s="43">
        <f t="shared" si="20"/>
        <v>3189016.7411439442</v>
      </c>
      <c r="D270" s="43">
        <f t="shared" si="20"/>
        <v>3194749.7320452635</v>
      </c>
      <c r="E270" s="43">
        <f t="shared" si="20"/>
        <v>2121623.5914875017</v>
      </c>
      <c r="F270" s="43">
        <f t="shared" si="20"/>
        <v>333647.09537230176</v>
      </c>
      <c r="G270" s="43">
        <f t="shared" si="20"/>
        <v>0</v>
      </c>
      <c r="H270" s="43">
        <f t="shared" si="21"/>
        <v>8839037.1600490119</v>
      </c>
      <c r="I270" s="1"/>
    </row>
    <row r="271" spans="2:10" x14ac:dyDescent="0.2">
      <c r="B271" s="9" t="str">
        <f>$B$35</f>
        <v>Teacher Education</v>
      </c>
      <c r="C271" s="43">
        <f t="shared" si="20"/>
        <v>552306.47084143083</v>
      </c>
      <c r="D271" s="43">
        <f t="shared" si="20"/>
        <v>3151041.0413784953</v>
      </c>
      <c r="E271" s="43">
        <f t="shared" si="20"/>
        <v>3248625.2003754522</v>
      </c>
      <c r="F271" s="43">
        <f t="shared" si="20"/>
        <v>1540569.2643902309</v>
      </c>
      <c r="G271" s="43">
        <f t="shared" si="20"/>
        <v>0</v>
      </c>
      <c r="H271" s="43">
        <f t="shared" si="21"/>
        <v>8492541.9769856092</v>
      </c>
      <c r="I271" s="1"/>
    </row>
    <row r="272" spans="2:10" x14ac:dyDescent="0.2">
      <c r="B272" s="9" t="str">
        <f>$B$36</f>
        <v>Agriculture</v>
      </c>
      <c r="C272" s="43">
        <f t="shared" si="20"/>
        <v>211290.18828886782</v>
      </c>
      <c r="D272" s="43">
        <f t="shared" si="20"/>
        <v>227801.42983799049</v>
      </c>
      <c r="E272" s="43">
        <f t="shared" si="20"/>
        <v>83383.351264482393</v>
      </c>
      <c r="F272" s="43">
        <f t="shared" si="20"/>
        <v>18267.1346900758</v>
      </c>
      <c r="G272" s="43">
        <f t="shared" si="20"/>
        <v>0</v>
      </c>
      <c r="H272" s="43">
        <f t="shared" si="21"/>
        <v>540742.1040814165</v>
      </c>
      <c r="I272" s="1"/>
    </row>
    <row r="273" spans="2:10" x14ac:dyDescent="0.2">
      <c r="B273" s="9" t="str">
        <f>$B$37</f>
        <v>Engineering</v>
      </c>
      <c r="C273" s="43">
        <f t="shared" si="20"/>
        <v>360418.83353016712</v>
      </c>
      <c r="D273" s="43">
        <f t="shared" si="20"/>
        <v>1048260.5627529584</v>
      </c>
      <c r="E273" s="43">
        <f t="shared" si="20"/>
        <v>632247.52220308932</v>
      </c>
      <c r="F273" s="43">
        <f t="shared" si="20"/>
        <v>89396.46684228607</v>
      </c>
      <c r="G273" s="43">
        <f t="shared" si="20"/>
        <v>0</v>
      </c>
      <c r="H273" s="43">
        <f t="shared" si="21"/>
        <v>2130323.385328501</v>
      </c>
      <c r="I273" s="1"/>
    </row>
    <row r="274" spans="2:10" x14ac:dyDescent="0.2">
      <c r="B274" s="9" t="str">
        <f>$B$38</f>
        <v>Home Economics</v>
      </c>
      <c r="C274" s="43">
        <f t="shared" si="20"/>
        <v>795084.86964586121</v>
      </c>
      <c r="D274" s="43">
        <f t="shared" si="20"/>
        <v>1464972.928916153</v>
      </c>
      <c r="E274" s="43">
        <f t="shared" si="20"/>
        <v>1254900.6386507903</v>
      </c>
      <c r="F274" s="43">
        <f t="shared" si="20"/>
        <v>2123017.0256912229</v>
      </c>
      <c r="G274" s="43">
        <f t="shared" si="20"/>
        <v>0</v>
      </c>
      <c r="H274" s="43">
        <f t="shared" si="21"/>
        <v>5637975.4629040277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247229.0172018836</v>
      </c>
      <c r="D276" s="43">
        <f t="shared" si="20"/>
        <v>1155988.9267710191</v>
      </c>
      <c r="E276" s="43">
        <f t="shared" si="20"/>
        <v>500053.19562936737</v>
      </c>
      <c r="F276" s="43">
        <f t="shared" si="20"/>
        <v>0</v>
      </c>
      <c r="G276" s="43">
        <f t="shared" si="20"/>
        <v>0</v>
      </c>
      <c r="H276" s="43">
        <f t="shared" si="21"/>
        <v>1903271.1396022702</v>
      </c>
      <c r="I276" s="1"/>
    </row>
    <row r="277" spans="2:10" x14ac:dyDescent="0.2">
      <c r="B277" s="9" t="str">
        <f>$B$41</f>
        <v>Library Science</v>
      </c>
      <c r="C277" s="43">
        <f t="shared" si="20"/>
        <v>28619.572569881937</v>
      </c>
      <c r="D277" s="43">
        <f t="shared" si="20"/>
        <v>112418.19484378368</v>
      </c>
      <c r="E277" s="43">
        <f t="shared" si="20"/>
        <v>2699093.2450347613</v>
      </c>
      <c r="F277" s="43">
        <f t="shared" si="20"/>
        <v>37453.821097524669</v>
      </c>
      <c r="G277" s="43">
        <f t="shared" si="20"/>
        <v>0</v>
      </c>
      <c r="H277" s="43">
        <f t="shared" si="21"/>
        <v>2877584.8335459516</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2044857.0967136733</v>
      </c>
      <c r="D281" s="43">
        <f t="shared" si="20"/>
        <v>5943216.2264132146</v>
      </c>
      <c r="E281" s="43">
        <f t="shared" si="20"/>
        <v>12574331.924680732</v>
      </c>
      <c r="F281" s="43">
        <f t="shared" si="20"/>
        <v>4615234.9725243784</v>
      </c>
      <c r="G281" s="43">
        <f t="shared" si="20"/>
        <v>5614426.2986266017</v>
      </c>
      <c r="H281" s="43">
        <f t="shared" si="21"/>
        <v>30792066.518958602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1134232.5674328464</v>
      </c>
      <c r="D283" s="43">
        <f t="shared" si="20"/>
        <v>6698603.1249987325</v>
      </c>
      <c r="E283" s="43">
        <f t="shared" si="20"/>
        <v>7353913.6344809141</v>
      </c>
      <c r="F283" s="43">
        <f t="shared" si="20"/>
        <v>241638.82682888492</v>
      </c>
      <c r="G283" s="43">
        <f t="shared" si="20"/>
        <v>0</v>
      </c>
      <c r="H283" s="43">
        <f t="shared" si="21"/>
        <v>15428388.153741378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510373.14282284497</v>
      </c>
      <c r="E285" s="43">
        <f t="shared" si="22"/>
        <v>0</v>
      </c>
      <c r="F285" s="43">
        <f t="shared" si="22"/>
        <v>0</v>
      </c>
      <c r="G285" s="43">
        <f t="shared" si="22"/>
        <v>0</v>
      </c>
      <c r="H285" s="43">
        <f t="shared" si="21"/>
        <v>510373.14282284497</v>
      </c>
      <c r="I285" s="1"/>
    </row>
    <row r="286" spans="2:10" x14ac:dyDescent="0.2">
      <c r="B286" s="9" t="str">
        <f>$B$50</f>
        <v>Technology</v>
      </c>
      <c r="C286" s="43">
        <f t="shared" si="22"/>
        <v>42140.982102988899</v>
      </c>
      <c r="D286" s="43">
        <f t="shared" si="22"/>
        <v>286812.96989873966</v>
      </c>
      <c r="E286" s="43">
        <f t="shared" si="22"/>
        <v>177731.19369875448</v>
      </c>
      <c r="F286" s="43">
        <f t="shared" si="22"/>
        <v>0</v>
      </c>
      <c r="G286" s="43">
        <f t="shared" si="22"/>
        <v>0</v>
      </c>
      <c r="H286" s="43">
        <f t="shared" si="21"/>
        <v>506685.14570048306</v>
      </c>
      <c r="I286" s="1"/>
    </row>
    <row r="287" spans="2:10" x14ac:dyDescent="0.2">
      <c r="B287" s="9" t="str">
        <f>$B$51</f>
        <v>Nursing</v>
      </c>
      <c r="C287" s="43">
        <f t="shared" si="22"/>
        <v>60435.929045194964</v>
      </c>
      <c r="D287" s="43">
        <f t="shared" si="22"/>
        <v>17526162.39450527</v>
      </c>
      <c r="E287" s="43">
        <f t="shared" si="22"/>
        <v>8363349.6044871788</v>
      </c>
      <c r="F287" s="43">
        <f t="shared" si="22"/>
        <v>5674085.5146016348</v>
      </c>
      <c r="G287" s="43">
        <f t="shared" si="22"/>
        <v>0</v>
      </c>
      <c r="H287" s="43">
        <f t="shared" si="21"/>
        <v>31624033.442639276</v>
      </c>
      <c r="I287" s="1"/>
    </row>
    <row r="288" spans="2:10" x14ac:dyDescent="0.2">
      <c r="B288" s="39" t="str">
        <f>$B$52</f>
        <v>Totals</v>
      </c>
      <c r="C288" s="42">
        <f>SUM(C268:C287)</f>
        <v>31238891.212696463</v>
      </c>
      <c r="D288" s="42">
        <f>SUM(D268:D287)</f>
        <v>54049944.549670316</v>
      </c>
      <c r="E288" s="42">
        <f>SUM(E268:E287)</f>
        <v>49121060.748724051</v>
      </c>
      <c r="F288" s="42">
        <f>SUM(F268:F287)</f>
        <v>21974927.190282568</v>
      </c>
      <c r="G288" s="42">
        <f>SUM(G268:G287)</f>
        <v>5614426.2986266017</v>
      </c>
      <c r="H288" s="42">
        <f t="shared" si="21"/>
        <v>161999250</v>
      </c>
      <c r="I288" s="92"/>
      <c r="J288" s="58"/>
    </row>
    <row r="289" spans="2:10" x14ac:dyDescent="0.2">
      <c r="H289" s="58"/>
    </row>
    <row r="290" spans="2:10" x14ac:dyDescent="0.2">
      <c r="B290" s="326" t="s">
        <v>227</v>
      </c>
      <c r="C290" s="11"/>
      <c r="D290" s="11"/>
      <c r="E290" s="11"/>
      <c r="F290" s="11"/>
      <c r="G290" s="11"/>
      <c r="H290" s="17"/>
      <c r="J290" s="26"/>
    </row>
    <row r="291" spans="2:10" ht="30" customHeight="1" thickBot="1" x14ac:dyDescent="0.25">
      <c r="B291" s="372" t="s">
        <v>240</v>
      </c>
      <c r="C291" s="372"/>
      <c r="D291" s="372"/>
      <c r="E291" s="372"/>
      <c r="F291" s="372"/>
      <c r="G291" s="372"/>
      <c r="H291" s="372"/>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216.42738954484071</v>
      </c>
      <c r="D293" s="40">
        <f t="shared" si="23"/>
        <v>340.93234234138976</v>
      </c>
      <c r="E293" s="40">
        <f t="shared" si="23"/>
        <v>857.25516658228753</v>
      </c>
      <c r="F293" s="40">
        <f t="shared" si="23"/>
        <v>2058.8832920752666</v>
      </c>
      <c r="G293" s="41">
        <f t="shared" si="23"/>
        <v>0</v>
      </c>
      <c r="H293" s="42">
        <f t="shared" si="23"/>
        <v>331.57612213528074</v>
      </c>
      <c r="I293" s="1"/>
    </row>
    <row r="294" spans="2:10" x14ac:dyDescent="0.2">
      <c r="B294" s="9" t="str">
        <f>$B$33</f>
        <v>Science</v>
      </c>
      <c r="C294" s="75">
        <f t="shared" si="23"/>
        <v>269.21097628912031</v>
      </c>
      <c r="D294" s="75">
        <f t="shared" si="23"/>
        <v>395.47510365959931</v>
      </c>
      <c r="E294" s="75">
        <f t="shared" si="23"/>
        <v>652.98697286502863</v>
      </c>
      <c r="F294" s="75">
        <f t="shared" si="23"/>
        <v>2113.2377586522061</v>
      </c>
      <c r="G294" s="95">
        <f t="shared" si="23"/>
        <v>0</v>
      </c>
      <c r="H294" s="43">
        <f t="shared" si="23"/>
        <v>393.73237096578845</v>
      </c>
      <c r="I294" s="1"/>
    </row>
    <row r="295" spans="2:10" x14ac:dyDescent="0.2">
      <c r="B295" s="9" t="str">
        <f>$B$34</f>
        <v>Fine Arts</v>
      </c>
      <c r="C295" s="75">
        <f t="shared" si="23"/>
        <v>327.4816945105714</v>
      </c>
      <c r="D295" s="75">
        <f t="shared" si="23"/>
        <v>596.92633259440652</v>
      </c>
      <c r="E295" s="75">
        <f t="shared" si="23"/>
        <v>1284.2757817720956</v>
      </c>
      <c r="F295" s="75">
        <f t="shared" si="23"/>
        <v>1123.3908935094335</v>
      </c>
      <c r="G295" s="95">
        <f t="shared" si="23"/>
        <v>0</v>
      </c>
      <c r="H295" s="43">
        <f t="shared" si="23"/>
        <v>518.75328129872719</v>
      </c>
      <c r="I295" s="1"/>
    </row>
    <row r="296" spans="2:10" x14ac:dyDescent="0.2">
      <c r="B296" s="9" t="str">
        <f>$B$35</f>
        <v>Teacher Education</v>
      </c>
      <c r="C296" s="75">
        <f t="shared" si="23"/>
        <v>335.13742162708184</v>
      </c>
      <c r="D296" s="75">
        <f t="shared" si="23"/>
        <v>448.73839951274499</v>
      </c>
      <c r="E296" s="75">
        <f t="shared" si="23"/>
        <v>813.98777258217297</v>
      </c>
      <c r="F296" s="75">
        <f t="shared" si="23"/>
        <v>2348.4287566924249</v>
      </c>
      <c r="G296" s="95">
        <f t="shared" si="23"/>
        <v>0</v>
      </c>
      <c r="H296" s="43">
        <f t="shared" si="23"/>
        <v>637.7218575494187</v>
      </c>
      <c r="I296" s="1"/>
    </row>
    <row r="297" spans="2:10" x14ac:dyDescent="0.2">
      <c r="B297" s="9" t="str">
        <f>$B$36</f>
        <v>Agriculture</v>
      </c>
      <c r="C297" s="75">
        <f t="shared" si="23"/>
        <v>326.0651053840553</v>
      </c>
      <c r="D297" s="75">
        <f t="shared" si="23"/>
        <v>380.93884588292724</v>
      </c>
      <c r="E297" s="75">
        <f t="shared" si="23"/>
        <v>1544.1361345274518</v>
      </c>
      <c r="F297" s="75">
        <f t="shared" si="23"/>
        <v>3044.5224483459665</v>
      </c>
      <c r="G297" s="95">
        <f t="shared" si="23"/>
        <v>0</v>
      </c>
      <c r="H297" s="43">
        <f t="shared" si="23"/>
        <v>414.04449010828216</v>
      </c>
      <c r="I297" s="1"/>
    </row>
    <row r="298" spans="2:10" x14ac:dyDescent="0.2">
      <c r="B298" s="9" t="str">
        <f>$B$37</f>
        <v>Engineering</v>
      </c>
      <c r="C298" s="75">
        <f t="shared" si="23"/>
        <v>368.52641465252259</v>
      </c>
      <c r="D298" s="75">
        <f t="shared" si="23"/>
        <v>621.37555587015913</v>
      </c>
      <c r="E298" s="75">
        <f t="shared" si="23"/>
        <v>731.76796551283485</v>
      </c>
      <c r="F298" s="75">
        <f t="shared" si="23"/>
        <v>2979.8822280762024</v>
      </c>
      <c r="G298" s="95">
        <f t="shared" si="23"/>
        <v>0</v>
      </c>
      <c r="H298" s="43">
        <f t="shared" si="23"/>
        <v>598.57358396417555</v>
      </c>
      <c r="I298" s="1"/>
    </row>
    <row r="299" spans="2:10" x14ac:dyDescent="0.2">
      <c r="B299" s="9" t="str">
        <f>$B$38</f>
        <v>Home Economics</v>
      </c>
      <c r="C299" s="75">
        <f t="shared" si="23"/>
        <v>236.98505801665013</v>
      </c>
      <c r="D299" s="75">
        <f t="shared" si="23"/>
        <v>347.3145872252615</v>
      </c>
      <c r="E299" s="75">
        <f t="shared" si="23"/>
        <v>494.44469607990163</v>
      </c>
      <c r="F299" s="75">
        <f t="shared" si="23"/>
        <v>2197.7401922269387</v>
      </c>
      <c r="G299" s="95">
        <f t="shared" si="23"/>
        <v>0</v>
      </c>
      <c r="H299" s="43">
        <f t="shared" si="23"/>
        <v>508.98036137077077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431.46425340642861</v>
      </c>
      <c r="D301" s="75">
        <f t="shared" si="23"/>
        <v>429.57596684170164</v>
      </c>
      <c r="E301" s="75">
        <f t="shared" si="23"/>
        <v>805.23864030493939</v>
      </c>
      <c r="F301" s="75">
        <f t="shared" si="23"/>
        <v>0</v>
      </c>
      <c r="G301" s="95">
        <f t="shared" si="23"/>
        <v>0</v>
      </c>
      <c r="H301" s="43">
        <f t="shared" si="23"/>
        <v>489.90248123610559</v>
      </c>
      <c r="I301" s="1"/>
    </row>
    <row r="302" spans="2:10" x14ac:dyDescent="0.2">
      <c r="B302" s="9" t="str">
        <f>$B$41</f>
        <v>Library Science</v>
      </c>
      <c r="C302" s="75">
        <f t="shared" si="23"/>
        <v>207.38820702812998</v>
      </c>
      <c r="D302" s="75">
        <f t="shared" si="23"/>
        <v>267.66236867567545</v>
      </c>
      <c r="E302" s="75">
        <f t="shared" si="23"/>
        <v>548.37327205094698</v>
      </c>
      <c r="F302" s="75">
        <f t="shared" si="23"/>
        <v>960.35438711601716</v>
      </c>
      <c r="G302" s="95">
        <f t="shared" si="23"/>
        <v>0</v>
      </c>
      <c r="H302" s="43">
        <f t="shared" si="23"/>
        <v>521.39605608732586</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5">
        <f t="shared" si="23"/>
        <v>0</v>
      </c>
      <c r="H305" s="43">
        <f t="shared" si="23"/>
        <v>0</v>
      </c>
      <c r="I305" s="1"/>
    </row>
    <row r="306" spans="2:10" x14ac:dyDescent="0.2">
      <c r="B306" s="9" t="str">
        <f>$B$45</f>
        <v>Health Services</v>
      </c>
      <c r="C306" s="75">
        <f t="shared" si="23"/>
        <v>256.34412645276086</v>
      </c>
      <c r="D306" s="75">
        <f t="shared" si="23"/>
        <v>351.27467500521391</v>
      </c>
      <c r="E306" s="75">
        <f t="shared" si="23"/>
        <v>578.92872581403003</v>
      </c>
      <c r="F306" s="75">
        <f t="shared" si="23"/>
        <v>2863.0489903997386</v>
      </c>
      <c r="G306" s="95">
        <f t="shared" si="23"/>
        <v>587.22166077048439</v>
      </c>
      <c r="H306" s="43">
        <f t="shared" si="23"/>
        <v>532.83611965873445</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271.21773491937984</v>
      </c>
      <c r="D308" s="75">
        <f t="shared" si="23"/>
        <v>357.14454707820073</v>
      </c>
      <c r="E308" s="75">
        <f t="shared" si="23"/>
        <v>448.32735685428969</v>
      </c>
      <c r="F308" s="75">
        <f t="shared" si="23"/>
        <v>1579.3387374436923</v>
      </c>
      <c r="G308" s="95">
        <f t="shared" si="23"/>
        <v>0</v>
      </c>
      <c r="H308" s="43">
        <f t="shared" si="23"/>
        <v>390.65144461795154</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708.85158725395138</v>
      </c>
      <c r="E310" s="75">
        <f t="shared" si="24"/>
        <v>0</v>
      </c>
      <c r="F310" s="75">
        <f t="shared" si="24"/>
        <v>0</v>
      </c>
      <c r="G310" s="95">
        <f t="shared" si="24"/>
        <v>0</v>
      </c>
      <c r="H310" s="43">
        <f t="shared" si="24"/>
        <v>708.85158725395138</v>
      </c>
      <c r="I310" s="1"/>
    </row>
    <row r="311" spans="2:10" x14ac:dyDescent="0.2">
      <c r="B311" s="9" t="str">
        <f>$B$50</f>
        <v>Technology</v>
      </c>
      <c r="C311" s="75">
        <f t="shared" si="24"/>
        <v>561.87976137318537</v>
      </c>
      <c r="D311" s="75">
        <f t="shared" si="24"/>
        <v>718.82949849308181</v>
      </c>
      <c r="E311" s="75">
        <f t="shared" si="24"/>
        <v>665.65990149346248</v>
      </c>
      <c r="F311" s="75">
        <f t="shared" si="24"/>
        <v>0</v>
      </c>
      <c r="G311" s="95">
        <f t="shared" si="24"/>
        <v>0</v>
      </c>
      <c r="H311" s="43">
        <f t="shared" si="24"/>
        <v>683.78562172804732</v>
      </c>
      <c r="I311" s="1"/>
    </row>
    <row r="312" spans="2:10" x14ac:dyDescent="0.2">
      <c r="B312" s="9" t="str">
        <f>$B$51</f>
        <v>Nursing</v>
      </c>
      <c r="C312" s="75">
        <f t="shared" si="24"/>
        <v>539.60650933209786</v>
      </c>
      <c r="D312" s="75">
        <f t="shared" si="24"/>
        <v>654.13213878644683</v>
      </c>
      <c r="E312" s="75">
        <f t="shared" si="24"/>
        <v>845.7224799764565</v>
      </c>
      <c r="F312" s="75">
        <f t="shared" si="24"/>
        <v>3078.7224712976858</v>
      </c>
      <c r="G312" s="95">
        <f t="shared" si="24"/>
        <v>0</v>
      </c>
      <c r="H312" s="43">
        <f t="shared" si="24"/>
        <v>818.49091395913956</v>
      </c>
      <c r="I312" s="1"/>
    </row>
    <row r="313" spans="2:10" x14ac:dyDescent="0.2">
      <c r="B313" s="39" t="str">
        <f>$B$52</f>
        <v>Totals</v>
      </c>
      <c r="C313" s="42">
        <f t="shared" si="24"/>
        <v>246.40041656633457</v>
      </c>
      <c r="D313" s="42">
        <f t="shared" si="24"/>
        <v>448.15303177014675</v>
      </c>
      <c r="E313" s="42">
        <f t="shared" si="24"/>
        <v>642.68504597249876</v>
      </c>
      <c r="F313" s="42">
        <f t="shared" si="24"/>
        <v>2408.7391417606673</v>
      </c>
      <c r="G313" s="42">
        <f t="shared" si="24"/>
        <v>587.22166077048439</v>
      </c>
      <c r="H313" s="42">
        <f t="shared" si="24"/>
        <v>472.98774897664833</v>
      </c>
      <c r="I313" s="54"/>
    </row>
    <row r="315" spans="2:10" x14ac:dyDescent="0.2">
      <c r="B315" s="326" t="s">
        <v>38</v>
      </c>
      <c r="C315" s="11"/>
      <c r="D315" s="11"/>
      <c r="E315" s="11"/>
      <c r="F315" s="11"/>
      <c r="G315" s="11"/>
      <c r="H315" s="17"/>
      <c r="J315" s="26"/>
    </row>
    <row r="316" spans="2:10" ht="55.5" customHeight="1" thickBot="1" x14ac:dyDescent="0.25">
      <c r="B316" s="372" t="s">
        <v>241</v>
      </c>
      <c r="C316" s="372"/>
      <c r="D316" s="372"/>
      <c r="E316" s="372"/>
      <c r="F316" s="372"/>
      <c r="G316" s="372"/>
      <c r="H316" s="372"/>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1.5752735504428999</v>
      </c>
      <c r="E318" s="59">
        <f t="shared" si="25"/>
        <v>3.9609365911825885</v>
      </c>
      <c r="F318" s="59">
        <f t="shared" si="25"/>
        <v>9.5130440578949695</v>
      </c>
      <c r="G318" s="59">
        <f t="shared" si="25"/>
        <v>0</v>
      </c>
      <c r="H318" s="59">
        <f t="shared" si="25"/>
        <v>1.5320432540105227</v>
      </c>
      <c r="I318" s="1"/>
    </row>
    <row r="319" spans="2:10" x14ac:dyDescent="0.2">
      <c r="B319" s="9" t="str">
        <f>$B$33</f>
        <v>Science</v>
      </c>
      <c r="C319" s="59">
        <f t="shared" ref="C319:H334" si="26">IF($C$293=0,"",C294/$C$293)</f>
        <v>1.243885891038498</v>
      </c>
      <c r="D319" s="59">
        <f t="shared" si="26"/>
        <v>1.8272876852200004</v>
      </c>
      <c r="E319" s="59">
        <f t="shared" si="26"/>
        <v>3.0171180008144898</v>
      </c>
      <c r="F319" s="59">
        <f t="shared" si="26"/>
        <v>9.7641881792155196</v>
      </c>
      <c r="G319" s="59">
        <f t="shared" si="26"/>
        <v>0</v>
      </c>
      <c r="H319" s="59">
        <f t="shared" si="26"/>
        <v>1.8192354109793143</v>
      </c>
      <c r="I319" s="1"/>
    </row>
    <row r="320" spans="2:10" x14ac:dyDescent="0.2">
      <c r="B320" s="9" t="str">
        <f>$B$34</f>
        <v>Fine Arts</v>
      </c>
      <c r="C320" s="59">
        <f t="shared" si="26"/>
        <v>1.5131250032599124</v>
      </c>
      <c r="D320" s="59">
        <f t="shared" si="26"/>
        <v>2.758090525648242</v>
      </c>
      <c r="E320" s="59">
        <f t="shared" si="26"/>
        <v>5.9339799111055287</v>
      </c>
      <c r="F320" s="59">
        <f t="shared" si="26"/>
        <v>5.1906133316674445</v>
      </c>
      <c r="G320" s="59">
        <f t="shared" si="26"/>
        <v>0</v>
      </c>
      <c r="H320" s="59">
        <f t="shared" si="26"/>
        <v>2.3968929366550844</v>
      </c>
      <c r="I320" s="1"/>
    </row>
    <row r="321" spans="2:9" x14ac:dyDescent="0.2">
      <c r="B321" s="9" t="str">
        <f>$B$35</f>
        <v>Teacher Education</v>
      </c>
      <c r="C321" s="59">
        <f t="shared" si="26"/>
        <v>1.5484981930054933</v>
      </c>
      <c r="D321" s="59">
        <f t="shared" si="26"/>
        <v>2.073390066093149</v>
      </c>
      <c r="E321" s="59">
        <f t="shared" si="26"/>
        <v>3.7610201476533827</v>
      </c>
      <c r="F321" s="59">
        <f t="shared" si="26"/>
        <v>10.850885193557554</v>
      </c>
      <c r="G321" s="59">
        <f t="shared" si="26"/>
        <v>0</v>
      </c>
      <c r="H321" s="59">
        <f t="shared" si="26"/>
        <v>2.9465857297017006</v>
      </c>
      <c r="I321" s="1"/>
    </row>
    <row r="322" spans="2:9" x14ac:dyDescent="0.2">
      <c r="B322" s="9" t="str">
        <f>$B$36</f>
        <v>Agriculture</v>
      </c>
      <c r="C322" s="59">
        <f t="shared" si="26"/>
        <v>1.5065796712227091</v>
      </c>
      <c r="D322" s="59">
        <f t="shared" si="26"/>
        <v>1.760123091093339</v>
      </c>
      <c r="E322" s="59">
        <f t="shared" si="26"/>
        <v>7.1346613650650186</v>
      </c>
      <c r="F322" s="59">
        <f t="shared" si="26"/>
        <v>14.067177240130157</v>
      </c>
      <c r="G322" s="59">
        <f t="shared" si="26"/>
        <v>0</v>
      </c>
      <c r="H322" s="59">
        <f t="shared" si="26"/>
        <v>1.9130872990661747</v>
      </c>
      <c r="I322" s="1"/>
    </row>
    <row r="323" spans="2:9" x14ac:dyDescent="0.2">
      <c r="B323" s="9" t="str">
        <f>$B$37</f>
        <v>Engineering</v>
      </c>
      <c r="C323" s="59">
        <f t="shared" si="26"/>
        <v>1.7027716105043587</v>
      </c>
      <c r="D323" s="59">
        <f t="shared" si="26"/>
        <v>2.8710578507505349</v>
      </c>
      <c r="E323" s="59">
        <f t="shared" si="26"/>
        <v>3.381124575090912</v>
      </c>
      <c r="F323" s="59">
        <f t="shared" si="26"/>
        <v>13.768507924727396</v>
      </c>
      <c r="G323" s="59">
        <f t="shared" si="26"/>
        <v>0</v>
      </c>
      <c r="H323" s="59">
        <f t="shared" si="26"/>
        <v>2.7657016296459074</v>
      </c>
      <c r="I323" s="1"/>
    </row>
    <row r="324" spans="2:9" x14ac:dyDescent="0.2">
      <c r="B324" s="9" t="str">
        <f>$B$38</f>
        <v>Home Economics</v>
      </c>
      <c r="C324" s="59">
        <f t="shared" si="26"/>
        <v>1.0949864456390819</v>
      </c>
      <c r="D324" s="59">
        <f t="shared" si="26"/>
        <v>1.6047626317338306</v>
      </c>
      <c r="E324" s="59">
        <f t="shared" si="26"/>
        <v>2.2845754279056241</v>
      </c>
      <c r="F324" s="59">
        <f t="shared" si="26"/>
        <v>10.154630598506563</v>
      </c>
      <c r="G324" s="59">
        <f t="shared" si="26"/>
        <v>0</v>
      </c>
      <c r="H324" s="59">
        <f t="shared" si="26"/>
        <v>2.3517372844591704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1.9935750937708154</v>
      </c>
      <c r="D326" s="59">
        <f t="shared" si="26"/>
        <v>1.9848502897212996</v>
      </c>
      <c r="E326" s="59">
        <f t="shared" si="26"/>
        <v>3.7205948932729944</v>
      </c>
      <c r="F326" s="59">
        <f t="shared" si="26"/>
        <v>0</v>
      </c>
      <c r="G326" s="59">
        <f t="shared" si="26"/>
        <v>0</v>
      </c>
      <c r="H326" s="59">
        <f t="shared" si="26"/>
        <v>2.2635881820059778</v>
      </c>
      <c r="I326" s="1"/>
    </row>
    <row r="327" spans="2:9" x14ac:dyDescent="0.2">
      <c r="B327" s="9" t="str">
        <f>$B$41</f>
        <v>Library Science</v>
      </c>
      <c r="C327" s="59">
        <f t="shared" si="26"/>
        <v>0.95823457217813024</v>
      </c>
      <c r="D327" s="59">
        <f t="shared" si="26"/>
        <v>1.2367305692619814</v>
      </c>
      <c r="E327" s="59">
        <f t="shared" si="26"/>
        <v>2.5337517270998262</v>
      </c>
      <c r="F327" s="59">
        <f t="shared" si="26"/>
        <v>4.437305228029123</v>
      </c>
      <c r="G327" s="59">
        <f t="shared" si="26"/>
        <v>0</v>
      </c>
      <c r="H327" s="59">
        <f t="shared" si="26"/>
        <v>2.4091038439443913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1.1844347750618227</v>
      </c>
      <c r="D331" s="59">
        <f t="shared" si="26"/>
        <v>1.6230601669408147</v>
      </c>
      <c r="E331" s="59">
        <f t="shared" si="26"/>
        <v>2.6749328124852894</v>
      </c>
      <c r="F331" s="59">
        <f t="shared" si="26"/>
        <v>13.228681436397196</v>
      </c>
      <c r="G331" s="59">
        <f t="shared" si="26"/>
        <v>2.7132502129487652</v>
      </c>
      <c r="H331" s="59">
        <f t="shared" si="26"/>
        <v>2.4619625121354538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1.2531580937596041</v>
      </c>
      <c r="D333" s="59">
        <f t="shared" si="26"/>
        <v>1.6501818361774649</v>
      </c>
      <c r="E333" s="59">
        <f t="shared" si="26"/>
        <v>2.071490848719046</v>
      </c>
      <c r="F333" s="59">
        <f t="shared" si="26"/>
        <v>7.2973145439915568</v>
      </c>
      <c r="G333" s="59">
        <f t="shared" si="26"/>
        <v>0</v>
      </c>
      <c r="H333" s="59">
        <f t="shared" si="26"/>
        <v>1.8050000299847171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3.2752397408881899</v>
      </c>
      <c r="E335" s="59">
        <f t="shared" si="27"/>
        <v>0</v>
      </c>
      <c r="F335" s="59">
        <f t="shared" si="27"/>
        <v>0</v>
      </c>
      <c r="G335" s="59">
        <f t="shared" si="27"/>
        <v>0</v>
      </c>
      <c r="H335" s="59">
        <f t="shared" si="27"/>
        <v>3.2752397408881899</v>
      </c>
      <c r="I335" s="1"/>
    </row>
    <row r="336" spans="2:9" x14ac:dyDescent="0.2">
      <c r="B336" s="9" t="str">
        <f>$B$50</f>
        <v>Technology</v>
      </c>
      <c r="C336" s="59">
        <f t="shared" si="27"/>
        <v>2.5961582891835038</v>
      </c>
      <c r="D336" s="59">
        <f t="shared" si="27"/>
        <v>3.3213425528294813</v>
      </c>
      <c r="E336" s="59">
        <f t="shared" si="27"/>
        <v>3.0756731063170131</v>
      </c>
      <c r="F336" s="59">
        <f t="shared" si="27"/>
        <v>0</v>
      </c>
      <c r="G336" s="59">
        <f t="shared" si="27"/>
        <v>0</v>
      </c>
      <c r="H336" s="59">
        <f t="shared" si="27"/>
        <v>3.1594227660652745</v>
      </c>
      <c r="I336" s="1"/>
    </row>
    <row r="337" spans="2:10" x14ac:dyDescent="0.2">
      <c r="B337" s="9" t="str">
        <f>$B$51</f>
        <v>Nursing</v>
      </c>
      <c r="C337" s="59">
        <f t="shared" si="27"/>
        <v>2.4932450114882476</v>
      </c>
      <c r="D337" s="59">
        <f t="shared" si="27"/>
        <v>3.0224092253855876</v>
      </c>
      <c r="E337" s="59">
        <f t="shared" si="27"/>
        <v>3.9076499594393281</v>
      </c>
      <c r="F337" s="59">
        <f t="shared" si="27"/>
        <v>14.225198011085459</v>
      </c>
      <c r="G337" s="59">
        <f t="shared" si="27"/>
        <v>0</v>
      </c>
      <c r="H337" s="59">
        <f t="shared" si="27"/>
        <v>3.7818268550966363</v>
      </c>
      <c r="I337" s="1"/>
    </row>
    <row r="338" spans="2:10" x14ac:dyDescent="0.2">
      <c r="B338" s="39" t="str">
        <f>$B$52</f>
        <v>Totals</v>
      </c>
      <c r="C338" s="59">
        <f t="shared" si="27"/>
        <v>1.1384899900355905</v>
      </c>
      <c r="D338" s="59">
        <f t="shared" si="27"/>
        <v>2.0706853818855295</v>
      </c>
      <c r="E338" s="59">
        <f t="shared" si="27"/>
        <v>2.9695180786687976</v>
      </c>
      <c r="F338" s="59">
        <f t="shared" si="27"/>
        <v>11.1295485604959</v>
      </c>
      <c r="G338" s="59">
        <f t="shared" si="27"/>
        <v>2.7132502129487652</v>
      </c>
      <c r="H338" s="59">
        <f t="shared" si="27"/>
        <v>2.1854338767905896</v>
      </c>
      <c r="I338" s="54"/>
    </row>
    <row r="340" spans="2:10" x14ac:dyDescent="0.2">
      <c r="B340" s="326" t="s">
        <v>242</v>
      </c>
      <c r="C340" s="11"/>
      <c r="D340" s="11"/>
      <c r="E340" s="11"/>
      <c r="F340" s="11"/>
      <c r="G340" s="11"/>
      <c r="H340" s="17"/>
      <c r="J340" s="26"/>
    </row>
    <row r="341" spans="2:10" ht="55.5" customHeight="1" thickBot="1" x14ac:dyDescent="0.25">
      <c r="B341" s="372" t="s">
        <v>243</v>
      </c>
      <c r="C341" s="372"/>
      <c r="D341" s="372"/>
      <c r="E341" s="372"/>
      <c r="F341" s="372"/>
      <c r="G341" s="372"/>
      <c r="H341" s="372"/>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6492.8216863452217</v>
      </c>
      <c r="D343" s="42">
        <f t="shared" si="28"/>
        <v>10227.970270241693</v>
      </c>
      <c r="E343" s="42">
        <f>E293*24</f>
        <v>20574.123997974901</v>
      </c>
      <c r="F343" s="42">
        <f>F293*18</f>
        <v>37059.899257354802</v>
      </c>
      <c r="G343" s="42">
        <f>G293*24</f>
        <v>0</v>
      </c>
      <c r="H343" s="42">
        <f>IF((C32/30+D32/30+E32/24+F32/18+G32/24)=0,0,H268/(C32/30+D32/30+E32/24+F32/18+G32/24))</f>
        <v>9625.8874927041707</v>
      </c>
      <c r="I343" s="1"/>
    </row>
    <row r="344" spans="2:10" x14ac:dyDescent="0.2">
      <c r="B344" s="9" t="str">
        <f>$B$33</f>
        <v>Science</v>
      </c>
      <c r="C344" s="43">
        <f t="shared" si="28"/>
        <v>8076.329288673609</v>
      </c>
      <c r="D344" s="43">
        <f t="shared" si="28"/>
        <v>11864.25310978798</v>
      </c>
      <c r="E344" s="43">
        <f>E294*24</f>
        <v>15671.687348760686</v>
      </c>
      <c r="F344" s="43">
        <f>F294*18</f>
        <v>38038.279655739709</v>
      </c>
      <c r="G344" s="43">
        <f>G294*24</f>
        <v>0</v>
      </c>
      <c r="H344" s="43">
        <f t="shared" ref="H344:H363" si="29">IF((C33/30+D33/30+E33/24+F33/18+G33/24)=0,0,H269/(C33/30+D33/30+E33/24+F33/18+G33/24))</f>
        <v>11273.037902075357</v>
      </c>
      <c r="I344" s="1"/>
    </row>
    <row r="345" spans="2:10" x14ac:dyDescent="0.2">
      <c r="B345" s="9" t="str">
        <f>$B$34</f>
        <v>Fine Arts</v>
      </c>
      <c r="C345" s="43">
        <f t="shared" si="28"/>
        <v>9824.4508353171423</v>
      </c>
      <c r="D345" s="43">
        <f t="shared" si="28"/>
        <v>17907.789977832195</v>
      </c>
      <c r="E345" s="43">
        <f t="shared" ref="E345:E363" si="30">E295*24</f>
        <v>30822.618762530292</v>
      </c>
      <c r="F345" s="43">
        <f t="shared" ref="F345:F363" si="31">F295*18</f>
        <v>20221.036083169802</v>
      </c>
      <c r="G345" s="43">
        <f t="shared" ref="G345:G363" si="32">G295*24</f>
        <v>0</v>
      </c>
      <c r="H345" s="43">
        <f t="shared" si="29"/>
        <v>15023.859195550727</v>
      </c>
      <c r="I345" s="1"/>
    </row>
    <row r="346" spans="2:10" x14ac:dyDescent="0.2">
      <c r="B346" s="9" t="str">
        <f>$B$35</f>
        <v>Teacher Education</v>
      </c>
      <c r="C346" s="43">
        <f t="shared" si="28"/>
        <v>10054.122648812456</v>
      </c>
      <c r="D346" s="43">
        <f t="shared" si="28"/>
        <v>13462.15198538235</v>
      </c>
      <c r="E346" s="43">
        <f t="shared" si="30"/>
        <v>19535.706541972151</v>
      </c>
      <c r="F346" s="43">
        <f t="shared" si="31"/>
        <v>42271.717620463649</v>
      </c>
      <c r="G346" s="43">
        <f t="shared" si="32"/>
        <v>0</v>
      </c>
      <c r="H346" s="43">
        <f t="shared" si="29"/>
        <v>17270.527392824853</v>
      </c>
      <c r="I346" s="1"/>
    </row>
    <row r="347" spans="2:10" x14ac:dyDescent="0.2">
      <c r="B347" s="9" t="str">
        <f>$B$36</f>
        <v>Agriculture</v>
      </c>
      <c r="C347" s="43">
        <f t="shared" si="28"/>
        <v>9781.9531615216583</v>
      </c>
      <c r="D347" s="43">
        <f t="shared" si="28"/>
        <v>11428.165376487817</v>
      </c>
      <c r="E347" s="43">
        <f t="shared" si="30"/>
        <v>37059.267228658842</v>
      </c>
      <c r="F347" s="43">
        <f t="shared" si="31"/>
        <v>54801.4040702274</v>
      </c>
      <c r="G347" s="43">
        <f t="shared" si="32"/>
        <v>0</v>
      </c>
      <c r="H347" s="43">
        <f t="shared" si="29"/>
        <v>12257.093405698901</v>
      </c>
      <c r="I347" s="1"/>
    </row>
    <row r="348" spans="2:10" x14ac:dyDescent="0.2">
      <c r="B348" s="9" t="str">
        <f>$B$37</f>
        <v>Engineering</v>
      </c>
      <c r="C348" s="43">
        <f t="shared" si="28"/>
        <v>11055.792439575678</v>
      </c>
      <c r="D348" s="43">
        <f t="shared" si="28"/>
        <v>18641.266676104773</v>
      </c>
      <c r="E348" s="43">
        <f t="shared" si="30"/>
        <v>17562.431172308035</v>
      </c>
      <c r="F348" s="43">
        <f t="shared" si="31"/>
        <v>53637.880105371645</v>
      </c>
      <c r="G348" s="43">
        <f t="shared" si="32"/>
        <v>0</v>
      </c>
      <c r="H348" s="43">
        <f t="shared" si="29"/>
        <v>16840.50106979052</v>
      </c>
      <c r="I348" s="1"/>
    </row>
    <row r="349" spans="2:10" x14ac:dyDescent="0.2">
      <c r="B349" s="9" t="str">
        <f>$B$38</f>
        <v>Home Economics</v>
      </c>
      <c r="C349" s="43">
        <f t="shared" si="28"/>
        <v>7109.5517404995035</v>
      </c>
      <c r="D349" s="43">
        <f t="shared" si="28"/>
        <v>10419.437616757845</v>
      </c>
      <c r="E349" s="43">
        <f t="shared" si="30"/>
        <v>11866.672705917639</v>
      </c>
      <c r="F349" s="43">
        <f t="shared" si="31"/>
        <v>39559.323460084895</v>
      </c>
      <c r="G349" s="43">
        <f t="shared" si="32"/>
        <v>0</v>
      </c>
      <c r="H349" s="43">
        <f t="shared" si="29"/>
        <v>13689.390464742084</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12943.927602192858</v>
      </c>
      <c r="D351" s="43">
        <f t="shared" si="28"/>
        <v>12887.27900525105</v>
      </c>
      <c r="E351" s="43">
        <f t="shared" si="30"/>
        <v>19325.727367318545</v>
      </c>
      <c r="F351" s="43">
        <f t="shared" si="31"/>
        <v>0</v>
      </c>
      <c r="G351" s="43">
        <f t="shared" si="32"/>
        <v>0</v>
      </c>
      <c r="H351" s="43">
        <f t="shared" si="29"/>
        <v>14132.327006513979</v>
      </c>
      <c r="I351" s="1"/>
    </row>
    <row r="352" spans="2:10" x14ac:dyDescent="0.2">
      <c r="B352" s="9" t="str">
        <f>$B$41</f>
        <v>Library Science</v>
      </c>
      <c r="C352" s="43">
        <f t="shared" si="28"/>
        <v>6221.6462108438991</v>
      </c>
      <c r="D352" s="43">
        <f t="shared" si="28"/>
        <v>8029.8710602702631</v>
      </c>
      <c r="E352" s="43">
        <f t="shared" si="30"/>
        <v>13160.958529222728</v>
      </c>
      <c r="F352" s="43">
        <f t="shared" si="31"/>
        <v>17286.378968088309</v>
      </c>
      <c r="G352" s="43">
        <f t="shared" si="32"/>
        <v>0</v>
      </c>
      <c r="H352" s="43">
        <f t="shared" si="29"/>
        <v>12741.132758671471</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7690.3237935828256</v>
      </c>
      <c r="D356" s="43">
        <f t="shared" si="28"/>
        <v>10538.240250156417</v>
      </c>
      <c r="E356" s="43">
        <f t="shared" si="30"/>
        <v>13894.289419536721</v>
      </c>
      <c r="F356" s="43">
        <f t="shared" si="31"/>
        <v>51534.881827195291</v>
      </c>
      <c r="G356" s="43">
        <f t="shared" si="32"/>
        <v>14093.319858491624</v>
      </c>
      <c r="H356" s="43">
        <f t="shared" si="29"/>
        <v>13852.84550975572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8136.5320475813951</v>
      </c>
      <c r="D358" s="43">
        <f t="shared" si="28"/>
        <v>10714.336412346021</v>
      </c>
      <c r="E358" s="43">
        <f t="shared" si="30"/>
        <v>10759.856564502952</v>
      </c>
      <c r="F358" s="43">
        <f t="shared" si="31"/>
        <v>28428.097273986459</v>
      </c>
      <c r="G358" s="43">
        <f t="shared" si="32"/>
        <v>0</v>
      </c>
      <c r="H358" s="43">
        <f t="shared" si="29"/>
        <v>10592.358576146769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21265.54761761854</v>
      </c>
      <c r="E360" s="43">
        <f t="shared" si="30"/>
        <v>0</v>
      </c>
      <c r="F360" s="43">
        <f t="shared" si="31"/>
        <v>0</v>
      </c>
      <c r="G360" s="43">
        <f t="shared" si="32"/>
        <v>0</v>
      </c>
      <c r="H360" s="43">
        <f t="shared" si="29"/>
        <v>21265.54761761854</v>
      </c>
      <c r="I360" s="1"/>
    </row>
    <row r="361" spans="2:9" x14ac:dyDescent="0.2">
      <c r="B361" s="9" t="str">
        <f>$B$50</f>
        <v>Technology</v>
      </c>
      <c r="C361" s="43">
        <f t="shared" si="33"/>
        <v>16856.39284119556</v>
      </c>
      <c r="D361" s="43">
        <f t="shared" si="33"/>
        <v>21564.884954792455</v>
      </c>
      <c r="E361" s="43">
        <f t="shared" si="30"/>
        <v>15975.8376358431</v>
      </c>
      <c r="F361" s="43">
        <f t="shared" si="31"/>
        <v>0</v>
      </c>
      <c r="G361" s="43">
        <f t="shared" si="32"/>
        <v>0</v>
      </c>
      <c r="H361" s="43">
        <f t="shared" si="29"/>
        <v>18818.389812459907</v>
      </c>
      <c r="I361" s="1"/>
    </row>
    <row r="362" spans="2:9" x14ac:dyDescent="0.2">
      <c r="B362" s="9" t="str">
        <f>$B$51</f>
        <v>Nursing</v>
      </c>
      <c r="C362" s="43">
        <f t="shared" si="33"/>
        <v>16188.195279962936</v>
      </c>
      <c r="D362" s="43">
        <f t="shared" si="33"/>
        <v>19623.964163593406</v>
      </c>
      <c r="E362" s="43">
        <f t="shared" si="30"/>
        <v>20297.339519434958</v>
      </c>
      <c r="F362" s="43">
        <f t="shared" si="31"/>
        <v>55417.004483358345</v>
      </c>
      <c r="G362" s="43">
        <f t="shared" si="32"/>
        <v>0</v>
      </c>
      <c r="H362" s="43">
        <f t="shared" si="29"/>
        <v>22408.306264774757</v>
      </c>
      <c r="I362" s="1"/>
    </row>
    <row r="363" spans="2:9" x14ac:dyDescent="0.2">
      <c r="B363" s="39" t="str">
        <f>$B$52</f>
        <v>Totals</v>
      </c>
      <c r="C363" s="42">
        <f t="shared" si="33"/>
        <v>7392.0124969900371</v>
      </c>
      <c r="D363" s="42">
        <f t="shared" si="33"/>
        <v>13444.590953104402</v>
      </c>
      <c r="E363" s="42">
        <f t="shared" si="30"/>
        <v>15424.44110333997</v>
      </c>
      <c r="F363" s="42">
        <f t="shared" si="31"/>
        <v>43357.30455169201</v>
      </c>
      <c r="G363" s="42">
        <f t="shared" si="32"/>
        <v>14093.319858491624</v>
      </c>
      <c r="H363" s="42">
        <f t="shared" si="29"/>
        <v>13132.163952853691</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85" priority="20" stopIfTrue="1"/>
  </conditionalFormatting>
  <conditionalFormatting sqref="D25:G25">
    <cfRule type="expression" dxfId="84" priority="19" stopIfTrue="1">
      <formula>D52=0</formula>
    </cfRule>
  </conditionalFormatting>
  <conditionalFormatting sqref="C25:G25">
    <cfRule type="expression" dxfId="83" priority="18" stopIfTrue="1">
      <formula>AND(C52=0,C25&gt;0)</formula>
    </cfRule>
  </conditionalFormatting>
  <conditionalFormatting sqref="C116:G135">
    <cfRule type="expression" dxfId="82" priority="17" stopIfTrue="1">
      <formula>C32=0</formula>
    </cfRule>
  </conditionalFormatting>
  <conditionalFormatting sqref="H188">
    <cfRule type="expression" dxfId="81" priority="15" stopIfTrue="1">
      <formula>$H$188&lt;&gt;$I$163</formula>
    </cfRule>
  </conditionalFormatting>
  <conditionalFormatting sqref="H288">
    <cfRule type="expression" dxfId="80" priority="14" stopIfTrue="1">
      <formula>ROUND($H$288,-1)&lt;&gt;ROUND($H$18,-1)</formula>
    </cfRule>
  </conditionalFormatting>
  <conditionalFormatting sqref="C293:G312">
    <cfRule type="expression" dxfId="79" priority="13" stopIfTrue="1">
      <formula>C32=0</formula>
    </cfRule>
  </conditionalFormatting>
  <conditionalFormatting sqref="H138">
    <cfRule type="cellIs" dxfId="78" priority="12" operator="lessThan">
      <formula>0</formula>
    </cfRule>
  </conditionalFormatting>
  <conditionalFormatting sqref="C61:G80">
    <cfRule type="expression" dxfId="77" priority="6" stopIfTrue="1">
      <formula>C32=0</formula>
    </cfRule>
  </conditionalFormatting>
  <conditionalFormatting sqref="C91:G110">
    <cfRule type="expression" dxfId="76" priority="5" stopIfTrue="1">
      <formula>C32=0</formula>
    </cfRule>
  </conditionalFormatting>
  <conditionalFormatting sqref="C143:H162">
    <cfRule type="expression" dxfId="75" priority="3" stopIfTrue="1">
      <formula>C32=0</formula>
    </cfRule>
  </conditionalFormatting>
  <conditionalFormatting sqref="H143:H162">
    <cfRule type="expression" dxfId="74" priority="4" stopIfTrue="1">
      <formula>OR(AND(#REF!&gt;0,H143&gt;0,H61=0),AND(#REF!&gt;0,H143&gt;0,H32=0))</formula>
    </cfRule>
  </conditionalFormatting>
  <conditionalFormatting sqref="H143:H162">
    <cfRule type="expression" dxfId="73" priority="2" stopIfTrue="1">
      <formula>OR(AND(#REF!&gt;0,H143&gt;0,H61=0),AND(#REF!&gt;0,H143&gt;0,H32=0))</formula>
    </cfRule>
  </conditionalFormatting>
  <conditionalFormatting sqref="H143:H162">
    <cfRule type="expression" dxfId="7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topLeftCell="A49"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93</v>
      </c>
      <c r="C3" s="6"/>
      <c r="D3" s="6"/>
      <c r="E3" s="6"/>
      <c r="F3" s="6"/>
      <c r="G3" s="6"/>
      <c r="H3" s="6"/>
    </row>
    <row r="4" spans="2:8" x14ac:dyDescent="0.2">
      <c r="B4" s="90" t="s">
        <v>164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Data!G34</f>
        <v>67872349</v>
      </c>
      <c r="G13" s="33"/>
      <c r="H13" s="60">
        <f>F13</f>
        <v>67872349</v>
      </c>
    </row>
    <row r="14" spans="2:8" x14ac:dyDescent="0.2">
      <c r="B14" s="364" t="s">
        <v>14</v>
      </c>
      <c r="C14" s="364"/>
      <c r="D14" s="364"/>
      <c r="E14" s="364"/>
      <c r="F14" s="82">
        <f>Data!H34</f>
        <v>4815793</v>
      </c>
      <c r="G14" s="33"/>
      <c r="H14" s="30">
        <f>F14</f>
        <v>4815793</v>
      </c>
    </row>
    <row r="15" spans="2:8" x14ac:dyDescent="0.2">
      <c r="B15" s="364" t="s">
        <v>15</v>
      </c>
      <c r="C15" s="364"/>
      <c r="D15" s="364"/>
      <c r="E15" s="364"/>
      <c r="F15" s="82">
        <f>Data!I34</f>
        <v>34690503</v>
      </c>
      <c r="G15" s="33"/>
      <c r="H15" s="30">
        <f>F15</f>
        <v>34690503</v>
      </c>
    </row>
    <row r="16" spans="2:8" x14ac:dyDescent="0.2">
      <c r="B16" s="364" t="s">
        <v>19</v>
      </c>
      <c r="C16" s="364"/>
      <c r="D16" s="364"/>
      <c r="E16" s="364"/>
      <c r="F16" s="82">
        <f>Data!J34</f>
        <v>10436643</v>
      </c>
      <c r="G16" s="33"/>
      <c r="H16" s="30">
        <f>F16-G16</f>
        <v>10436643</v>
      </c>
    </row>
    <row r="17" spans="2:23" x14ac:dyDescent="0.2">
      <c r="B17" s="364" t="s">
        <v>16</v>
      </c>
      <c r="C17" s="364"/>
      <c r="D17" s="364"/>
      <c r="E17" s="364"/>
      <c r="F17" s="82">
        <f>Data!K34</f>
        <v>23862499</v>
      </c>
      <c r="G17" s="33"/>
      <c r="H17" s="30">
        <f>F17</f>
        <v>23862499</v>
      </c>
    </row>
    <row r="18" spans="2:23" x14ac:dyDescent="0.2">
      <c r="B18" s="364" t="s">
        <v>1</v>
      </c>
      <c r="C18" s="364"/>
      <c r="D18" s="364"/>
      <c r="E18" s="364"/>
      <c r="F18" s="83">
        <f>SUM(F13:F17)</f>
        <v>141677787</v>
      </c>
      <c r="G18" s="34"/>
      <c r="H18" s="29">
        <f>SUM(H13:H17)</f>
        <v>141677787</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ht="28.5" x14ac:dyDescent="0.2">
      <c r="B21" s="366" t="s">
        <v>22</v>
      </c>
      <c r="C21" s="367"/>
      <c r="D21" s="363" t="str">
        <f>Data!L34</f>
        <v>Cynthia Brown</v>
      </c>
      <c r="E21" s="363"/>
      <c r="F21" s="363"/>
      <c r="G21" s="94" t="str">
        <f>Data!M34</f>
        <v>409-880-7925</v>
      </c>
      <c r="H21" s="84" t="str">
        <f>Data!N34</f>
        <v>cynthia.brown@lamar.edu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Data!O34</f>
        <v>4168</v>
      </c>
      <c r="D25" s="86">
        <f>Data!P34</f>
        <v>5829</v>
      </c>
      <c r="E25" s="86">
        <f>Data!Q34</f>
        <v>3867</v>
      </c>
      <c r="F25" s="86">
        <f>Data!R34</f>
        <v>288</v>
      </c>
      <c r="G25" s="86">
        <f>Data!S34</f>
        <v>24</v>
      </c>
      <c r="H25" s="74">
        <f>SUM(C25:G25)</f>
        <v>14176</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ht="28.5" x14ac:dyDescent="0.2">
      <c r="B28" s="366" t="s">
        <v>39</v>
      </c>
      <c r="C28" s="367"/>
      <c r="D28" s="363" t="str">
        <f>Data!T34</f>
        <v>Marsh, Gregory</v>
      </c>
      <c r="E28" s="363"/>
      <c r="F28" s="363"/>
      <c r="G28" s="94" t="str">
        <f>Data!U34</f>
        <v>(409) 880-2100</v>
      </c>
      <c r="H28" s="84" t="str">
        <f>Data!V34</f>
        <v>gregory.marsh@lamar.edu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Data!W34</f>
        <v>74605</v>
      </c>
      <c r="D32" s="87">
        <f>Data!AQ34</f>
        <v>23997</v>
      </c>
      <c r="E32" s="87">
        <f>Data!BK34</f>
        <v>14028</v>
      </c>
      <c r="F32" s="87">
        <f>Data!CE34</f>
        <v>60</v>
      </c>
      <c r="G32" s="87">
        <f>Data!CY34</f>
        <v>0</v>
      </c>
      <c r="H32" s="22">
        <f>SUM(C32:G32)</f>
        <v>112690</v>
      </c>
      <c r="I32" s="1"/>
      <c r="W32" s="18"/>
    </row>
    <row r="33" spans="2:23" x14ac:dyDescent="0.2">
      <c r="B33" s="7" t="s">
        <v>46</v>
      </c>
      <c r="C33" s="87">
        <f>Data!X34</f>
        <v>22848</v>
      </c>
      <c r="D33" s="87">
        <f>Data!AR34</f>
        <v>7613</v>
      </c>
      <c r="E33" s="87">
        <f>Data!BL34</f>
        <v>1981</v>
      </c>
      <c r="F33" s="87">
        <f>Data!CF34</f>
        <v>0</v>
      </c>
      <c r="G33" s="87">
        <f>Data!CZ34</f>
        <v>0</v>
      </c>
      <c r="H33" s="22">
        <f t="shared" ref="H33:H52" si="0">SUM(C33:G33)</f>
        <v>32442</v>
      </c>
      <c r="I33" s="1"/>
      <c r="W33" s="18"/>
    </row>
    <row r="34" spans="2:23" x14ac:dyDescent="0.2">
      <c r="B34" s="7" t="s">
        <v>47</v>
      </c>
      <c r="C34" s="87">
        <f>Data!Y34</f>
        <v>9769</v>
      </c>
      <c r="D34" s="87">
        <f>Data!AS34</f>
        <v>3675</v>
      </c>
      <c r="E34" s="87">
        <f>Data!BM34</f>
        <v>135</v>
      </c>
      <c r="F34" s="87">
        <f>Data!CG34</f>
        <v>0</v>
      </c>
      <c r="G34" s="87">
        <f>Data!DA34</f>
        <v>0</v>
      </c>
      <c r="H34" s="22">
        <f t="shared" si="0"/>
        <v>13579</v>
      </c>
      <c r="I34" s="1"/>
      <c r="W34" s="18"/>
    </row>
    <row r="35" spans="2:23" x14ac:dyDescent="0.2">
      <c r="B35" s="7" t="s">
        <v>48</v>
      </c>
      <c r="C35" s="87">
        <f>Data!Z34</f>
        <v>1335</v>
      </c>
      <c r="D35" s="87">
        <f>Data!AT34</f>
        <v>2625</v>
      </c>
      <c r="E35" s="87">
        <f>Data!BN34</f>
        <v>64230</v>
      </c>
      <c r="F35" s="87">
        <f>Data!CH34</f>
        <v>3870</v>
      </c>
      <c r="G35" s="87">
        <f>Data!DB34</f>
        <v>0</v>
      </c>
      <c r="H35" s="22">
        <f t="shared" si="0"/>
        <v>72060</v>
      </c>
      <c r="I35" s="1"/>
      <c r="W35" s="18"/>
    </row>
    <row r="36" spans="2:23" x14ac:dyDescent="0.2">
      <c r="B36" s="7" t="s">
        <v>49</v>
      </c>
      <c r="C36" s="87">
        <f>Data!AA34</f>
        <v>0</v>
      </c>
      <c r="D36" s="87">
        <f>Data!AU34</f>
        <v>0</v>
      </c>
      <c r="E36" s="87">
        <f>Data!BO34</f>
        <v>0</v>
      </c>
      <c r="F36" s="87">
        <f>Data!CI34</f>
        <v>0</v>
      </c>
      <c r="G36" s="87">
        <f>Data!DC34</f>
        <v>0</v>
      </c>
      <c r="H36" s="22">
        <f t="shared" si="0"/>
        <v>0</v>
      </c>
      <c r="I36" s="1"/>
      <c r="W36" s="18"/>
    </row>
    <row r="37" spans="2:23" x14ac:dyDescent="0.2">
      <c r="B37" s="7" t="s">
        <v>50</v>
      </c>
      <c r="C37" s="87">
        <f>Data!AB34</f>
        <v>6838</v>
      </c>
      <c r="D37" s="87">
        <f>Data!AV34</f>
        <v>12795</v>
      </c>
      <c r="E37" s="87">
        <f>Data!BP34</f>
        <v>3794</v>
      </c>
      <c r="F37" s="87">
        <f>Data!CJ34</f>
        <v>1304</v>
      </c>
      <c r="G37" s="87">
        <f>Data!DD34</f>
        <v>0</v>
      </c>
      <c r="H37" s="22">
        <f t="shared" si="0"/>
        <v>24731</v>
      </c>
      <c r="I37" s="1"/>
      <c r="W37" s="18"/>
    </row>
    <row r="38" spans="2:23" x14ac:dyDescent="0.2">
      <c r="B38" s="7" t="s">
        <v>51</v>
      </c>
      <c r="C38" s="87">
        <f>Data!AC34</f>
        <v>579</v>
      </c>
      <c r="D38" s="87">
        <f>Data!AW34</f>
        <v>1701</v>
      </c>
      <c r="E38" s="87">
        <f>Data!BQ34</f>
        <v>570</v>
      </c>
      <c r="F38" s="87">
        <f>Data!CK34</f>
        <v>0</v>
      </c>
      <c r="G38" s="87">
        <f>Data!DE34</f>
        <v>0</v>
      </c>
      <c r="H38" s="22">
        <f t="shared" si="0"/>
        <v>2850</v>
      </c>
      <c r="I38" s="1"/>
      <c r="W38" s="18"/>
    </row>
    <row r="39" spans="2:23" x14ac:dyDescent="0.2">
      <c r="B39" s="7" t="s">
        <v>52</v>
      </c>
      <c r="C39" s="87">
        <f>Data!AD34</f>
        <v>0</v>
      </c>
      <c r="D39" s="87">
        <f>Data!AX34</f>
        <v>0</v>
      </c>
      <c r="E39" s="87">
        <f>Data!BR34</f>
        <v>0</v>
      </c>
      <c r="F39" s="87">
        <f>Data!CL34</f>
        <v>0</v>
      </c>
      <c r="G39" s="87">
        <f>Data!DF34</f>
        <v>0</v>
      </c>
      <c r="H39" s="22">
        <f t="shared" si="0"/>
        <v>0</v>
      </c>
      <c r="I39" s="1"/>
      <c r="W39" s="18"/>
    </row>
    <row r="40" spans="2:23" x14ac:dyDescent="0.2">
      <c r="B40" s="7" t="s">
        <v>53</v>
      </c>
      <c r="C40" s="87">
        <f>Data!AE34</f>
        <v>765</v>
      </c>
      <c r="D40" s="87">
        <f>Data!AY34</f>
        <v>2976</v>
      </c>
      <c r="E40" s="87">
        <f>Data!BS34</f>
        <v>0</v>
      </c>
      <c r="F40" s="87">
        <f>Data!CM34</f>
        <v>0</v>
      </c>
      <c r="G40" s="87">
        <f>Data!DG34</f>
        <v>0</v>
      </c>
      <c r="H40" s="22">
        <f t="shared" si="0"/>
        <v>3741</v>
      </c>
      <c r="I40" s="1"/>
      <c r="W40" s="18"/>
    </row>
    <row r="41" spans="2:23" x14ac:dyDescent="0.2">
      <c r="B41" s="7" t="s">
        <v>54</v>
      </c>
      <c r="C41" s="87">
        <f>Data!AF34</f>
        <v>212</v>
      </c>
      <c r="D41" s="87">
        <f>Data!AZ34</f>
        <v>0</v>
      </c>
      <c r="E41" s="87">
        <f>Data!BT34</f>
        <v>0</v>
      </c>
      <c r="F41" s="87">
        <f>Data!CN34</f>
        <v>0</v>
      </c>
      <c r="G41" s="87">
        <f>Data!DH34</f>
        <v>0</v>
      </c>
      <c r="H41" s="22">
        <f t="shared" si="0"/>
        <v>212</v>
      </c>
      <c r="I41" s="1"/>
      <c r="W41" s="18"/>
    </row>
    <row r="42" spans="2:23" x14ac:dyDescent="0.2">
      <c r="B42" s="7" t="s">
        <v>55</v>
      </c>
      <c r="C42" s="87">
        <f>Data!AG34</f>
        <v>0</v>
      </c>
      <c r="D42" s="87">
        <f>Data!BA34</f>
        <v>0</v>
      </c>
      <c r="E42" s="87">
        <f>Data!BU34</f>
        <v>0</v>
      </c>
      <c r="F42" s="87">
        <f>Data!CO34</f>
        <v>0</v>
      </c>
      <c r="G42" s="87">
        <f>Data!DI34</f>
        <v>0</v>
      </c>
      <c r="H42" s="22">
        <f t="shared" si="0"/>
        <v>0</v>
      </c>
      <c r="I42" s="1"/>
      <c r="W42" s="18"/>
    </row>
    <row r="43" spans="2:23" x14ac:dyDescent="0.2">
      <c r="B43" s="7" t="s">
        <v>56</v>
      </c>
      <c r="C43" s="87">
        <f>Data!AH34</f>
        <v>63</v>
      </c>
      <c r="D43" s="87">
        <f>Data!BB34</f>
        <v>57</v>
      </c>
      <c r="E43" s="87">
        <f>Data!BV34</f>
        <v>0</v>
      </c>
      <c r="F43" s="87">
        <f>Data!CP34</f>
        <v>0</v>
      </c>
      <c r="G43" s="87">
        <f>Data!DJ34</f>
        <v>0</v>
      </c>
      <c r="H43" s="22">
        <f t="shared" si="0"/>
        <v>120</v>
      </c>
      <c r="I43" s="1"/>
      <c r="W43" s="18"/>
    </row>
    <row r="44" spans="2:23" x14ac:dyDescent="0.2">
      <c r="B44" s="7" t="s">
        <v>57</v>
      </c>
      <c r="C44" s="87">
        <f>Data!AI34</f>
        <v>255</v>
      </c>
      <c r="D44" s="87">
        <f>Data!BC34</f>
        <v>0</v>
      </c>
      <c r="E44" s="87">
        <f>Data!BW34</f>
        <v>0</v>
      </c>
      <c r="F44" s="87">
        <f>Data!CQ34</f>
        <v>0</v>
      </c>
      <c r="G44" s="87">
        <f>Data!DK34</f>
        <v>0</v>
      </c>
      <c r="H44" s="22">
        <f t="shared" si="0"/>
        <v>255</v>
      </c>
      <c r="I44" s="1"/>
      <c r="W44" s="18"/>
    </row>
    <row r="45" spans="2:23" x14ac:dyDescent="0.2">
      <c r="B45" s="7" t="s">
        <v>58</v>
      </c>
      <c r="C45" s="87">
        <f>Data!AJ34</f>
        <v>4230</v>
      </c>
      <c r="D45" s="87">
        <f>Data!BD34</f>
        <v>5466</v>
      </c>
      <c r="E45" s="87">
        <f>Data!BX34</f>
        <v>16610</v>
      </c>
      <c r="F45" s="87">
        <f>Data!CR34</f>
        <v>0</v>
      </c>
      <c r="G45" s="87">
        <f>Data!DL34</f>
        <v>912</v>
      </c>
      <c r="H45" s="22">
        <f t="shared" si="0"/>
        <v>27218</v>
      </c>
      <c r="I45" s="1"/>
      <c r="W45" s="18"/>
    </row>
    <row r="46" spans="2:23" x14ac:dyDescent="0.2">
      <c r="B46" s="7" t="s">
        <v>59</v>
      </c>
      <c r="C46" s="87">
        <f>Data!AK34</f>
        <v>0</v>
      </c>
      <c r="D46" s="87">
        <f>Data!BE34</f>
        <v>0</v>
      </c>
      <c r="E46" s="87">
        <f>Data!BY34</f>
        <v>0</v>
      </c>
      <c r="F46" s="87">
        <f>Data!CS34</f>
        <v>0</v>
      </c>
      <c r="G46" s="87">
        <f>Data!DM34</f>
        <v>0</v>
      </c>
      <c r="H46" s="22">
        <f t="shared" si="0"/>
        <v>0</v>
      </c>
      <c r="I46" s="1"/>
      <c r="W46" s="18"/>
    </row>
    <row r="47" spans="2:23" x14ac:dyDescent="0.2">
      <c r="B47" s="7" t="s">
        <v>60</v>
      </c>
      <c r="C47" s="87">
        <f>Data!AL34</f>
        <v>8756</v>
      </c>
      <c r="D47" s="87">
        <f>Data!BF34</f>
        <v>13574</v>
      </c>
      <c r="E47" s="87">
        <f>Data!BZ34</f>
        <v>11132</v>
      </c>
      <c r="F47" s="87">
        <f>Data!CT34</f>
        <v>6</v>
      </c>
      <c r="G47" s="87">
        <f>Data!DN34</f>
        <v>0</v>
      </c>
      <c r="H47" s="22">
        <f t="shared" si="0"/>
        <v>33468</v>
      </c>
      <c r="I47" s="1"/>
      <c r="W47" s="18"/>
    </row>
    <row r="48" spans="2:23" x14ac:dyDescent="0.2">
      <c r="B48" s="7" t="s">
        <v>61</v>
      </c>
      <c r="C48" s="87">
        <f>Data!AM34</f>
        <v>0</v>
      </c>
      <c r="D48" s="87">
        <f>Data!BG34</f>
        <v>0</v>
      </c>
      <c r="E48" s="87">
        <f>Data!CA34</f>
        <v>0</v>
      </c>
      <c r="F48" s="87">
        <f>Data!CU34</f>
        <v>0</v>
      </c>
      <c r="G48" s="87">
        <f>Data!DO34</f>
        <v>0</v>
      </c>
      <c r="H48" s="22">
        <f t="shared" si="0"/>
        <v>0</v>
      </c>
      <c r="I48" s="1"/>
      <c r="W48" s="18"/>
    </row>
    <row r="49" spans="2:23" x14ac:dyDescent="0.2">
      <c r="B49" s="7" t="s">
        <v>62</v>
      </c>
      <c r="C49" s="87">
        <f>Data!AN34</f>
        <v>0</v>
      </c>
      <c r="D49" s="87">
        <f>Data!BH34</f>
        <v>486</v>
      </c>
      <c r="E49" s="87">
        <f>Data!CB34</f>
        <v>0</v>
      </c>
      <c r="F49" s="87">
        <f>Data!CV34</f>
        <v>0</v>
      </c>
      <c r="G49" s="87">
        <f>Data!DP34</f>
        <v>0</v>
      </c>
      <c r="H49" s="22">
        <f t="shared" si="0"/>
        <v>486</v>
      </c>
      <c r="I49" s="1"/>
      <c r="W49" s="18"/>
    </row>
    <row r="50" spans="2:23" x14ac:dyDescent="0.2">
      <c r="B50" s="7" t="s">
        <v>63</v>
      </c>
      <c r="C50" s="87">
        <f>Data!AO34</f>
        <v>246</v>
      </c>
      <c r="D50" s="87">
        <f>Data!BI34</f>
        <v>798</v>
      </c>
      <c r="E50" s="87">
        <f>Data!CC34</f>
        <v>126</v>
      </c>
      <c r="F50" s="87">
        <f>Data!CW34</f>
        <v>0</v>
      </c>
      <c r="G50" s="87">
        <f>Data!DQ34</f>
        <v>0</v>
      </c>
      <c r="H50" s="22">
        <f t="shared" si="0"/>
        <v>1170</v>
      </c>
      <c r="I50" s="1"/>
      <c r="W50" s="18"/>
    </row>
    <row r="51" spans="2:23" x14ac:dyDescent="0.2">
      <c r="B51" s="7" t="s">
        <v>0</v>
      </c>
      <c r="C51" s="87">
        <f>Data!AP34</f>
        <v>1890</v>
      </c>
      <c r="D51" s="87">
        <f>Data!BJ34</f>
        <v>10223</v>
      </c>
      <c r="E51" s="87">
        <f>Data!CD34</f>
        <v>1176</v>
      </c>
      <c r="F51" s="87">
        <f>Data!CX34</f>
        <v>0</v>
      </c>
      <c r="G51" s="87">
        <f>Data!DR34</f>
        <v>0</v>
      </c>
      <c r="H51" s="22">
        <f t="shared" si="0"/>
        <v>13289</v>
      </c>
      <c r="I51" s="1"/>
      <c r="W51" s="18"/>
    </row>
    <row r="52" spans="2:23" x14ac:dyDescent="0.2">
      <c r="B52" s="8" t="s">
        <v>34</v>
      </c>
      <c r="C52" s="22">
        <f>SUM(C32:C51)</f>
        <v>132391</v>
      </c>
      <c r="D52" s="22">
        <f>SUM(D32:D51)</f>
        <v>85986</v>
      </c>
      <c r="E52" s="22">
        <f>SUM(E32:E51)</f>
        <v>113782</v>
      </c>
      <c r="F52" s="22">
        <f>SUM(F32:F51)</f>
        <v>5240</v>
      </c>
      <c r="G52" s="22">
        <f>SUM(G32:G51)</f>
        <v>912</v>
      </c>
      <c r="H52" s="22">
        <f t="shared" si="0"/>
        <v>338311</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ht="28.5" x14ac:dyDescent="0.2">
      <c r="B55" s="366" t="s">
        <v>40</v>
      </c>
      <c r="C55" s="367"/>
      <c r="D55" s="363" t="str">
        <f>Data!T34</f>
        <v>Marsh, Gregory</v>
      </c>
      <c r="E55" s="363"/>
      <c r="F55" s="363"/>
      <c r="G55" s="94" t="str">
        <f>Data!U34</f>
        <v>(409) 880-2100</v>
      </c>
      <c r="H55" s="84" t="str">
        <f>Data!V34</f>
        <v>gregory.marsh@lamar.edu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Data!DS34</f>
        <v>5583751</v>
      </c>
      <c r="D61" s="88">
        <f>Data!EM34</f>
        <v>2961648</v>
      </c>
      <c r="E61" s="88">
        <f>Data!FG34</f>
        <v>1417068</v>
      </c>
      <c r="F61" s="88">
        <f>Data!GA34</f>
        <v>23771</v>
      </c>
      <c r="G61" s="88">
        <f>Data!GU34</f>
        <v>0</v>
      </c>
      <c r="H61" s="21">
        <f>SUM(C61:G61)</f>
        <v>9986238</v>
      </c>
      <c r="I61" s="1"/>
    </row>
    <row r="62" spans="2:23" x14ac:dyDescent="0.2">
      <c r="B62" s="9" t="str">
        <f>$B$33</f>
        <v>Science</v>
      </c>
      <c r="C62" s="88">
        <f>Data!DT34</f>
        <v>1190057</v>
      </c>
      <c r="D62" s="88">
        <f>Data!EN34</f>
        <v>1751058</v>
      </c>
      <c r="E62" s="88">
        <f>Data!FH34</f>
        <v>814191</v>
      </c>
      <c r="F62" s="88">
        <f>Data!GB34</f>
        <v>0</v>
      </c>
      <c r="G62" s="88">
        <f>Data!GV34</f>
        <v>0</v>
      </c>
      <c r="H62" s="22">
        <f t="shared" ref="H62:H81" si="1">SUM(C62:G62)</f>
        <v>3755306</v>
      </c>
      <c r="I62" s="1"/>
    </row>
    <row r="63" spans="2:23" x14ac:dyDescent="0.2">
      <c r="B63" s="9" t="str">
        <f>$B$34</f>
        <v>Fine Arts</v>
      </c>
      <c r="C63" s="88">
        <f>Data!DU34</f>
        <v>1409565</v>
      </c>
      <c r="D63" s="88">
        <f>Data!EO34</f>
        <v>1201161</v>
      </c>
      <c r="E63" s="88">
        <f>Data!FI34</f>
        <v>172664</v>
      </c>
      <c r="F63" s="88">
        <f>Data!GC34</f>
        <v>0</v>
      </c>
      <c r="G63" s="88">
        <f>Data!GW34</f>
        <v>0</v>
      </c>
      <c r="H63" s="22">
        <f t="shared" si="1"/>
        <v>2783390</v>
      </c>
      <c r="I63" s="1"/>
    </row>
    <row r="64" spans="2:23" x14ac:dyDescent="0.2">
      <c r="B64" s="9" t="str">
        <f>$B$35</f>
        <v>Teacher Education</v>
      </c>
      <c r="C64" s="88">
        <f>Data!DV34</f>
        <v>87355</v>
      </c>
      <c r="D64" s="88">
        <f>Data!EP34</f>
        <v>393621</v>
      </c>
      <c r="E64" s="88">
        <f>Data!FJ34</f>
        <v>2511844</v>
      </c>
      <c r="F64" s="88">
        <f>Data!GD34</f>
        <v>1245181</v>
      </c>
      <c r="G64" s="88">
        <f>Data!GX34</f>
        <v>2717</v>
      </c>
      <c r="H64" s="22">
        <f t="shared" si="1"/>
        <v>4240718</v>
      </c>
      <c r="I64" s="1"/>
    </row>
    <row r="65" spans="2:9" x14ac:dyDescent="0.2">
      <c r="B65" s="9" t="str">
        <f>$B$36</f>
        <v>Agriculture</v>
      </c>
      <c r="C65" s="88">
        <f>Data!DW34</f>
        <v>0</v>
      </c>
      <c r="D65" s="88">
        <f>Data!EQ34</f>
        <v>0</v>
      </c>
      <c r="E65" s="88">
        <f>Data!FK34</f>
        <v>0</v>
      </c>
      <c r="F65" s="88">
        <f>Data!GE34</f>
        <v>0</v>
      </c>
      <c r="G65" s="88">
        <f>Data!GY34</f>
        <v>0</v>
      </c>
      <c r="H65" s="22">
        <f t="shared" si="1"/>
        <v>0</v>
      </c>
      <c r="I65" s="1"/>
    </row>
    <row r="66" spans="2:9" x14ac:dyDescent="0.2">
      <c r="B66" s="9" t="str">
        <f>$B$37</f>
        <v>Engineering</v>
      </c>
      <c r="C66" s="88">
        <f>Data!DX34</f>
        <v>868681</v>
      </c>
      <c r="D66" s="88">
        <f>Data!ER34</f>
        <v>1846015</v>
      </c>
      <c r="E66" s="88">
        <f>Data!FL34</f>
        <v>1558266</v>
      </c>
      <c r="F66" s="88">
        <f>Data!GF34</f>
        <v>1769912</v>
      </c>
      <c r="G66" s="88">
        <f>Data!GZ34</f>
        <v>0</v>
      </c>
      <c r="H66" s="22">
        <f t="shared" si="1"/>
        <v>6042874</v>
      </c>
      <c r="I66" s="1"/>
    </row>
    <row r="67" spans="2:9" x14ac:dyDescent="0.2">
      <c r="B67" s="9" t="str">
        <f>$B$38</f>
        <v>Home Economics</v>
      </c>
      <c r="C67" s="88">
        <f>Data!DY34</f>
        <v>85432</v>
      </c>
      <c r="D67" s="88">
        <f>Data!ES34</f>
        <v>178541</v>
      </c>
      <c r="E67" s="88">
        <f>Data!FM34</f>
        <v>151908</v>
      </c>
      <c r="F67" s="88">
        <f>Data!GG34</f>
        <v>0</v>
      </c>
      <c r="G67" s="88">
        <f>Data!HA34</f>
        <v>0</v>
      </c>
      <c r="H67" s="22">
        <f t="shared" si="1"/>
        <v>415881</v>
      </c>
      <c r="I67" s="1"/>
    </row>
    <row r="68" spans="2:9" x14ac:dyDescent="0.2">
      <c r="B68" s="9" t="str">
        <f>$B$39</f>
        <v>Law</v>
      </c>
      <c r="C68" s="88">
        <f>Data!DZ34</f>
        <v>0</v>
      </c>
      <c r="D68" s="88">
        <f>Data!ET34</f>
        <v>0</v>
      </c>
      <c r="E68" s="88">
        <f>Data!FN34</f>
        <v>0</v>
      </c>
      <c r="F68" s="88">
        <f>Data!GH34</f>
        <v>0</v>
      </c>
      <c r="G68" s="88">
        <f>Data!HB34</f>
        <v>0</v>
      </c>
      <c r="H68" s="22">
        <f t="shared" si="1"/>
        <v>0</v>
      </c>
      <c r="I68" s="1"/>
    </row>
    <row r="69" spans="2:9" x14ac:dyDescent="0.2">
      <c r="B69" s="9" t="str">
        <f>$B$40</f>
        <v>Social Service</v>
      </c>
      <c r="C69" s="88">
        <f>Data!EA34</f>
        <v>88099</v>
      </c>
      <c r="D69" s="88">
        <f>Data!EU34</f>
        <v>261731</v>
      </c>
      <c r="E69" s="88">
        <f>Data!FO34</f>
        <v>0</v>
      </c>
      <c r="F69" s="88">
        <f>Data!GI34</f>
        <v>0</v>
      </c>
      <c r="G69" s="88">
        <f>Data!HC34</f>
        <v>0</v>
      </c>
      <c r="H69" s="22">
        <f t="shared" si="1"/>
        <v>349830</v>
      </c>
      <c r="I69" s="1"/>
    </row>
    <row r="70" spans="2:9" x14ac:dyDescent="0.2">
      <c r="B70" s="9" t="str">
        <f>$B$41</f>
        <v>Library Science</v>
      </c>
      <c r="C70" s="88">
        <f>Data!EB34</f>
        <v>854</v>
      </c>
      <c r="D70" s="88">
        <f>Data!EV34</f>
        <v>0</v>
      </c>
      <c r="E70" s="88">
        <f>Data!FP34</f>
        <v>0</v>
      </c>
      <c r="F70" s="88">
        <f>Data!GJ34</f>
        <v>0</v>
      </c>
      <c r="G70" s="88">
        <f>Data!HD34</f>
        <v>0</v>
      </c>
      <c r="H70" s="22">
        <f t="shared" si="1"/>
        <v>854</v>
      </c>
      <c r="I70" s="1"/>
    </row>
    <row r="71" spans="2:9" x14ac:dyDescent="0.2">
      <c r="B71" s="9" t="str">
        <f>$B$42</f>
        <v>Veterinary Science</v>
      </c>
      <c r="C71" s="88">
        <f>Data!EC34</f>
        <v>0</v>
      </c>
      <c r="D71" s="88">
        <f>Data!EW34</f>
        <v>0</v>
      </c>
      <c r="E71" s="88">
        <f>Data!FQ34</f>
        <v>0</v>
      </c>
      <c r="F71" s="88">
        <f>Data!GK34</f>
        <v>0</v>
      </c>
      <c r="G71" s="88">
        <f>Data!HE34</f>
        <v>0</v>
      </c>
      <c r="H71" s="22">
        <f t="shared" si="1"/>
        <v>0</v>
      </c>
      <c r="I71" s="1"/>
    </row>
    <row r="72" spans="2:9" x14ac:dyDescent="0.2">
      <c r="B72" s="9" t="str">
        <f>$B$43</f>
        <v>Vocational Training</v>
      </c>
      <c r="C72" s="88">
        <f>Data!ED34</f>
        <v>24906</v>
      </c>
      <c r="D72" s="88">
        <f>Data!EX34</f>
        <v>13657</v>
      </c>
      <c r="E72" s="88">
        <f>Data!FR34</f>
        <v>0</v>
      </c>
      <c r="F72" s="88">
        <f>Data!GL34</f>
        <v>0</v>
      </c>
      <c r="G72" s="88">
        <f>Data!HF34</f>
        <v>0</v>
      </c>
      <c r="H72" s="22">
        <f t="shared" si="1"/>
        <v>38563</v>
      </c>
      <c r="I72" s="1"/>
    </row>
    <row r="73" spans="2:9" x14ac:dyDescent="0.2">
      <c r="B73" s="9" t="str">
        <f>$B$44</f>
        <v>Physical Training</v>
      </c>
      <c r="C73" s="88">
        <f>Data!EE34</f>
        <v>50777</v>
      </c>
      <c r="D73" s="88">
        <f>Data!EY34</f>
        <v>0</v>
      </c>
      <c r="E73" s="88">
        <f>Data!FS34</f>
        <v>0</v>
      </c>
      <c r="F73" s="88">
        <f>Data!GM34</f>
        <v>0</v>
      </c>
      <c r="G73" s="88">
        <f>Data!HG34</f>
        <v>0</v>
      </c>
      <c r="H73" s="22">
        <f t="shared" si="1"/>
        <v>50777</v>
      </c>
      <c r="I73" s="1"/>
    </row>
    <row r="74" spans="2:9" x14ac:dyDescent="0.2">
      <c r="B74" s="9" t="str">
        <f>$B$45</f>
        <v>Health Services</v>
      </c>
      <c r="C74" s="88">
        <f>Data!EF34</f>
        <v>241810</v>
      </c>
      <c r="D74" s="88">
        <f>Data!EZ34</f>
        <v>455967</v>
      </c>
      <c r="E74" s="88">
        <f>Data!FT34</f>
        <v>1376942</v>
      </c>
      <c r="F74" s="88">
        <f>Data!GN34</f>
        <v>0</v>
      </c>
      <c r="G74" s="88">
        <f>Data!HH34</f>
        <v>350303</v>
      </c>
      <c r="H74" s="22">
        <f t="shared" si="1"/>
        <v>2425022</v>
      </c>
      <c r="I74" s="1"/>
    </row>
    <row r="75" spans="2:9" x14ac:dyDescent="0.2">
      <c r="B75" s="9" t="str">
        <f>$B$46</f>
        <v>Pharmacy</v>
      </c>
      <c r="C75" s="88">
        <f>Data!EG34</f>
        <v>0</v>
      </c>
      <c r="D75" s="88">
        <f>Data!FA34</f>
        <v>0</v>
      </c>
      <c r="E75" s="88">
        <f>Data!FU34</f>
        <v>0</v>
      </c>
      <c r="F75" s="88">
        <f>Data!GO34</f>
        <v>0</v>
      </c>
      <c r="G75" s="88">
        <f>Data!HI34</f>
        <v>0</v>
      </c>
      <c r="H75" s="22">
        <f t="shared" si="1"/>
        <v>0</v>
      </c>
      <c r="I75" s="1"/>
    </row>
    <row r="76" spans="2:9" x14ac:dyDescent="0.2">
      <c r="B76" s="9" t="str">
        <f>$B$47</f>
        <v>Business Administration</v>
      </c>
      <c r="C76" s="88">
        <f>Data!EH34</f>
        <v>974387</v>
      </c>
      <c r="D76" s="88">
        <f>Data!FB34</f>
        <v>2674302</v>
      </c>
      <c r="E76" s="88">
        <f>Data!FV34</f>
        <v>1492655</v>
      </c>
      <c r="F76" s="88">
        <f>Data!GP34</f>
        <v>1542</v>
      </c>
      <c r="G76" s="88">
        <f>Data!HJ34</f>
        <v>0</v>
      </c>
      <c r="H76" s="22">
        <f t="shared" si="1"/>
        <v>5142886</v>
      </c>
      <c r="I76" s="1"/>
    </row>
    <row r="77" spans="2:9" x14ac:dyDescent="0.2">
      <c r="B77" s="9" t="str">
        <f>$B$48</f>
        <v>Optometry</v>
      </c>
      <c r="C77" s="88">
        <f>Data!EI34</f>
        <v>0</v>
      </c>
      <c r="D77" s="88">
        <f>Data!FC34</f>
        <v>0</v>
      </c>
      <c r="E77" s="88">
        <f>Data!FW34</f>
        <v>0</v>
      </c>
      <c r="F77" s="88">
        <f>Data!GQ34</f>
        <v>0</v>
      </c>
      <c r="G77" s="88">
        <f>Data!HK34</f>
        <v>0</v>
      </c>
      <c r="H77" s="22">
        <f t="shared" si="1"/>
        <v>0</v>
      </c>
      <c r="I77" s="1"/>
    </row>
    <row r="78" spans="2:9" x14ac:dyDescent="0.2">
      <c r="B78" s="9" t="str">
        <f>$B$49</f>
        <v>Teacher Ed-Practice Teaching</v>
      </c>
      <c r="C78" s="88">
        <f>Data!EJ34</f>
        <v>0</v>
      </c>
      <c r="D78" s="88">
        <f>Data!FD34</f>
        <v>74041</v>
      </c>
      <c r="E78" s="88">
        <f>Data!FX34</f>
        <v>0</v>
      </c>
      <c r="F78" s="88">
        <f>Data!GR34</f>
        <v>0</v>
      </c>
      <c r="G78" s="88">
        <f>Data!HL34</f>
        <v>0</v>
      </c>
      <c r="H78" s="22">
        <f t="shared" si="1"/>
        <v>74041</v>
      </c>
      <c r="I78" s="1"/>
    </row>
    <row r="79" spans="2:9" x14ac:dyDescent="0.2">
      <c r="B79" s="9" t="str">
        <f>$B$50</f>
        <v>Technology</v>
      </c>
      <c r="C79" s="88">
        <f>Data!EK34</f>
        <v>27733</v>
      </c>
      <c r="D79" s="88">
        <f>Data!FE34</f>
        <v>85512</v>
      </c>
      <c r="E79" s="88">
        <f>Data!FY34</f>
        <v>11245</v>
      </c>
      <c r="F79" s="88">
        <f>Data!GS34</f>
        <v>0</v>
      </c>
      <c r="G79" s="88">
        <f>Data!HM34</f>
        <v>0</v>
      </c>
      <c r="H79" s="22">
        <f t="shared" si="1"/>
        <v>124490</v>
      </c>
      <c r="I79" s="1"/>
    </row>
    <row r="80" spans="2:9" x14ac:dyDescent="0.2">
      <c r="B80" s="9" t="str">
        <f>$B$51</f>
        <v>Nursing</v>
      </c>
      <c r="C80" s="88">
        <f>Data!EL34</f>
        <v>169775</v>
      </c>
      <c r="D80" s="88">
        <f>Data!FF34</f>
        <v>1933603</v>
      </c>
      <c r="E80" s="88">
        <f>Data!FZ34</f>
        <v>580817</v>
      </c>
      <c r="F80" s="88">
        <f>Data!GT34</f>
        <v>0</v>
      </c>
      <c r="G80" s="88">
        <f>Data!HN34</f>
        <v>0</v>
      </c>
      <c r="H80" s="22">
        <f t="shared" si="1"/>
        <v>2684195</v>
      </c>
      <c r="I80" s="1"/>
    </row>
    <row r="81" spans="2:9" x14ac:dyDescent="0.2">
      <c r="B81" s="39" t="str">
        <f>$B$52</f>
        <v>Totals</v>
      </c>
      <c r="C81" s="21">
        <f>SUM(C61:C80)</f>
        <v>10803182</v>
      </c>
      <c r="D81" s="21">
        <f>SUM(D61:D80)</f>
        <v>13830857</v>
      </c>
      <c r="E81" s="21">
        <f>SUM(E61:E80)</f>
        <v>10087600</v>
      </c>
      <c r="F81" s="21">
        <f>SUM(F61:F80)</f>
        <v>3040406</v>
      </c>
      <c r="G81" s="21">
        <f>SUM(G61:G80)</f>
        <v>353020</v>
      </c>
      <c r="H81" s="21">
        <f t="shared" si="1"/>
        <v>38115065</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28.5" x14ac:dyDescent="0.2">
      <c r="B84" s="366" t="s">
        <v>41</v>
      </c>
      <c r="C84" s="367"/>
      <c r="D84" s="363" t="str">
        <f>Data!T34</f>
        <v>Marsh, Gregory</v>
      </c>
      <c r="E84" s="363"/>
      <c r="F84" s="363"/>
      <c r="G84" s="94" t="str">
        <f>Data!U34</f>
        <v>(409) 880-2100</v>
      </c>
      <c r="H84" s="84" t="str">
        <f>Data!V34</f>
        <v>gregory.marsh@lamar.edu</v>
      </c>
    </row>
    <row r="85" spans="2:9" ht="13.5" customHeight="1" x14ac:dyDescent="0.2">
      <c r="B85" s="27"/>
      <c r="C85" s="27"/>
      <c r="D85" s="27"/>
      <c r="E85" s="27"/>
      <c r="F85" s="27"/>
      <c r="G85" s="27"/>
      <c r="H85" s="5"/>
    </row>
    <row r="86" spans="2:9" x14ac:dyDescent="0.2">
      <c r="B86" s="28" t="s">
        <v>33</v>
      </c>
      <c r="C86" s="13"/>
      <c r="D86" s="13"/>
      <c r="E86" s="13"/>
      <c r="F86" s="13"/>
      <c r="G86" s="13"/>
      <c r="H86" s="17">
        <f>H13+H14</f>
        <v>72688142</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Data!HR34</f>
        <v>0</v>
      </c>
      <c r="D91" s="171">
        <f>Data!IL34</f>
        <v>0</v>
      </c>
      <c r="E91" s="171">
        <f>Data!JF34</f>
        <v>0</v>
      </c>
      <c r="F91" s="171">
        <f>Data!JZ34</f>
        <v>0</v>
      </c>
      <c r="G91" s="171">
        <f>Data!KT34</f>
        <v>0</v>
      </c>
      <c r="H91" s="40">
        <f t="shared" ref="H91:H111" si="2">SUM(C91:G91)</f>
        <v>0</v>
      </c>
    </row>
    <row r="92" spans="2:9" x14ac:dyDescent="0.2">
      <c r="B92" s="9" t="str">
        <f>$B$33</f>
        <v>Science</v>
      </c>
      <c r="C92" s="171">
        <f>Data!HS34</f>
        <v>0</v>
      </c>
      <c r="D92" s="171">
        <f>Data!IM34</f>
        <v>0</v>
      </c>
      <c r="E92" s="171">
        <f>Data!JG34</f>
        <v>0</v>
      </c>
      <c r="F92" s="171">
        <f>Data!KA34</f>
        <v>0</v>
      </c>
      <c r="G92" s="171">
        <f>Data!KU34</f>
        <v>0</v>
      </c>
      <c r="H92" s="75">
        <f t="shared" si="2"/>
        <v>0</v>
      </c>
    </row>
    <row r="93" spans="2:9" x14ac:dyDescent="0.2">
      <c r="B93" s="9" t="str">
        <f>$B$34</f>
        <v>Fine Arts</v>
      </c>
      <c r="C93" s="171">
        <f>Data!HT34</f>
        <v>0</v>
      </c>
      <c r="D93" s="171">
        <f>Data!IN34</f>
        <v>0</v>
      </c>
      <c r="E93" s="171">
        <f>Data!JH34</f>
        <v>0</v>
      </c>
      <c r="F93" s="171">
        <f>Data!KB34</f>
        <v>0</v>
      </c>
      <c r="G93" s="171">
        <f>Data!KV34</f>
        <v>0</v>
      </c>
      <c r="H93" s="75">
        <f t="shared" si="2"/>
        <v>0</v>
      </c>
    </row>
    <row r="94" spans="2:9" x14ac:dyDescent="0.2">
      <c r="B94" s="9" t="str">
        <f>$B$35</f>
        <v>Teacher Education</v>
      </c>
      <c r="C94" s="171">
        <f>Data!HU34</f>
        <v>0</v>
      </c>
      <c r="D94" s="171">
        <f>Data!IO34</f>
        <v>0</v>
      </c>
      <c r="E94" s="171">
        <f>Data!JI34</f>
        <v>0</v>
      </c>
      <c r="F94" s="171">
        <f>Data!KC34</f>
        <v>0</v>
      </c>
      <c r="G94" s="171">
        <f>Data!KW34</f>
        <v>0</v>
      </c>
      <c r="H94" s="75">
        <f t="shared" si="2"/>
        <v>0</v>
      </c>
    </row>
    <row r="95" spans="2:9" x14ac:dyDescent="0.2">
      <c r="B95" s="9" t="str">
        <f>$B$36</f>
        <v>Agriculture</v>
      </c>
      <c r="C95" s="171">
        <f>Data!HV34</f>
        <v>0</v>
      </c>
      <c r="D95" s="171">
        <f>Data!IP34</f>
        <v>0</v>
      </c>
      <c r="E95" s="171">
        <f>Data!JJ34</f>
        <v>0</v>
      </c>
      <c r="F95" s="171">
        <f>Data!KD34</f>
        <v>0</v>
      </c>
      <c r="G95" s="171">
        <f>Data!KX34</f>
        <v>0</v>
      </c>
      <c r="H95" s="75">
        <f t="shared" si="2"/>
        <v>0</v>
      </c>
    </row>
    <row r="96" spans="2:9" x14ac:dyDescent="0.2">
      <c r="B96" s="9" t="str">
        <f>$B$37</f>
        <v>Engineering</v>
      </c>
      <c r="C96" s="171">
        <f>Data!HW34</f>
        <v>0</v>
      </c>
      <c r="D96" s="171">
        <f>Data!IQ34</f>
        <v>6750</v>
      </c>
      <c r="E96" s="171">
        <f>Data!JK34</f>
        <v>0</v>
      </c>
      <c r="F96" s="171">
        <f>Data!KE34</f>
        <v>0</v>
      </c>
      <c r="G96" s="171">
        <f>Data!KY34</f>
        <v>0</v>
      </c>
      <c r="H96" s="75">
        <f t="shared" si="2"/>
        <v>6750</v>
      </c>
    </row>
    <row r="97" spans="2:8" x14ac:dyDescent="0.2">
      <c r="B97" s="9" t="str">
        <f>$B$38</f>
        <v>Home Economics</v>
      </c>
      <c r="C97" s="171">
        <f>Data!HX34</f>
        <v>0</v>
      </c>
      <c r="D97" s="171">
        <f>Data!IR34</f>
        <v>0</v>
      </c>
      <c r="E97" s="171">
        <f>Data!JL34</f>
        <v>0</v>
      </c>
      <c r="F97" s="171">
        <f>Data!KF34</f>
        <v>0</v>
      </c>
      <c r="G97" s="171">
        <f>Data!KZ34</f>
        <v>0</v>
      </c>
      <c r="H97" s="75">
        <f t="shared" si="2"/>
        <v>0</v>
      </c>
    </row>
    <row r="98" spans="2:8" x14ac:dyDescent="0.2">
      <c r="B98" s="9" t="str">
        <f>$B$39</f>
        <v>Law</v>
      </c>
      <c r="C98" s="171">
        <f>Data!HY34</f>
        <v>0</v>
      </c>
      <c r="D98" s="171">
        <f>Data!IS34</f>
        <v>0</v>
      </c>
      <c r="E98" s="171">
        <f>Data!JM34</f>
        <v>0</v>
      </c>
      <c r="F98" s="171">
        <f>Data!KG34</f>
        <v>0</v>
      </c>
      <c r="G98" s="171">
        <f>Data!LA34</f>
        <v>0</v>
      </c>
      <c r="H98" s="75">
        <f t="shared" si="2"/>
        <v>0</v>
      </c>
    </row>
    <row r="99" spans="2:8" x14ac:dyDescent="0.2">
      <c r="B99" s="9" t="str">
        <f>$B$40</f>
        <v>Social Service</v>
      </c>
      <c r="C99" s="171">
        <f>Data!HZ34</f>
        <v>0</v>
      </c>
      <c r="D99" s="171">
        <f>Data!IT34</f>
        <v>0</v>
      </c>
      <c r="E99" s="171">
        <f>Data!JN34</f>
        <v>0</v>
      </c>
      <c r="F99" s="171">
        <f>Data!KH34</f>
        <v>0</v>
      </c>
      <c r="G99" s="171">
        <f>Data!LB34</f>
        <v>0</v>
      </c>
      <c r="H99" s="75">
        <f t="shared" si="2"/>
        <v>0</v>
      </c>
    </row>
    <row r="100" spans="2:8" x14ac:dyDescent="0.2">
      <c r="B100" s="9" t="str">
        <f>$B$41</f>
        <v>Library Science</v>
      </c>
      <c r="C100" s="171">
        <f>Data!IA34</f>
        <v>0</v>
      </c>
      <c r="D100" s="171">
        <f>Data!IU34</f>
        <v>0</v>
      </c>
      <c r="E100" s="171">
        <f>Data!JO34</f>
        <v>0</v>
      </c>
      <c r="F100" s="171">
        <f>Data!KI34</f>
        <v>0</v>
      </c>
      <c r="G100" s="171">
        <f>Data!LC34</f>
        <v>0</v>
      </c>
      <c r="H100" s="75">
        <f t="shared" si="2"/>
        <v>0</v>
      </c>
    </row>
    <row r="101" spans="2:8" x14ac:dyDescent="0.2">
      <c r="B101" s="9" t="str">
        <f>$B$42</f>
        <v>Veterinary Science</v>
      </c>
      <c r="C101" s="171">
        <f>Data!IB34</f>
        <v>0</v>
      </c>
      <c r="D101" s="171">
        <f>Data!IV34</f>
        <v>0</v>
      </c>
      <c r="E101" s="171">
        <f>Data!JP34</f>
        <v>0</v>
      </c>
      <c r="F101" s="171">
        <f>Data!KJ34</f>
        <v>0</v>
      </c>
      <c r="G101" s="171">
        <f>Data!LD34</f>
        <v>0</v>
      </c>
      <c r="H101" s="75">
        <f t="shared" si="2"/>
        <v>0</v>
      </c>
    </row>
    <row r="102" spans="2:8" x14ac:dyDescent="0.2">
      <c r="B102" s="9" t="str">
        <f>$B$43</f>
        <v>Vocational Training</v>
      </c>
      <c r="C102" s="171">
        <f>Data!IC34</f>
        <v>0</v>
      </c>
      <c r="D102" s="171">
        <f>Data!IW34</f>
        <v>0</v>
      </c>
      <c r="E102" s="171">
        <f>Data!JQ34</f>
        <v>0</v>
      </c>
      <c r="F102" s="171">
        <f>Data!KK34</f>
        <v>0</v>
      </c>
      <c r="G102" s="171">
        <f>Data!LE34</f>
        <v>0</v>
      </c>
      <c r="H102" s="75">
        <f t="shared" si="2"/>
        <v>0</v>
      </c>
    </row>
    <row r="103" spans="2:8" x14ac:dyDescent="0.2">
      <c r="B103" s="9" t="str">
        <f>$B$44</f>
        <v>Physical Training</v>
      </c>
      <c r="C103" s="171">
        <f>Data!ID34</f>
        <v>0</v>
      </c>
      <c r="D103" s="171">
        <f>Data!IX34</f>
        <v>0</v>
      </c>
      <c r="E103" s="171">
        <f>Data!JR34</f>
        <v>0</v>
      </c>
      <c r="F103" s="171">
        <f>Data!KL34</f>
        <v>0</v>
      </c>
      <c r="G103" s="171">
        <f>Data!LF34</f>
        <v>0</v>
      </c>
      <c r="H103" s="75">
        <f t="shared" si="2"/>
        <v>0</v>
      </c>
    </row>
    <row r="104" spans="2:8" x14ac:dyDescent="0.2">
      <c r="B104" s="9" t="str">
        <f>$B$45</f>
        <v>Health Services</v>
      </c>
      <c r="C104" s="171">
        <f>Data!IE34</f>
        <v>0</v>
      </c>
      <c r="D104" s="171">
        <f>Data!IY34</f>
        <v>0</v>
      </c>
      <c r="E104" s="171">
        <f>Data!JS34</f>
        <v>0</v>
      </c>
      <c r="F104" s="171">
        <f>Data!KM34</f>
        <v>0</v>
      </c>
      <c r="G104" s="171">
        <f>Data!LG34</f>
        <v>0</v>
      </c>
      <c r="H104" s="75">
        <f t="shared" si="2"/>
        <v>0</v>
      </c>
    </row>
    <row r="105" spans="2:8" x14ac:dyDescent="0.2">
      <c r="B105" s="9" t="str">
        <f>$B$46</f>
        <v>Pharmacy</v>
      </c>
      <c r="C105" s="171">
        <f>Data!IF34</f>
        <v>0</v>
      </c>
      <c r="D105" s="171">
        <f>Data!IZ34</f>
        <v>0</v>
      </c>
      <c r="E105" s="171">
        <f>Data!JT34</f>
        <v>0</v>
      </c>
      <c r="F105" s="171">
        <f>Data!KN34</f>
        <v>0</v>
      </c>
      <c r="G105" s="171">
        <f>Data!LH34</f>
        <v>0</v>
      </c>
      <c r="H105" s="75">
        <f t="shared" si="2"/>
        <v>0</v>
      </c>
    </row>
    <row r="106" spans="2:8" x14ac:dyDescent="0.2">
      <c r="B106" s="9" t="str">
        <f>$B$47</f>
        <v>Business Administration</v>
      </c>
      <c r="C106" s="171">
        <f>Data!IG34</f>
        <v>0</v>
      </c>
      <c r="D106" s="171">
        <f>Data!JA34</f>
        <v>0</v>
      </c>
      <c r="E106" s="171">
        <f>Data!JU34</f>
        <v>0</v>
      </c>
      <c r="F106" s="171">
        <f>Data!KO34</f>
        <v>0</v>
      </c>
      <c r="G106" s="171">
        <f>Data!LI34</f>
        <v>0</v>
      </c>
      <c r="H106" s="75">
        <f t="shared" si="2"/>
        <v>0</v>
      </c>
    </row>
    <row r="107" spans="2:8" x14ac:dyDescent="0.2">
      <c r="B107" s="9" t="str">
        <f>$B$48</f>
        <v>Optometry</v>
      </c>
      <c r="C107" s="171">
        <f>Data!IH34</f>
        <v>0</v>
      </c>
      <c r="D107" s="171">
        <f>Data!JB34</f>
        <v>0</v>
      </c>
      <c r="E107" s="171">
        <f>Data!JV34</f>
        <v>0</v>
      </c>
      <c r="F107" s="171">
        <f>Data!KP34</f>
        <v>0</v>
      </c>
      <c r="G107" s="171">
        <f>Data!LJ34</f>
        <v>0</v>
      </c>
      <c r="H107" s="75">
        <f t="shared" si="2"/>
        <v>0</v>
      </c>
    </row>
    <row r="108" spans="2:8" x14ac:dyDescent="0.2">
      <c r="B108" s="9" t="str">
        <f>$B$49</f>
        <v>Teacher Ed-Practice Teaching</v>
      </c>
      <c r="C108" s="171">
        <f>Data!II34</f>
        <v>0</v>
      </c>
      <c r="D108" s="171">
        <f>Data!JC34</f>
        <v>0</v>
      </c>
      <c r="E108" s="171">
        <f>Data!JW34</f>
        <v>0</v>
      </c>
      <c r="F108" s="171">
        <f>Data!KQ34</f>
        <v>0</v>
      </c>
      <c r="G108" s="171">
        <f>Data!LK34</f>
        <v>0</v>
      </c>
      <c r="H108" s="75">
        <f t="shared" si="2"/>
        <v>0</v>
      </c>
    </row>
    <row r="109" spans="2:8" x14ac:dyDescent="0.2">
      <c r="B109" s="9" t="str">
        <f>$B$50</f>
        <v>Technology</v>
      </c>
      <c r="C109" s="171">
        <f>Data!IJ34</f>
        <v>0</v>
      </c>
      <c r="D109" s="171">
        <f>Data!JD34</f>
        <v>0</v>
      </c>
      <c r="E109" s="171">
        <f>Data!JX34</f>
        <v>0</v>
      </c>
      <c r="F109" s="171">
        <f>Data!KR34</f>
        <v>0</v>
      </c>
      <c r="G109" s="171">
        <f>Data!LL34</f>
        <v>0</v>
      </c>
      <c r="H109" s="75">
        <f t="shared" si="2"/>
        <v>0</v>
      </c>
    </row>
    <row r="110" spans="2:8" x14ac:dyDescent="0.2">
      <c r="B110" s="9" t="str">
        <f>$B$51</f>
        <v>Nursing</v>
      </c>
      <c r="C110" s="171">
        <f>Data!IK34</f>
        <v>0</v>
      </c>
      <c r="D110" s="171">
        <f>Data!JE34</f>
        <v>0</v>
      </c>
      <c r="E110" s="171">
        <f>Data!JY34</f>
        <v>0</v>
      </c>
      <c r="F110" s="171">
        <f>Data!KS34</f>
        <v>0</v>
      </c>
      <c r="G110" s="171">
        <f>Data!HPM34</f>
        <v>0</v>
      </c>
      <c r="H110" s="75">
        <f t="shared" si="2"/>
        <v>0</v>
      </c>
    </row>
    <row r="111" spans="2:8" x14ac:dyDescent="0.2">
      <c r="B111" s="39" t="str">
        <f>$B$52</f>
        <v>Totals</v>
      </c>
      <c r="C111" s="40">
        <f>SUM(C91:C110)</f>
        <v>0</v>
      </c>
      <c r="D111" s="40">
        <f>SUM(D91:D110)</f>
        <v>6750</v>
      </c>
      <c r="E111" s="40">
        <f>SUM(E91:E110)</f>
        <v>0</v>
      </c>
      <c r="F111" s="40">
        <f>SUM(F91:F110)</f>
        <v>0</v>
      </c>
      <c r="G111" s="40">
        <f>SUM(G91:G110)</f>
        <v>0</v>
      </c>
      <c r="H111" s="40">
        <f t="shared" si="2"/>
        <v>6750</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5583751</v>
      </c>
      <c r="D116" s="21">
        <f t="shared" si="3"/>
        <v>2961648</v>
      </c>
      <c r="E116" s="21">
        <f t="shared" si="3"/>
        <v>1417068</v>
      </c>
      <c r="F116" s="21">
        <f t="shared" si="3"/>
        <v>23771</v>
      </c>
      <c r="G116" s="21">
        <f t="shared" si="3"/>
        <v>0</v>
      </c>
      <c r="H116" s="40">
        <f t="shared" ref="H116:H136" si="4">SUM(C116:G116)</f>
        <v>9986238</v>
      </c>
      <c r="I116" s="1"/>
    </row>
    <row r="117" spans="2:9" x14ac:dyDescent="0.2">
      <c r="B117" s="9" t="str">
        <f>$B$33</f>
        <v>Science</v>
      </c>
      <c r="C117" s="22">
        <f t="shared" si="3"/>
        <v>1190057</v>
      </c>
      <c r="D117" s="22">
        <f t="shared" si="3"/>
        <v>1751058</v>
      </c>
      <c r="E117" s="22">
        <f t="shared" si="3"/>
        <v>814191</v>
      </c>
      <c r="F117" s="22">
        <f t="shared" si="3"/>
        <v>0</v>
      </c>
      <c r="G117" s="22">
        <f t="shared" si="3"/>
        <v>0</v>
      </c>
      <c r="H117" s="75">
        <f t="shared" si="4"/>
        <v>3755306</v>
      </c>
      <c r="I117" s="1"/>
    </row>
    <row r="118" spans="2:9" x14ac:dyDescent="0.2">
      <c r="B118" s="9" t="str">
        <f>$B$34</f>
        <v>Fine Arts</v>
      </c>
      <c r="C118" s="22">
        <f t="shared" si="3"/>
        <v>1409565</v>
      </c>
      <c r="D118" s="22">
        <f t="shared" si="3"/>
        <v>1201161</v>
      </c>
      <c r="E118" s="22">
        <f t="shared" si="3"/>
        <v>172664</v>
      </c>
      <c r="F118" s="22">
        <f t="shared" si="3"/>
        <v>0</v>
      </c>
      <c r="G118" s="22">
        <f t="shared" si="3"/>
        <v>0</v>
      </c>
      <c r="H118" s="75">
        <f t="shared" si="4"/>
        <v>2783390</v>
      </c>
      <c r="I118" s="1"/>
    </row>
    <row r="119" spans="2:9" x14ac:dyDescent="0.2">
      <c r="B119" s="9" t="str">
        <f>$B$35</f>
        <v>Teacher Education</v>
      </c>
      <c r="C119" s="22">
        <f t="shared" si="3"/>
        <v>87355</v>
      </c>
      <c r="D119" s="22">
        <f t="shared" si="3"/>
        <v>393621</v>
      </c>
      <c r="E119" s="22">
        <f t="shared" si="3"/>
        <v>2511844</v>
      </c>
      <c r="F119" s="22">
        <f t="shared" si="3"/>
        <v>1245181</v>
      </c>
      <c r="G119" s="22">
        <f t="shared" si="3"/>
        <v>2717</v>
      </c>
      <c r="H119" s="75">
        <f t="shared" si="4"/>
        <v>4240718</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868681</v>
      </c>
      <c r="D121" s="22">
        <f t="shared" si="3"/>
        <v>1852765</v>
      </c>
      <c r="E121" s="22">
        <f t="shared" si="3"/>
        <v>1558266</v>
      </c>
      <c r="F121" s="22">
        <f t="shared" si="3"/>
        <v>1769912</v>
      </c>
      <c r="G121" s="22">
        <f t="shared" si="3"/>
        <v>0</v>
      </c>
      <c r="H121" s="75">
        <f t="shared" si="4"/>
        <v>6049624</v>
      </c>
      <c r="I121" s="1"/>
    </row>
    <row r="122" spans="2:9" x14ac:dyDescent="0.2">
      <c r="B122" s="9" t="str">
        <f>$B$38</f>
        <v>Home Economics</v>
      </c>
      <c r="C122" s="22">
        <f t="shared" si="3"/>
        <v>85432</v>
      </c>
      <c r="D122" s="22">
        <f t="shared" si="3"/>
        <v>178541</v>
      </c>
      <c r="E122" s="22">
        <f t="shared" si="3"/>
        <v>151908</v>
      </c>
      <c r="F122" s="22">
        <f t="shared" si="3"/>
        <v>0</v>
      </c>
      <c r="G122" s="22">
        <f t="shared" si="3"/>
        <v>0</v>
      </c>
      <c r="H122" s="75">
        <f t="shared" si="4"/>
        <v>415881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88099</v>
      </c>
      <c r="D124" s="22">
        <f t="shared" si="3"/>
        <v>261731</v>
      </c>
      <c r="E124" s="22">
        <f t="shared" si="3"/>
        <v>0</v>
      </c>
      <c r="F124" s="22">
        <f t="shared" si="3"/>
        <v>0</v>
      </c>
      <c r="G124" s="22">
        <f t="shared" si="3"/>
        <v>0</v>
      </c>
      <c r="H124" s="75">
        <f t="shared" si="4"/>
        <v>349830</v>
      </c>
      <c r="I124" s="1"/>
    </row>
    <row r="125" spans="2:9" x14ac:dyDescent="0.2">
      <c r="B125" s="9" t="str">
        <f>$B$41</f>
        <v>Library Science</v>
      </c>
      <c r="C125" s="22">
        <f t="shared" si="3"/>
        <v>854</v>
      </c>
      <c r="D125" s="22">
        <f t="shared" si="3"/>
        <v>0</v>
      </c>
      <c r="E125" s="22">
        <f t="shared" si="3"/>
        <v>0</v>
      </c>
      <c r="F125" s="22">
        <f t="shared" si="3"/>
        <v>0</v>
      </c>
      <c r="G125" s="22">
        <f t="shared" si="3"/>
        <v>0</v>
      </c>
      <c r="H125" s="75">
        <f t="shared" si="4"/>
        <v>854</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24906</v>
      </c>
      <c r="D127" s="22">
        <f t="shared" si="3"/>
        <v>13657</v>
      </c>
      <c r="E127" s="22">
        <f t="shared" si="3"/>
        <v>0</v>
      </c>
      <c r="F127" s="22">
        <f t="shared" si="3"/>
        <v>0</v>
      </c>
      <c r="G127" s="22">
        <f t="shared" si="3"/>
        <v>0</v>
      </c>
      <c r="H127" s="75">
        <f t="shared" si="4"/>
        <v>38563</v>
      </c>
      <c r="I127" s="1"/>
    </row>
    <row r="128" spans="2:9" x14ac:dyDescent="0.2">
      <c r="B128" s="9" t="str">
        <f>$B$44</f>
        <v>Physical Training</v>
      </c>
      <c r="C128" s="22">
        <f t="shared" si="3"/>
        <v>50777</v>
      </c>
      <c r="D128" s="22">
        <f t="shared" si="3"/>
        <v>0</v>
      </c>
      <c r="E128" s="22">
        <f t="shared" si="3"/>
        <v>0</v>
      </c>
      <c r="F128" s="22">
        <f t="shared" si="3"/>
        <v>0</v>
      </c>
      <c r="G128" s="22">
        <f t="shared" si="3"/>
        <v>0</v>
      </c>
      <c r="H128" s="75">
        <f t="shared" si="4"/>
        <v>50777</v>
      </c>
      <c r="I128" s="1"/>
    </row>
    <row r="129" spans="2:12" x14ac:dyDescent="0.2">
      <c r="B129" s="9" t="str">
        <f>$B$45</f>
        <v>Health Services</v>
      </c>
      <c r="C129" s="22">
        <f t="shared" si="3"/>
        <v>241810</v>
      </c>
      <c r="D129" s="22">
        <f t="shared" si="3"/>
        <v>455967</v>
      </c>
      <c r="E129" s="22">
        <f t="shared" si="3"/>
        <v>1376942</v>
      </c>
      <c r="F129" s="22">
        <f t="shared" si="3"/>
        <v>0</v>
      </c>
      <c r="G129" s="22">
        <f t="shared" si="3"/>
        <v>350303</v>
      </c>
      <c r="H129" s="75">
        <f t="shared" si="4"/>
        <v>2425022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974387</v>
      </c>
      <c r="D131" s="22">
        <f t="shared" si="3"/>
        <v>2674302</v>
      </c>
      <c r="E131" s="22">
        <f t="shared" si="3"/>
        <v>1492655</v>
      </c>
      <c r="F131" s="22">
        <f t="shared" si="3"/>
        <v>1542</v>
      </c>
      <c r="G131" s="22">
        <f t="shared" si="3"/>
        <v>0</v>
      </c>
      <c r="H131" s="75">
        <f t="shared" si="4"/>
        <v>5142886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74041</v>
      </c>
      <c r="E133" s="22">
        <f t="shared" si="5"/>
        <v>0</v>
      </c>
      <c r="F133" s="22">
        <f t="shared" si="5"/>
        <v>0</v>
      </c>
      <c r="G133" s="22">
        <f t="shared" si="5"/>
        <v>0</v>
      </c>
      <c r="H133" s="75">
        <f t="shared" si="4"/>
        <v>74041</v>
      </c>
      <c r="I133" s="1"/>
    </row>
    <row r="134" spans="2:12" x14ac:dyDescent="0.2">
      <c r="B134" s="9" t="str">
        <f>$B$50</f>
        <v>Technology</v>
      </c>
      <c r="C134" s="22">
        <f t="shared" si="5"/>
        <v>27733</v>
      </c>
      <c r="D134" s="22">
        <f t="shared" si="5"/>
        <v>85512</v>
      </c>
      <c r="E134" s="22">
        <f t="shared" si="5"/>
        <v>11245</v>
      </c>
      <c r="F134" s="22">
        <f t="shared" si="5"/>
        <v>0</v>
      </c>
      <c r="G134" s="22">
        <f t="shared" si="5"/>
        <v>0</v>
      </c>
      <c r="H134" s="75">
        <f t="shared" si="4"/>
        <v>124490</v>
      </c>
      <c r="I134" s="1"/>
    </row>
    <row r="135" spans="2:12" x14ac:dyDescent="0.2">
      <c r="B135" s="9" t="str">
        <f>$B$51</f>
        <v>Nursing</v>
      </c>
      <c r="C135" s="22">
        <f t="shared" si="5"/>
        <v>169775</v>
      </c>
      <c r="D135" s="22">
        <f t="shared" si="5"/>
        <v>1933603</v>
      </c>
      <c r="E135" s="22">
        <f t="shared" si="5"/>
        <v>580817</v>
      </c>
      <c r="F135" s="22">
        <f t="shared" si="5"/>
        <v>0</v>
      </c>
      <c r="G135" s="22">
        <f t="shared" si="5"/>
        <v>0</v>
      </c>
      <c r="H135" s="75">
        <f t="shared" si="4"/>
        <v>2684195</v>
      </c>
      <c r="I135" s="1"/>
    </row>
    <row r="136" spans="2:12" x14ac:dyDescent="0.2">
      <c r="B136" s="39" t="str">
        <f>$B$52</f>
        <v>Totals</v>
      </c>
      <c r="C136" s="40">
        <f>SUM(C116:C135)</f>
        <v>10803182</v>
      </c>
      <c r="D136" s="40">
        <f>SUM(D116:D135)</f>
        <v>13837607</v>
      </c>
      <c r="E136" s="40">
        <f>SUM(E116:E135)</f>
        <v>10087600</v>
      </c>
      <c r="F136" s="40">
        <f>SUM(F116:F135)</f>
        <v>3040406</v>
      </c>
      <c r="G136" s="40">
        <f>SUM(G116:G135)</f>
        <v>353020</v>
      </c>
      <c r="H136" s="40">
        <f t="shared" si="4"/>
        <v>38121815</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34566327</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Data!QD34</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Data!LN34</f>
        <v>0</v>
      </c>
      <c r="D143" s="171">
        <f>Data!MH34</f>
        <v>0</v>
      </c>
      <c r="E143" s="171">
        <f>Data!NB34</f>
        <v>0</v>
      </c>
      <c r="F143" s="171">
        <f>Data!NV34</f>
        <v>0</v>
      </c>
      <c r="G143" s="171">
        <f>Data!OP34</f>
        <v>0</v>
      </c>
      <c r="H143" s="172">
        <f>Data!PJ34</f>
        <v>9054857</v>
      </c>
      <c r="I143" s="76">
        <f t="shared" ref="I143:I162" si="6">SUM(C143:H143)</f>
        <v>9054857</v>
      </c>
    </row>
    <row r="144" spans="2:12" x14ac:dyDescent="0.2">
      <c r="B144" s="9" t="str">
        <f>$B$33</f>
        <v>Science</v>
      </c>
      <c r="C144" s="171">
        <f>Data!LO34</f>
        <v>0</v>
      </c>
      <c r="D144" s="171">
        <f>Data!MI34</f>
        <v>0</v>
      </c>
      <c r="E144" s="171">
        <f>Data!NC34</f>
        <v>0</v>
      </c>
      <c r="F144" s="171">
        <f>Data!NW34</f>
        <v>0</v>
      </c>
      <c r="G144" s="171">
        <f>Data!OQ34</f>
        <v>0</v>
      </c>
      <c r="H144" s="172">
        <f>Data!PK34</f>
        <v>3405062</v>
      </c>
      <c r="I144" s="76">
        <f t="shared" si="6"/>
        <v>3405062</v>
      </c>
    </row>
    <row r="145" spans="2:9" x14ac:dyDescent="0.2">
      <c r="B145" s="9" t="str">
        <f>$B$34</f>
        <v>Fine Arts</v>
      </c>
      <c r="C145" s="171">
        <f>Data!LP34</f>
        <v>0</v>
      </c>
      <c r="D145" s="171">
        <f>Data!MJ34</f>
        <v>0</v>
      </c>
      <c r="E145" s="171">
        <f>Data!ND34</f>
        <v>0</v>
      </c>
      <c r="F145" s="171">
        <f>Data!NX34</f>
        <v>0</v>
      </c>
      <c r="G145" s="171">
        <f>Data!OR34</f>
        <v>0</v>
      </c>
      <c r="H145" s="172">
        <f>Data!PL34</f>
        <v>2523793</v>
      </c>
      <c r="I145" s="76">
        <f t="shared" si="6"/>
        <v>2523793</v>
      </c>
    </row>
    <row r="146" spans="2:9" x14ac:dyDescent="0.2">
      <c r="B146" s="9" t="str">
        <f>$B$35</f>
        <v>Teacher Education</v>
      </c>
      <c r="C146" s="171">
        <f>Data!LQ34</f>
        <v>0</v>
      </c>
      <c r="D146" s="171">
        <f>Data!MK34</f>
        <v>0</v>
      </c>
      <c r="E146" s="171">
        <f>Data!NE34</f>
        <v>0</v>
      </c>
      <c r="F146" s="171">
        <f>Data!NY34</f>
        <v>0</v>
      </c>
      <c r="G146" s="171">
        <f>Data!OS34</f>
        <v>0</v>
      </c>
      <c r="H146" s="172">
        <f>Data!PN34</f>
        <v>3845201</v>
      </c>
      <c r="I146" s="76">
        <f t="shared" si="6"/>
        <v>3845201</v>
      </c>
    </row>
    <row r="147" spans="2:9" x14ac:dyDescent="0.2">
      <c r="B147" s="9" t="str">
        <f>$B$36</f>
        <v>Agriculture</v>
      </c>
      <c r="C147" s="171">
        <f>Data!LR34</f>
        <v>0</v>
      </c>
      <c r="D147" s="171">
        <f>Data!ML34</f>
        <v>0</v>
      </c>
      <c r="E147" s="171">
        <f>Data!NF34</f>
        <v>0</v>
      </c>
      <c r="F147" s="171">
        <f>Data!NZ34</f>
        <v>0</v>
      </c>
      <c r="G147" s="171">
        <f>Data!OT34</f>
        <v>0</v>
      </c>
      <c r="H147" s="172">
        <f>Data!PM34</f>
        <v>0</v>
      </c>
      <c r="I147" s="76">
        <f t="shared" si="6"/>
        <v>0</v>
      </c>
    </row>
    <row r="148" spans="2:9" x14ac:dyDescent="0.2">
      <c r="B148" s="9" t="str">
        <f>$B$37</f>
        <v>Engineering</v>
      </c>
      <c r="C148" s="171">
        <f>Data!LS34</f>
        <v>0</v>
      </c>
      <c r="D148" s="171">
        <f>Data!MM34</f>
        <v>0</v>
      </c>
      <c r="E148" s="171">
        <f>Data!NG34</f>
        <v>0</v>
      </c>
      <c r="F148" s="171">
        <f>Data!OA34</f>
        <v>0</v>
      </c>
      <c r="G148" s="171">
        <f>Data!OU34</f>
        <v>0</v>
      </c>
      <c r="H148" s="172">
        <f>Data!PO34</f>
        <v>5485397</v>
      </c>
      <c r="I148" s="76">
        <f t="shared" si="6"/>
        <v>5485397</v>
      </c>
    </row>
    <row r="149" spans="2:9" x14ac:dyDescent="0.2">
      <c r="B149" s="9" t="str">
        <f>$B$38</f>
        <v>Home Economics</v>
      </c>
      <c r="C149" s="171">
        <f>Data!LT34</f>
        <v>0</v>
      </c>
      <c r="D149" s="171">
        <f>Data!MN34</f>
        <v>0</v>
      </c>
      <c r="E149" s="171">
        <f>Data!NH34</f>
        <v>0</v>
      </c>
      <c r="F149" s="171">
        <f>Data!OB34</f>
        <v>0</v>
      </c>
      <c r="G149" s="171">
        <f>Data!OV34</f>
        <v>0</v>
      </c>
      <c r="H149" s="172">
        <f>Data!PP34</f>
        <v>377093</v>
      </c>
      <c r="I149" s="76">
        <f t="shared" si="6"/>
        <v>377093</v>
      </c>
    </row>
    <row r="150" spans="2:9" x14ac:dyDescent="0.2">
      <c r="B150" s="9" t="str">
        <f>$B$39</f>
        <v>Law</v>
      </c>
      <c r="C150" s="171">
        <f>Data!LU34</f>
        <v>0</v>
      </c>
      <c r="D150" s="171">
        <f>Data!MO34</f>
        <v>0</v>
      </c>
      <c r="E150" s="171">
        <f>Data!NI34</f>
        <v>0</v>
      </c>
      <c r="F150" s="171">
        <f>Data!OC34</f>
        <v>0</v>
      </c>
      <c r="G150" s="171">
        <f>Data!OW34</f>
        <v>0</v>
      </c>
      <c r="H150" s="172">
        <f>Data!PQ34</f>
        <v>0</v>
      </c>
      <c r="I150" s="76">
        <f t="shared" si="6"/>
        <v>0</v>
      </c>
    </row>
    <row r="151" spans="2:9" x14ac:dyDescent="0.2">
      <c r="B151" s="9" t="str">
        <f>$B$40</f>
        <v>Social Service</v>
      </c>
      <c r="C151" s="171">
        <f>Data!LV34</f>
        <v>0</v>
      </c>
      <c r="D151" s="171">
        <f>Data!MP34</f>
        <v>0</v>
      </c>
      <c r="E151" s="171">
        <f>Data!NJ34</f>
        <v>0</v>
      </c>
      <c r="F151" s="171">
        <f>Data!OD34</f>
        <v>0</v>
      </c>
      <c r="G151" s="171">
        <f>Data!OX34</f>
        <v>0</v>
      </c>
      <c r="H151" s="172">
        <f>Data!PR34</f>
        <v>317203</v>
      </c>
      <c r="I151" s="76">
        <f t="shared" si="6"/>
        <v>317203</v>
      </c>
    </row>
    <row r="152" spans="2:9" x14ac:dyDescent="0.2">
      <c r="B152" s="9" t="str">
        <f>$B$41</f>
        <v>Library Science</v>
      </c>
      <c r="C152" s="171">
        <f>Data!LW34</f>
        <v>0</v>
      </c>
      <c r="D152" s="171">
        <f>Data!MQ34</f>
        <v>0</v>
      </c>
      <c r="E152" s="171">
        <f>Data!NK34</f>
        <v>0</v>
      </c>
      <c r="F152" s="171">
        <f>Data!OE34</f>
        <v>0</v>
      </c>
      <c r="G152" s="171">
        <f>Data!OY34</f>
        <v>0</v>
      </c>
      <c r="H152" s="172">
        <f>Data!PS34</f>
        <v>774</v>
      </c>
      <c r="I152" s="76">
        <f t="shared" si="6"/>
        <v>774</v>
      </c>
    </row>
    <row r="153" spans="2:9" x14ac:dyDescent="0.2">
      <c r="B153" s="9" t="str">
        <f>$B$42</f>
        <v>Veterinary Science</v>
      </c>
      <c r="C153" s="171">
        <f>Data!LX34</f>
        <v>0</v>
      </c>
      <c r="D153" s="171">
        <f>Data!MR34</f>
        <v>0</v>
      </c>
      <c r="E153" s="171">
        <f>Data!NL34</f>
        <v>0</v>
      </c>
      <c r="F153" s="171">
        <f>Data!OF34</f>
        <v>0</v>
      </c>
      <c r="G153" s="171">
        <f>Data!OZ34</f>
        <v>0</v>
      </c>
      <c r="H153" s="172">
        <f>Data!PT34</f>
        <v>0</v>
      </c>
      <c r="I153" s="76">
        <f t="shared" si="6"/>
        <v>0</v>
      </c>
    </row>
    <row r="154" spans="2:9" x14ac:dyDescent="0.2">
      <c r="B154" s="9" t="str">
        <f>$B$43</f>
        <v>Vocational Training</v>
      </c>
      <c r="C154" s="171">
        <f>Data!LY34</f>
        <v>0</v>
      </c>
      <c r="D154" s="171">
        <f>Data!MS34</f>
        <v>0</v>
      </c>
      <c r="E154" s="171">
        <f>Data!NM34</f>
        <v>0</v>
      </c>
      <c r="F154" s="171">
        <f>Data!OG34</f>
        <v>0</v>
      </c>
      <c r="G154" s="171">
        <f>Data!PA34</f>
        <v>0</v>
      </c>
      <c r="H154" s="172">
        <f>Data!PU34</f>
        <v>34966</v>
      </c>
      <c r="I154" s="76">
        <f t="shared" si="6"/>
        <v>34966</v>
      </c>
    </row>
    <row r="155" spans="2:9" x14ac:dyDescent="0.2">
      <c r="B155" s="9" t="str">
        <f>$B$44</f>
        <v>Physical Training</v>
      </c>
      <c r="C155" s="171">
        <f>Data!LZ34</f>
        <v>0</v>
      </c>
      <c r="D155" s="171">
        <f>Data!MT34</f>
        <v>0</v>
      </c>
      <c r="E155" s="171">
        <f>Data!NN34</f>
        <v>0</v>
      </c>
      <c r="F155" s="171">
        <f>Data!OH34</f>
        <v>0</v>
      </c>
      <c r="G155" s="171">
        <f>Data!PB34</f>
        <v>0</v>
      </c>
      <c r="H155" s="172">
        <f>Data!PV34</f>
        <v>46041</v>
      </c>
      <c r="I155" s="76">
        <f t="shared" si="6"/>
        <v>46041</v>
      </c>
    </row>
    <row r="156" spans="2:9" x14ac:dyDescent="0.2">
      <c r="B156" s="9" t="str">
        <f>$B$45</f>
        <v>Health Services</v>
      </c>
      <c r="C156" s="171">
        <f>Data!MA34</f>
        <v>0</v>
      </c>
      <c r="D156" s="171">
        <f>Data!MU34</f>
        <v>0</v>
      </c>
      <c r="E156" s="171">
        <f>Data!NO34</f>
        <v>0</v>
      </c>
      <c r="F156" s="171">
        <f>Data!OI34</f>
        <v>0</v>
      </c>
      <c r="G156" s="171">
        <f>Data!PC34</f>
        <v>0</v>
      </c>
      <c r="H156" s="172">
        <f>Data!PW34</f>
        <v>2198849</v>
      </c>
      <c r="I156" s="76">
        <f t="shared" si="6"/>
        <v>2198849</v>
      </c>
    </row>
    <row r="157" spans="2:9" x14ac:dyDescent="0.2">
      <c r="B157" s="9" t="str">
        <f>$B$46</f>
        <v>Pharmacy</v>
      </c>
      <c r="C157" s="171">
        <f>Data!MB34</f>
        <v>0</v>
      </c>
      <c r="D157" s="171">
        <f>Data!MV34</f>
        <v>0</v>
      </c>
      <c r="E157" s="171">
        <f>Data!NP34</f>
        <v>0</v>
      </c>
      <c r="F157" s="171">
        <f>Data!OJ34</f>
        <v>0</v>
      </c>
      <c r="G157" s="171">
        <f>Data!PD34</f>
        <v>0</v>
      </c>
      <c r="H157" s="172">
        <f>Data!PX34</f>
        <v>0</v>
      </c>
      <c r="I157" s="76">
        <f t="shared" si="6"/>
        <v>0</v>
      </c>
    </row>
    <row r="158" spans="2:9" x14ac:dyDescent="0.2">
      <c r="B158" s="9" t="str">
        <f>$B$47</f>
        <v>Business Administration</v>
      </c>
      <c r="C158" s="171">
        <f>Data!MC34</f>
        <v>0</v>
      </c>
      <c r="D158" s="171">
        <f>Data!MW34</f>
        <v>0</v>
      </c>
      <c r="E158" s="171">
        <f>Data!NQ34</f>
        <v>0</v>
      </c>
      <c r="F158" s="171">
        <f>Data!OK34</f>
        <v>0</v>
      </c>
      <c r="G158" s="171">
        <f>Data!PE34</f>
        <v>0</v>
      </c>
      <c r="H158" s="172">
        <f>Data!PY34</f>
        <v>4663227</v>
      </c>
      <c r="I158" s="76">
        <f t="shared" si="6"/>
        <v>4663227</v>
      </c>
    </row>
    <row r="159" spans="2:9" x14ac:dyDescent="0.2">
      <c r="B159" s="9" t="str">
        <f>$B$48</f>
        <v>Optometry</v>
      </c>
      <c r="C159" s="171">
        <f>Data!MD34</f>
        <v>0</v>
      </c>
      <c r="D159" s="171">
        <f>Data!MX34</f>
        <v>0</v>
      </c>
      <c r="E159" s="171">
        <f>Data!NR34</f>
        <v>0</v>
      </c>
      <c r="F159" s="171">
        <f>Data!OL34</f>
        <v>0</v>
      </c>
      <c r="G159" s="171">
        <f>Data!PF34</f>
        <v>0</v>
      </c>
      <c r="H159" s="172">
        <f>Data!PZ34</f>
        <v>0</v>
      </c>
      <c r="I159" s="76">
        <f t="shared" si="6"/>
        <v>0</v>
      </c>
    </row>
    <row r="160" spans="2:9" x14ac:dyDescent="0.2">
      <c r="B160" s="9" t="str">
        <f>$B$49</f>
        <v>Teacher Ed-Practice Teaching</v>
      </c>
      <c r="C160" s="171">
        <f>Data!ME34</f>
        <v>0</v>
      </c>
      <c r="D160" s="171">
        <f>Data!MY34</f>
        <v>0</v>
      </c>
      <c r="E160" s="171">
        <f>Data!NS34</f>
        <v>0</v>
      </c>
      <c r="F160" s="171">
        <f>Data!OM34</f>
        <v>0</v>
      </c>
      <c r="G160" s="171">
        <f>Data!PG34</f>
        <v>0</v>
      </c>
      <c r="H160" s="172">
        <f>Data!QA34</f>
        <v>67135</v>
      </c>
      <c r="I160" s="76">
        <f t="shared" si="6"/>
        <v>67135</v>
      </c>
    </row>
    <row r="161" spans="2:10" x14ac:dyDescent="0.2">
      <c r="B161" s="9" t="str">
        <f>$B$50</f>
        <v>Technology</v>
      </c>
      <c r="C161" s="171">
        <f>Data!MF34</f>
        <v>0</v>
      </c>
      <c r="D161" s="171">
        <f>Data!MZ34</f>
        <v>0</v>
      </c>
      <c r="E161" s="171">
        <f>Data!NT34</f>
        <v>0</v>
      </c>
      <c r="F161" s="171">
        <f>Data!ON34</f>
        <v>0</v>
      </c>
      <c r="G161" s="171">
        <f>Data!PH34</f>
        <v>0</v>
      </c>
      <c r="H161" s="172">
        <f>Data!QB34</f>
        <v>112879</v>
      </c>
      <c r="I161" s="76">
        <f t="shared" si="6"/>
        <v>112879</v>
      </c>
    </row>
    <row r="162" spans="2:10" x14ac:dyDescent="0.2">
      <c r="B162" s="9" t="str">
        <f>$B$51</f>
        <v>Nursing</v>
      </c>
      <c r="C162" s="171">
        <f>Data!MG34</f>
        <v>0</v>
      </c>
      <c r="D162" s="171">
        <f>Data!NA34</f>
        <v>0</v>
      </c>
      <c r="E162" s="171">
        <f>Data!NU34</f>
        <v>0</v>
      </c>
      <c r="F162" s="171">
        <f>Data!OO34</f>
        <v>0</v>
      </c>
      <c r="G162" s="171">
        <f>Data!PI34</f>
        <v>0</v>
      </c>
      <c r="H162" s="172">
        <f>Data!QC34</f>
        <v>2433850</v>
      </c>
      <c r="I162" s="76">
        <f t="shared" si="6"/>
        <v>2433850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34566327</v>
      </c>
      <c r="I163" s="76">
        <f>SUM(I143:I162)</f>
        <v>34566327</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5062974.3481586361</v>
      </c>
      <c r="D168" s="21">
        <f t="shared" si="8"/>
        <v>2685425.5951376283</v>
      </c>
      <c r="E168" s="21">
        <f t="shared" si="8"/>
        <v>1284903.0935649641</v>
      </c>
      <c r="F168" s="21">
        <f t="shared" si="8"/>
        <v>21553.963138771578</v>
      </c>
      <c r="G168" s="21">
        <f t="shared" si="8"/>
        <v>0</v>
      </c>
      <c r="H168" s="40">
        <f t="shared" ref="H168:H188" si="9">SUM(C168:G168)</f>
        <v>9054857.0000000019</v>
      </c>
      <c r="I168" s="56"/>
      <c r="J168" s="57"/>
    </row>
    <row r="169" spans="2:10" x14ac:dyDescent="0.2">
      <c r="B169" s="9" t="str">
        <f>$B$33</f>
        <v>Science</v>
      </c>
      <c r="C169" s="22">
        <f t="shared" si="8"/>
        <v>1079064.6270993629</v>
      </c>
      <c r="D169" s="22">
        <f t="shared" si="8"/>
        <v>1587743.0642392391</v>
      </c>
      <c r="E169" s="22">
        <f t="shared" si="8"/>
        <v>738254.30866139801</v>
      </c>
      <c r="F169" s="22">
        <f t="shared" si="8"/>
        <v>0</v>
      </c>
      <c r="G169" s="22">
        <f t="shared" si="8"/>
        <v>0</v>
      </c>
      <c r="H169" s="75">
        <f t="shared" si="9"/>
        <v>3405062</v>
      </c>
      <c r="I169" s="56"/>
      <c r="J169" s="57"/>
    </row>
    <row r="170" spans="2:10" x14ac:dyDescent="0.2">
      <c r="B170" s="9" t="str">
        <f>$B$34</f>
        <v>Fine Arts</v>
      </c>
      <c r="C170" s="22">
        <f t="shared" si="8"/>
        <v>1278099.8279238627</v>
      </c>
      <c r="D170" s="22">
        <f t="shared" si="8"/>
        <v>1089132.9363377034</v>
      </c>
      <c r="E170" s="22">
        <f t="shared" si="8"/>
        <v>156560.23573843407</v>
      </c>
      <c r="F170" s="22">
        <f t="shared" si="8"/>
        <v>0</v>
      </c>
      <c r="G170" s="22">
        <f t="shared" si="8"/>
        <v>0</v>
      </c>
      <c r="H170" s="75">
        <f t="shared" si="9"/>
        <v>2523793</v>
      </c>
      <c r="I170" s="56"/>
      <c r="J170" s="57"/>
    </row>
    <row r="171" spans="2:10" x14ac:dyDescent="0.2">
      <c r="B171" s="9" t="str">
        <f>$B$35</f>
        <v>Teacher Education</v>
      </c>
      <c r="C171" s="22">
        <f t="shared" si="8"/>
        <v>79207.703354714933</v>
      </c>
      <c r="D171" s="22">
        <f t="shared" si="8"/>
        <v>356909.34007425158</v>
      </c>
      <c r="E171" s="22">
        <f t="shared" si="8"/>
        <v>2277573.0573558533</v>
      </c>
      <c r="F171" s="22">
        <f t="shared" si="8"/>
        <v>1129047.3043435097</v>
      </c>
      <c r="G171" s="22">
        <f t="shared" si="8"/>
        <v>2463.594871670316</v>
      </c>
      <c r="H171" s="75">
        <f t="shared" si="9"/>
        <v>3845200.9999999995</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787662.2003874951</v>
      </c>
      <c r="D173" s="22">
        <f t="shared" si="8"/>
        <v>1679964.1717741466</v>
      </c>
      <c r="E173" s="22">
        <f t="shared" si="8"/>
        <v>1412932.0502566772</v>
      </c>
      <c r="F173" s="22">
        <f t="shared" si="8"/>
        <v>1604838.5775816811</v>
      </c>
      <c r="G173" s="22">
        <f t="shared" si="8"/>
        <v>0</v>
      </c>
      <c r="H173" s="75">
        <f t="shared" si="9"/>
        <v>5485397</v>
      </c>
      <c r="I173" s="56"/>
      <c r="J173" s="57"/>
    </row>
    <row r="174" spans="2:10" x14ac:dyDescent="0.2">
      <c r="B174" s="9" t="str">
        <f>$B$38</f>
        <v>Home Economics</v>
      </c>
      <c r="C174" s="22">
        <f t="shared" si="8"/>
        <v>77464.00815617929</v>
      </c>
      <c r="D174" s="22">
        <f t="shared" si="8"/>
        <v>161889.00505913951</v>
      </c>
      <c r="E174" s="22">
        <f t="shared" si="8"/>
        <v>137739.98678468118</v>
      </c>
      <c r="F174" s="22">
        <f t="shared" si="8"/>
        <v>0</v>
      </c>
      <c r="G174" s="22">
        <f t="shared" si="8"/>
        <v>0</v>
      </c>
      <c r="H174" s="75">
        <f t="shared" si="9"/>
        <v>377093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79882.420309864785</v>
      </c>
      <c r="D176" s="22">
        <f t="shared" si="8"/>
        <v>237320.5796901352</v>
      </c>
      <c r="E176" s="22">
        <f t="shared" si="8"/>
        <v>0</v>
      </c>
      <c r="F176" s="22">
        <f t="shared" si="8"/>
        <v>0</v>
      </c>
      <c r="G176" s="22">
        <f t="shared" si="8"/>
        <v>0</v>
      </c>
      <c r="H176" s="75">
        <f t="shared" si="9"/>
        <v>317203</v>
      </c>
      <c r="I176" s="56"/>
      <c r="J176" s="57"/>
    </row>
    <row r="177" spans="2:10" x14ac:dyDescent="0.2">
      <c r="B177" s="9" t="str">
        <f>$B$41</f>
        <v>Library Science</v>
      </c>
      <c r="C177" s="22">
        <f t="shared" si="8"/>
        <v>774</v>
      </c>
      <c r="D177" s="22">
        <f t="shared" si="8"/>
        <v>0</v>
      </c>
      <c r="E177" s="22">
        <f t="shared" si="8"/>
        <v>0</v>
      </c>
      <c r="F177" s="22">
        <f t="shared" si="8"/>
        <v>0</v>
      </c>
      <c r="G177" s="22">
        <f t="shared" si="8"/>
        <v>0</v>
      </c>
      <c r="H177" s="75">
        <f t="shared" si="9"/>
        <v>774</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22582.869486295152</v>
      </c>
      <c r="D179" s="22">
        <f t="shared" si="8"/>
        <v>12383.130513704846</v>
      </c>
      <c r="E179" s="22">
        <f t="shared" si="8"/>
        <v>0</v>
      </c>
      <c r="F179" s="22">
        <f t="shared" si="8"/>
        <v>0</v>
      </c>
      <c r="G179" s="22">
        <f t="shared" si="8"/>
        <v>0</v>
      </c>
      <c r="H179" s="75">
        <f t="shared" si="9"/>
        <v>34966</v>
      </c>
      <c r="I179" s="56"/>
      <c r="J179" s="57"/>
    </row>
    <row r="180" spans="2:10" x14ac:dyDescent="0.2">
      <c r="B180" s="9" t="str">
        <f>$B$44</f>
        <v>Physical Training</v>
      </c>
      <c r="C180" s="22">
        <f t="shared" si="8"/>
        <v>46041</v>
      </c>
      <c r="D180" s="22">
        <f t="shared" si="8"/>
        <v>0</v>
      </c>
      <c r="E180" s="22">
        <f t="shared" si="8"/>
        <v>0</v>
      </c>
      <c r="F180" s="22">
        <f t="shared" si="8"/>
        <v>0</v>
      </c>
      <c r="G180" s="22">
        <f t="shared" si="8"/>
        <v>0</v>
      </c>
      <c r="H180" s="75">
        <f t="shared" si="9"/>
        <v>46041</v>
      </c>
      <c r="I180" s="56"/>
      <c r="J180" s="57"/>
    </row>
    <row r="181" spans="2:10" x14ac:dyDescent="0.2">
      <c r="B181" s="9" t="str">
        <f>$B$45</f>
        <v>Health Services</v>
      </c>
      <c r="C181" s="22">
        <f t="shared" si="8"/>
        <v>219257.25898156801</v>
      </c>
      <c r="D181" s="22">
        <f t="shared" si="8"/>
        <v>413440.61290289328</v>
      </c>
      <c r="E181" s="22">
        <f t="shared" si="8"/>
        <v>1248519.6174541921</v>
      </c>
      <c r="F181" s="22">
        <f t="shared" si="8"/>
        <v>0</v>
      </c>
      <c r="G181" s="22">
        <f t="shared" si="8"/>
        <v>317631.51066134661</v>
      </c>
      <c r="H181" s="75">
        <f t="shared" si="9"/>
        <v>2198849</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883509.33052939537</v>
      </c>
      <c r="D183" s="22">
        <f t="shared" si="8"/>
        <v>2424879.2006188743</v>
      </c>
      <c r="E183" s="22">
        <f t="shared" si="8"/>
        <v>1353440.2858015909</v>
      </c>
      <c r="F183" s="22">
        <f t="shared" si="8"/>
        <v>1398.1830501395521</v>
      </c>
      <c r="G183" s="22">
        <f t="shared" si="8"/>
        <v>0</v>
      </c>
      <c r="H183" s="75">
        <f t="shared" si="9"/>
        <v>4663227.0000000009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67135</v>
      </c>
      <c r="E185" s="22">
        <f t="shared" si="10"/>
        <v>0</v>
      </c>
      <c r="F185" s="22">
        <f t="shared" si="10"/>
        <v>0</v>
      </c>
      <c r="G185" s="22">
        <f t="shared" si="10"/>
        <v>0</v>
      </c>
      <c r="H185" s="75">
        <f t="shared" si="9"/>
        <v>67135</v>
      </c>
      <c r="I185" s="56"/>
      <c r="J185" s="57"/>
    </row>
    <row r="186" spans="2:10" x14ac:dyDescent="0.2">
      <c r="B186" s="9" t="str">
        <f>$B$50</f>
        <v>Technology</v>
      </c>
      <c r="C186" s="22">
        <f t="shared" si="10"/>
        <v>25146.383701502127</v>
      </c>
      <c r="D186" s="22">
        <f t="shared" si="10"/>
        <v>77536.420981604955</v>
      </c>
      <c r="E186" s="22">
        <f t="shared" si="10"/>
        <v>10196.195316892923</v>
      </c>
      <c r="F186" s="22">
        <f t="shared" si="10"/>
        <v>0</v>
      </c>
      <c r="G186" s="22">
        <f t="shared" si="10"/>
        <v>0</v>
      </c>
      <c r="H186" s="75">
        <f t="shared" si="9"/>
        <v>112879</v>
      </c>
      <c r="I186" s="56"/>
      <c r="J186" s="57"/>
    </row>
    <row r="187" spans="2:10" x14ac:dyDescent="0.2">
      <c r="B187" s="9" t="str">
        <f>$B$51</f>
        <v>Nursing</v>
      </c>
      <c r="C187" s="22">
        <f t="shared" si="10"/>
        <v>153940.70987763556</v>
      </c>
      <c r="D187" s="22">
        <f t="shared" si="10"/>
        <v>1753262.9565102386</v>
      </c>
      <c r="E187" s="22">
        <f t="shared" si="10"/>
        <v>526646.33361212583</v>
      </c>
      <c r="F187" s="22">
        <f t="shared" si="10"/>
        <v>0</v>
      </c>
      <c r="G187" s="22">
        <f t="shared" si="10"/>
        <v>0</v>
      </c>
      <c r="H187" s="75">
        <f t="shared" si="9"/>
        <v>2433850</v>
      </c>
      <c r="I187" s="56"/>
      <c r="J187" s="57"/>
    </row>
    <row r="188" spans="2:10" x14ac:dyDescent="0.2">
      <c r="B188" s="39" t="str">
        <f>$B$52</f>
        <v>Totals</v>
      </c>
      <c r="C188" s="40">
        <f>SUM(C168:C187)</f>
        <v>9795606.6879665144</v>
      </c>
      <c r="D188" s="40">
        <f>SUM(D168:D187)</f>
        <v>12547022.013839558</v>
      </c>
      <c r="E188" s="40">
        <f>SUM(E168:E187)</f>
        <v>9146765.1645468082</v>
      </c>
      <c r="F188" s="40">
        <f>SUM(F168:F187)</f>
        <v>2756838.0281141014</v>
      </c>
      <c r="G188" s="40">
        <f>SUM(G168:G187)</f>
        <v>320095.1055330169</v>
      </c>
      <c r="H188" s="40">
        <f t="shared" si="9"/>
        <v>34566327</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34690503</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5081162.3427885845</v>
      </c>
      <c r="D193" s="42">
        <f t="shared" si="11"/>
        <v>2695072.5937089827</v>
      </c>
      <c r="E193" s="42">
        <f t="shared" si="11"/>
        <v>1289518.9199465977</v>
      </c>
      <c r="F193" s="42">
        <f t="shared" si="11"/>
        <v>21631.392597991464</v>
      </c>
      <c r="G193" s="42">
        <f t="shared" si="11"/>
        <v>0</v>
      </c>
      <c r="H193" s="42">
        <f>SUM(C193:G193)</f>
        <v>9087385.2490421571</v>
      </c>
      <c r="I193" s="1"/>
    </row>
    <row r="194" spans="2:9" x14ac:dyDescent="0.2">
      <c r="B194" s="9" t="str">
        <f>$B$33</f>
        <v>Science</v>
      </c>
      <c r="C194" s="43">
        <f t="shared" si="11"/>
        <v>1082940.9861170303</v>
      </c>
      <c r="D194" s="43">
        <f t="shared" si="11"/>
        <v>1593446.7653802424</v>
      </c>
      <c r="E194" s="43">
        <f t="shared" si="11"/>
        <v>740906.36366796796</v>
      </c>
      <c r="F194" s="43">
        <f t="shared" si="11"/>
        <v>0</v>
      </c>
      <c r="G194" s="43">
        <f t="shared" si="11"/>
        <v>0</v>
      </c>
      <c r="H194" s="43">
        <f t="shared" ref="H194:H213" si="12">SUM(C194:G194)</f>
        <v>3417294.1151652401</v>
      </c>
      <c r="I194" s="1"/>
    </row>
    <row r="195" spans="2:9" x14ac:dyDescent="0.2">
      <c r="B195" s="9" t="str">
        <f>$B$34</f>
        <v>Fine Arts</v>
      </c>
      <c r="C195" s="43">
        <f t="shared" si="11"/>
        <v>1282691.2585666501</v>
      </c>
      <c r="D195" s="43">
        <f t="shared" si="11"/>
        <v>1093045.5245633766</v>
      </c>
      <c r="E195" s="43">
        <f t="shared" si="11"/>
        <v>157122.66086995072</v>
      </c>
      <c r="F195" s="43">
        <f t="shared" si="11"/>
        <v>0</v>
      </c>
      <c r="G195" s="43">
        <f t="shared" si="11"/>
        <v>0</v>
      </c>
      <c r="H195" s="43">
        <f t="shared" si="12"/>
        <v>2532859.4439999773</v>
      </c>
      <c r="I195" s="1"/>
    </row>
    <row r="196" spans="2:9" x14ac:dyDescent="0.2">
      <c r="B196" s="9" t="str">
        <f>$B$35</f>
        <v>Teacher Education</v>
      </c>
      <c r="C196" s="43">
        <f t="shared" si="11"/>
        <v>79492.251078942587</v>
      </c>
      <c r="D196" s="43">
        <f t="shared" si="11"/>
        <v>358191.51006747712</v>
      </c>
      <c r="E196" s="43">
        <f t="shared" si="11"/>
        <v>2285755.0674733613</v>
      </c>
      <c r="F196" s="43">
        <f t="shared" si="11"/>
        <v>1133103.3219704519</v>
      </c>
      <c r="G196" s="43">
        <f t="shared" si="11"/>
        <v>2472.4451511818102</v>
      </c>
      <c r="H196" s="43">
        <f t="shared" si="12"/>
        <v>3859014.5957414145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790491.76531975192</v>
      </c>
      <c r="D198" s="43">
        <f t="shared" si="11"/>
        <v>1685999.2052003557</v>
      </c>
      <c r="E198" s="43">
        <f t="shared" si="11"/>
        <v>1418007.8085945803</v>
      </c>
      <c r="F198" s="43">
        <f t="shared" si="11"/>
        <v>1610603.7329475523</v>
      </c>
      <c r="G198" s="43">
        <f t="shared" si="11"/>
        <v>0</v>
      </c>
      <c r="H198" s="43">
        <f t="shared" si="12"/>
        <v>5505102.5120622404</v>
      </c>
      <c r="I198" s="1"/>
    </row>
    <row r="199" spans="2:9" x14ac:dyDescent="0.2">
      <c r="B199" s="9" t="str">
        <f>$B$38</f>
        <v>Home Economics</v>
      </c>
      <c r="C199" s="43">
        <f t="shared" si="11"/>
        <v>77742.338666089214</v>
      </c>
      <c r="D199" s="43">
        <f t="shared" si="11"/>
        <v>162470.67712077717</v>
      </c>
      <c r="E199" s="43">
        <f t="shared" si="11"/>
        <v>138234.89069772779</v>
      </c>
      <c r="F199" s="43">
        <f t="shared" si="11"/>
        <v>0</v>
      </c>
      <c r="G199" s="43">
        <f t="shared" si="11"/>
        <v>0</v>
      </c>
      <c r="H199" s="43">
        <f t="shared" si="12"/>
        <v>378447.90648459416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80169.284274555132</v>
      </c>
      <c r="D201" s="43">
        <f t="shared" si="11"/>
        <v>238172.81629148562</v>
      </c>
      <c r="E201" s="43">
        <f t="shared" si="11"/>
        <v>0</v>
      </c>
      <c r="F201" s="43">
        <f t="shared" si="11"/>
        <v>0</v>
      </c>
      <c r="G201" s="43">
        <f t="shared" si="11"/>
        <v>0</v>
      </c>
      <c r="H201" s="43">
        <f t="shared" si="12"/>
        <v>318342.10056604072</v>
      </c>
      <c r="I201" s="1"/>
    </row>
    <row r="202" spans="2:9" x14ac:dyDescent="0.2">
      <c r="B202" s="9" t="str">
        <f>$B$41</f>
        <v>Library Science</v>
      </c>
      <c r="C202" s="43">
        <f t="shared" si="11"/>
        <v>777.13218958751042</v>
      </c>
      <c r="D202" s="43">
        <f t="shared" si="11"/>
        <v>0</v>
      </c>
      <c r="E202" s="43">
        <f t="shared" si="11"/>
        <v>0</v>
      </c>
      <c r="F202" s="43">
        <f t="shared" si="11"/>
        <v>0</v>
      </c>
      <c r="G202" s="43">
        <f t="shared" si="11"/>
        <v>0</v>
      </c>
      <c r="H202" s="43">
        <f t="shared" si="12"/>
        <v>777.13218958751042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22664.232217642315</v>
      </c>
      <c r="D204" s="43">
        <f t="shared" si="11"/>
        <v>12427.745097419942</v>
      </c>
      <c r="E204" s="43">
        <f t="shared" si="11"/>
        <v>0</v>
      </c>
      <c r="F204" s="43">
        <f t="shared" si="11"/>
        <v>0</v>
      </c>
      <c r="G204" s="43">
        <f t="shared" si="11"/>
        <v>0</v>
      </c>
      <c r="H204" s="43">
        <f t="shared" si="12"/>
        <v>35091.977315062257</v>
      </c>
      <c r="I204" s="1"/>
    </row>
    <row r="205" spans="2:9" x14ac:dyDescent="0.2">
      <c r="B205" s="9" t="str">
        <f>$B$44</f>
        <v>Physical Training</v>
      </c>
      <c r="C205" s="43">
        <f t="shared" si="11"/>
        <v>46206.60560970143</v>
      </c>
      <c r="D205" s="43">
        <f t="shared" si="11"/>
        <v>0</v>
      </c>
      <c r="E205" s="43">
        <f t="shared" si="11"/>
        <v>0</v>
      </c>
      <c r="F205" s="43">
        <f t="shared" si="11"/>
        <v>0</v>
      </c>
      <c r="G205" s="43">
        <f t="shared" si="11"/>
        <v>0</v>
      </c>
      <c r="H205" s="43">
        <f t="shared" si="12"/>
        <v>46206.60560970143</v>
      </c>
      <c r="I205" s="1"/>
    </row>
    <row r="206" spans="2:9" x14ac:dyDescent="0.2">
      <c r="B206" s="9" t="str">
        <f>$B$45</f>
        <v>Health Services</v>
      </c>
      <c r="C206" s="43">
        <f t="shared" si="11"/>
        <v>220044.88848261815</v>
      </c>
      <c r="D206" s="43">
        <f t="shared" si="11"/>
        <v>414925.79987078265</v>
      </c>
      <c r="E206" s="43">
        <f t="shared" si="11"/>
        <v>1253004.6269262363</v>
      </c>
      <c r="F206" s="43">
        <f t="shared" si="11"/>
        <v>0</v>
      </c>
      <c r="G206" s="43">
        <f t="shared" si="11"/>
        <v>318772.5262401331</v>
      </c>
      <c r="H206" s="43">
        <f t="shared" si="12"/>
        <v>2206747.8415197702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886683.25856628292</v>
      </c>
      <c r="D208" s="43">
        <f t="shared" si="11"/>
        <v>2433590.3616841431</v>
      </c>
      <c r="E208" s="43">
        <f t="shared" si="11"/>
        <v>1358302.3986519268</v>
      </c>
      <c r="F208" s="43">
        <f t="shared" si="11"/>
        <v>1403.205897358245</v>
      </c>
      <c r="G208" s="43">
        <f t="shared" si="11"/>
        <v>0</v>
      </c>
      <c r="H208" s="43">
        <f t="shared" si="12"/>
        <v>4679979.2247997113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67376.632844553707</v>
      </c>
      <c r="E210" s="43">
        <f t="shared" si="13"/>
        <v>0</v>
      </c>
      <c r="F210" s="43">
        <f t="shared" si="13"/>
        <v>0</v>
      </c>
      <c r="G210" s="43">
        <f t="shared" si="13"/>
        <v>0</v>
      </c>
      <c r="H210" s="43">
        <f t="shared" si="12"/>
        <v>67376.632844553707</v>
      </c>
      <c r="I210" s="1"/>
    </row>
    <row r="211" spans="2:9" x14ac:dyDescent="0.2">
      <c r="B211" s="9" t="str">
        <f>$B$50</f>
        <v>Technology</v>
      </c>
      <c r="C211" s="43">
        <f t="shared" si="13"/>
        <v>25236.776362799093</v>
      </c>
      <c r="D211" s="43">
        <f t="shared" si="13"/>
        <v>77815.13793443465</v>
      </c>
      <c r="E211" s="43">
        <f t="shared" si="13"/>
        <v>10232.847156805099</v>
      </c>
      <c r="F211" s="43">
        <f t="shared" si="13"/>
        <v>0</v>
      </c>
      <c r="G211" s="43">
        <f t="shared" si="13"/>
        <v>0</v>
      </c>
      <c r="H211" s="43">
        <f t="shared" si="12"/>
        <v>113284.76145403885</v>
      </c>
      <c r="I211" s="1"/>
    </row>
    <row r="212" spans="2:9" x14ac:dyDescent="0.2">
      <c r="B212" s="9" t="str">
        <f>$B$51</f>
        <v>Nursing</v>
      </c>
      <c r="C212" s="43">
        <f t="shared" si="13"/>
        <v>154493.69729182622</v>
      </c>
      <c r="D212" s="43">
        <f t="shared" si="13"/>
        <v>1759561.0458817084</v>
      </c>
      <c r="E212" s="43">
        <f t="shared" si="13"/>
        <v>528538.15803237597</v>
      </c>
      <c r="F212" s="43">
        <f t="shared" si="13"/>
        <v>0</v>
      </c>
      <c r="G212" s="43">
        <f t="shared" si="13"/>
        <v>0</v>
      </c>
      <c r="H212" s="43">
        <f t="shared" si="12"/>
        <v>2442592.9012059104</v>
      </c>
      <c r="I212" s="1"/>
    </row>
    <row r="213" spans="2:9" x14ac:dyDescent="0.2">
      <c r="B213" s="39" t="str">
        <f>$B$52</f>
        <v>Totals</v>
      </c>
      <c r="C213" s="42">
        <f>SUM(C193:C212)</f>
        <v>9830796.8175320607</v>
      </c>
      <c r="D213" s="42">
        <f>SUM(D193:D212)</f>
        <v>12592095.815645741</v>
      </c>
      <c r="E213" s="42">
        <f>SUM(E193:E212)</f>
        <v>9179623.7420175318</v>
      </c>
      <c r="F213" s="42">
        <f>SUM(F193:F212)</f>
        <v>2766741.653413354</v>
      </c>
      <c r="G213" s="42">
        <f>SUM(G193:G212)</f>
        <v>321244.97139131493</v>
      </c>
      <c r="H213" s="42">
        <f t="shared" si="12"/>
        <v>34690503</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23862499</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3953660.7483688444</v>
      </c>
      <c r="D218" s="42">
        <f t="shared" si="14"/>
        <v>2738328.0750688007</v>
      </c>
      <c r="E218" s="42">
        <f t="shared" si="14"/>
        <v>802525.02652425505</v>
      </c>
      <c r="F218" s="42">
        <f t="shared" si="14"/>
        <v>5551.0440008271153</v>
      </c>
      <c r="G218" s="42">
        <f t="shared" si="14"/>
        <v>0</v>
      </c>
      <c r="H218" s="42">
        <f>SUM(C218:G218)</f>
        <v>7500064.8939627269</v>
      </c>
      <c r="I218" s="1"/>
    </row>
    <row r="219" spans="2:9" x14ac:dyDescent="0.2">
      <c r="B219" s="9" t="str">
        <f>$B$33</f>
        <v>Science</v>
      </c>
      <c r="C219" s="43">
        <f t="shared" si="14"/>
        <v>1210820.1967526488</v>
      </c>
      <c r="D219" s="43">
        <f t="shared" si="14"/>
        <v>868729.07594694255</v>
      </c>
      <c r="E219" s="43">
        <f t="shared" si="14"/>
        <v>113330.6299931957</v>
      </c>
      <c r="F219" s="43">
        <f t="shared" si="14"/>
        <v>0</v>
      </c>
      <c r="G219" s="43">
        <f t="shared" si="14"/>
        <v>0</v>
      </c>
      <c r="H219" s="43">
        <f t="shared" ref="H219:H238" si="15">SUM(C219:G219)</f>
        <v>2192879.9026927869</v>
      </c>
      <c r="I219" s="1"/>
    </row>
    <row r="220" spans="2:9" x14ac:dyDescent="0.2">
      <c r="B220" s="9" t="str">
        <f>$B$34</f>
        <v>Fine Arts</v>
      </c>
      <c r="C220" s="43">
        <f t="shared" si="14"/>
        <v>517704.06609228923</v>
      </c>
      <c r="D220" s="43">
        <f t="shared" si="14"/>
        <v>419358.9063582049</v>
      </c>
      <c r="E220" s="43">
        <f t="shared" si="14"/>
        <v>7723.1878087235846</v>
      </c>
      <c r="F220" s="43">
        <f t="shared" si="14"/>
        <v>0</v>
      </c>
      <c r="G220" s="43">
        <f t="shared" si="14"/>
        <v>0</v>
      </c>
      <c r="H220" s="43">
        <f t="shared" si="15"/>
        <v>944786.16025921761</v>
      </c>
      <c r="I220" s="1"/>
    </row>
    <row r="221" spans="2:9" x14ac:dyDescent="0.2">
      <c r="B221" s="9" t="str">
        <f>$B$35</f>
        <v>Teacher Education</v>
      </c>
      <c r="C221" s="43">
        <f t="shared" si="14"/>
        <v>70747.766223073617</v>
      </c>
      <c r="D221" s="43">
        <f t="shared" si="14"/>
        <v>299542.07597014634</v>
      </c>
      <c r="E221" s="43">
        <f t="shared" si="14"/>
        <v>3674521.1329949321</v>
      </c>
      <c r="F221" s="43">
        <f t="shared" si="14"/>
        <v>358042.33805334894</v>
      </c>
      <c r="G221" s="43">
        <f t="shared" si="14"/>
        <v>0</v>
      </c>
      <c r="H221" s="43">
        <f t="shared" si="15"/>
        <v>4402853.3132415004</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362376.94789017033</v>
      </c>
      <c r="D223" s="43">
        <f t="shared" si="14"/>
        <v>1460053.6617287705</v>
      </c>
      <c r="E223" s="43">
        <f t="shared" si="14"/>
        <v>217050.1818244243</v>
      </c>
      <c r="F223" s="43">
        <f t="shared" si="14"/>
        <v>120642.68961797598</v>
      </c>
      <c r="G223" s="43">
        <f t="shared" si="14"/>
        <v>0</v>
      </c>
      <c r="H223" s="43">
        <f t="shared" si="15"/>
        <v>2160123.4810613412</v>
      </c>
      <c r="I223" s="1"/>
    </row>
    <row r="224" spans="2:9" x14ac:dyDescent="0.2">
      <c r="B224" s="9" t="str">
        <f>$B$38</f>
        <v>Home Economics</v>
      </c>
      <c r="C224" s="43">
        <f t="shared" si="14"/>
        <v>30683.862654052155</v>
      </c>
      <c r="D224" s="43">
        <f t="shared" si="14"/>
        <v>194103.26522865484</v>
      </c>
      <c r="E224" s="43">
        <f t="shared" si="14"/>
        <v>32609.015192388466</v>
      </c>
      <c r="F224" s="43">
        <f t="shared" si="14"/>
        <v>0</v>
      </c>
      <c r="G224" s="43">
        <f t="shared" si="14"/>
        <v>0</v>
      </c>
      <c r="H224" s="43">
        <f t="shared" si="15"/>
        <v>257396.14307509546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40540.854801986003</v>
      </c>
      <c r="D226" s="43">
        <f t="shared" si="14"/>
        <v>339595.13069986878</v>
      </c>
      <c r="E226" s="43">
        <f t="shared" si="14"/>
        <v>0</v>
      </c>
      <c r="F226" s="43">
        <f t="shared" si="14"/>
        <v>0</v>
      </c>
      <c r="G226" s="43">
        <f t="shared" si="14"/>
        <v>0</v>
      </c>
      <c r="H226" s="43">
        <f t="shared" si="15"/>
        <v>380135.9855018548</v>
      </c>
      <c r="I226" s="1"/>
    </row>
    <row r="227" spans="2:10" x14ac:dyDescent="0.2">
      <c r="B227" s="9" t="str">
        <f>$B$41</f>
        <v>Library Science</v>
      </c>
      <c r="C227" s="43">
        <f t="shared" si="14"/>
        <v>11234.851265386971</v>
      </c>
      <c r="D227" s="43">
        <f t="shared" si="14"/>
        <v>0</v>
      </c>
      <c r="E227" s="43">
        <f t="shared" si="14"/>
        <v>0</v>
      </c>
      <c r="F227" s="43">
        <f t="shared" si="14"/>
        <v>0</v>
      </c>
      <c r="G227" s="43">
        <f t="shared" si="14"/>
        <v>0</v>
      </c>
      <c r="H227" s="43">
        <f t="shared" si="15"/>
        <v>11234.851265386971</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3338.6586307517887</v>
      </c>
      <c r="D229" s="43">
        <f t="shared" si="14"/>
        <v>6504.3422210660347</v>
      </c>
      <c r="E229" s="43">
        <f t="shared" si="14"/>
        <v>0</v>
      </c>
      <c r="F229" s="43">
        <f t="shared" si="14"/>
        <v>0</v>
      </c>
      <c r="G229" s="43">
        <f t="shared" si="14"/>
        <v>0</v>
      </c>
      <c r="H229" s="43">
        <f t="shared" si="15"/>
        <v>9843.0008518178238</v>
      </c>
      <c r="I229" s="1"/>
    </row>
    <row r="230" spans="2:10" x14ac:dyDescent="0.2">
      <c r="B230" s="9" t="str">
        <f>$B$44</f>
        <v>Physical Training</v>
      </c>
      <c r="C230" s="43">
        <f t="shared" si="14"/>
        <v>13513.618267328668</v>
      </c>
      <c r="D230" s="43">
        <f t="shared" si="14"/>
        <v>0</v>
      </c>
      <c r="E230" s="43">
        <f t="shared" si="14"/>
        <v>0</v>
      </c>
      <c r="F230" s="43">
        <f t="shared" si="14"/>
        <v>0</v>
      </c>
      <c r="G230" s="43">
        <f t="shared" si="14"/>
        <v>0</v>
      </c>
      <c r="H230" s="43">
        <f t="shared" si="15"/>
        <v>13513.618267328668</v>
      </c>
      <c r="I230" s="1"/>
    </row>
    <row r="231" spans="2:10" x14ac:dyDescent="0.2">
      <c r="B231" s="9" t="str">
        <f>$B$45</f>
        <v>Health Services</v>
      </c>
      <c r="C231" s="43">
        <f t="shared" si="14"/>
        <v>224167.0794933344</v>
      </c>
      <c r="D231" s="43">
        <f t="shared" si="14"/>
        <v>623732.18562012189</v>
      </c>
      <c r="E231" s="43">
        <f t="shared" si="14"/>
        <v>950238.14446591656</v>
      </c>
      <c r="F231" s="43">
        <f t="shared" si="14"/>
        <v>0</v>
      </c>
      <c r="G231" s="43">
        <f t="shared" si="14"/>
        <v>40399.264672686229</v>
      </c>
      <c r="H231" s="43">
        <f t="shared" si="15"/>
        <v>1838536.6742520593</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464020.55509305815</v>
      </c>
      <c r="D233" s="43">
        <f t="shared" si="14"/>
        <v>1548946.3387500064</v>
      </c>
      <c r="E233" s="43">
        <f t="shared" si="14"/>
        <v>636848.34582748846</v>
      </c>
      <c r="F233" s="43">
        <f t="shared" si="14"/>
        <v>555.10440008271155</v>
      </c>
      <c r="G233" s="43">
        <f t="shared" si="14"/>
        <v>0</v>
      </c>
      <c r="H233" s="43">
        <f t="shared" si="15"/>
        <v>2650370.3440706357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55458.075779615669</v>
      </c>
      <c r="E235" s="43">
        <f t="shared" si="16"/>
        <v>0</v>
      </c>
      <c r="F235" s="43">
        <f t="shared" si="16"/>
        <v>0</v>
      </c>
      <c r="G235" s="43">
        <f t="shared" si="16"/>
        <v>0</v>
      </c>
      <c r="H235" s="43">
        <f t="shared" si="15"/>
        <v>55458.075779615669</v>
      </c>
      <c r="I235" s="1"/>
    </row>
    <row r="236" spans="2:10" x14ac:dyDescent="0.2">
      <c r="B236" s="9" t="str">
        <f>$B$50</f>
        <v>Technology</v>
      </c>
      <c r="C236" s="43">
        <f t="shared" si="16"/>
        <v>13036.667034364127</v>
      </c>
      <c r="D236" s="43">
        <f t="shared" si="16"/>
        <v>91060.791094924498</v>
      </c>
      <c r="E236" s="43">
        <f t="shared" si="16"/>
        <v>7208.3086214753457</v>
      </c>
      <c r="F236" s="43">
        <f t="shared" si="16"/>
        <v>0</v>
      </c>
      <c r="G236" s="43">
        <f t="shared" si="16"/>
        <v>0</v>
      </c>
      <c r="H236" s="43">
        <f t="shared" si="15"/>
        <v>111305.76675076397</v>
      </c>
      <c r="I236" s="1"/>
    </row>
    <row r="237" spans="2:10" x14ac:dyDescent="0.2">
      <c r="B237" s="9" t="str">
        <f>$B$51</f>
        <v>Nursing</v>
      </c>
      <c r="C237" s="43">
        <f t="shared" si="16"/>
        <v>100159.75892255366</v>
      </c>
      <c r="D237" s="43">
        <f t="shared" si="16"/>
        <v>1166559.4829115451</v>
      </c>
      <c r="E237" s="43">
        <f t="shared" si="16"/>
        <v>67277.547133769898</v>
      </c>
      <c r="F237" s="43">
        <f t="shared" si="16"/>
        <v>0</v>
      </c>
      <c r="G237" s="43">
        <f t="shared" si="16"/>
        <v>0</v>
      </c>
      <c r="H237" s="43">
        <f t="shared" si="15"/>
        <v>1333996.7889678685</v>
      </c>
      <c r="I237" s="1"/>
    </row>
    <row r="238" spans="2:10" x14ac:dyDescent="0.2">
      <c r="B238" s="39" t="str">
        <f>$B$52</f>
        <v>Totals</v>
      </c>
      <c r="C238" s="42">
        <f>SUM(C218:C237)</f>
        <v>7016005.6314898422</v>
      </c>
      <c r="D238" s="42">
        <f>SUM(D218:D237)</f>
        <v>9811971.4073786698</v>
      </c>
      <c r="E238" s="42">
        <f>SUM(E218:E237)</f>
        <v>6509331.5203865692</v>
      </c>
      <c r="F238" s="42">
        <f>SUM(F218:F237)</f>
        <v>484791.17607223475</v>
      </c>
      <c r="G238" s="42">
        <f>SUM(G218:G237)</f>
        <v>40399.264672686229</v>
      </c>
      <c r="H238" s="42">
        <f t="shared" si="15"/>
        <v>23862499.000000004</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10436643</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1729196.3332859003</v>
      </c>
      <c r="D243" s="42">
        <f t="shared" si="17"/>
        <v>1197651.2827248427</v>
      </c>
      <c r="E243" s="42">
        <f t="shared" si="17"/>
        <v>350997.06868082762</v>
      </c>
      <c r="F243" s="42">
        <f t="shared" si="17"/>
        <v>2427.8372736201813</v>
      </c>
      <c r="G243" s="42">
        <f t="shared" si="17"/>
        <v>0</v>
      </c>
      <c r="H243" s="42">
        <f>SUM(C243:G243)</f>
        <v>3280272.5219651908</v>
      </c>
      <c r="I243" s="1"/>
    </row>
    <row r="244" spans="2:9" x14ac:dyDescent="0.2">
      <c r="B244" s="9" t="str">
        <f>$B$33</f>
        <v>Science</v>
      </c>
      <c r="C244" s="43">
        <f t="shared" si="17"/>
        <v>529571.44726112531</v>
      </c>
      <c r="D244" s="43">
        <f t="shared" si="17"/>
        <v>379952.46136534686</v>
      </c>
      <c r="E244" s="43">
        <f t="shared" si="17"/>
        <v>49566.951315705694</v>
      </c>
      <c r="F244" s="43">
        <f t="shared" si="17"/>
        <v>0</v>
      </c>
      <c r="G244" s="43">
        <f t="shared" si="17"/>
        <v>0</v>
      </c>
      <c r="H244" s="43">
        <f t="shared" ref="H244:H263" si="18">SUM(C244:G244)</f>
        <v>959090.85994217778</v>
      </c>
      <c r="I244" s="1"/>
    </row>
    <row r="245" spans="2:9" x14ac:dyDescent="0.2">
      <c r="B245" s="9" t="str">
        <f>$B$34</f>
        <v>Fine Arts</v>
      </c>
      <c r="C245" s="43">
        <f t="shared" si="17"/>
        <v>226426.09717673023</v>
      </c>
      <c r="D245" s="43">
        <f t="shared" si="17"/>
        <v>183413.27932715745</v>
      </c>
      <c r="E245" s="43">
        <f t="shared" si="17"/>
        <v>3377.8588731046289</v>
      </c>
      <c r="F245" s="43">
        <f t="shared" si="17"/>
        <v>0</v>
      </c>
      <c r="G245" s="43">
        <f t="shared" si="17"/>
        <v>0</v>
      </c>
      <c r="H245" s="43">
        <f t="shared" si="18"/>
        <v>413217.23537699232</v>
      </c>
      <c r="I245" s="1"/>
    </row>
    <row r="246" spans="2:9" x14ac:dyDescent="0.2">
      <c r="B246" s="9" t="str">
        <f>$B$35</f>
        <v>Teacher Education</v>
      </c>
      <c r="C246" s="43">
        <f t="shared" si="17"/>
        <v>30942.659405357241</v>
      </c>
      <c r="D246" s="43">
        <f t="shared" si="17"/>
        <v>131009.48523368388</v>
      </c>
      <c r="E246" s="43">
        <f t="shared" si="17"/>
        <v>1607110.1882926689</v>
      </c>
      <c r="F246" s="43">
        <f t="shared" si="17"/>
        <v>156595.5041485017</v>
      </c>
      <c r="G246" s="43">
        <f t="shared" si="17"/>
        <v>0</v>
      </c>
      <c r="H246" s="43">
        <f t="shared" si="18"/>
        <v>1925657.8370802116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158491.31461710323</v>
      </c>
      <c r="D248" s="43">
        <f t="shared" si="17"/>
        <v>638577.66231047059</v>
      </c>
      <c r="E248" s="43">
        <f t="shared" si="17"/>
        <v>94930.344922658973</v>
      </c>
      <c r="F248" s="43">
        <f t="shared" si="17"/>
        <v>52764.996746678611</v>
      </c>
      <c r="G248" s="43">
        <f t="shared" si="17"/>
        <v>0</v>
      </c>
      <c r="H248" s="43">
        <f t="shared" si="18"/>
        <v>944764.31859691138</v>
      </c>
      <c r="I248" s="1"/>
    </row>
    <row r="249" spans="2:9" x14ac:dyDescent="0.2">
      <c r="B249" s="9" t="str">
        <f>$B$38</f>
        <v>Home Economics</v>
      </c>
      <c r="C249" s="43">
        <f t="shared" si="17"/>
        <v>13420.074753334713</v>
      </c>
      <c r="D249" s="43">
        <f t="shared" si="17"/>
        <v>84894.146431427173</v>
      </c>
      <c r="E249" s="43">
        <f t="shared" si="17"/>
        <v>14262.070797552877</v>
      </c>
      <c r="F249" s="43">
        <f t="shared" si="17"/>
        <v>0</v>
      </c>
      <c r="G249" s="43">
        <f t="shared" si="17"/>
        <v>0</v>
      </c>
      <c r="H249" s="43">
        <f t="shared" si="18"/>
        <v>112576.29198231477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17731.186850260889</v>
      </c>
      <c r="D251" s="43">
        <f t="shared" si="17"/>
        <v>148527.3249735022</v>
      </c>
      <c r="E251" s="43">
        <f t="shared" si="17"/>
        <v>0</v>
      </c>
      <c r="F251" s="43">
        <f t="shared" si="17"/>
        <v>0</v>
      </c>
      <c r="G251" s="43">
        <f t="shared" si="17"/>
        <v>0</v>
      </c>
      <c r="H251" s="43">
        <f t="shared" si="18"/>
        <v>166258.51182376308</v>
      </c>
      <c r="I251" s="1"/>
    </row>
    <row r="252" spans="2:9" x14ac:dyDescent="0.2">
      <c r="B252" s="9" t="str">
        <f>$B$41</f>
        <v>Library Science</v>
      </c>
      <c r="C252" s="43">
        <f t="shared" si="17"/>
        <v>4913.7406696147827</v>
      </c>
      <c r="D252" s="43">
        <f t="shared" si="17"/>
        <v>0</v>
      </c>
      <c r="E252" s="43">
        <f t="shared" si="17"/>
        <v>0</v>
      </c>
      <c r="F252" s="43">
        <f t="shared" si="17"/>
        <v>0</v>
      </c>
      <c r="G252" s="43">
        <f t="shared" si="17"/>
        <v>0</v>
      </c>
      <c r="H252" s="43">
        <f t="shared" si="18"/>
        <v>4913.7406696147827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1460.2153876685441</v>
      </c>
      <c r="D254" s="43">
        <f t="shared" si="17"/>
        <v>2844.7773936457074</v>
      </c>
      <c r="E254" s="43">
        <f t="shared" si="17"/>
        <v>0</v>
      </c>
      <c r="F254" s="43">
        <f t="shared" si="17"/>
        <v>0</v>
      </c>
      <c r="G254" s="43">
        <f t="shared" si="17"/>
        <v>0</v>
      </c>
      <c r="H254" s="43">
        <f t="shared" si="18"/>
        <v>4304.9927813142513</v>
      </c>
      <c r="I254" s="1"/>
    </row>
    <row r="255" spans="2:9" x14ac:dyDescent="0.2">
      <c r="B255" s="9" t="str">
        <f>$B$44</f>
        <v>Physical Training</v>
      </c>
      <c r="C255" s="43">
        <f t="shared" si="17"/>
        <v>5910.3956167536298</v>
      </c>
      <c r="D255" s="43">
        <f t="shared" si="17"/>
        <v>0</v>
      </c>
      <c r="E255" s="43">
        <f t="shared" si="17"/>
        <v>0</v>
      </c>
      <c r="F255" s="43">
        <f t="shared" si="17"/>
        <v>0</v>
      </c>
      <c r="G255" s="43">
        <f t="shared" si="17"/>
        <v>0</v>
      </c>
      <c r="H255" s="43">
        <f t="shared" si="18"/>
        <v>5910.3956167536298</v>
      </c>
      <c r="I255" s="1"/>
    </row>
    <row r="256" spans="2:9" x14ac:dyDescent="0.2">
      <c r="B256" s="9" t="str">
        <f>$B$45</f>
        <v>Health Services</v>
      </c>
      <c r="C256" s="43">
        <f t="shared" si="17"/>
        <v>98043.033172030817</v>
      </c>
      <c r="D256" s="43">
        <f t="shared" si="17"/>
        <v>272799.17953802517</v>
      </c>
      <c r="E256" s="43">
        <f t="shared" si="17"/>
        <v>415601.74727605836</v>
      </c>
      <c r="F256" s="43">
        <f t="shared" si="17"/>
        <v>0</v>
      </c>
      <c r="G256" s="43">
        <f t="shared" si="17"/>
        <v>17669.260158013545</v>
      </c>
      <c r="H256" s="43">
        <f t="shared" si="18"/>
        <v>804113.22014412796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202946.76086390112</v>
      </c>
      <c r="D258" s="43">
        <f t="shared" si="17"/>
        <v>677456.28669029532</v>
      </c>
      <c r="E258" s="43">
        <f t="shared" si="17"/>
        <v>278535.74055852392</v>
      </c>
      <c r="F258" s="43">
        <f t="shared" si="17"/>
        <v>242.78372736201814</v>
      </c>
      <c r="G258" s="43">
        <f t="shared" si="17"/>
        <v>0</v>
      </c>
      <c r="H258" s="43">
        <f t="shared" si="18"/>
        <v>1159181.5718400825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24255.470408979189</v>
      </c>
      <c r="E260" s="43">
        <f t="shared" si="19"/>
        <v>0</v>
      </c>
      <c r="F260" s="43">
        <f t="shared" si="19"/>
        <v>0</v>
      </c>
      <c r="G260" s="43">
        <f t="shared" si="19"/>
        <v>0</v>
      </c>
      <c r="H260" s="43">
        <f t="shared" si="18"/>
        <v>24255.470408979189</v>
      </c>
      <c r="I260" s="1"/>
    </row>
    <row r="261" spans="2:10" x14ac:dyDescent="0.2">
      <c r="B261" s="9" t="str">
        <f>$B$50</f>
        <v>Technology</v>
      </c>
      <c r="C261" s="43">
        <f t="shared" si="19"/>
        <v>5701.7934185152662</v>
      </c>
      <c r="D261" s="43">
        <f t="shared" si="19"/>
        <v>39826.883511039909</v>
      </c>
      <c r="E261" s="43">
        <f t="shared" si="19"/>
        <v>3152.6682815643203</v>
      </c>
      <c r="F261" s="43">
        <f t="shared" si="19"/>
        <v>0</v>
      </c>
      <c r="G261" s="43">
        <f t="shared" si="19"/>
        <v>0</v>
      </c>
      <c r="H261" s="43">
        <f t="shared" si="18"/>
        <v>48681.3452111195</v>
      </c>
      <c r="I261" s="1"/>
    </row>
    <row r="262" spans="2:10" x14ac:dyDescent="0.2">
      <c r="B262" s="9" t="str">
        <f>$B$51</f>
        <v>Nursing</v>
      </c>
      <c r="C262" s="43">
        <f t="shared" si="19"/>
        <v>43806.461630056314</v>
      </c>
      <c r="D262" s="43">
        <f t="shared" si="19"/>
        <v>510213.32096912398</v>
      </c>
      <c r="E262" s="43">
        <f t="shared" si="19"/>
        <v>29424.903961266988</v>
      </c>
      <c r="F262" s="43">
        <f t="shared" si="19"/>
        <v>0</v>
      </c>
      <c r="G262" s="43">
        <f t="shared" si="19"/>
        <v>0</v>
      </c>
      <c r="H262" s="43">
        <f t="shared" si="18"/>
        <v>583444.68656044721</v>
      </c>
      <c r="I262" s="1"/>
    </row>
    <row r="263" spans="2:10" x14ac:dyDescent="0.2">
      <c r="B263" s="39" t="str">
        <f>$B$52</f>
        <v>Totals</v>
      </c>
      <c r="C263" s="42">
        <f>SUM(C243:C262)</f>
        <v>3068561.5141083524</v>
      </c>
      <c r="D263" s="42">
        <f>SUM(D243:D262)</f>
        <v>4291421.5608775392</v>
      </c>
      <c r="E263" s="42">
        <f>SUM(E243:E262)</f>
        <v>2846959.5429599318</v>
      </c>
      <c r="F263" s="42">
        <f>SUM(F243:F262)</f>
        <v>212031.12189616251</v>
      </c>
      <c r="G263" s="42">
        <f>SUM(G243:G262)</f>
        <v>17669.260158013545</v>
      </c>
      <c r="H263" s="42">
        <f t="shared" si="18"/>
        <v>10436643</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21410744.772601966</v>
      </c>
      <c r="D268" s="42">
        <f t="shared" si="20"/>
        <v>12278125.546640255</v>
      </c>
      <c r="E268" s="42">
        <f t="shared" si="20"/>
        <v>5145012.1087166443</v>
      </c>
      <c r="F268" s="42">
        <f t="shared" si="20"/>
        <v>74935.237011210338</v>
      </c>
      <c r="G268" s="42">
        <f t="shared" si="20"/>
        <v>0</v>
      </c>
      <c r="H268" s="42">
        <f>SUM(C268:G268)</f>
        <v>38908817.664970078</v>
      </c>
      <c r="I268" s="1"/>
    </row>
    <row r="269" spans="2:10" x14ac:dyDescent="0.2">
      <c r="B269" s="9" t="str">
        <f>$B$33</f>
        <v>Science</v>
      </c>
      <c r="C269" s="43">
        <f t="shared" si="20"/>
        <v>5092454.2572301673</v>
      </c>
      <c r="D269" s="43">
        <f t="shared" si="20"/>
        <v>6180929.3669317709</v>
      </c>
      <c r="E269" s="43">
        <f t="shared" si="20"/>
        <v>2456249.2536382675</v>
      </c>
      <c r="F269" s="43">
        <f t="shared" si="20"/>
        <v>0</v>
      </c>
      <c r="G269" s="43">
        <f t="shared" si="20"/>
        <v>0</v>
      </c>
      <c r="H269" s="43">
        <f t="shared" ref="H269:H288" si="21">SUM(C269:G269)</f>
        <v>13729632.877800206</v>
      </c>
      <c r="I269" s="1"/>
    </row>
    <row r="270" spans="2:10" x14ac:dyDescent="0.2">
      <c r="B270" s="9" t="str">
        <f>$B$34</f>
        <v>Fine Arts</v>
      </c>
      <c r="C270" s="43">
        <f t="shared" si="20"/>
        <v>4714486.2497595325</v>
      </c>
      <c r="D270" s="43">
        <f t="shared" si="20"/>
        <v>3986111.6465864424</v>
      </c>
      <c r="E270" s="43">
        <f t="shared" si="20"/>
        <v>497447.94329021301</v>
      </c>
      <c r="F270" s="43">
        <f t="shared" si="20"/>
        <v>0</v>
      </c>
      <c r="G270" s="43">
        <f t="shared" si="20"/>
        <v>0</v>
      </c>
      <c r="H270" s="43">
        <f t="shared" si="21"/>
        <v>9198045.839636188</v>
      </c>
      <c r="I270" s="1"/>
    </row>
    <row r="271" spans="2:10" x14ac:dyDescent="0.2">
      <c r="B271" s="9" t="str">
        <f>$B$35</f>
        <v>Teacher Education</v>
      </c>
      <c r="C271" s="43">
        <f t="shared" si="20"/>
        <v>347745.38006208837</v>
      </c>
      <c r="D271" s="43">
        <f t="shared" si="20"/>
        <v>1539273.4113455589</v>
      </c>
      <c r="E271" s="43">
        <f t="shared" si="20"/>
        <v>12356803.446116816</v>
      </c>
      <c r="F271" s="43">
        <f t="shared" si="20"/>
        <v>4021969.4685158124</v>
      </c>
      <c r="G271" s="43">
        <f t="shared" si="20"/>
        <v>7653.0400228521266</v>
      </c>
      <c r="H271" s="43">
        <f t="shared" si="21"/>
        <v>18273444.746063128</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2967703.2282145205</v>
      </c>
      <c r="D273" s="43">
        <f t="shared" si="20"/>
        <v>7317359.7010137439</v>
      </c>
      <c r="E273" s="43">
        <f t="shared" si="20"/>
        <v>4701186.385598341</v>
      </c>
      <c r="F273" s="43">
        <f t="shared" si="20"/>
        <v>5158761.9968938883</v>
      </c>
      <c r="G273" s="43">
        <f t="shared" si="20"/>
        <v>0</v>
      </c>
      <c r="H273" s="43">
        <f t="shared" si="21"/>
        <v>20145011.311720494</v>
      </c>
      <c r="I273" s="1"/>
    </row>
    <row r="274" spans="2:10" x14ac:dyDescent="0.2">
      <c r="B274" s="9" t="str">
        <f>$B$38</f>
        <v>Home Economics</v>
      </c>
      <c r="C274" s="43">
        <f t="shared" si="20"/>
        <v>284742.2842296554</v>
      </c>
      <c r="D274" s="43">
        <f t="shared" si="20"/>
        <v>781898.09383999859</v>
      </c>
      <c r="E274" s="43">
        <f t="shared" si="20"/>
        <v>474753.96347235033</v>
      </c>
      <c r="F274" s="43">
        <f t="shared" si="20"/>
        <v>0</v>
      </c>
      <c r="G274" s="43">
        <f t="shared" si="20"/>
        <v>0</v>
      </c>
      <c r="H274" s="43">
        <f t="shared" si="21"/>
        <v>1541394.3415420044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306422.7462366668</v>
      </c>
      <c r="D276" s="43">
        <f t="shared" si="20"/>
        <v>1225346.851654992</v>
      </c>
      <c r="E276" s="43">
        <f t="shared" si="20"/>
        <v>0</v>
      </c>
      <c r="F276" s="43">
        <f t="shared" si="20"/>
        <v>0</v>
      </c>
      <c r="G276" s="43">
        <f t="shared" si="20"/>
        <v>0</v>
      </c>
      <c r="H276" s="43">
        <f t="shared" si="21"/>
        <v>1531769.5978916588</v>
      </c>
      <c r="I276" s="1"/>
    </row>
    <row r="277" spans="2:10" x14ac:dyDescent="0.2">
      <c r="B277" s="9" t="str">
        <f>$B$41</f>
        <v>Library Science</v>
      </c>
      <c r="C277" s="43">
        <f t="shared" si="20"/>
        <v>18553.724124589266</v>
      </c>
      <c r="D277" s="43">
        <f t="shared" si="20"/>
        <v>0</v>
      </c>
      <c r="E277" s="43">
        <f t="shared" si="20"/>
        <v>0</v>
      </c>
      <c r="F277" s="43">
        <f t="shared" si="20"/>
        <v>0</v>
      </c>
      <c r="G277" s="43">
        <f t="shared" si="20"/>
        <v>0</v>
      </c>
      <c r="H277" s="43">
        <f t="shared" si="21"/>
        <v>18553.724124589266</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74951.975722357805</v>
      </c>
      <c r="D279" s="43">
        <f t="shared" si="20"/>
        <v>47816.99522583653</v>
      </c>
      <c r="E279" s="43">
        <f t="shared" si="20"/>
        <v>0</v>
      </c>
      <c r="F279" s="43">
        <f t="shared" si="20"/>
        <v>0</v>
      </c>
      <c r="G279" s="43">
        <f t="shared" si="20"/>
        <v>0</v>
      </c>
      <c r="H279" s="43">
        <f t="shared" si="21"/>
        <v>122768.97094819433</v>
      </c>
      <c r="I279" s="1"/>
    </row>
    <row r="280" spans="2:10" x14ac:dyDescent="0.2">
      <c r="B280" s="9" t="str">
        <f>$B$44</f>
        <v>Physical Training</v>
      </c>
      <c r="C280" s="43">
        <f t="shared" si="20"/>
        <v>162448.61949378374</v>
      </c>
      <c r="D280" s="43">
        <f t="shared" si="20"/>
        <v>0</v>
      </c>
      <c r="E280" s="43">
        <f t="shared" si="20"/>
        <v>0</v>
      </c>
      <c r="F280" s="43">
        <f t="shared" si="20"/>
        <v>0</v>
      </c>
      <c r="G280" s="43">
        <f t="shared" si="20"/>
        <v>0</v>
      </c>
      <c r="H280" s="43">
        <f t="shared" si="21"/>
        <v>162448.61949378374</v>
      </c>
      <c r="I280" s="1"/>
    </row>
    <row r="281" spans="2:10" x14ac:dyDescent="0.2">
      <c r="B281" s="9" t="str">
        <f>$B$45</f>
        <v>Health Services</v>
      </c>
      <c r="C281" s="43">
        <f t="shared" si="20"/>
        <v>1003322.2601295514</v>
      </c>
      <c r="D281" s="43">
        <f t="shared" si="20"/>
        <v>2180864.7779318229</v>
      </c>
      <c r="E281" s="43">
        <f t="shared" si="20"/>
        <v>5244306.1361224037</v>
      </c>
      <c r="F281" s="43">
        <f t="shared" si="20"/>
        <v>0</v>
      </c>
      <c r="G281" s="43">
        <f t="shared" si="20"/>
        <v>1044775.5617321795</v>
      </c>
      <c r="H281" s="43">
        <f t="shared" si="21"/>
        <v>9473268.7359159589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3411546.9050526377</v>
      </c>
      <c r="D283" s="43">
        <f t="shared" si="20"/>
        <v>9759174.1877433192</v>
      </c>
      <c r="E283" s="43">
        <f t="shared" si="20"/>
        <v>5119781.77083953</v>
      </c>
      <c r="F283" s="43">
        <f t="shared" si="20"/>
        <v>5141.2770749425272</v>
      </c>
      <c r="G283" s="43">
        <f t="shared" si="20"/>
        <v>0</v>
      </c>
      <c r="H283" s="43">
        <f t="shared" si="21"/>
        <v>18295644.140710432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288266.17903314857</v>
      </c>
      <c r="E285" s="43">
        <f t="shared" si="22"/>
        <v>0</v>
      </c>
      <c r="F285" s="43">
        <f t="shared" si="22"/>
        <v>0</v>
      </c>
      <c r="G285" s="43">
        <f t="shared" si="22"/>
        <v>0</v>
      </c>
      <c r="H285" s="43">
        <f t="shared" si="21"/>
        <v>288266.17903314857</v>
      </c>
      <c r="I285" s="1"/>
    </row>
    <row r="286" spans="2:10" x14ac:dyDescent="0.2">
      <c r="B286" s="9" t="str">
        <f>$B$50</f>
        <v>Technology</v>
      </c>
      <c r="C286" s="43">
        <f t="shared" si="22"/>
        <v>96854.620517180621</v>
      </c>
      <c r="D286" s="43">
        <f t="shared" si="22"/>
        <v>371751.23352200398</v>
      </c>
      <c r="E286" s="43">
        <f t="shared" si="22"/>
        <v>42035.019376737691</v>
      </c>
      <c r="F286" s="43">
        <f t="shared" si="22"/>
        <v>0</v>
      </c>
      <c r="G286" s="43">
        <f t="shared" si="22"/>
        <v>0</v>
      </c>
      <c r="H286" s="43">
        <f t="shared" si="21"/>
        <v>510640.87341592234</v>
      </c>
      <c r="I286" s="1"/>
    </row>
    <row r="287" spans="2:10" x14ac:dyDescent="0.2">
      <c r="B287" s="9" t="str">
        <f>$B$51</f>
        <v>Nursing</v>
      </c>
      <c r="C287" s="43">
        <f t="shared" si="22"/>
        <v>622175.62772207172</v>
      </c>
      <c r="D287" s="43">
        <f t="shared" si="22"/>
        <v>7123199.8062726157</v>
      </c>
      <c r="E287" s="43">
        <f t="shared" si="22"/>
        <v>1732703.9427395388</v>
      </c>
      <c r="F287" s="43">
        <f t="shared" si="22"/>
        <v>0</v>
      </c>
      <c r="G287" s="43">
        <f t="shared" si="22"/>
        <v>0</v>
      </c>
      <c r="H287" s="43">
        <f t="shared" si="21"/>
        <v>9478079.3767342269</v>
      </c>
      <c r="I287" s="1"/>
    </row>
    <row r="288" spans="2:10" x14ac:dyDescent="0.2">
      <c r="B288" s="39" t="str">
        <f>$B$52</f>
        <v>Totals</v>
      </c>
      <c r="C288" s="42">
        <f>SUM(C268:C287)</f>
        <v>40514152.651096761</v>
      </c>
      <c r="D288" s="42">
        <f>SUM(D268:D287)</f>
        <v>53080117.79774151</v>
      </c>
      <c r="E288" s="42">
        <f>SUM(E268:E287)</f>
        <v>37770279.969910845</v>
      </c>
      <c r="F288" s="42">
        <f>SUM(F268:F287)</f>
        <v>9260807.9794958532</v>
      </c>
      <c r="G288" s="42">
        <f>SUM(G268:G287)</f>
        <v>1052428.6017550316</v>
      </c>
      <c r="H288" s="42">
        <f t="shared" si="21"/>
        <v>141677787</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286.98806745663114</v>
      </c>
      <c r="D293" s="40">
        <f t="shared" si="23"/>
        <v>511.65252100846999</v>
      </c>
      <c r="E293" s="40">
        <f t="shared" si="23"/>
        <v>366.76733024783607</v>
      </c>
      <c r="F293" s="40">
        <f t="shared" si="23"/>
        <v>1248.9206168535056</v>
      </c>
      <c r="G293" s="41">
        <f t="shared" si="23"/>
        <v>0</v>
      </c>
      <c r="H293" s="42">
        <f t="shared" si="23"/>
        <v>345.27302923924105</v>
      </c>
      <c r="I293" s="1"/>
    </row>
    <row r="294" spans="2:10" x14ac:dyDescent="0.2">
      <c r="B294" s="9" t="str">
        <f>$B$33</f>
        <v>Science</v>
      </c>
      <c r="C294" s="75">
        <f t="shared" si="23"/>
        <v>222.88402736476573</v>
      </c>
      <c r="D294" s="75">
        <f t="shared" si="23"/>
        <v>811.8914182230094</v>
      </c>
      <c r="E294" s="75">
        <f t="shared" si="23"/>
        <v>1239.9037120839312</v>
      </c>
      <c r="F294" s="75">
        <f t="shared" si="23"/>
        <v>0</v>
      </c>
      <c r="G294" s="95">
        <f t="shared" si="23"/>
        <v>0</v>
      </c>
      <c r="H294" s="43">
        <f t="shared" si="23"/>
        <v>423.20550144258078</v>
      </c>
      <c r="I294" s="1"/>
    </row>
    <row r="295" spans="2:10" x14ac:dyDescent="0.2">
      <c r="B295" s="9" t="str">
        <f>$B$34</f>
        <v>Fine Arts</v>
      </c>
      <c r="C295" s="75">
        <f t="shared" si="23"/>
        <v>482.59660658813925</v>
      </c>
      <c r="D295" s="75">
        <f t="shared" si="23"/>
        <v>1084.6562303636579</v>
      </c>
      <c r="E295" s="75">
        <f t="shared" si="23"/>
        <v>3684.7995799275036</v>
      </c>
      <c r="F295" s="75">
        <f t="shared" si="23"/>
        <v>0</v>
      </c>
      <c r="G295" s="95">
        <f t="shared" si="23"/>
        <v>0</v>
      </c>
      <c r="H295" s="43">
        <f t="shared" si="23"/>
        <v>677.37284333427999</v>
      </c>
      <c r="I295" s="1"/>
    </row>
    <row r="296" spans="2:10" x14ac:dyDescent="0.2">
      <c r="B296" s="9" t="str">
        <f>$B$35</f>
        <v>Teacher Education</v>
      </c>
      <c r="C296" s="75">
        <f t="shared" si="23"/>
        <v>260.48343075811863</v>
      </c>
      <c r="D296" s="75">
        <f t="shared" si="23"/>
        <v>586.38987098878431</v>
      </c>
      <c r="E296" s="75">
        <f t="shared" si="23"/>
        <v>192.38367501349549</v>
      </c>
      <c r="F296" s="75">
        <f t="shared" si="23"/>
        <v>1039.2685965157139</v>
      </c>
      <c r="G296" s="95">
        <f t="shared" si="23"/>
        <v>0</v>
      </c>
      <c r="H296" s="43">
        <f t="shared" si="23"/>
        <v>253.5865215939929</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434.00164203195681</v>
      </c>
      <c r="D298" s="75">
        <f t="shared" si="23"/>
        <v>571.89212200185568</v>
      </c>
      <c r="E298" s="75">
        <f t="shared" si="23"/>
        <v>1239.1108027407331</v>
      </c>
      <c r="F298" s="75">
        <f t="shared" si="23"/>
        <v>3956.1058258388716</v>
      </c>
      <c r="G298" s="95">
        <f t="shared" si="23"/>
        <v>0</v>
      </c>
      <c r="H298" s="43">
        <f t="shared" si="23"/>
        <v>814.56517373824329</v>
      </c>
      <c r="I298" s="1"/>
    </row>
    <row r="299" spans="2:10" x14ac:dyDescent="0.2">
      <c r="B299" s="9" t="str">
        <f>$B$38</f>
        <v>Home Economics</v>
      </c>
      <c r="C299" s="75">
        <f t="shared" si="23"/>
        <v>491.78287431719411</v>
      </c>
      <c r="D299" s="75">
        <f t="shared" si="23"/>
        <v>459.66966128159822</v>
      </c>
      <c r="E299" s="75">
        <f t="shared" si="23"/>
        <v>832.90169030236905</v>
      </c>
      <c r="F299" s="75">
        <f t="shared" si="23"/>
        <v>0</v>
      </c>
      <c r="G299" s="95">
        <f t="shared" si="23"/>
        <v>0</v>
      </c>
      <c r="H299" s="43">
        <f t="shared" si="23"/>
        <v>540.84011983929975</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400.55260945969519</v>
      </c>
      <c r="D301" s="75">
        <f t="shared" si="23"/>
        <v>411.74289370127417</v>
      </c>
      <c r="E301" s="75">
        <f t="shared" si="23"/>
        <v>0</v>
      </c>
      <c r="F301" s="75">
        <f t="shared" si="23"/>
        <v>0</v>
      </c>
      <c r="G301" s="95">
        <f t="shared" si="23"/>
        <v>0</v>
      </c>
      <c r="H301" s="43">
        <f t="shared" si="23"/>
        <v>409.45458377216221</v>
      </c>
      <c r="I301" s="1"/>
    </row>
    <row r="302" spans="2:10" x14ac:dyDescent="0.2">
      <c r="B302" s="9" t="str">
        <f>$B$41</f>
        <v>Library Science</v>
      </c>
      <c r="C302" s="75">
        <f t="shared" si="23"/>
        <v>87.517566625421068</v>
      </c>
      <c r="D302" s="75">
        <f t="shared" si="23"/>
        <v>0</v>
      </c>
      <c r="E302" s="75">
        <f t="shared" si="23"/>
        <v>0</v>
      </c>
      <c r="F302" s="75">
        <f t="shared" si="23"/>
        <v>0</v>
      </c>
      <c r="G302" s="95">
        <f t="shared" si="23"/>
        <v>0</v>
      </c>
      <c r="H302" s="43">
        <f t="shared" si="23"/>
        <v>87.517566625421068</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1189.7139003548857</v>
      </c>
      <c r="D304" s="75">
        <f t="shared" si="23"/>
        <v>838.89465308485137</v>
      </c>
      <c r="E304" s="75">
        <f t="shared" si="23"/>
        <v>0</v>
      </c>
      <c r="F304" s="75">
        <f t="shared" si="23"/>
        <v>0</v>
      </c>
      <c r="G304" s="95">
        <f t="shared" si="23"/>
        <v>0</v>
      </c>
      <c r="H304" s="43">
        <f t="shared" si="23"/>
        <v>1023.0747579016194</v>
      </c>
      <c r="I304" s="1"/>
    </row>
    <row r="305" spans="2:10" x14ac:dyDescent="0.2">
      <c r="B305" s="9" t="str">
        <f>$B$44</f>
        <v>Physical Training</v>
      </c>
      <c r="C305" s="75">
        <f t="shared" si="23"/>
        <v>637.05340977954404</v>
      </c>
      <c r="D305" s="75">
        <f t="shared" si="23"/>
        <v>0</v>
      </c>
      <c r="E305" s="75">
        <f t="shared" si="23"/>
        <v>0</v>
      </c>
      <c r="F305" s="75">
        <f t="shared" si="23"/>
        <v>0</v>
      </c>
      <c r="G305" s="95">
        <f t="shared" si="23"/>
        <v>0</v>
      </c>
      <c r="H305" s="43">
        <f t="shared" si="23"/>
        <v>637.05340977954404</v>
      </c>
      <c r="I305" s="1"/>
    </row>
    <row r="306" spans="2:10" x14ac:dyDescent="0.2">
      <c r="B306" s="9" t="str">
        <f>$B$45</f>
        <v>Health Services</v>
      </c>
      <c r="C306" s="75">
        <f t="shared" si="23"/>
        <v>237.19202367128875</v>
      </c>
      <c r="D306" s="75">
        <f t="shared" si="23"/>
        <v>398.98733588214839</v>
      </c>
      <c r="E306" s="75">
        <f t="shared" si="23"/>
        <v>315.73185647937407</v>
      </c>
      <c r="F306" s="75">
        <f t="shared" si="23"/>
        <v>0</v>
      </c>
      <c r="G306" s="95">
        <f t="shared" si="23"/>
        <v>1145.5872387414249</v>
      </c>
      <c r="H306" s="43">
        <f t="shared" si="23"/>
        <v>348.05161054875299</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389.62390418600245</v>
      </c>
      <c r="D308" s="75">
        <f t="shared" si="23"/>
        <v>718.96082125705902</v>
      </c>
      <c r="E308" s="75">
        <f t="shared" si="23"/>
        <v>459.91571782604473</v>
      </c>
      <c r="F308" s="75">
        <f t="shared" si="23"/>
        <v>856.87951249042123</v>
      </c>
      <c r="G308" s="95">
        <f t="shared" si="23"/>
        <v>0</v>
      </c>
      <c r="H308" s="43">
        <f t="shared" si="23"/>
        <v>546.66081453060929</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593.14028607643741</v>
      </c>
      <c r="E310" s="75">
        <f t="shared" si="24"/>
        <v>0</v>
      </c>
      <c r="F310" s="75">
        <f t="shared" si="24"/>
        <v>0</v>
      </c>
      <c r="G310" s="95">
        <f t="shared" si="24"/>
        <v>0</v>
      </c>
      <c r="H310" s="43">
        <f t="shared" si="24"/>
        <v>593.14028607643741</v>
      </c>
      <c r="I310" s="1"/>
    </row>
    <row r="311" spans="2:10" x14ac:dyDescent="0.2">
      <c r="B311" s="9" t="str">
        <f>$B$50</f>
        <v>Technology</v>
      </c>
      <c r="C311" s="75">
        <f t="shared" si="24"/>
        <v>393.71796958203504</v>
      </c>
      <c r="D311" s="75">
        <f t="shared" si="24"/>
        <v>465.85367609273681</v>
      </c>
      <c r="E311" s="75">
        <f t="shared" si="24"/>
        <v>333.61126489474356</v>
      </c>
      <c r="F311" s="75">
        <f t="shared" si="24"/>
        <v>0</v>
      </c>
      <c r="G311" s="95">
        <f t="shared" si="24"/>
        <v>0</v>
      </c>
      <c r="H311" s="43">
        <f t="shared" si="24"/>
        <v>436.44519095377979</v>
      </c>
      <c r="I311" s="1"/>
    </row>
    <row r="312" spans="2:10" x14ac:dyDescent="0.2">
      <c r="B312" s="9" t="str">
        <f>$B$51</f>
        <v>Nursing</v>
      </c>
      <c r="C312" s="75">
        <f t="shared" si="24"/>
        <v>329.19345382120196</v>
      </c>
      <c r="D312" s="75">
        <f t="shared" si="24"/>
        <v>696.78174765456481</v>
      </c>
      <c r="E312" s="75">
        <f t="shared" si="24"/>
        <v>1473.3877064111725</v>
      </c>
      <c r="F312" s="75">
        <f t="shared" si="24"/>
        <v>0</v>
      </c>
      <c r="G312" s="95">
        <f t="shared" si="24"/>
        <v>0</v>
      </c>
      <c r="H312" s="43">
        <f t="shared" si="24"/>
        <v>713.22743447469543</v>
      </c>
      <c r="I312" s="1"/>
    </row>
    <row r="313" spans="2:10" x14ac:dyDescent="0.2">
      <c r="B313" s="39" t="str">
        <f>$B$52</f>
        <v>Totals</v>
      </c>
      <c r="C313" s="42">
        <f t="shared" si="24"/>
        <v>306.01893369713019</v>
      </c>
      <c r="D313" s="42">
        <f t="shared" si="24"/>
        <v>617.31116458192628</v>
      </c>
      <c r="E313" s="42">
        <f t="shared" si="24"/>
        <v>331.95303272847065</v>
      </c>
      <c r="F313" s="42">
        <f t="shared" si="24"/>
        <v>1767.3297670793613</v>
      </c>
      <c r="G313" s="42">
        <f t="shared" si="24"/>
        <v>1153.9787299945522</v>
      </c>
      <c r="H313" s="42">
        <f t="shared" si="24"/>
        <v>418.77972339060807</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1.7828355218489687</v>
      </c>
      <c r="E318" s="59">
        <f t="shared" si="25"/>
        <v>1.2779880832615487</v>
      </c>
      <c r="F318" s="59">
        <f t="shared" si="25"/>
        <v>4.3518207147836874</v>
      </c>
      <c r="G318" s="59">
        <f t="shared" si="25"/>
        <v>0</v>
      </c>
      <c r="H318" s="59">
        <f t="shared" si="25"/>
        <v>1.2030919344457336</v>
      </c>
      <c r="I318" s="1"/>
    </row>
    <row r="319" spans="2:10" x14ac:dyDescent="0.2">
      <c r="B319" s="9" t="str">
        <f>$B$33</f>
        <v>Science</v>
      </c>
      <c r="C319" s="59">
        <f t="shared" ref="C319:H334" si="26">IF($C$293=0,"",C294/$C$293)</f>
        <v>0.77663168834867102</v>
      </c>
      <c r="D319" s="59">
        <f t="shared" si="26"/>
        <v>2.8290075800649803</v>
      </c>
      <c r="E319" s="59">
        <f t="shared" si="26"/>
        <v>4.3204016218245798</v>
      </c>
      <c r="F319" s="59">
        <f t="shared" si="26"/>
        <v>0</v>
      </c>
      <c r="G319" s="59">
        <f t="shared" si="26"/>
        <v>0</v>
      </c>
      <c r="H319" s="59">
        <f t="shared" si="26"/>
        <v>1.4746449397466133</v>
      </c>
      <c r="I319" s="1"/>
    </row>
    <row r="320" spans="2:10" x14ac:dyDescent="0.2">
      <c r="B320" s="9" t="str">
        <f>$B$34</f>
        <v>Fine Arts</v>
      </c>
      <c r="C320" s="59">
        <f t="shared" si="26"/>
        <v>1.6815911925016462</v>
      </c>
      <c r="D320" s="59">
        <f t="shared" si="26"/>
        <v>3.7794471386081869</v>
      </c>
      <c r="E320" s="59">
        <f t="shared" si="26"/>
        <v>12.839556754339066</v>
      </c>
      <c r="F320" s="59">
        <f t="shared" si="26"/>
        <v>0</v>
      </c>
      <c r="G320" s="59">
        <f t="shared" si="26"/>
        <v>0</v>
      </c>
      <c r="H320" s="59">
        <f t="shared" si="26"/>
        <v>2.3602822561138113</v>
      </c>
      <c r="I320" s="1"/>
    </row>
    <row r="321" spans="2:9" x14ac:dyDescent="0.2">
      <c r="B321" s="9" t="str">
        <f>$B$35</f>
        <v>Teacher Education</v>
      </c>
      <c r="C321" s="59">
        <f t="shared" si="26"/>
        <v>0.90764550967779234</v>
      </c>
      <c r="D321" s="59">
        <f t="shared" si="26"/>
        <v>2.0432552342177011</v>
      </c>
      <c r="E321" s="59">
        <f t="shared" si="26"/>
        <v>0.67035426496458073</v>
      </c>
      <c r="F321" s="59">
        <f t="shared" si="26"/>
        <v>3.6212954974957809</v>
      </c>
      <c r="G321" s="59">
        <f t="shared" si="26"/>
        <v>0</v>
      </c>
      <c r="H321" s="59">
        <f t="shared" si="26"/>
        <v>0.88361346811854535</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1.5122637184124108</v>
      </c>
      <c r="D323" s="59">
        <f t="shared" si="26"/>
        <v>1.9927383290536234</v>
      </c>
      <c r="E323" s="59">
        <f t="shared" si="26"/>
        <v>4.3176387566287371</v>
      </c>
      <c r="F323" s="59">
        <f t="shared" si="26"/>
        <v>13.784913989278344</v>
      </c>
      <c r="G323" s="59">
        <f t="shared" si="26"/>
        <v>0</v>
      </c>
      <c r="H323" s="59">
        <f t="shared" si="26"/>
        <v>2.8383241887272481</v>
      </c>
      <c r="I323" s="1"/>
    </row>
    <row r="324" spans="2:9" x14ac:dyDescent="0.2">
      <c r="B324" s="9" t="str">
        <f>$B$38</f>
        <v>Home Economics</v>
      </c>
      <c r="C324" s="59">
        <f t="shared" si="26"/>
        <v>1.7136004248382593</v>
      </c>
      <c r="D324" s="59">
        <f t="shared" si="26"/>
        <v>1.6017030441555284</v>
      </c>
      <c r="E324" s="59">
        <f t="shared" si="26"/>
        <v>2.9022171468095443</v>
      </c>
      <c r="F324" s="59">
        <f t="shared" si="26"/>
        <v>0</v>
      </c>
      <c r="G324" s="59">
        <f t="shared" si="26"/>
        <v>0</v>
      </c>
      <c r="H324" s="59">
        <f t="shared" si="26"/>
        <v>1.8845387009724019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1.3957117207328684</v>
      </c>
      <c r="D326" s="59">
        <f t="shared" si="26"/>
        <v>1.4347038793293929</v>
      </c>
      <c r="E326" s="59">
        <f t="shared" si="26"/>
        <v>0</v>
      </c>
      <c r="F326" s="59">
        <f t="shared" si="26"/>
        <v>0</v>
      </c>
      <c r="G326" s="59">
        <f t="shared" si="26"/>
        <v>0</v>
      </c>
      <c r="H326" s="59">
        <f t="shared" si="26"/>
        <v>1.4267303424872808</v>
      </c>
      <c r="I326" s="1"/>
    </row>
    <row r="327" spans="2:9" x14ac:dyDescent="0.2">
      <c r="B327" s="9" t="str">
        <f>$B$41</f>
        <v>Library Science</v>
      </c>
      <c r="C327" s="59">
        <f t="shared" si="26"/>
        <v>0.30495193546207799</v>
      </c>
      <c r="D327" s="59">
        <f t="shared" si="26"/>
        <v>0</v>
      </c>
      <c r="E327" s="59">
        <f t="shared" si="26"/>
        <v>0</v>
      </c>
      <c r="F327" s="59">
        <f t="shared" si="26"/>
        <v>0</v>
      </c>
      <c r="G327" s="59">
        <f t="shared" si="26"/>
        <v>0</v>
      </c>
      <c r="H327" s="59">
        <f t="shared" si="26"/>
        <v>0.30495193546207799</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4.1455169578946762</v>
      </c>
      <c r="D329" s="59">
        <f t="shared" si="26"/>
        <v>2.9230994184509878</v>
      </c>
      <c r="E329" s="59">
        <f t="shared" si="26"/>
        <v>0</v>
      </c>
      <c r="F329" s="59">
        <f t="shared" si="26"/>
        <v>0</v>
      </c>
      <c r="G329" s="59">
        <f t="shared" si="26"/>
        <v>0</v>
      </c>
      <c r="H329" s="59">
        <f t="shared" si="26"/>
        <v>3.564868626658924</v>
      </c>
      <c r="I329" s="1"/>
    </row>
    <row r="330" spans="2:9" x14ac:dyDescent="0.2">
      <c r="B330" s="9" t="str">
        <f>$B$44</f>
        <v>Physical Training</v>
      </c>
      <c r="C330" s="59">
        <f t="shared" si="26"/>
        <v>2.21979058371761</v>
      </c>
      <c r="D330" s="59">
        <f t="shared" si="26"/>
        <v>0</v>
      </c>
      <c r="E330" s="59">
        <f t="shared" si="26"/>
        <v>0</v>
      </c>
      <c r="F330" s="59">
        <f t="shared" si="26"/>
        <v>0</v>
      </c>
      <c r="G330" s="59">
        <f t="shared" si="26"/>
        <v>0</v>
      </c>
      <c r="H330" s="59">
        <f t="shared" si="26"/>
        <v>2.21979058371761</v>
      </c>
      <c r="I330" s="1"/>
    </row>
    <row r="331" spans="2:9" x14ac:dyDescent="0.2">
      <c r="B331" s="9" t="str">
        <f>$B$45</f>
        <v>Health Services</v>
      </c>
      <c r="C331" s="59">
        <f t="shared" si="26"/>
        <v>0.82648740685754318</v>
      </c>
      <c r="D331" s="59">
        <f t="shared" si="26"/>
        <v>1.3902575790627332</v>
      </c>
      <c r="E331" s="59">
        <f t="shared" si="26"/>
        <v>1.1001567391894669</v>
      </c>
      <c r="F331" s="59">
        <f t="shared" si="26"/>
        <v>0</v>
      </c>
      <c r="G331" s="59">
        <f t="shared" si="26"/>
        <v>3.9917591309420661</v>
      </c>
      <c r="H331" s="59">
        <f t="shared" si="26"/>
        <v>1.212773804964381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1.3576310250072727</v>
      </c>
      <c r="D333" s="59">
        <f t="shared" si="26"/>
        <v>2.5051941275074316</v>
      </c>
      <c r="E333" s="59">
        <f t="shared" si="26"/>
        <v>1.6025604196785845</v>
      </c>
      <c r="F333" s="59">
        <f t="shared" si="26"/>
        <v>2.985767039320931</v>
      </c>
      <c r="G333" s="59">
        <f t="shared" si="26"/>
        <v>0</v>
      </c>
      <c r="H333" s="59">
        <f t="shared" si="26"/>
        <v>1.9048207104053871</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2.066776822231716</v>
      </c>
      <c r="E335" s="59">
        <f t="shared" si="27"/>
        <v>0</v>
      </c>
      <c r="F335" s="59">
        <f t="shared" si="27"/>
        <v>0</v>
      </c>
      <c r="G335" s="59">
        <f t="shared" si="27"/>
        <v>0</v>
      </c>
      <c r="H335" s="59">
        <f t="shared" si="27"/>
        <v>2.066776822231716</v>
      </c>
      <c r="I335" s="1"/>
    </row>
    <row r="336" spans="2:9" x14ac:dyDescent="0.2">
      <c r="B336" s="9" t="str">
        <f>$B$50</f>
        <v>Technology</v>
      </c>
      <c r="C336" s="59">
        <f t="shared" si="27"/>
        <v>1.3718966543496887</v>
      </c>
      <c r="D336" s="59">
        <f t="shared" si="27"/>
        <v>1.6232510299862393</v>
      </c>
      <c r="E336" s="59">
        <f t="shared" si="27"/>
        <v>1.1624569197294519</v>
      </c>
      <c r="F336" s="59">
        <f t="shared" si="27"/>
        <v>0</v>
      </c>
      <c r="G336" s="59">
        <f t="shared" si="27"/>
        <v>0</v>
      </c>
      <c r="H336" s="59">
        <f t="shared" si="27"/>
        <v>1.52077818015808</v>
      </c>
      <c r="I336" s="1"/>
    </row>
    <row r="337" spans="2:10" x14ac:dyDescent="0.2">
      <c r="B337" s="9" t="str">
        <f>$B$51</f>
        <v>Nursing</v>
      </c>
      <c r="C337" s="59">
        <f t="shared" si="27"/>
        <v>1.1470632097655027</v>
      </c>
      <c r="D337" s="59">
        <f t="shared" si="27"/>
        <v>2.4279119122604658</v>
      </c>
      <c r="E337" s="59">
        <f t="shared" si="27"/>
        <v>5.1339685286177517</v>
      </c>
      <c r="F337" s="59">
        <f t="shared" si="27"/>
        <v>0</v>
      </c>
      <c r="G337" s="59">
        <f t="shared" si="27"/>
        <v>0</v>
      </c>
      <c r="H337" s="59">
        <f t="shared" si="27"/>
        <v>2.4852163394649724</v>
      </c>
      <c r="I337" s="1"/>
    </row>
    <row r="338" spans="2:10" x14ac:dyDescent="0.2">
      <c r="B338" s="39" t="str">
        <f>$B$52</f>
        <v>Totals</v>
      </c>
      <c r="C338" s="59">
        <f t="shared" si="27"/>
        <v>1.0663123955262528</v>
      </c>
      <c r="D338" s="59">
        <f t="shared" si="27"/>
        <v>2.1509994128073378</v>
      </c>
      <c r="E338" s="59">
        <f t="shared" si="27"/>
        <v>1.1566788670704384</v>
      </c>
      <c r="F338" s="59">
        <f t="shared" si="27"/>
        <v>6.158199477566904</v>
      </c>
      <c r="G338" s="59">
        <f t="shared" si="27"/>
        <v>4.0209989921233857</v>
      </c>
      <c r="H338" s="59">
        <f t="shared" si="27"/>
        <v>1.4592234691217361</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8609.6420236989343</v>
      </c>
      <c r="D343" s="42">
        <f t="shared" si="28"/>
        <v>15349.575630254099</v>
      </c>
      <c r="E343" s="42">
        <f>E293*24</f>
        <v>8802.4159259480657</v>
      </c>
      <c r="F343" s="42">
        <f>F293*18</f>
        <v>22480.571103363101</v>
      </c>
      <c r="G343" s="42">
        <f>G293*24</f>
        <v>0</v>
      </c>
      <c r="H343" s="42">
        <f>IF((C32/30+D32/30+E32/24+F32/18+G32/24)=0,0,H268/(C32/30+D32/30+E32/24+F32/18+G32/24))</f>
        <v>10042.108192306256</v>
      </c>
      <c r="I343" s="1"/>
    </row>
    <row r="344" spans="2:10" x14ac:dyDescent="0.2">
      <c r="B344" s="9" t="str">
        <f>$B$33</f>
        <v>Science</v>
      </c>
      <c r="C344" s="43">
        <f t="shared" si="28"/>
        <v>6686.520820942972</v>
      </c>
      <c r="D344" s="43">
        <f t="shared" si="28"/>
        <v>24356.742546690282</v>
      </c>
      <c r="E344" s="43">
        <f>E294*24</f>
        <v>29757.689090014348</v>
      </c>
      <c r="F344" s="43">
        <f>F294*18</f>
        <v>0</v>
      </c>
      <c r="G344" s="43">
        <f>G294*24</f>
        <v>0</v>
      </c>
      <c r="H344" s="43">
        <f t="shared" ref="H344:H363" si="29">IF((C33/30+D33/30+E33/24+F33/18+G33/24)=0,0,H269/(C33/30+D33/30+E33/24+F33/18+G33/24))</f>
        <v>12505.263382158686</v>
      </c>
      <c r="I344" s="1"/>
    </row>
    <row r="345" spans="2:10" x14ac:dyDescent="0.2">
      <c r="B345" s="9" t="str">
        <f>$B$34</f>
        <v>Fine Arts</v>
      </c>
      <c r="C345" s="43">
        <f t="shared" si="28"/>
        <v>14477.898197644177</v>
      </c>
      <c r="D345" s="43">
        <f t="shared" si="28"/>
        <v>32539.686910909735</v>
      </c>
      <c r="E345" s="43">
        <f t="shared" ref="E345:E363" si="30">E295*24</f>
        <v>88435.18991826009</v>
      </c>
      <c r="F345" s="43">
        <f t="shared" ref="F345:F363" si="31">F295*18</f>
        <v>0</v>
      </c>
      <c r="G345" s="43">
        <f t="shared" ref="G345:G363" si="32">G295*24</f>
        <v>0</v>
      </c>
      <c r="H345" s="43">
        <f t="shared" si="29"/>
        <v>20270.803121271281</v>
      </c>
      <c r="I345" s="1"/>
    </row>
    <row r="346" spans="2:10" x14ac:dyDescent="0.2">
      <c r="B346" s="9" t="str">
        <f>$B$35</f>
        <v>Teacher Education</v>
      </c>
      <c r="C346" s="43">
        <f t="shared" si="28"/>
        <v>7814.5029227435589</v>
      </c>
      <c r="D346" s="43">
        <f t="shared" si="28"/>
        <v>17591.696129663531</v>
      </c>
      <c r="E346" s="43">
        <f t="shared" si="30"/>
        <v>4617.208200323892</v>
      </c>
      <c r="F346" s="43">
        <f t="shared" si="31"/>
        <v>18706.83473728285</v>
      </c>
      <c r="G346" s="43">
        <f t="shared" si="32"/>
        <v>0</v>
      </c>
      <c r="H346" s="43">
        <f t="shared" si="29"/>
        <v>6044.3048858225848</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13020.049260958704</v>
      </c>
      <c r="D348" s="43">
        <f t="shared" si="28"/>
        <v>17156.763660055669</v>
      </c>
      <c r="E348" s="43">
        <f t="shared" si="30"/>
        <v>29738.659265777595</v>
      </c>
      <c r="F348" s="43">
        <f t="shared" si="31"/>
        <v>71209.904865099685</v>
      </c>
      <c r="G348" s="43">
        <f t="shared" si="32"/>
        <v>0</v>
      </c>
      <c r="H348" s="43">
        <f t="shared" si="29"/>
        <v>22763.724935243157</v>
      </c>
      <c r="I348" s="1"/>
    </row>
    <row r="349" spans="2:10" x14ac:dyDescent="0.2">
      <c r="B349" s="9" t="str">
        <f>$B$38</f>
        <v>Home Economics</v>
      </c>
      <c r="C349" s="43">
        <f t="shared" si="28"/>
        <v>14753.486229515824</v>
      </c>
      <c r="D349" s="43">
        <f t="shared" si="28"/>
        <v>13790.089838447946</v>
      </c>
      <c r="E349" s="43">
        <f t="shared" si="30"/>
        <v>19989.640567256858</v>
      </c>
      <c r="F349" s="43">
        <f t="shared" si="31"/>
        <v>0</v>
      </c>
      <c r="G349" s="43">
        <f t="shared" si="32"/>
        <v>0</v>
      </c>
      <c r="H349" s="43">
        <f t="shared" si="29"/>
        <v>15452.574852551423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12016.578283790855</v>
      </c>
      <c r="D351" s="43">
        <f t="shared" si="28"/>
        <v>12352.286811038226</v>
      </c>
      <c r="E351" s="43">
        <f t="shared" si="30"/>
        <v>0</v>
      </c>
      <c r="F351" s="43">
        <f t="shared" si="31"/>
        <v>0</v>
      </c>
      <c r="G351" s="43">
        <f t="shared" si="32"/>
        <v>0</v>
      </c>
      <c r="H351" s="43">
        <f t="shared" si="29"/>
        <v>12283.637513164866</v>
      </c>
      <c r="I351" s="1"/>
    </row>
    <row r="352" spans="2:10" x14ac:dyDescent="0.2">
      <c r="B352" s="9" t="str">
        <f>$B$41</f>
        <v>Library Science</v>
      </c>
      <c r="C352" s="43">
        <f t="shared" si="28"/>
        <v>2625.526998762632</v>
      </c>
      <c r="D352" s="43">
        <f t="shared" si="28"/>
        <v>0</v>
      </c>
      <c r="E352" s="43">
        <f t="shared" si="30"/>
        <v>0</v>
      </c>
      <c r="F352" s="43">
        <f t="shared" si="31"/>
        <v>0</v>
      </c>
      <c r="G352" s="43">
        <f t="shared" si="32"/>
        <v>0</v>
      </c>
      <c r="H352" s="43">
        <f t="shared" si="29"/>
        <v>2625.526998762632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35691.417010646568</v>
      </c>
      <c r="D354" s="43">
        <f t="shared" si="28"/>
        <v>25166.839592545541</v>
      </c>
      <c r="E354" s="43">
        <f t="shared" si="30"/>
        <v>0</v>
      </c>
      <c r="F354" s="43">
        <f t="shared" si="31"/>
        <v>0</v>
      </c>
      <c r="G354" s="43">
        <f t="shared" si="32"/>
        <v>0</v>
      </c>
      <c r="H354" s="43">
        <f t="shared" si="29"/>
        <v>30692.242737048582</v>
      </c>
      <c r="I354" s="1"/>
    </row>
    <row r="355" spans="2:9" x14ac:dyDescent="0.2">
      <c r="B355" s="9" t="str">
        <f>$B$44</f>
        <v>Physical Training</v>
      </c>
      <c r="C355" s="43">
        <f t="shared" si="28"/>
        <v>19111.602293386321</v>
      </c>
      <c r="D355" s="43">
        <f t="shared" si="28"/>
        <v>0</v>
      </c>
      <c r="E355" s="43">
        <f t="shared" si="30"/>
        <v>0</v>
      </c>
      <c r="F355" s="43">
        <f t="shared" si="31"/>
        <v>0</v>
      </c>
      <c r="G355" s="43">
        <f t="shared" si="32"/>
        <v>0</v>
      </c>
      <c r="H355" s="43">
        <f t="shared" si="29"/>
        <v>19111.602293386324</v>
      </c>
      <c r="I355" s="1"/>
    </row>
    <row r="356" spans="2:9" x14ac:dyDescent="0.2">
      <c r="B356" s="9" t="str">
        <f>$B$45</f>
        <v>Health Services</v>
      </c>
      <c r="C356" s="43">
        <f t="shared" si="28"/>
        <v>7115.7607101386629</v>
      </c>
      <c r="D356" s="43">
        <f t="shared" si="28"/>
        <v>11969.620076464451</v>
      </c>
      <c r="E356" s="43">
        <f t="shared" si="30"/>
        <v>7577.5645555049778</v>
      </c>
      <c r="F356" s="43">
        <f t="shared" si="31"/>
        <v>0</v>
      </c>
      <c r="G356" s="43">
        <f t="shared" si="32"/>
        <v>27494.0937297942</v>
      </c>
      <c r="H356" s="43">
        <f t="shared" si="29"/>
        <v>8994.0364915258251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11688.717125580073</v>
      </c>
      <c r="D358" s="43">
        <f t="shared" si="28"/>
        <v>21568.824637711772</v>
      </c>
      <c r="E358" s="43">
        <f t="shared" si="30"/>
        <v>11037.977227825073</v>
      </c>
      <c r="F358" s="43">
        <f t="shared" si="31"/>
        <v>15423.831224827582</v>
      </c>
      <c r="G358" s="43">
        <f t="shared" si="32"/>
        <v>0</v>
      </c>
      <c r="H358" s="43">
        <f t="shared" si="29"/>
        <v>15139.134580645788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17794.208582293122</v>
      </c>
      <c r="E360" s="43">
        <f t="shared" si="30"/>
        <v>0</v>
      </c>
      <c r="F360" s="43">
        <f t="shared" si="31"/>
        <v>0</v>
      </c>
      <c r="G360" s="43">
        <f t="shared" si="32"/>
        <v>0</v>
      </c>
      <c r="H360" s="43">
        <f t="shared" si="29"/>
        <v>17794.208582293122</v>
      </c>
      <c r="I360" s="1"/>
    </row>
    <row r="361" spans="2:9" x14ac:dyDescent="0.2">
      <c r="B361" s="9" t="str">
        <f>$B$50</f>
        <v>Technology</v>
      </c>
      <c r="C361" s="43">
        <f t="shared" si="33"/>
        <v>11811.539087461051</v>
      </c>
      <c r="D361" s="43">
        <f t="shared" si="33"/>
        <v>13975.610282782105</v>
      </c>
      <c r="E361" s="43">
        <f t="shared" si="30"/>
        <v>8006.6703574738458</v>
      </c>
      <c r="F361" s="43">
        <f t="shared" si="31"/>
        <v>0</v>
      </c>
      <c r="G361" s="43">
        <f t="shared" si="32"/>
        <v>0</v>
      </c>
      <c r="H361" s="43">
        <f t="shared" si="29"/>
        <v>12750.084230110422</v>
      </c>
      <c r="I361" s="1"/>
    </row>
    <row r="362" spans="2:9" x14ac:dyDescent="0.2">
      <c r="B362" s="9" t="str">
        <f>$B$51</f>
        <v>Nursing</v>
      </c>
      <c r="C362" s="43">
        <f t="shared" si="33"/>
        <v>9875.8036146360591</v>
      </c>
      <c r="D362" s="43">
        <f t="shared" si="33"/>
        <v>20903.452429636945</v>
      </c>
      <c r="E362" s="43">
        <f t="shared" si="30"/>
        <v>35361.304953868137</v>
      </c>
      <c r="F362" s="43">
        <f t="shared" si="31"/>
        <v>0</v>
      </c>
      <c r="G362" s="43">
        <f t="shared" si="32"/>
        <v>0</v>
      </c>
      <c r="H362" s="43">
        <f t="shared" si="29"/>
        <v>20933.695155858561</v>
      </c>
      <c r="I362" s="1"/>
    </row>
    <row r="363" spans="2:9" x14ac:dyDescent="0.2">
      <c r="B363" s="39" t="str">
        <f>$B$52</f>
        <v>Totals</v>
      </c>
      <c r="C363" s="42">
        <f t="shared" si="33"/>
        <v>9180.5680109139066</v>
      </c>
      <c r="D363" s="42">
        <f t="shared" si="33"/>
        <v>18519.334937457788</v>
      </c>
      <c r="E363" s="42">
        <f t="shared" si="30"/>
        <v>7966.872785483296</v>
      </c>
      <c r="F363" s="42">
        <f t="shared" si="31"/>
        <v>31811.935807428505</v>
      </c>
      <c r="G363" s="42">
        <f t="shared" si="32"/>
        <v>27695.489519869254</v>
      </c>
      <c r="H363" s="42">
        <f t="shared" si="29"/>
        <v>11472.571980239933</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71" priority="24" stopIfTrue="1">
      <formula>#REF!&gt;5</formula>
    </cfRule>
  </conditionalFormatting>
  <conditionalFormatting sqref="C25">
    <cfRule type="expression" dxfId="70" priority="20" stopIfTrue="1">
      <formula>C52=0</formula>
    </cfRule>
  </conditionalFormatting>
  <conditionalFormatting sqref="D25:G25">
    <cfRule type="expression" dxfId="69" priority="19" stopIfTrue="1">
      <formula>D52=0</formula>
    </cfRule>
  </conditionalFormatting>
  <conditionalFormatting sqref="C25:G25">
    <cfRule type="expression" dxfId="68" priority="18" stopIfTrue="1">
      <formula>AND(C52=0,C25&gt;0)</formula>
    </cfRule>
  </conditionalFormatting>
  <conditionalFormatting sqref="C116:G135">
    <cfRule type="expression" dxfId="67" priority="17" stopIfTrue="1">
      <formula>C32=0</formula>
    </cfRule>
  </conditionalFormatting>
  <conditionalFormatting sqref="H188">
    <cfRule type="expression" dxfId="66" priority="15" stopIfTrue="1">
      <formula>$H$188&lt;&gt;$I$163</formula>
    </cfRule>
  </conditionalFormatting>
  <conditionalFormatting sqref="H288">
    <cfRule type="expression" dxfId="65" priority="14" stopIfTrue="1">
      <formula>ROUND($H$288,-1)&lt;&gt;ROUND($H$18,-1)</formula>
    </cfRule>
  </conditionalFormatting>
  <conditionalFormatting sqref="C293:G312">
    <cfRule type="expression" dxfId="64" priority="13" stopIfTrue="1">
      <formula>C32=0</formula>
    </cfRule>
  </conditionalFormatting>
  <conditionalFormatting sqref="H138">
    <cfRule type="cellIs" dxfId="63" priority="12" operator="lessThan">
      <formula>0</formula>
    </cfRule>
  </conditionalFormatting>
  <conditionalFormatting sqref="C61:G80">
    <cfRule type="expression" dxfId="62" priority="6" stopIfTrue="1">
      <formula>C32=0</formula>
    </cfRule>
  </conditionalFormatting>
  <conditionalFormatting sqref="C91:G110">
    <cfRule type="expression" dxfId="61" priority="5" stopIfTrue="1">
      <formula>C32=0</formula>
    </cfRule>
  </conditionalFormatting>
  <conditionalFormatting sqref="C143:H162">
    <cfRule type="expression" dxfId="60" priority="3" stopIfTrue="1">
      <formula>C32=0</formula>
    </cfRule>
  </conditionalFormatting>
  <conditionalFormatting sqref="H143:H162">
    <cfRule type="expression" dxfId="59" priority="4" stopIfTrue="1">
      <formula>OR(AND(#REF!&gt;0,H143&gt;0,H61=0),AND(#REF!&gt;0,H143&gt;0,H32=0))</formula>
    </cfRule>
  </conditionalFormatting>
  <conditionalFormatting sqref="H143:H162">
    <cfRule type="expression" dxfId="58" priority="2" stopIfTrue="1">
      <formula>OR(AND(#REF!&gt;0,H143&gt;0,H61=0),AND(#REF!&gt;0,H143&gt;0,H32=0))</formula>
    </cfRule>
  </conditionalFormatting>
  <conditionalFormatting sqref="H143:H162">
    <cfRule type="expression" dxfId="57"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D67"/>
  <sheetViews>
    <sheetView showGridLines="0" zoomScale="70" zoomScaleNormal="70" workbookViewId="0">
      <selection activeCell="C91" sqref="C91:G110"/>
    </sheetView>
  </sheetViews>
  <sheetFormatPr defaultColWidth="9.140625" defaultRowHeight="14.25" x14ac:dyDescent="0.2"/>
  <cols>
    <col min="1" max="1" width="40.140625" style="118" customWidth="1"/>
    <col min="2" max="2" width="15.85546875" style="100" customWidth="1"/>
    <col min="3" max="3" width="17.28515625" style="4" customWidth="1"/>
    <col min="4" max="4" width="16.140625" style="4" customWidth="1"/>
    <col min="5" max="16384" width="9.140625" style="1"/>
  </cols>
  <sheetData>
    <row r="1" spans="1:4" x14ac:dyDescent="0.2">
      <c r="A1" s="28" t="str">
        <f>'Relative Weights'!A1</f>
        <v>THECB Texas Public University Expenditure Study Fiscal Year 2019</v>
      </c>
      <c r="B1" s="1"/>
    </row>
    <row r="2" spans="1:4" x14ac:dyDescent="0.2">
      <c r="A2" s="28" t="str">
        <f>'Relative Weights'!A2</f>
        <v>Institution Survey for the Year Ended August 31, 2019</v>
      </c>
      <c r="B2" s="1"/>
    </row>
    <row r="3" spans="1:4" ht="15" thickBot="1" x14ac:dyDescent="0.25">
      <c r="A3" s="99" t="str">
        <f>"FY "&amp;'Relative Weights'!H1&amp;" Average Total Expenditure per Full-Time Student Equivalent (FTSE)"</f>
        <v>FY 2019 Average Total Expenditure per Full-Time Student Equivalent (FTSE)</v>
      </c>
    </row>
    <row r="4" spans="1:4" s="159" customFormat="1" ht="43.5" thickBot="1" x14ac:dyDescent="0.25">
      <c r="A4" s="156" t="s">
        <v>181</v>
      </c>
      <c r="B4" s="157" t="s">
        <v>914</v>
      </c>
      <c r="C4" s="157" t="s">
        <v>228</v>
      </c>
      <c r="D4" s="158" t="s">
        <v>229</v>
      </c>
    </row>
    <row r="5" spans="1:4" x14ac:dyDescent="0.2">
      <c r="A5" s="101" t="s">
        <v>704</v>
      </c>
      <c r="B5" s="102">
        <f>C5/D5*1000000</f>
        <v>33837.041666666664</v>
      </c>
      <c r="C5" s="103">
        <f>UTA!$H$288/1000000</f>
        <v>488.73585040999995</v>
      </c>
      <c r="D5" s="104">
        <f>UTA!$H$363</f>
        <v>14443.811466280174</v>
      </c>
    </row>
    <row r="6" spans="1:4" x14ac:dyDescent="0.2">
      <c r="A6" s="105" t="s">
        <v>705</v>
      </c>
      <c r="B6" s="106">
        <f t="shared" ref="B6:B40" si="0">C6/D6*1000000</f>
        <v>47746.313888888886</v>
      </c>
      <c r="C6" s="106">
        <f>UT!$H$288/1000000</f>
        <v>1751.3475235600004</v>
      </c>
      <c r="D6" s="107">
        <f>UT!$H$363</f>
        <v>36680.26661986066</v>
      </c>
    </row>
    <row r="7" spans="1:4" x14ac:dyDescent="0.2">
      <c r="A7" s="105" t="s">
        <v>706</v>
      </c>
      <c r="B7" s="106">
        <f t="shared" si="0"/>
        <v>24272.205555555556</v>
      </c>
      <c r="C7" s="106">
        <f>UTD!$H$288/1000000</f>
        <v>441.66339525790386</v>
      </c>
      <c r="D7" s="107">
        <f>UTD!$H$363</f>
        <v>18196.261326437783</v>
      </c>
    </row>
    <row r="8" spans="1:4" x14ac:dyDescent="0.2">
      <c r="A8" s="105" t="s">
        <v>707</v>
      </c>
      <c r="B8" s="106">
        <f t="shared" si="0"/>
        <v>19874.069444444445</v>
      </c>
      <c r="C8" s="106">
        <f>UTEP!$H$288/1000000</f>
        <v>281.89249176999999</v>
      </c>
      <c r="D8" s="107">
        <f>UTEP!$H$363</f>
        <v>14183.934123708099</v>
      </c>
    </row>
    <row r="9" spans="1:4" x14ac:dyDescent="0.2">
      <c r="A9" s="105" t="s">
        <v>860</v>
      </c>
      <c r="B9" s="106">
        <f t="shared" si="0"/>
        <v>24810.255555555555</v>
      </c>
      <c r="C9" s="106">
        <f>UTRGV!$H$288/1000000</f>
        <v>266.51465400888014</v>
      </c>
      <c r="D9" s="107">
        <f>UTRGV!$H$363</f>
        <v>10742.116436974859</v>
      </c>
    </row>
    <row r="10" spans="1:4" x14ac:dyDescent="0.2">
      <c r="A10" s="105" t="s">
        <v>708</v>
      </c>
      <c r="B10" s="106">
        <f t="shared" si="0"/>
        <v>4204.9749999999995</v>
      </c>
      <c r="C10" s="108">
        <f>UTPB!$H$288/1000000</f>
        <v>51.215749000000002</v>
      </c>
      <c r="D10" s="109">
        <f>UTPB!$H$363</f>
        <v>12179.798690836451</v>
      </c>
    </row>
    <row r="11" spans="1:4" x14ac:dyDescent="0.2">
      <c r="A11" s="105" t="s">
        <v>709</v>
      </c>
      <c r="B11" s="106">
        <f t="shared" si="0"/>
        <v>26613.23055555555</v>
      </c>
      <c r="C11" s="106">
        <f>UTSA!$H$288/1000000</f>
        <v>354.5293686735348</v>
      </c>
      <c r="D11" s="107">
        <f>UTSA!$H$363</f>
        <v>13321.545760235646</v>
      </c>
    </row>
    <row r="12" spans="1:4" x14ac:dyDescent="0.2">
      <c r="A12" s="105" t="s">
        <v>710</v>
      </c>
      <c r="B12" s="106">
        <f t="shared" si="0"/>
        <v>7310.8527777777772</v>
      </c>
      <c r="C12" s="108">
        <f>UTT!$H$288/1000000</f>
        <v>97.806274529999996</v>
      </c>
      <c r="D12" s="109">
        <f>UTT!$H$363</f>
        <v>13378.230625474229</v>
      </c>
    </row>
    <row r="13" spans="1:4" x14ac:dyDescent="0.2">
      <c r="A13" s="105" t="s">
        <v>108</v>
      </c>
      <c r="B13" s="106">
        <f t="shared" si="0"/>
        <v>56221.852777777793</v>
      </c>
      <c r="C13" s="106">
        <f>TAMU!$H$288/1000000</f>
        <v>1270.7754151404497</v>
      </c>
      <c r="D13" s="107">
        <f>TAMU!$H$363</f>
        <v>22602.873302011412</v>
      </c>
    </row>
    <row r="14" spans="1:4" x14ac:dyDescent="0.2">
      <c r="A14" s="105" t="s">
        <v>696</v>
      </c>
      <c r="B14" s="106">
        <f t="shared" si="0"/>
        <v>2004.7861111111108</v>
      </c>
      <c r="C14" s="106">
        <f>TAMUG!$H$288/1000000</f>
        <v>46.339159000000002</v>
      </c>
      <c r="D14" s="107">
        <f>TAMUG!$H$363</f>
        <v>23114.265777867688</v>
      </c>
    </row>
    <row r="15" spans="1:4" x14ac:dyDescent="0.2">
      <c r="A15" s="210" t="s">
        <v>692</v>
      </c>
      <c r="B15" s="106">
        <f t="shared" si="0"/>
        <v>8504.3833333333332</v>
      </c>
      <c r="C15" s="108">
        <f>PVAMU!$H$288/1000000</f>
        <v>136.352811</v>
      </c>
      <c r="D15" s="109">
        <f>PVAMU!$H$363</f>
        <v>16033.23905515391</v>
      </c>
    </row>
    <row r="16" spans="1:4" x14ac:dyDescent="0.2">
      <c r="A16" s="210" t="s">
        <v>695</v>
      </c>
      <c r="B16" s="106">
        <f t="shared" si="0"/>
        <v>10676.783333333335</v>
      </c>
      <c r="C16" s="108">
        <f>TAR!$H$288/1000000</f>
        <v>119.68277500000002</v>
      </c>
      <c r="D16" s="109">
        <f>TAR!$H$363</f>
        <v>11209.628524196582</v>
      </c>
    </row>
    <row r="17" spans="1:4" x14ac:dyDescent="0.2">
      <c r="A17" s="105" t="s">
        <v>702</v>
      </c>
      <c r="B17" s="106">
        <f t="shared" si="0"/>
        <v>1634.9250000000002</v>
      </c>
      <c r="C17" s="108">
        <f>TAMUCT!$H$288/1000000</f>
        <v>26.276776999999999</v>
      </c>
      <c r="D17" s="109">
        <f>TAMUCT!$H$363</f>
        <v>16072.160496658866</v>
      </c>
    </row>
    <row r="18" spans="1:4" x14ac:dyDescent="0.2">
      <c r="A18" s="105" t="s">
        <v>697</v>
      </c>
      <c r="B18" s="106">
        <f t="shared" si="0"/>
        <v>8912.7000000000007</v>
      </c>
      <c r="C18" s="106">
        <f>TAMUC!$H$288/1000000</f>
        <v>103.83625068999999</v>
      </c>
      <c r="D18" s="107">
        <f>TAMUC!$H$363</f>
        <v>11650.36977459131</v>
      </c>
    </row>
    <row r="19" spans="1:4" x14ac:dyDescent="0.2">
      <c r="A19" s="105" t="s">
        <v>698</v>
      </c>
      <c r="B19" s="106">
        <f t="shared" si="0"/>
        <v>9834.9166666666661</v>
      </c>
      <c r="C19" s="106">
        <f>TAMUCC!$H$288/1000000</f>
        <v>148.58030880000001</v>
      </c>
      <c r="D19" s="107">
        <f>TAMUCC!$H$363</f>
        <v>15107.429359679376</v>
      </c>
    </row>
    <row r="20" spans="1:4" x14ac:dyDescent="0.2">
      <c r="A20" s="105" t="s">
        <v>699</v>
      </c>
      <c r="B20" s="106">
        <f t="shared" si="0"/>
        <v>6674.0999999999995</v>
      </c>
      <c r="C20" s="106">
        <f>TAMUK!$H$288/1000000</f>
        <v>100.07931900000004</v>
      </c>
      <c r="D20" s="107">
        <f>TAMUK!$H$363</f>
        <v>14995.178226277707</v>
      </c>
    </row>
    <row r="21" spans="1:4" x14ac:dyDescent="0.2">
      <c r="A21" s="105" t="s">
        <v>700</v>
      </c>
      <c r="B21" s="106">
        <f t="shared" si="0"/>
        <v>4791.1500000000005</v>
      </c>
      <c r="C21" s="106">
        <f>TAMUSA!$H$288/1000000</f>
        <v>59.472384999999996</v>
      </c>
      <c r="D21" s="107">
        <f>TAMUSA!$H$363</f>
        <v>12412.966615530717</v>
      </c>
    </row>
    <row r="22" spans="1:4" x14ac:dyDescent="0.2">
      <c r="A22" s="105" t="s">
        <v>715</v>
      </c>
      <c r="B22" s="106">
        <f t="shared" si="0"/>
        <v>6697.583333333333</v>
      </c>
      <c r="C22" s="106">
        <f>TAMIU!$H$288/1000000</f>
        <v>68.753175999999996</v>
      </c>
      <c r="D22" s="107">
        <f>TAMIU!$H$363</f>
        <v>10265.37074317851</v>
      </c>
    </row>
    <row r="23" spans="1:4" x14ac:dyDescent="0.2">
      <c r="A23" s="105" t="s">
        <v>701</v>
      </c>
      <c r="B23" s="106">
        <f t="shared" si="0"/>
        <v>1609.2749999999999</v>
      </c>
      <c r="C23" s="106">
        <f>TAMUT!$H$288/1000000</f>
        <v>29.172636000000004</v>
      </c>
      <c r="D23" s="107">
        <f>TAMUT!$H$363</f>
        <v>18127.812834972276</v>
      </c>
    </row>
    <row r="24" spans="1:4" x14ac:dyDescent="0.2">
      <c r="A24" s="105" t="s">
        <v>126</v>
      </c>
      <c r="B24" s="106">
        <f t="shared" si="0"/>
        <v>7897.1</v>
      </c>
      <c r="C24" s="106">
        <f>WTAMU!$H$288/1000000</f>
        <v>88.423255999999995</v>
      </c>
      <c r="D24" s="107">
        <f>WTAMU!$H$363</f>
        <v>11196.92747970774</v>
      </c>
    </row>
    <row r="25" spans="1:4" x14ac:dyDescent="0.2">
      <c r="A25" s="105" t="s">
        <v>118</v>
      </c>
      <c r="B25" s="106">
        <f t="shared" si="0"/>
        <v>39752.013888888898</v>
      </c>
      <c r="C25" s="108">
        <f>UH!$H$288/1000000</f>
        <v>728.52918671000009</v>
      </c>
      <c r="D25" s="109">
        <f>UH!$H$363</f>
        <v>18326.84977285218</v>
      </c>
    </row>
    <row r="26" spans="1:4" x14ac:dyDescent="0.2">
      <c r="A26" s="105" t="s">
        <v>711</v>
      </c>
      <c r="B26" s="106">
        <f t="shared" si="0"/>
        <v>6523.875</v>
      </c>
      <c r="C26" s="108">
        <f>UHCL!$H$288/1000000</f>
        <v>89.886407199999994</v>
      </c>
      <c r="D26" s="109">
        <f>UHCL!$H$363</f>
        <v>13778.070119369238</v>
      </c>
    </row>
    <row r="27" spans="1:4" x14ac:dyDescent="0.2">
      <c r="A27" s="105" t="s">
        <v>712</v>
      </c>
      <c r="B27" s="106">
        <f t="shared" si="0"/>
        <v>9584.1750000000011</v>
      </c>
      <c r="C27" s="106">
        <f>UHD!$H$288/1000000</f>
        <v>113.409965</v>
      </c>
      <c r="D27" s="107">
        <f>UHD!$H$363</f>
        <v>11833.044054391745</v>
      </c>
    </row>
    <row r="28" spans="1:4" x14ac:dyDescent="0.2">
      <c r="A28" s="105" t="s">
        <v>713</v>
      </c>
      <c r="B28" s="106">
        <f t="shared" si="0"/>
        <v>3135.7666666666669</v>
      </c>
      <c r="C28" s="108">
        <f>UHV!$H$288/1000000</f>
        <v>39.993406</v>
      </c>
      <c r="D28" s="109">
        <f>UHV!$H$363</f>
        <v>12753.948316732749</v>
      </c>
    </row>
    <row r="29" spans="1:4" x14ac:dyDescent="0.2">
      <c r="A29" s="210" t="s">
        <v>691</v>
      </c>
      <c r="B29" s="106">
        <f t="shared" si="0"/>
        <v>4712.5916666666662</v>
      </c>
      <c r="C29" s="108">
        <f>MID!$H$288/1000000</f>
        <v>79.708288999999994</v>
      </c>
      <c r="D29" s="109">
        <f>MID!$H$363</f>
        <v>16913.896776543694</v>
      </c>
    </row>
    <row r="30" spans="1:4" x14ac:dyDescent="0.2">
      <c r="A30" s="105" t="s">
        <v>96</v>
      </c>
      <c r="B30" s="106">
        <f t="shared" si="0"/>
        <v>32136.897222222226</v>
      </c>
      <c r="C30" s="108">
        <f>UNT!$H$288/1000000</f>
        <v>422.16907821999996</v>
      </c>
      <c r="D30" s="109">
        <f>UNT!$H$363</f>
        <v>13136.584882503088</v>
      </c>
    </row>
    <row r="31" spans="1:4" x14ac:dyDescent="0.2">
      <c r="A31" s="105" t="s">
        <v>714</v>
      </c>
      <c r="B31" s="106">
        <f t="shared" si="0"/>
        <v>3078.9999999999995</v>
      </c>
      <c r="C31" s="108">
        <f>UNTD!$H$288/1000000</f>
        <v>36.041063999999999</v>
      </c>
      <c r="D31" s="109">
        <f>UNTD!$H$363</f>
        <v>11705.444624878208</v>
      </c>
    </row>
    <row r="32" spans="1:4" x14ac:dyDescent="0.2">
      <c r="A32" s="105" t="s">
        <v>102</v>
      </c>
      <c r="B32" s="106">
        <f t="shared" si="0"/>
        <v>10822.00277777778</v>
      </c>
      <c r="C32" s="108">
        <f>SFASU!$H$288/1000000</f>
        <v>150.140388</v>
      </c>
      <c r="D32" s="109">
        <f>SFASU!$H$363</f>
        <v>13873.623125314913</v>
      </c>
    </row>
    <row r="33" spans="1:4" x14ac:dyDescent="0.2">
      <c r="A33" s="105" t="s">
        <v>112</v>
      </c>
      <c r="B33" s="106">
        <f t="shared" si="0"/>
        <v>8765.9638888888876</v>
      </c>
      <c r="C33" s="106">
        <f>TSU!$H$288/1000000</f>
        <v>164.76807693000001</v>
      </c>
      <c r="D33" s="107">
        <f>TSU!$H$363</f>
        <v>18796.344477171337</v>
      </c>
    </row>
    <row r="34" spans="1:4" x14ac:dyDescent="0.2">
      <c r="A34" s="105" t="s">
        <v>114</v>
      </c>
      <c r="B34" s="106">
        <f t="shared" si="0"/>
        <v>33813.830555555549</v>
      </c>
      <c r="C34" s="106">
        <f>TTU!$H$288/1000000</f>
        <v>575.85187467180356</v>
      </c>
      <c r="D34" s="107">
        <f>TTU!$H$363</f>
        <v>17030.069211640744</v>
      </c>
    </row>
    <row r="35" spans="1:4" x14ac:dyDescent="0.2">
      <c r="A35" s="210" t="s">
        <v>689</v>
      </c>
      <c r="B35" s="106">
        <f>C35/D35*1000000</f>
        <v>7496.7333333333336</v>
      </c>
      <c r="C35" s="106">
        <f>ASU!$H$288/1000000</f>
        <v>79.55995200000001</v>
      </c>
      <c r="D35" s="107">
        <f>ASU!$H$363</f>
        <v>10612.615983850745</v>
      </c>
    </row>
    <row r="36" spans="1:4" x14ac:dyDescent="0.2">
      <c r="A36" s="105" t="s">
        <v>116</v>
      </c>
      <c r="B36" s="106">
        <f t="shared" si="0"/>
        <v>12336.066666666668</v>
      </c>
      <c r="C36" s="106">
        <f>TWU!$H$288/1000000</f>
        <v>161.99924999999999</v>
      </c>
      <c r="D36" s="107">
        <f>TWU!$H$363</f>
        <v>13132.163952853691</v>
      </c>
    </row>
    <row r="37" spans="1:4" x14ac:dyDescent="0.2">
      <c r="A37" s="210" t="s">
        <v>690</v>
      </c>
      <c r="B37" s="106">
        <f t="shared" si="0"/>
        <v>12349.261111111113</v>
      </c>
      <c r="C37" s="106">
        <f>LU!$H$288/1000000</f>
        <v>141.677787</v>
      </c>
      <c r="D37" s="107">
        <f>LU!$H$363</f>
        <v>11472.571980239933</v>
      </c>
    </row>
    <row r="38" spans="1:4" x14ac:dyDescent="0.2">
      <c r="A38" s="210" t="s">
        <v>693</v>
      </c>
      <c r="B38" s="106">
        <f t="shared" si="0"/>
        <v>18146.625</v>
      </c>
      <c r="C38" s="106">
        <f>SHSU!$H$288/1000000</f>
        <v>207.65438000000003</v>
      </c>
      <c r="D38" s="107">
        <f>SHSU!$H$363</f>
        <v>11443.140528886228</v>
      </c>
    </row>
    <row r="39" spans="1:4" x14ac:dyDescent="0.2">
      <c r="A39" s="105" t="s">
        <v>703</v>
      </c>
      <c r="B39" s="106">
        <f t="shared" si="0"/>
        <v>32200.49722222222</v>
      </c>
      <c r="C39" s="106">
        <f>TXST!$H$288/1000000</f>
        <v>390.96375393216709</v>
      </c>
      <c r="D39" s="107">
        <f>TXST!$H$363</f>
        <v>12141.54400269183</v>
      </c>
    </row>
    <row r="40" spans="1:4" x14ac:dyDescent="0.2">
      <c r="A40" s="210" t="s">
        <v>694</v>
      </c>
      <c r="B40" s="106">
        <f t="shared" si="0"/>
        <v>1985.4083333333333</v>
      </c>
      <c r="C40" s="108">
        <f>SRSU!$H$288/1000000</f>
        <v>33.704991769999992</v>
      </c>
      <c r="D40" s="109">
        <f>SRSU!$H$363</f>
        <v>16976.352523620244</v>
      </c>
    </row>
    <row r="41" spans="1:4" ht="15" thickBot="1" x14ac:dyDescent="0.25">
      <c r="A41" s="110" t="s">
        <v>184</v>
      </c>
      <c r="B41" s="111">
        <f>SUM(B5:B40)</f>
        <v>550969.20833333326</v>
      </c>
      <c r="C41" s="112">
        <f>SUM(C5:C40)</f>
        <v>9347.5074262747421</v>
      </c>
      <c r="D41" s="113">
        <f>C41/B41*1000000</f>
        <v>16965.571369316072</v>
      </c>
    </row>
    <row r="42" spans="1:4" x14ac:dyDescent="0.2">
      <c r="A42" s="114"/>
      <c r="B42" s="115"/>
      <c r="C42" s="116"/>
    </row>
    <row r="43" spans="1:4" x14ac:dyDescent="0.2">
      <c r="A43" s="114"/>
      <c r="B43" s="115"/>
      <c r="C43" s="116"/>
      <c r="D43" s="174"/>
    </row>
    <row r="44" spans="1:4" x14ac:dyDescent="0.2">
      <c r="A44" s="114"/>
      <c r="B44" s="117"/>
      <c r="C44" s="116"/>
    </row>
    <row r="45" spans="1:4" x14ac:dyDescent="0.2">
      <c r="B45" s="115"/>
      <c r="C45" s="119"/>
    </row>
    <row r="46" spans="1:4" x14ac:dyDescent="0.2">
      <c r="A46" s="114"/>
      <c r="B46" s="115"/>
      <c r="C46" s="116"/>
    </row>
    <row r="47" spans="1:4" x14ac:dyDescent="0.2">
      <c r="A47" s="114"/>
      <c r="B47" s="115"/>
    </row>
    <row r="48" spans="1:4" x14ac:dyDescent="0.2">
      <c r="A48" s="114"/>
      <c r="B48" s="115"/>
      <c r="C48" s="116"/>
    </row>
    <row r="49" spans="1:3" x14ac:dyDescent="0.2">
      <c r="A49" s="114"/>
      <c r="B49" s="115"/>
    </row>
    <row r="50" spans="1:3" x14ac:dyDescent="0.2">
      <c r="A50" s="114"/>
      <c r="B50" s="115"/>
      <c r="C50" s="116"/>
    </row>
    <row r="51" spans="1:3" x14ac:dyDescent="0.2">
      <c r="A51" s="114"/>
      <c r="B51" s="115"/>
    </row>
    <row r="52" spans="1:3" x14ac:dyDescent="0.2">
      <c r="A52" s="114"/>
      <c r="B52" s="115"/>
      <c r="C52" s="120"/>
    </row>
    <row r="53" spans="1:3" x14ac:dyDescent="0.2">
      <c r="A53" s="114"/>
      <c r="B53" s="115"/>
    </row>
    <row r="54" spans="1:3" x14ac:dyDescent="0.2">
      <c r="A54" s="114"/>
      <c r="B54" s="115"/>
      <c r="C54" s="116"/>
    </row>
    <row r="55" spans="1:3" x14ac:dyDescent="0.2">
      <c r="A55" s="114"/>
      <c r="B55" s="115"/>
    </row>
    <row r="56" spans="1:3" x14ac:dyDescent="0.2">
      <c r="A56" s="114"/>
      <c r="B56" s="115"/>
    </row>
    <row r="57" spans="1:3" x14ac:dyDescent="0.2">
      <c r="A57" s="114"/>
      <c r="B57" s="115"/>
    </row>
    <row r="58" spans="1:3" x14ac:dyDescent="0.2">
      <c r="A58" s="114"/>
      <c r="B58" s="115"/>
    </row>
    <row r="59" spans="1:3" x14ac:dyDescent="0.2">
      <c r="A59" s="114"/>
      <c r="B59" s="115"/>
    </row>
    <row r="60" spans="1:3" x14ac:dyDescent="0.2">
      <c r="A60" s="114"/>
    </row>
    <row r="61" spans="1:3" x14ac:dyDescent="0.2">
      <c r="A61" s="114"/>
    </row>
    <row r="62" spans="1:3" x14ac:dyDescent="0.2">
      <c r="A62" s="114"/>
    </row>
    <row r="63" spans="1:3" x14ac:dyDescent="0.2">
      <c r="A63" s="114"/>
    </row>
    <row r="64" spans="1:3" x14ac:dyDescent="0.2">
      <c r="A64" s="114"/>
    </row>
    <row r="65" spans="1:1" x14ac:dyDescent="0.2">
      <c r="A65" s="114"/>
    </row>
    <row r="66" spans="1:1" x14ac:dyDescent="0.2">
      <c r="A66" s="114"/>
    </row>
    <row r="67" spans="1:1" x14ac:dyDescent="0.2">
      <c r="A67" s="114"/>
    </row>
  </sheetData>
  <dataConsolidate link="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topLeftCell="A55" zoomScale="70" zoomScaleNormal="70" workbookViewId="0">
      <selection activeCell="C183" sqref="C183:E183"/>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99</v>
      </c>
      <c r="C3" s="6"/>
      <c r="D3" s="6"/>
      <c r="E3" s="6"/>
      <c r="F3" s="6"/>
      <c r="G3" s="6"/>
      <c r="H3" s="6"/>
    </row>
    <row r="4" spans="2:8" x14ac:dyDescent="0.2">
      <c r="B4" s="90" t="s">
        <v>165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Data!G35</f>
        <v>102835977</v>
      </c>
      <c r="G13" s="33"/>
      <c r="H13" s="60">
        <f>F13</f>
        <v>102835977</v>
      </c>
    </row>
    <row r="14" spans="2:8" x14ac:dyDescent="0.2">
      <c r="B14" s="364" t="s">
        <v>14</v>
      </c>
      <c r="C14" s="364"/>
      <c r="D14" s="364"/>
      <c r="E14" s="364"/>
      <c r="F14" s="82">
        <f>Data!H35</f>
        <v>9095667</v>
      </c>
      <c r="G14" s="33"/>
      <c r="H14" s="30">
        <f>F14</f>
        <v>9095667</v>
      </c>
    </row>
    <row r="15" spans="2:8" x14ac:dyDescent="0.2">
      <c r="B15" s="364" t="s">
        <v>15</v>
      </c>
      <c r="C15" s="364"/>
      <c r="D15" s="364"/>
      <c r="E15" s="364"/>
      <c r="F15" s="82">
        <f>Data!I35</f>
        <v>45017090</v>
      </c>
      <c r="G15" s="33"/>
      <c r="H15" s="30">
        <f>F15</f>
        <v>45017090</v>
      </c>
    </row>
    <row r="16" spans="2:8" x14ac:dyDescent="0.2">
      <c r="B16" s="364" t="s">
        <v>19</v>
      </c>
      <c r="C16" s="364"/>
      <c r="D16" s="364"/>
      <c r="E16" s="364"/>
      <c r="F16" s="82">
        <f>Data!J35</f>
        <v>28882474</v>
      </c>
      <c r="G16" s="33"/>
      <c r="H16" s="30">
        <f>F16-G16</f>
        <v>28882474</v>
      </c>
    </row>
    <row r="17" spans="2:23" x14ac:dyDescent="0.2">
      <c r="B17" s="364" t="s">
        <v>16</v>
      </c>
      <c r="C17" s="364"/>
      <c r="D17" s="364"/>
      <c r="E17" s="364"/>
      <c r="F17" s="82">
        <f>Data!K35</f>
        <v>21823172</v>
      </c>
      <c r="G17" s="33"/>
      <c r="H17" s="30">
        <f>F17</f>
        <v>21823172</v>
      </c>
    </row>
    <row r="18" spans="2:23" x14ac:dyDescent="0.2">
      <c r="B18" s="364" t="s">
        <v>1</v>
      </c>
      <c r="C18" s="364"/>
      <c r="D18" s="364"/>
      <c r="E18" s="364"/>
      <c r="F18" s="83">
        <f>SUM(F13:F17)</f>
        <v>207654380</v>
      </c>
      <c r="G18" s="34"/>
      <c r="H18" s="29">
        <f>SUM(H13:H17)</f>
        <v>207654380</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Data!L35</f>
        <v>Amanda Withers</v>
      </c>
      <c r="E21" s="363"/>
      <c r="F21" s="363"/>
      <c r="G21" s="94" t="str">
        <f>Data!M35</f>
        <v>936-294-1074</v>
      </c>
      <c r="H21" s="84" t="str">
        <f>Data!N35</f>
        <v>withers@shsu.edu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Data!O35</f>
        <v>7574</v>
      </c>
      <c r="D25" s="86">
        <f>Data!P35</f>
        <v>10994</v>
      </c>
      <c r="E25" s="86">
        <f>Data!Q35</f>
        <v>2157</v>
      </c>
      <c r="F25" s="86">
        <f>Data!R35</f>
        <v>300</v>
      </c>
      <c r="G25" s="86">
        <f>Data!S35</f>
        <v>0</v>
      </c>
      <c r="H25" s="74">
        <f>SUM(C25:G25)</f>
        <v>21025</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Data!T35</f>
        <v>House, Shanna</v>
      </c>
      <c r="E28" s="363"/>
      <c r="F28" s="363"/>
      <c r="G28" s="94" t="str">
        <f>Data!U35</f>
        <v>(936) 294-1061</v>
      </c>
      <c r="H28" s="84" t="str">
        <f>Data!V35</f>
        <v>shouse@shsu.edu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Data!W35</f>
        <v>147810</v>
      </c>
      <c r="D32" s="87">
        <f>Data!AQ35</f>
        <v>87602</v>
      </c>
      <c r="E32" s="87">
        <f>Data!BK35</f>
        <v>14100</v>
      </c>
      <c r="F32" s="87">
        <f>Data!CE35</f>
        <v>1322</v>
      </c>
      <c r="G32" s="87">
        <f>Data!CY35</f>
        <v>0</v>
      </c>
      <c r="H32" s="22">
        <f>SUM(C32:G32)</f>
        <v>250834</v>
      </c>
      <c r="I32" s="1"/>
      <c r="W32" s="18"/>
    </row>
    <row r="33" spans="2:23" x14ac:dyDescent="0.2">
      <c r="B33" s="7" t="s">
        <v>46</v>
      </c>
      <c r="C33" s="87">
        <f>Data!X35</f>
        <v>55492</v>
      </c>
      <c r="D33" s="87">
        <f>Data!AR35</f>
        <v>16541</v>
      </c>
      <c r="E33" s="87">
        <f>Data!BL35</f>
        <v>1840</v>
      </c>
      <c r="F33" s="87">
        <f>Data!CF35</f>
        <v>212</v>
      </c>
      <c r="G33" s="87">
        <f>Data!CZ35</f>
        <v>0</v>
      </c>
      <c r="H33" s="22">
        <f t="shared" ref="H33:H52" si="0">SUM(C33:G33)</f>
        <v>74085</v>
      </c>
      <c r="I33" s="1"/>
      <c r="W33" s="18"/>
    </row>
    <row r="34" spans="2:23" x14ac:dyDescent="0.2">
      <c r="B34" s="7" t="s">
        <v>47</v>
      </c>
      <c r="C34" s="87">
        <f>Data!Y35</f>
        <v>19878</v>
      </c>
      <c r="D34" s="87">
        <f>Data!AS35</f>
        <v>8788</v>
      </c>
      <c r="E34" s="87">
        <f>Data!BM35</f>
        <v>672</v>
      </c>
      <c r="F34" s="87">
        <f>Data!CG35</f>
        <v>0</v>
      </c>
      <c r="G34" s="87">
        <f>Data!DA35</f>
        <v>0</v>
      </c>
      <c r="H34" s="22">
        <f t="shared" si="0"/>
        <v>29338</v>
      </c>
      <c r="I34" s="1"/>
      <c r="W34" s="18"/>
    </row>
    <row r="35" spans="2:23" x14ac:dyDescent="0.2">
      <c r="B35" s="7" t="s">
        <v>48</v>
      </c>
      <c r="C35" s="87">
        <f>Data!Z35</f>
        <v>4635</v>
      </c>
      <c r="D35" s="87">
        <f>Data!AT35</f>
        <v>19361</v>
      </c>
      <c r="E35" s="87">
        <f>Data!BN35</f>
        <v>8840</v>
      </c>
      <c r="F35" s="87">
        <f>Data!CH35</f>
        <v>2523</v>
      </c>
      <c r="G35" s="87">
        <f>Data!DB35</f>
        <v>0</v>
      </c>
      <c r="H35" s="22">
        <f t="shared" si="0"/>
        <v>35359</v>
      </c>
      <c r="I35" s="1"/>
      <c r="W35" s="18"/>
    </row>
    <row r="36" spans="2:23" x14ac:dyDescent="0.2">
      <c r="B36" s="7" t="s">
        <v>49</v>
      </c>
      <c r="C36" s="87">
        <f>Data!AA35</f>
        <v>5991</v>
      </c>
      <c r="D36" s="87">
        <f>Data!AU35</f>
        <v>7838</v>
      </c>
      <c r="E36" s="87">
        <f>Data!BO35</f>
        <v>815</v>
      </c>
      <c r="F36" s="87">
        <f>Data!CI35</f>
        <v>0</v>
      </c>
      <c r="G36" s="87">
        <f>Data!DC35</f>
        <v>0</v>
      </c>
      <c r="H36" s="22">
        <f t="shared" si="0"/>
        <v>14644</v>
      </c>
      <c r="I36" s="1"/>
      <c r="W36" s="18"/>
    </row>
    <row r="37" spans="2:23" x14ac:dyDescent="0.2">
      <c r="B37" s="7" t="s">
        <v>50</v>
      </c>
      <c r="C37" s="87">
        <f>Data!AB35</f>
        <v>2041</v>
      </c>
      <c r="D37" s="87">
        <f>Data!AV35</f>
        <v>1680</v>
      </c>
      <c r="E37" s="87">
        <f>Data!BP35</f>
        <v>1062</v>
      </c>
      <c r="F37" s="87">
        <f>Data!CJ35</f>
        <v>68</v>
      </c>
      <c r="G37" s="87">
        <f>Data!DD35</f>
        <v>0</v>
      </c>
      <c r="H37" s="22">
        <f t="shared" si="0"/>
        <v>4851</v>
      </c>
      <c r="I37" s="1"/>
      <c r="W37" s="18"/>
    </row>
    <row r="38" spans="2:23" x14ac:dyDescent="0.2">
      <c r="B38" s="7" t="s">
        <v>51</v>
      </c>
      <c r="C38" s="87">
        <f>Data!AC35</f>
        <v>3896</v>
      </c>
      <c r="D38" s="87">
        <f>Data!AW35</f>
        <v>3036</v>
      </c>
      <c r="E38" s="87">
        <f>Data!BQ35</f>
        <v>339</v>
      </c>
      <c r="F38" s="87">
        <f>Data!CK35</f>
        <v>0</v>
      </c>
      <c r="G38" s="87">
        <f>Data!DE35</f>
        <v>0</v>
      </c>
      <c r="H38" s="22">
        <f t="shared" si="0"/>
        <v>7271</v>
      </c>
      <c r="I38" s="1"/>
      <c r="W38" s="18"/>
    </row>
    <row r="39" spans="2:23" x14ac:dyDescent="0.2">
      <c r="B39" s="7" t="s">
        <v>52</v>
      </c>
      <c r="C39" s="87">
        <f>Data!AD35</f>
        <v>0</v>
      </c>
      <c r="D39" s="87">
        <f>Data!AX35</f>
        <v>0</v>
      </c>
      <c r="E39" s="87">
        <f>Data!BR35</f>
        <v>0</v>
      </c>
      <c r="F39" s="87">
        <f>Data!CL35</f>
        <v>0</v>
      </c>
      <c r="G39" s="87">
        <f>Data!DF35</f>
        <v>0</v>
      </c>
      <c r="H39" s="22">
        <f t="shared" si="0"/>
        <v>0</v>
      </c>
      <c r="I39" s="1"/>
      <c r="W39" s="18"/>
    </row>
    <row r="40" spans="2:23" x14ac:dyDescent="0.2">
      <c r="B40" s="7" t="s">
        <v>53</v>
      </c>
      <c r="C40" s="87">
        <f>Data!AE35</f>
        <v>0</v>
      </c>
      <c r="D40" s="87">
        <f>Data!AY35</f>
        <v>0</v>
      </c>
      <c r="E40" s="87">
        <f>Data!BS35</f>
        <v>0</v>
      </c>
      <c r="F40" s="87">
        <f>Data!CM35</f>
        <v>0</v>
      </c>
      <c r="G40" s="87">
        <f>Data!DG35</f>
        <v>0</v>
      </c>
      <c r="H40" s="22">
        <f t="shared" si="0"/>
        <v>0</v>
      </c>
      <c r="I40" s="1"/>
      <c r="W40" s="18"/>
    </row>
    <row r="41" spans="2:23" x14ac:dyDescent="0.2">
      <c r="B41" s="7" t="s">
        <v>54</v>
      </c>
      <c r="C41" s="87">
        <f>Data!AF35</f>
        <v>247</v>
      </c>
      <c r="D41" s="87">
        <f>Data!AZ35</f>
        <v>0</v>
      </c>
      <c r="E41" s="87">
        <f>Data!BT35</f>
        <v>2223</v>
      </c>
      <c r="F41" s="87">
        <f>Data!CN35</f>
        <v>0</v>
      </c>
      <c r="G41" s="87">
        <f>Data!DH35</f>
        <v>0</v>
      </c>
      <c r="H41" s="22">
        <f t="shared" si="0"/>
        <v>2470</v>
      </c>
      <c r="I41" s="1"/>
      <c r="W41" s="18"/>
    </row>
    <row r="42" spans="2:23" x14ac:dyDescent="0.2">
      <c r="B42" s="7" t="s">
        <v>55</v>
      </c>
      <c r="C42" s="87">
        <f>Data!AG35</f>
        <v>0</v>
      </c>
      <c r="D42" s="87">
        <f>Data!BA35</f>
        <v>0</v>
      </c>
      <c r="E42" s="87">
        <f>Data!BU35</f>
        <v>0</v>
      </c>
      <c r="F42" s="87">
        <f>Data!CO35</f>
        <v>0</v>
      </c>
      <c r="G42" s="87">
        <f>Data!DI35</f>
        <v>0</v>
      </c>
      <c r="H42" s="22">
        <f t="shared" si="0"/>
        <v>0</v>
      </c>
      <c r="I42" s="1"/>
      <c r="W42" s="18"/>
    </row>
    <row r="43" spans="2:23" x14ac:dyDescent="0.2">
      <c r="B43" s="7" t="s">
        <v>56</v>
      </c>
      <c r="C43" s="87">
        <f>Data!AH35</f>
        <v>0</v>
      </c>
      <c r="D43" s="87">
        <f>Data!BB35</f>
        <v>420</v>
      </c>
      <c r="E43" s="87">
        <f>Data!BV35</f>
        <v>0</v>
      </c>
      <c r="F43" s="87">
        <f>Data!CP35</f>
        <v>0</v>
      </c>
      <c r="G43" s="87">
        <f>Data!DJ35</f>
        <v>0</v>
      </c>
      <c r="H43" s="22">
        <f t="shared" si="0"/>
        <v>420</v>
      </c>
      <c r="I43" s="1"/>
      <c r="W43" s="18"/>
    </row>
    <row r="44" spans="2:23" x14ac:dyDescent="0.2">
      <c r="B44" s="7" t="s">
        <v>57</v>
      </c>
      <c r="C44" s="87">
        <f>Data!AI35</f>
        <v>3678</v>
      </c>
      <c r="D44" s="87">
        <f>Data!BC35</f>
        <v>0</v>
      </c>
      <c r="E44" s="87">
        <f>Data!BW35</f>
        <v>0</v>
      </c>
      <c r="F44" s="87">
        <f>Data!CQ35</f>
        <v>0</v>
      </c>
      <c r="G44" s="87">
        <f>Data!DK35</f>
        <v>0</v>
      </c>
      <c r="H44" s="22">
        <f t="shared" si="0"/>
        <v>3678</v>
      </c>
      <c r="I44" s="1"/>
      <c r="W44" s="18"/>
    </row>
    <row r="45" spans="2:23" x14ac:dyDescent="0.2">
      <c r="B45" s="7" t="s">
        <v>58</v>
      </c>
      <c r="C45" s="87">
        <f>Data!AJ35</f>
        <v>6793</v>
      </c>
      <c r="D45" s="87">
        <f>Data!BD35</f>
        <v>13839</v>
      </c>
      <c r="E45" s="87">
        <f>Data!BX35</f>
        <v>1143</v>
      </c>
      <c r="F45" s="87">
        <f>Data!CR35</f>
        <v>0</v>
      </c>
      <c r="G45" s="87">
        <f>Data!DL35</f>
        <v>0</v>
      </c>
      <c r="H45" s="22">
        <f t="shared" si="0"/>
        <v>21775</v>
      </c>
      <c r="I45" s="1"/>
      <c r="W45" s="18"/>
    </row>
    <row r="46" spans="2:23" x14ac:dyDescent="0.2">
      <c r="B46" s="7" t="s">
        <v>59</v>
      </c>
      <c r="C46" s="87">
        <f>Data!AK35</f>
        <v>0</v>
      </c>
      <c r="D46" s="87">
        <f>Data!BE35</f>
        <v>0</v>
      </c>
      <c r="E46" s="87">
        <f>Data!BY35</f>
        <v>0</v>
      </c>
      <c r="F46" s="87">
        <f>Data!CS35</f>
        <v>0</v>
      </c>
      <c r="G46" s="87">
        <f>Data!DM35</f>
        <v>0</v>
      </c>
      <c r="H46" s="22">
        <f t="shared" si="0"/>
        <v>0</v>
      </c>
      <c r="I46" s="1"/>
      <c r="W46" s="18"/>
    </row>
    <row r="47" spans="2:23" x14ac:dyDescent="0.2">
      <c r="B47" s="7" t="s">
        <v>60</v>
      </c>
      <c r="C47" s="87">
        <f>Data!AL35</f>
        <v>17777</v>
      </c>
      <c r="D47" s="87">
        <f>Data!BF35</f>
        <v>44577</v>
      </c>
      <c r="E47" s="87">
        <f>Data!BZ35</f>
        <v>4788</v>
      </c>
      <c r="F47" s="87">
        <f>Data!CT35</f>
        <v>36</v>
      </c>
      <c r="G47" s="87">
        <f>Data!DN35</f>
        <v>0</v>
      </c>
      <c r="H47" s="22">
        <f t="shared" si="0"/>
        <v>67178</v>
      </c>
      <c r="I47" s="1"/>
      <c r="W47" s="18"/>
    </row>
    <row r="48" spans="2:23" x14ac:dyDescent="0.2">
      <c r="B48" s="7" t="s">
        <v>61</v>
      </c>
      <c r="C48" s="87">
        <f>Data!AM35</f>
        <v>0</v>
      </c>
      <c r="D48" s="87">
        <f>Data!BG35</f>
        <v>0</v>
      </c>
      <c r="E48" s="87">
        <f>Data!CA35</f>
        <v>0</v>
      </c>
      <c r="F48" s="87">
        <f>Data!CU35</f>
        <v>0</v>
      </c>
      <c r="G48" s="87">
        <f>Data!DO35</f>
        <v>0</v>
      </c>
      <c r="H48" s="22">
        <f t="shared" si="0"/>
        <v>0</v>
      </c>
      <c r="I48" s="1"/>
      <c r="W48" s="18"/>
    </row>
    <row r="49" spans="2:23" x14ac:dyDescent="0.2">
      <c r="B49" s="7" t="s">
        <v>62</v>
      </c>
      <c r="C49" s="87">
        <f>Data!AN35</f>
        <v>0</v>
      </c>
      <c r="D49" s="87">
        <f>Data!BH35</f>
        <v>2502</v>
      </c>
      <c r="E49" s="87">
        <f>Data!CB35</f>
        <v>0</v>
      </c>
      <c r="F49" s="87">
        <f>Data!CV35</f>
        <v>0</v>
      </c>
      <c r="G49" s="87">
        <f>Data!DP35</f>
        <v>0</v>
      </c>
      <c r="H49" s="22">
        <f t="shared" si="0"/>
        <v>2502</v>
      </c>
      <c r="I49" s="1"/>
      <c r="W49" s="18"/>
    </row>
    <row r="50" spans="2:23" x14ac:dyDescent="0.2">
      <c r="B50" s="7" t="s">
        <v>63</v>
      </c>
      <c r="C50" s="87">
        <f>Data!AO35</f>
        <v>3413</v>
      </c>
      <c r="D50" s="87">
        <f>Data!BI35</f>
        <v>5374</v>
      </c>
      <c r="E50" s="87">
        <f>Data!CC35</f>
        <v>413</v>
      </c>
      <c r="F50" s="87">
        <f>Data!CW35</f>
        <v>0</v>
      </c>
      <c r="G50" s="87">
        <f>Data!DQ35</f>
        <v>0</v>
      </c>
      <c r="H50" s="22">
        <f t="shared" si="0"/>
        <v>9200</v>
      </c>
      <c r="I50" s="1"/>
      <c r="W50" s="18"/>
    </row>
    <row r="51" spans="2:23" x14ac:dyDescent="0.2">
      <c r="B51" s="7" t="s">
        <v>0</v>
      </c>
      <c r="C51" s="87">
        <f>Data!AP35</f>
        <v>192</v>
      </c>
      <c r="D51" s="87">
        <f>Data!BJ35</f>
        <v>8769</v>
      </c>
      <c r="E51" s="87">
        <f>Data!CD35</f>
        <v>0</v>
      </c>
      <c r="F51" s="87">
        <f>Data!CX35</f>
        <v>0</v>
      </c>
      <c r="G51" s="87">
        <f>Data!DR35</f>
        <v>0</v>
      </c>
      <c r="H51" s="22">
        <f t="shared" si="0"/>
        <v>8961</v>
      </c>
      <c r="I51" s="1"/>
      <c r="W51" s="18"/>
    </row>
    <row r="52" spans="2:23" x14ac:dyDescent="0.2">
      <c r="B52" s="8" t="s">
        <v>34</v>
      </c>
      <c r="C52" s="22">
        <f>SUM(C32:C51)</f>
        <v>271843</v>
      </c>
      <c r="D52" s="22">
        <f>SUM(D32:D51)</f>
        <v>220327</v>
      </c>
      <c r="E52" s="22">
        <f>SUM(E32:E51)</f>
        <v>36235</v>
      </c>
      <c r="F52" s="22">
        <f>SUM(F32:F51)</f>
        <v>4161</v>
      </c>
      <c r="G52" s="22">
        <f>SUM(G32:G51)</f>
        <v>0</v>
      </c>
      <c r="H52" s="22">
        <f t="shared" si="0"/>
        <v>532566</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Data!T35</f>
        <v>House, Shanna</v>
      </c>
      <c r="E55" s="363"/>
      <c r="F55" s="363"/>
      <c r="G55" s="94" t="str">
        <f>Data!U35</f>
        <v>(936) 294-1061</v>
      </c>
      <c r="H55" s="84" t="str">
        <f>Data!V35</f>
        <v>shouse@shsu.edu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Data!DS35</f>
        <v>8271027</v>
      </c>
      <c r="D61" s="88">
        <f>Data!EM35</f>
        <v>6940025</v>
      </c>
      <c r="E61" s="88">
        <f>Data!FG35</f>
        <v>3985502</v>
      </c>
      <c r="F61" s="88">
        <f>Data!GA35</f>
        <v>838291</v>
      </c>
      <c r="G61" s="88">
        <f>Data!GU35</f>
        <v>0</v>
      </c>
      <c r="H61" s="21">
        <f>SUM(C61:G61)</f>
        <v>20034845</v>
      </c>
      <c r="I61" s="1"/>
    </row>
    <row r="62" spans="2:23" x14ac:dyDescent="0.2">
      <c r="B62" s="9" t="str">
        <f>$B$33</f>
        <v>Science</v>
      </c>
      <c r="C62" s="88">
        <f>Data!DT35</f>
        <v>2558204</v>
      </c>
      <c r="D62" s="88">
        <f>Data!EN35</f>
        <v>1914846</v>
      </c>
      <c r="E62" s="88">
        <f>Data!FH35</f>
        <v>698708</v>
      </c>
      <c r="F62" s="88">
        <f>Data!GB35</f>
        <v>62483</v>
      </c>
      <c r="G62" s="88">
        <f>Data!GV35</f>
        <v>0</v>
      </c>
      <c r="H62" s="22">
        <f t="shared" ref="H62:H81" si="1">SUM(C62:G62)</f>
        <v>5234241</v>
      </c>
      <c r="I62" s="1"/>
    </row>
    <row r="63" spans="2:23" x14ac:dyDescent="0.2">
      <c r="B63" s="9" t="str">
        <f>$B$34</f>
        <v>Fine Arts</v>
      </c>
      <c r="C63" s="88">
        <f>Data!DU35</f>
        <v>2160866</v>
      </c>
      <c r="D63" s="88">
        <f>Data!EO35</f>
        <v>2066677</v>
      </c>
      <c r="E63" s="88">
        <f>Data!FI35</f>
        <v>368879</v>
      </c>
      <c r="F63" s="88">
        <f>Data!GC35</f>
        <v>0</v>
      </c>
      <c r="G63" s="88">
        <f>Data!GW35</f>
        <v>0</v>
      </c>
      <c r="H63" s="22">
        <f t="shared" si="1"/>
        <v>4596422</v>
      </c>
      <c r="I63" s="1"/>
    </row>
    <row r="64" spans="2:23" x14ac:dyDescent="0.2">
      <c r="B64" s="9" t="str">
        <f>$B$35</f>
        <v>Teacher Education</v>
      </c>
      <c r="C64" s="88">
        <f>Data!DV35</f>
        <v>310268</v>
      </c>
      <c r="D64" s="88">
        <f>Data!EP35</f>
        <v>1730451</v>
      </c>
      <c r="E64" s="88">
        <f>Data!FJ35</f>
        <v>1795631</v>
      </c>
      <c r="F64" s="88">
        <f>Data!GD35</f>
        <v>1313782</v>
      </c>
      <c r="G64" s="88">
        <f>Data!GX35</f>
        <v>0</v>
      </c>
      <c r="H64" s="22">
        <f t="shared" si="1"/>
        <v>5150132</v>
      </c>
      <c r="I64" s="1"/>
    </row>
    <row r="65" spans="2:9" x14ac:dyDescent="0.2">
      <c r="B65" s="9" t="str">
        <f>$B$36</f>
        <v>Agriculture</v>
      </c>
      <c r="C65" s="88">
        <f>Data!DW35</f>
        <v>306500</v>
      </c>
      <c r="D65" s="88">
        <f>Data!EQ35</f>
        <v>771954</v>
      </c>
      <c r="E65" s="88">
        <f>Data!FK35</f>
        <v>126920</v>
      </c>
      <c r="F65" s="88">
        <f>Data!GE35</f>
        <v>0</v>
      </c>
      <c r="G65" s="88">
        <f>Data!GY35</f>
        <v>0</v>
      </c>
      <c r="H65" s="22">
        <f t="shared" si="1"/>
        <v>1205374</v>
      </c>
      <c r="I65" s="1"/>
    </row>
    <row r="66" spans="2:9" x14ac:dyDescent="0.2">
      <c r="B66" s="9" t="str">
        <f>$B$37</f>
        <v>Engineering</v>
      </c>
      <c r="C66" s="88">
        <f>Data!DX35</f>
        <v>279580</v>
      </c>
      <c r="D66" s="88">
        <f>Data!ER35</f>
        <v>291546</v>
      </c>
      <c r="E66" s="88">
        <f>Data!FL35</f>
        <v>326589</v>
      </c>
      <c r="F66" s="88">
        <f>Data!GF35</f>
        <v>86929</v>
      </c>
      <c r="G66" s="88">
        <f>Data!GZ35</f>
        <v>0</v>
      </c>
      <c r="H66" s="22">
        <f t="shared" si="1"/>
        <v>984644</v>
      </c>
      <c r="I66" s="1"/>
    </row>
    <row r="67" spans="2:9" x14ac:dyDescent="0.2">
      <c r="B67" s="9" t="str">
        <f>$B$38</f>
        <v>Home Economics</v>
      </c>
      <c r="C67" s="88">
        <f>Data!DY35</f>
        <v>222947</v>
      </c>
      <c r="D67" s="88">
        <f>Data!ES35</f>
        <v>325666</v>
      </c>
      <c r="E67" s="88">
        <f>Data!FM35</f>
        <v>49435</v>
      </c>
      <c r="F67" s="88">
        <f>Data!GG35</f>
        <v>0</v>
      </c>
      <c r="G67" s="88">
        <f>Data!HA35</f>
        <v>0</v>
      </c>
      <c r="H67" s="22">
        <f t="shared" si="1"/>
        <v>598048</v>
      </c>
      <c r="I67" s="1"/>
    </row>
    <row r="68" spans="2:9" x14ac:dyDescent="0.2">
      <c r="B68" s="9" t="str">
        <f>$B$39</f>
        <v>Law</v>
      </c>
      <c r="C68" s="88">
        <f>Data!DZ35</f>
        <v>0</v>
      </c>
      <c r="D68" s="88">
        <f>Data!ET35</f>
        <v>0</v>
      </c>
      <c r="E68" s="88">
        <f>Data!FN35</f>
        <v>0</v>
      </c>
      <c r="F68" s="88">
        <f>Data!GH35</f>
        <v>0</v>
      </c>
      <c r="G68" s="88">
        <f>Data!HB35</f>
        <v>0</v>
      </c>
      <c r="H68" s="22">
        <f t="shared" si="1"/>
        <v>0</v>
      </c>
      <c r="I68" s="1"/>
    </row>
    <row r="69" spans="2:9" x14ac:dyDescent="0.2">
      <c r="B69" s="9" t="str">
        <f>$B$40</f>
        <v>Social Service</v>
      </c>
      <c r="C69" s="88">
        <f>Data!EA35</f>
        <v>0</v>
      </c>
      <c r="D69" s="88">
        <f>Data!EU35</f>
        <v>0</v>
      </c>
      <c r="E69" s="88">
        <f>Data!FO35</f>
        <v>0</v>
      </c>
      <c r="F69" s="88">
        <f>Data!GI35</f>
        <v>0</v>
      </c>
      <c r="G69" s="88">
        <f>Data!HC35</f>
        <v>0</v>
      </c>
      <c r="H69" s="22">
        <f t="shared" si="1"/>
        <v>0</v>
      </c>
      <c r="I69" s="1"/>
    </row>
    <row r="70" spans="2:9" x14ac:dyDescent="0.2">
      <c r="B70" s="9" t="str">
        <f>$B$41</f>
        <v>Library Science</v>
      </c>
      <c r="C70" s="88">
        <f>Data!EB35</f>
        <v>0</v>
      </c>
      <c r="D70" s="88">
        <f>Data!EV35</f>
        <v>0</v>
      </c>
      <c r="E70" s="88">
        <f>Data!FP35</f>
        <v>518320</v>
      </c>
      <c r="F70" s="88">
        <f>Data!GJ35</f>
        <v>0</v>
      </c>
      <c r="G70" s="88">
        <f>Data!HD35</f>
        <v>0</v>
      </c>
      <c r="H70" s="22">
        <f t="shared" si="1"/>
        <v>518320</v>
      </c>
      <c r="I70" s="1"/>
    </row>
    <row r="71" spans="2:9" x14ac:dyDescent="0.2">
      <c r="B71" s="9" t="str">
        <f>$B$42</f>
        <v>Veterinary Science</v>
      </c>
      <c r="C71" s="88">
        <f>Data!EC35</f>
        <v>0</v>
      </c>
      <c r="D71" s="88">
        <f>Data!EW35</f>
        <v>0</v>
      </c>
      <c r="E71" s="88">
        <f>Data!FQ35</f>
        <v>0</v>
      </c>
      <c r="F71" s="88">
        <f>Data!GK35</f>
        <v>0</v>
      </c>
      <c r="G71" s="88">
        <f>Data!HE35</f>
        <v>0</v>
      </c>
      <c r="H71" s="22">
        <f t="shared" si="1"/>
        <v>0</v>
      </c>
      <c r="I71" s="1"/>
    </row>
    <row r="72" spans="2:9" x14ac:dyDescent="0.2">
      <c r="B72" s="9" t="str">
        <f>$B$43</f>
        <v>Vocational Training</v>
      </c>
      <c r="C72" s="88">
        <f>Data!ED35</f>
        <v>0</v>
      </c>
      <c r="D72" s="88">
        <f>Data!EX35</f>
        <v>50399</v>
      </c>
      <c r="E72" s="88">
        <f>Data!FR35</f>
        <v>0</v>
      </c>
      <c r="F72" s="88">
        <f>Data!GL35</f>
        <v>0</v>
      </c>
      <c r="G72" s="88">
        <f>Data!HF35</f>
        <v>0</v>
      </c>
      <c r="H72" s="22">
        <f t="shared" si="1"/>
        <v>50399</v>
      </c>
      <c r="I72" s="1"/>
    </row>
    <row r="73" spans="2:9" x14ac:dyDescent="0.2">
      <c r="B73" s="9" t="str">
        <f>$B$44</f>
        <v>Physical Training</v>
      </c>
      <c r="C73" s="88">
        <f>Data!EE35</f>
        <v>196768</v>
      </c>
      <c r="D73" s="88">
        <f>Data!EY35</f>
        <v>0</v>
      </c>
      <c r="E73" s="88">
        <f>Data!FS35</f>
        <v>0</v>
      </c>
      <c r="F73" s="88">
        <f>Data!GM35</f>
        <v>0</v>
      </c>
      <c r="G73" s="88">
        <f>Data!HG35</f>
        <v>0</v>
      </c>
      <c r="H73" s="22">
        <f t="shared" si="1"/>
        <v>196768</v>
      </c>
      <c r="I73" s="1"/>
    </row>
    <row r="74" spans="2:9" x14ac:dyDescent="0.2">
      <c r="B74" s="9" t="str">
        <f>$B$45</f>
        <v>Health Services</v>
      </c>
      <c r="C74" s="88">
        <f>Data!EF35</f>
        <v>299102</v>
      </c>
      <c r="D74" s="88">
        <f>Data!EZ35</f>
        <v>812671</v>
      </c>
      <c r="E74" s="88">
        <f>Data!FT35</f>
        <v>287414</v>
      </c>
      <c r="F74" s="88">
        <f>Data!GN35</f>
        <v>0</v>
      </c>
      <c r="G74" s="88">
        <f>Data!HH35</f>
        <v>0</v>
      </c>
      <c r="H74" s="22">
        <f t="shared" si="1"/>
        <v>1399187</v>
      </c>
      <c r="I74" s="1"/>
    </row>
    <row r="75" spans="2:9" x14ac:dyDescent="0.2">
      <c r="B75" s="9" t="str">
        <f>$B$46</f>
        <v>Pharmacy</v>
      </c>
      <c r="C75" s="88">
        <f>Data!EG35</f>
        <v>0</v>
      </c>
      <c r="D75" s="88">
        <f>Data!FA35</f>
        <v>0</v>
      </c>
      <c r="E75" s="88">
        <f>Data!FU35</f>
        <v>0</v>
      </c>
      <c r="F75" s="88">
        <f>Data!GO35</f>
        <v>0</v>
      </c>
      <c r="G75" s="88">
        <f>Data!HI35</f>
        <v>0</v>
      </c>
      <c r="H75" s="22">
        <f t="shared" si="1"/>
        <v>0</v>
      </c>
      <c r="I75" s="1"/>
    </row>
    <row r="76" spans="2:9" x14ac:dyDescent="0.2">
      <c r="B76" s="9" t="str">
        <f>$B$47</f>
        <v>Business Administration</v>
      </c>
      <c r="C76" s="88">
        <f>Data!EH35</f>
        <v>1605815</v>
      </c>
      <c r="D76" s="88">
        <f>Data!FB35</f>
        <v>5216208</v>
      </c>
      <c r="E76" s="88">
        <f>Data!FV35</f>
        <v>937423</v>
      </c>
      <c r="F76" s="88">
        <f>Data!GP35</f>
        <v>0</v>
      </c>
      <c r="G76" s="88">
        <f>Data!HJ35</f>
        <v>0</v>
      </c>
      <c r="H76" s="22">
        <f t="shared" si="1"/>
        <v>7759446</v>
      </c>
      <c r="I76" s="1"/>
    </row>
    <row r="77" spans="2:9" x14ac:dyDescent="0.2">
      <c r="B77" s="9" t="str">
        <f>$B$48</f>
        <v>Optometry</v>
      </c>
      <c r="C77" s="88">
        <f>Data!EI35</f>
        <v>0</v>
      </c>
      <c r="D77" s="88">
        <f>Data!FC35</f>
        <v>0</v>
      </c>
      <c r="E77" s="88">
        <f>Data!FW35</f>
        <v>0</v>
      </c>
      <c r="F77" s="88">
        <f>Data!GQ35</f>
        <v>0</v>
      </c>
      <c r="G77" s="88">
        <f>Data!HK35</f>
        <v>0</v>
      </c>
      <c r="H77" s="22">
        <f t="shared" si="1"/>
        <v>0</v>
      </c>
      <c r="I77" s="1"/>
    </row>
    <row r="78" spans="2:9" x14ac:dyDescent="0.2">
      <c r="B78" s="9" t="str">
        <f>$B$49</f>
        <v>Teacher Ed-Practice Teaching</v>
      </c>
      <c r="C78" s="88">
        <f>Data!EJ35</f>
        <v>0</v>
      </c>
      <c r="D78" s="88">
        <f>Data!FD35</f>
        <v>240831</v>
      </c>
      <c r="E78" s="88">
        <f>Data!FX35</f>
        <v>0</v>
      </c>
      <c r="F78" s="88">
        <f>Data!GR35</f>
        <v>0</v>
      </c>
      <c r="G78" s="88">
        <f>Data!HL35</f>
        <v>0</v>
      </c>
      <c r="H78" s="22">
        <f t="shared" si="1"/>
        <v>240831</v>
      </c>
      <c r="I78" s="1"/>
    </row>
    <row r="79" spans="2:9" x14ac:dyDescent="0.2">
      <c r="B79" s="9" t="str">
        <f>$B$50</f>
        <v>Technology</v>
      </c>
      <c r="C79" s="88">
        <f>Data!EK35</f>
        <v>382205</v>
      </c>
      <c r="D79" s="88">
        <f>Data!FE35</f>
        <v>524817</v>
      </c>
      <c r="E79" s="88">
        <f>Data!FY35</f>
        <v>85501</v>
      </c>
      <c r="F79" s="88">
        <f>Data!GS35</f>
        <v>0</v>
      </c>
      <c r="G79" s="88">
        <f>Data!HM35</f>
        <v>0</v>
      </c>
      <c r="H79" s="22">
        <f t="shared" si="1"/>
        <v>992523</v>
      </c>
      <c r="I79" s="1"/>
    </row>
    <row r="80" spans="2:9" x14ac:dyDescent="0.2">
      <c r="B80" s="9" t="str">
        <f>$B$51</f>
        <v>Nursing</v>
      </c>
      <c r="C80" s="88">
        <f>Data!EL35</f>
        <v>17265</v>
      </c>
      <c r="D80" s="88">
        <f>Data!FF35</f>
        <v>1062283</v>
      </c>
      <c r="E80" s="88">
        <f>Data!FZ35</f>
        <v>0</v>
      </c>
      <c r="F80" s="88">
        <f>Data!GT35</f>
        <v>0</v>
      </c>
      <c r="G80" s="88">
        <f>Data!HN35</f>
        <v>0</v>
      </c>
      <c r="H80" s="22">
        <f t="shared" si="1"/>
        <v>1079548</v>
      </c>
      <c r="I80" s="1"/>
    </row>
    <row r="81" spans="2:9" x14ac:dyDescent="0.2">
      <c r="B81" s="39" t="str">
        <f>$B$52</f>
        <v>Totals</v>
      </c>
      <c r="C81" s="21">
        <f>SUM(C61:C80)</f>
        <v>16610547</v>
      </c>
      <c r="D81" s="21">
        <f>SUM(D61:D80)</f>
        <v>21948374</v>
      </c>
      <c r="E81" s="21">
        <f>SUM(E61:E80)</f>
        <v>9180322</v>
      </c>
      <c r="F81" s="21">
        <f>SUM(F61:F80)</f>
        <v>2301485</v>
      </c>
      <c r="G81" s="21">
        <f>SUM(G61:G80)</f>
        <v>0</v>
      </c>
      <c r="H81" s="21">
        <f t="shared" si="1"/>
        <v>50040728</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Data!T35</f>
        <v>House, Shanna</v>
      </c>
      <c r="E84" s="363"/>
      <c r="F84" s="363"/>
      <c r="G84" s="94" t="str">
        <f>Data!U35</f>
        <v>(936) 294-1061</v>
      </c>
      <c r="H84" s="84" t="str">
        <f>Data!V35</f>
        <v>shouse@shsu.edu</v>
      </c>
    </row>
    <row r="85" spans="2:9" ht="13.5" customHeight="1" x14ac:dyDescent="0.2">
      <c r="B85" s="27"/>
      <c r="C85" s="27"/>
      <c r="D85" s="27"/>
      <c r="E85" s="27"/>
      <c r="F85" s="27"/>
      <c r="G85" s="27"/>
      <c r="H85" s="5"/>
    </row>
    <row r="86" spans="2:9" x14ac:dyDescent="0.2">
      <c r="B86" s="28" t="s">
        <v>33</v>
      </c>
      <c r="C86" s="13"/>
      <c r="D86" s="13"/>
      <c r="E86" s="13"/>
      <c r="F86" s="13"/>
      <c r="G86" s="13"/>
      <c r="H86" s="17">
        <f>H13+H14</f>
        <v>111931644</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Data!HR35</f>
        <v>13290</v>
      </c>
      <c r="D91" s="171">
        <f>Data!IL35</f>
        <v>7359</v>
      </c>
      <c r="E91" s="171">
        <f>Data!JF35</f>
        <v>0</v>
      </c>
      <c r="F91" s="171">
        <f>Data!JZ35</f>
        <v>0</v>
      </c>
      <c r="G91" s="171">
        <f>Data!KT35</f>
        <v>0</v>
      </c>
      <c r="H91" s="40">
        <f t="shared" ref="H91:H111" si="2">SUM(C91:G91)</f>
        <v>20649</v>
      </c>
    </row>
    <row r="92" spans="2:9" x14ac:dyDescent="0.2">
      <c r="B92" s="9" t="str">
        <f>$B$33</f>
        <v>Science</v>
      </c>
      <c r="C92" s="171">
        <f>Data!HS35</f>
        <v>0</v>
      </c>
      <c r="D92" s="171">
        <f>Data!IM35</f>
        <v>0</v>
      </c>
      <c r="E92" s="171">
        <f>Data!JG35</f>
        <v>0</v>
      </c>
      <c r="F92" s="171">
        <f>Data!KA35</f>
        <v>0</v>
      </c>
      <c r="G92" s="171">
        <f>Data!KU35</f>
        <v>0</v>
      </c>
      <c r="H92" s="75">
        <f t="shared" si="2"/>
        <v>0</v>
      </c>
    </row>
    <row r="93" spans="2:9" x14ac:dyDescent="0.2">
      <c r="B93" s="9" t="str">
        <f>$B$34</f>
        <v>Fine Arts</v>
      </c>
      <c r="C93" s="171">
        <f>Data!HT35</f>
        <v>0</v>
      </c>
      <c r="D93" s="171">
        <f>Data!IN35</f>
        <v>4833</v>
      </c>
      <c r="E93" s="171">
        <f>Data!JH35</f>
        <v>0</v>
      </c>
      <c r="F93" s="171">
        <f>Data!KB35</f>
        <v>0</v>
      </c>
      <c r="G93" s="171">
        <f>Data!KV35</f>
        <v>0</v>
      </c>
      <c r="H93" s="75">
        <f t="shared" si="2"/>
        <v>4833</v>
      </c>
    </row>
    <row r="94" spans="2:9" x14ac:dyDescent="0.2">
      <c r="B94" s="9" t="str">
        <f>$B$35</f>
        <v>Teacher Education</v>
      </c>
      <c r="C94" s="171">
        <f>Data!HU35</f>
        <v>0</v>
      </c>
      <c r="D94" s="171">
        <f>Data!IO35</f>
        <v>0</v>
      </c>
      <c r="E94" s="171">
        <f>Data!JI35</f>
        <v>0</v>
      </c>
      <c r="F94" s="171">
        <f>Data!KC35</f>
        <v>0</v>
      </c>
      <c r="G94" s="171">
        <f>Data!KW35</f>
        <v>0</v>
      </c>
      <c r="H94" s="75">
        <f t="shared" si="2"/>
        <v>0</v>
      </c>
    </row>
    <row r="95" spans="2:9" x14ac:dyDescent="0.2">
      <c r="B95" s="9" t="str">
        <f>$B$36</f>
        <v>Agriculture</v>
      </c>
      <c r="C95" s="171">
        <f>Data!HV35</f>
        <v>0</v>
      </c>
      <c r="D95" s="171">
        <f>Data!IP35</f>
        <v>0</v>
      </c>
      <c r="E95" s="171">
        <f>Data!JJ35</f>
        <v>0</v>
      </c>
      <c r="F95" s="171">
        <f>Data!KD35</f>
        <v>0</v>
      </c>
      <c r="G95" s="171">
        <f>Data!KX35</f>
        <v>0</v>
      </c>
      <c r="H95" s="75">
        <f t="shared" si="2"/>
        <v>0</v>
      </c>
    </row>
    <row r="96" spans="2:9" x14ac:dyDescent="0.2">
      <c r="B96" s="9" t="str">
        <f>$B$37</f>
        <v>Engineering</v>
      </c>
      <c r="C96" s="171">
        <f>Data!HW35</f>
        <v>0</v>
      </c>
      <c r="D96" s="171">
        <f>Data!IQ35</f>
        <v>0</v>
      </c>
      <c r="E96" s="171">
        <f>Data!JK35</f>
        <v>0</v>
      </c>
      <c r="F96" s="171">
        <f>Data!KE35</f>
        <v>0</v>
      </c>
      <c r="G96" s="171">
        <f>Data!KY35</f>
        <v>0</v>
      </c>
      <c r="H96" s="75">
        <f t="shared" si="2"/>
        <v>0</v>
      </c>
    </row>
    <row r="97" spans="2:8" x14ac:dyDescent="0.2">
      <c r="B97" s="9" t="str">
        <f>$B$38</f>
        <v>Home Economics</v>
      </c>
      <c r="C97" s="171">
        <f>Data!HX35</f>
        <v>0</v>
      </c>
      <c r="D97" s="171">
        <f>Data!IR35</f>
        <v>0</v>
      </c>
      <c r="E97" s="171">
        <f>Data!JL35</f>
        <v>0</v>
      </c>
      <c r="F97" s="171">
        <f>Data!KF35</f>
        <v>0</v>
      </c>
      <c r="G97" s="171">
        <f>Data!KZ35</f>
        <v>0</v>
      </c>
      <c r="H97" s="75">
        <f t="shared" si="2"/>
        <v>0</v>
      </c>
    </row>
    <row r="98" spans="2:8" x14ac:dyDescent="0.2">
      <c r="B98" s="9" t="str">
        <f>$B$39</f>
        <v>Law</v>
      </c>
      <c r="C98" s="171">
        <f>Data!HY35</f>
        <v>0</v>
      </c>
      <c r="D98" s="171">
        <f>Data!IS35</f>
        <v>0</v>
      </c>
      <c r="E98" s="171">
        <f>Data!JM35</f>
        <v>0</v>
      </c>
      <c r="F98" s="171">
        <f>Data!KG35</f>
        <v>0</v>
      </c>
      <c r="G98" s="171">
        <f>Data!LA35</f>
        <v>0</v>
      </c>
      <c r="H98" s="75">
        <f t="shared" si="2"/>
        <v>0</v>
      </c>
    </row>
    <row r="99" spans="2:8" x14ac:dyDescent="0.2">
      <c r="B99" s="9" t="str">
        <f>$B$40</f>
        <v>Social Service</v>
      </c>
      <c r="C99" s="171">
        <f>Data!HZ35</f>
        <v>0</v>
      </c>
      <c r="D99" s="171">
        <f>Data!IT35</f>
        <v>0</v>
      </c>
      <c r="E99" s="171">
        <f>Data!JN35</f>
        <v>0</v>
      </c>
      <c r="F99" s="171">
        <f>Data!KH35</f>
        <v>0</v>
      </c>
      <c r="G99" s="171">
        <f>Data!LB35</f>
        <v>0</v>
      </c>
      <c r="H99" s="75">
        <f t="shared" si="2"/>
        <v>0</v>
      </c>
    </row>
    <row r="100" spans="2:8" x14ac:dyDescent="0.2">
      <c r="B100" s="9" t="str">
        <f>$B$41</f>
        <v>Library Science</v>
      </c>
      <c r="C100" s="171">
        <f>Data!IA35</f>
        <v>0</v>
      </c>
      <c r="D100" s="171">
        <f>Data!IU35</f>
        <v>0</v>
      </c>
      <c r="E100" s="171">
        <f>Data!JO35</f>
        <v>0</v>
      </c>
      <c r="F100" s="171">
        <f>Data!KI35</f>
        <v>0</v>
      </c>
      <c r="G100" s="171">
        <f>Data!LC35</f>
        <v>0</v>
      </c>
      <c r="H100" s="75">
        <f t="shared" si="2"/>
        <v>0</v>
      </c>
    </row>
    <row r="101" spans="2:8" x14ac:dyDescent="0.2">
      <c r="B101" s="9" t="str">
        <f>$B$42</f>
        <v>Veterinary Science</v>
      </c>
      <c r="C101" s="171">
        <f>Data!IB35</f>
        <v>0</v>
      </c>
      <c r="D101" s="171">
        <f>Data!IV35</f>
        <v>0</v>
      </c>
      <c r="E101" s="171">
        <f>Data!JP35</f>
        <v>0</v>
      </c>
      <c r="F101" s="171">
        <f>Data!KJ35</f>
        <v>0</v>
      </c>
      <c r="G101" s="171">
        <f>Data!LD35</f>
        <v>0</v>
      </c>
      <c r="H101" s="75">
        <f t="shared" si="2"/>
        <v>0</v>
      </c>
    </row>
    <row r="102" spans="2:8" x14ac:dyDescent="0.2">
      <c r="B102" s="9" t="str">
        <f>$B$43</f>
        <v>Vocational Training</v>
      </c>
      <c r="C102" s="171">
        <f>Data!IC35</f>
        <v>0</v>
      </c>
      <c r="D102" s="171">
        <f>Data!IW35</f>
        <v>0</v>
      </c>
      <c r="E102" s="171">
        <f>Data!JQ35</f>
        <v>0</v>
      </c>
      <c r="F102" s="171">
        <f>Data!KK35</f>
        <v>0</v>
      </c>
      <c r="G102" s="171">
        <f>Data!LE35</f>
        <v>0</v>
      </c>
      <c r="H102" s="75">
        <f t="shared" si="2"/>
        <v>0</v>
      </c>
    </row>
    <row r="103" spans="2:8" x14ac:dyDescent="0.2">
      <c r="B103" s="9" t="str">
        <f>$B$44</f>
        <v>Physical Training</v>
      </c>
      <c r="C103" s="171">
        <f>Data!ID35</f>
        <v>0</v>
      </c>
      <c r="D103" s="171">
        <f>Data!IX35</f>
        <v>0</v>
      </c>
      <c r="E103" s="171">
        <f>Data!JR35</f>
        <v>0</v>
      </c>
      <c r="F103" s="171">
        <f>Data!KL35</f>
        <v>0</v>
      </c>
      <c r="G103" s="171">
        <f>Data!LF35</f>
        <v>0</v>
      </c>
      <c r="H103" s="75">
        <f t="shared" si="2"/>
        <v>0</v>
      </c>
    </row>
    <row r="104" spans="2:8" x14ac:dyDescent="0.2">
      <c r="B104" s="9" t="str">
        <f>$B$45</f>
        <v>Health Services</v>
      </c>
      <c r="C104" s="171">
        <f>Data!IE35</f>
        <v>0</v>
      </c>
      <c r="D104" s="171">
        <f>Data!IY35</f>
        <v>0</v>
      </c>
      <c r="E104" s="171">
        <f>Data!JS35</f>
        <v>0</v>
      </c>
      <c r="F104" s="171">
        <f>Data!KM35</f>
        <v>0</v>
      </c>
      <c r="G104" s="171">
        <f>Data!LG35</f>
        <v>0</v>
      </c>
      <c r="H104" s="75">
        <f t="shared" si="2"/>
        <v>0</v>
      </c>
    </row>
    <row r="105" spans="2:8" x14ac:dyDescent="0.2">
      <c r="B105" s="9" t="str">
        <f>$B$46</f>
        <v>Pharmacy</v>
      </c>
      <c r="C105" s="171">
        <f>Data!IF35</f>
        <v>0</v>
      </c>
      <c r="D105" s="171">
        <f>Data!IZ35</f>
        <v>0</v>
      </c>
      <c r="E105" s="171">
        <f>Data!JT35</f>
        <v>0</v>
      </c>
      <c r="F105" s="171">
        <f>Data!KN35</f>
        <v>0</v>
      </c>
      <c r="G105" s="171">
        <f>Data!LH35</f>
        <v>0</v>
      </c>
      <c r="H105" s="75">
        <f t="shared" si="2"/>
        <v>0</v>
      </c>
    </row>
    <row r="106" spans="2:8" x14ac:dyDescent="0.2">
      <c r="B106" s="9" t="str">
        <f>$B$47</f>
        <v>Business Administration</v>
      </c>
      <c r="C106" s="171">
        <f>Data!IG35</f>
        <v>0</v>
      </c>
      <c r="D106" s="171">
        <f>Data!JA35</f>
        <v>21300</v>
      </c>
      <c r="E106" s="171">
        <f>Data!JU35</f>
        <v>0</v>
      </c>
      <c r="F106" s="171">
        <f>Data!KO35</f>
        <v>0</v>
      </c>
      <c r="G106" s="171">
        <f>Data!LI35</f>
        <v>0</v>
      </c>
      <c r="H106" s="75">
        <f t="shared" si="2"/>
        <v>21300</v>
      </c>
    </row>
    <row r="107" spans="2:8" x14ac:dyDescent="0.2">
      <c r="B107" s="9" t="str">
        <f>$B$48</f>
        <v>Optometry</v>
      </c>
      <c r="C107" s="171">
        <f>Data!IH35</f>
        <v>0</v>
      </c>
      <c r="D107" s="171">
        <f>Data!JB35</f>
        <v>0</v>
      </c>
      <c r="E107" s="171">
        <f>Data!JV35</f>
        <v>0</v>
      </c>
      <c r="F107" s="171">
        <f>Data!KP35</f>
        <v>0</v>
      </c>
      <c r="G107" s="171">
        <f>Data!LJ35</f>
        <v>0</v>
      </c>
      <c r="H107" s="75">
        <f t="shared" si="2"/>
        <v>0</v>
      </c>
    </row>
    <row r="108" spans="2:8" x14ac:dyDescent="0.2">
      <c r="B108" s="9" t="str">
        <f>$B$49</f>
        <v>Teacher Ed-Practice Teaching</v>
      </c>
      <c r="C108" s="171">
        <f>Data!II35</f>
        <v>0</v>
      </c>
      <c r="D108" s="171">
        <f>Data!JC35</f>
        <v>0</v>
      </c>
      <c r="E108" s="171">
        <f>Data!JW35</f>
        <v>0</v>
      </c>
      <c r="F108" s="171">
        <f>Data!KQ35</f>
        <v>0</v>
      </c>
      <c r="G108" s="171">
        <f>Data!LK35</f>
        <v>0</v>
      </c>
      <c r="H108" s="75">
        <f t="shared" si="2"/>
        <v>0</v>
      </c>
    </row>
    <row r="109" spans="2:8" x14ac:dyDescent="0.2">
      <c r="B109" s="9" t="str">
        <f>$B$50</f>
        <v>Technology</v>
      </c>
      <c r="C109" s="171">
        <f>Data!IJ35</f>
        <v>0</v>
      </c>
      <c r="D109" s="171">
        <f>Data!JD35</f>
        <v>0</v>
      </c>
      <c r="E109" s="171">
        <f>Data!JX35</f>
        <v>0</v>
      </c>
      <c r="F109" s="171">
        <f>Data!KR35</f>
        <v>0</v>
      </c>
      <c r="G109" s="171">
        <f>Data!LL35</f>
        <v>0</v>
      </c>
      <c r="H109" s="75">
        <f t="shared" si="2"/>
        <v>0</v>
      </c>
    </row>
    <row r="110" spans="2:8" x14ac:dyDescent="0.2">
      <c r="B110" s="9" t="str">
        <f>$B$51</f>
        <v>Nursing</v>
      </c>
      <c r="C110" s="171">
        <f>Data!IK35</f>
        <v>0</v>
      </c>
      <c r="D110" s="171">
        <f>Data!JE35</f>
        <v>0</v>
      </c>
      <c r="E110" s="171">
        <f>Data!JY35</f>
        <v>0</v>
      </c>
      <c r="F110" s="171">
        <f>Data!KS35</f>
        <v>0</v>
      </c>
      <c r="G110" s="171">
        <f>Data!HPM35</f>
        <v>0</v>
      </c>
      <c r="H110" s="75">
        <f t="shared" si="2"/>
        <v>0</v>
      </c>
    </row>
    <row r="111" spans="2:8" x14ac:dyDescent="0.2">
      <c r="B111" s="39" t="str">
        <f>$B$52</f>
        <v>Totals</v>
      </c>
      <c r="C111" s="40">
        <f>SUM(C91:C110)</f>
        <v>13290</v>
      </c>
      <c r="D111" s="40">
        <f>SUM(D91:D110)</f>
        <v>33492</v>
      </c>
      <c r="E111" s="40">
        <f>SUM(E91:E110)</f>
        <v>0</v>
      </c>
      <c r="F111" s="40">
        <f>SUM(F91:F110)</f>
        <v>0</v>
      </c>
      <c r="G111" s="40">
        <f>SUM(G91:G110)</f>
        <v>0</v>
      </c>
      <c r="H111" s="40">
        <f t="shared" si="2"/>
        <v>46782</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8284317</v>
      </c>
      <c r="D116" s="21">
        <f t="shared" si="3"/>
        <v>6947384</v>
      </c>
      <c r="E116" s="21">
        <f t="shared" si="3"/>
        <v>3985502</v>
      </c>
      <c r="F116" s="21">
        <f t="shared" si="3"/>
        <v>838291</v>
      </c>
      <c r="G116" s="21">
        <f t="shared" si="3"/>
        <v>0</v>
      </c>
      <c r="H116" s="40">
        <f t="shared" ref="H116:H136" si="4">SUM(C116:G116)</f>
        <v>20055494</v>
      </c>
      <c r="I116" s="1"/>
    </row>
    <row r="117" spans="2:9" x14ac:dyDescent="0.2">
      <c r="B117" s="9" t="str">
        <f>$B$33</f>
        <v>Science</v>
      </c>
      <c r="C117" s="22">
        <f t="shared" si="3"/>
        <v>2558204</v>
      </c>
      <c r="D117" s="22">
        <f t="shared" si="3"/>
        <v>1914846</v>
      </c>
      <c r="E117" s="22">
        <f t="shared" si="3"/>
        <v>698708</v>
      </c>
      <c r="F117" s="22">
        <f t="shared" si="3"/>
        <v>62483</v>
      </c>
      <c r="G117" s="22">
        <f t="shared" si="3"/>
        <v>0</v>
      </c>
      <c r="H117" s="75">
        <f t="shared" si="4"/>
        <v>5234241</v>
      </c>
      <c r="I117" s="1"/>
    </row>
    <row r="118" spans="2:9" x14ac:dyDescent="0.2">
      <c r="B118" s="9" t="str">
        <f>$B$34</f>
        <v>Fine Arts</v>
      </c>
      <c r="C118" s="22">
        <f t="shared" si="3"/>
        <v>2160866</v>
      </c>
      <c r="D118" s="22">
        <f t="shared" si="3"/>
        <v>2071510</v>
      </c>
      <c r="E118" s="22">
        <f t="shared" si="3"/>
        <v>368879</v>
      </c>
      <c r="F118" s="22">
        <f t="shared" si="3"/>
        <v>0</v>
      </c>
      <c r="G118" s="22">
        <f t="shared" si="3"/>
        <v>0</v>
      </c>
      <c r="H118" s="75">
        <f t="shared" si="4"/>
        <v>4601255</v>
      </c>
      <c r="I118" s="1"/>
    </row>
    <row r="119" spans="2:9" x14ac:dyDescent="0.2">
      <c r="B119" s="9" t="str">
        <f>$B$35</f>
        <v>Teacher Education</v>
      </c>
      <c r="C119" s="22">
        <f t="shared" si="3"/>
        <v>310268</v>
      </c>
      <c r="D119" s="22">
        <f t="shared" si="3"/>
        <v>1730451</v>
      </c>
      <c r="E119" s="22">
        <f t="shared" si="3"/>
        <v>1795631</v>
      </c>
      <c r="F119" s="22">
        <f t="shared" si="3"/>
        <v>1313782</v>
      </c>
      <c r="G119" s="22">
        <f t="shared" si="3"/>
        <v>0</v>
      </c>
      <c r="H119" s="75">
        <f t="shared" si="4"/>
        <v>5150132</v>
      </c>
      <c r="I119" s="1"/>
    </row>
    <row r="120" spans="2:9" x14ac:dyDescent="0.2">
      <c r="B120" s="9" t="str">
        <f>$B$36</f>
        <v>Agriculture</v>
      </c>
      <c r="C120" s="22">
        <f t="shared" si="3"/>
        <v>306500</v>
      </c>
      <c r="D120" s="22">
        <f t="shared" si="3"/>
        <v>771954</v>
      </c>
      <c r="E120" s="22">
        <f t="shared" si="3"/>
        <v>126920</v>
      </c>
      <c r="F120" s="22">
        <f t="shared" si="3"/>
        <v>0</v>
      </c>
      <c r="G120" s="22">
        <f t="shared" si="3"/>
        <v>0</v>
      </c>
      <c r="H120" s="75">
        <f t="shared" si="4"/>
        <v>1205374</v>
      </c>
      <c r="I120" s="1"/>
    </row>
    <row r="121" spans="2:9" x14ac:dyDescent="0.2">
      <c r="B121" s="9" t="str">
        <f>$B$37</f>
        <v>Engineering</v>
      </c>
      <c r="C121" s="22">
        <f t="shared" si="3"/>
        <v>279580</v>
      </c>
      <c r="D121" s="22">
        <f t="shared" si="3"/>
        <v>291546</v>
      </c>
      <c r="E121" s="22">
        <f t="shared" si="3"/>
        <v>326589</v>
      </c>
      <c r="F121" s="22">
        <f t="shared" si="3"/>
        <v>86929</v>
      </c>
      <c r="G121" s="22">
        <f t="shared" si="3"/>
        <v>0</v>
      </c>
      <c r="H121" s="75">
        <f t="shared" si="4"/>
        <v>984644</v>
      </c>
      <c r="I121" s="1"/>
    </row>
    <row r="122" spans="2:9" x14ac:dyDescent="0.2">
      <c r="B122" s="9" t="str">
        <f>$B$38</f>
        <v>Home Economics</v>
      </c>
      <c r="C122" s="22">
        <f t="shared" si="3"/>
        <v>222947</v>
      </c>
      <c r="D122" s="22">
        <f t="shared" si="3"/>
        <v>325666</v>
      </c>
      <c r="E122" s="22">
        <f t="shared" si="3"/>
        <v>49435</v>
      </c>
      <c r="F122" s="22">
        <f t="shared" si="3"/>
        <v>0</v>
      </c>
      <c r="G122" s="22">
        <f t="shared" si="3"/>
        <v>0</v>
      </c>
      <c r="H122" s="75">
        <f t="shared" si="4"/>
        <v>598048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518320</v>
      </c>
      <c r="F125" s="22">
        <f t="shared" si="3"/>
        <v>0</v>
      </c>
      <c r="G125" s="22">
        <f t="shared" si="3"/>
        <v>0</v>
      </c>
      <c r="H125" s="75">
        <f t="shared" si="4"/>
        <v>518320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50399</v>
      </c>
      <c r="E127" s="22">
        <f t="shared" si="3"/>
        <v>0</v>
      </c>
      <c r="F127" s="22">
        <f t="shared" si="3"/>
        <v>0</v>
      </c>
      <c r="G127" s="22">
        <f t="shared" si="3"/>
        <v>0</v>
      </c>
      <c r="H127" s="75">
        <f t="shared" si="4"/>
        <v>50399</v>
      </c>
      <c r="I127" s="1"/>
    </row>
    <row r="128" spans="2:9" x14ac:dyDescent="0.2">
      <c r="B128" s="9" t="str">
        <f>$B$44</f>
        <v>Physical Training</v>
      </c>
      <c r="C128" s="22">
        <f t="shared" si="3"/>
        <v>196768</v>
      </c>
      <c r="D128" s="22">
        <f t="shared" si="3"/>
        <v>0</v>
      </c>
      <c r="E128" s="22">
        <f t="shared" si="3"/>
        <v>0</v>
      </c>
      <c r="F128" s="22">
        <f t="shared" si="3"/>
        <v>0</v>
      </c>
      <c r="G128" s="22">
        <f t="shared" si="3"/>
        <v>0</v>
      </c>
      <c r="H128" s="75">
        <f t="shared" si="4"/>
        <v>196768</v>
      </c>
      <c r="I128" s="1"/>
    </row>
    <row r="129" spans="2:12" x14ac:dyDescent="0.2">
      <c r="B129" s="9" t="str">
        <f>$B$45</f>
        <v>Health Services</v>
      </c>
      <c r="C129" s="22">
        <f t="shared" si="3"/>
        <v>299102</v>
      </c>
      <c r="D129" s="22">
        <f t="shared" si="3"/>
        <v>812671</v>
      </c>
      <c r="E129" s="22">
        <f t="shared" si="3"/>
        <v>287414</v>
      </c>
      <c r="F129" s="22">
        <f t="shared" si="3"/>
        <v>0</v>
      </c>
      <c r="G129" s="22">
        <f t="shared" si="3"/>
        <v>0</v>
      </c>
      <c r="H129" s="75">
        <f t="shared" si="4"/>
        <v>1399187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1605815</v>
      </c>
      <c r="D131" s="22">
        <f t="shared" si="3"/>
        <v>5237508</v>
      </c>
      <c r="E131" s="22">
        <f t="shared" si="3"/>
        <v>937423</v>
      </c>
      <c r="F131" s="22">
        <f t="shared" si="3"/>
        <v>0</v>
      </c>
      <c r="G131" s="22">
        <f t="shared" si="3"/>
        <v>0</v>
      </c>
      <c r="H131" s="75">
        <f t="shared" si="4"/>
        <v>7780746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240831</v>
      </c>
      <c r="E133" s="22">
        <f t="shared" si="5"/>
        <v>0</v>
      </c>
      <c r="F133" s="22">
        <f t="shared" si="5"/>
        <v>0</v>
      </c>
      <c r="G133" s="22">
        <f t="shared" si="5"/>
        <v>0</v>
      </c>
      <c r="H133" s="75">
        <f t="shared" si="4"/>
        <v>240831</v>
      </c>
      <c r="I133" s="1"/>
    </row>
    <row r="134" spans="2:12" x14ac:dyDescent="0.2">
      <c r="B134" s="9" t="str">
        <f>$B$50</f>
        <v>Technology</v>
      </c>
      <c r="C134" s="22">
        <f t="shared" si="5"/>
        <v>382205</v>
      </c>
      <c r="D134" s="22">
        <f t="shared" si="5"/>
        <v>524817</v>
      </c>
      <c r="E134" s="22">
        <f t="shared" si="5"/>
        <v>85501</v>
      </c>
      <c r="F134" s="22">
        <f t="shared" si="5"/>
        <v>0</v>
      </c>
      <c r="G134" s="22">
        <f t="shared" si="5"/>
        <v>0</v>
      </c>
      <c r="H134" s="75">
        <f t="shared" si="4"/>
        <v>992523</v>
      </c>
      <c r="I134" s="1"/>
    </row>
    <row r="135" spans="2:12" x14ac:dyDescent="0.2">
      <c r="B135" s="9" t="str">
        <f>$B$51</f>
        <v>Nursing</v>
      </c>
      <c r="C135" s="22">
        <f t="shared" si="5"/>
        <v>17265</v>
      </c>
      <c r="D135" s="22">
        <f t="shared" si="5"/>
        <v>1062283</v>
      </c>
      <c r="E135" s="22">
        <f t="shared" si="5"/>
        <v>0</v>
      </c>
      <c r="F135" s="22">
        <f t="shared" si="5"/>
        <v>0</v>
      </c>
      <c r="G135" s="22">
        <f t="shared" si="5"/>
        <v>0</v>
      </c>
      <c r="H135" s="75">
        <f t="shared" si="4"/>
        <v>1079548</v>
      </c>
      <c r="I135" s="1"/>
    </row>
    <row r="136" spans="2:12" x14ac:dyDescent="0.2">
      <c r="B136" s="39" t="str">
        <f>$B$52</f>
        <v>Totals</v>
      </c>
      <c r="C136" s="40">
        <f>SUM(C116:C135)</f>
        <v>16623837</v>
      </c>
      <c r="D136" s="40">
        <f>SUM(D116:D135)</f>
        <v>21981866</v>
      </c>
      <c r="E136" s="40">
        <f>SUM(E116:E135)</f>
        <v>9180322</v>
      </c>
      <c r="F136" s="40">
        <f>SUM(F116:F135)</f>
        <v>2301485</v>
      </c>
      <c r="G136" s="40">
        <f>SUM(G116:G135)</f>
        <v>0</v>
      </c>
      <c r="H136" s="40">
        <f t="shared" si="4"/>
        <v>50087510</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61844134</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Data!QD35</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Data!LN35</f>
        <v>0</v>
      </c>
      <c r="D143" s="171">
        <f>Data!MH35</f>
        <v>0</v>
      </c>
      <c r="E143" s="171">
        <f>Data!NB35</f>
        <v>0</v>
      </c>
      <c r="F143" s="171">
        <f>Data!NV35</f>
        <v>0</v>
      </c>
      <c r="G143" s="171">
        <f>Data!OP35</f>
        <v>0</v>
      </c>
      <c r="H143" s="172">
        <f>Data!PJ35</f>
        <v>24762953.047021024</v>
      </c>
      <c r="I143" s="76">
        <f t="shared" ref="I143:I162" si="6">SUM(C143:H143)</f>
        <v>24762953.047021024</v>
      </c>
    </row>
    <row r="144" spans="2:12" x14ac:dyDescent="0.2">
      <c r="B144" s="9" t="str">
        <f>$B$33</f>
        <v>Science</v>
      </c>
      <c r="C144" s="171">
        <f>Data!LO35</f>
        <v>0</v>
      </c>
      <c r="D144" s="171">
        <f>Data!MI35</f>
        <v>0</v>
      </c>
      <c r="E144" s="171">
        <f>Data!NC35</f>
        <v>0</v>
      </c>
      <c r="F144" s="171">
        <f>Data!NW35</f>
        <v>0</v>
      </c>
      <c r="G144" s="171">
        <f>Data!OQ35</f>
        <v>0</v>
      </c>
      <c r="H144" s="172">
        <f>Data!PK35</f>
        <v>6462830.7893982753</v>
      </c>
      <c r="I144" s="76">
        <f t="shared" si="6"/>
        <v>6462830.7893982753</v>
      </c>
    </row>
    <row r="145" spans="2:9" x14ac:dyDescent="0.2">
      <c r="B145" s="9" t="str">
        <f>$B$34</f>
        <v>Fine Arts</v>
      </c>
      <c r="C145" s="171">
        <f>Data!LP35</f>
        <v>0</v>
      </c>
      <c r="D145" s="171">
        <f>Data!MJ35</f>
        <v>0</v>
      </c>
      <c r="E145" s="171">
        <f>Data!ND35</f>
        <v>0</v>
      </c>
      <c r="F145" s="171">
        <f>Data!NX35</f>
        <v>0</v>
      </c>
      <c r="G145" s="171">
        <f>Data!OR35</f>
        <v>0</v>
      </c>
      <c r="H145" s="172">
        <f>Data!PL35</f>
        <v>5681269.2583075101</v>
      </c>
      <c r="I145" s="76">
        <f t="shared" si="6"/>
        <v>5681269.2583075101</v>
      </c>
    </row>
    <row r="146" spans="2:9" x14ac:dyDescent="0.2">
      <c r="B146" s="9" t="str">
        <f>$B$35</f>
        <v>Teacher Education</v>
      </c>
      <c r="C146" s="171">
        <f>Data!LQ35</f>
        <v>0</v>
      </c>
      <c r="D146" s="171">
        <f>Data!MK35</f>
        <v>0</v>
      </c>
      <c r="E146" s="171">
        <f>Data!NE35</f>
        <v>0</v>
      </c>
      <c r="F146" s="171">
        <f>Data!NY35</f>
        <v>0</v>
      </c>
      <c r="G146" s="171">
        <f>Data!OS35</f>
        <v>0</v>
      </c>
      <c r="H146" s="172">
        <f>Data!PN35</f>
        <v>6358979.584445064</v>
      </c>
      <c r="I146" s="76">
        <f t="shared" si="6"/>
        <v>6358979.584445064</v>
      </c>
    </row>
    <row r="147" spans="2:9" x14ac:dyDescent="0.2">
      <c r="B147" s="9" t="str">
        <f>$B$36</f>
        <v>Agriculture</v>
      </c>
      <c r="C147" s="171">
        <f>Data!LR35</f>
        <v>0</v>
      </c>
      <c r="D147" s="171">
        <f>Data!ML35</f>
        <v>0</v>
      </c>
      <c r="E147" s="171">
        <f>Data!NF35</f>
        <v>0</v>
      </c>
      <c r="F147" s="171">
        <f>Data!NZ35</f>
        <v>0</v>
      </c>
      <c r="G147" s="171">
        <f>Data!OT35</f>
        <v>0</v>
      </c>
      <c r="H147" s="172">
        <f>Data!PM35</f>
        <v>1488301.3984148144</v>
      </c>
      <c r="I147" s="76">
        <f t="shared" si="6"/>
        <v>1488301.3984148144</v>
      </c>
    </row>
    <row r="148" spans="2:9" x14ac:dyDescent="0.2">
      <c r="B148" s="9" t="str">
        <f>$B$37</f>
        <v>Engineering</v>
      </c>
      <c r="C148" s="171">
        <f>Data!LS35</f>
        <v>0</v>
      </c>
      <c r="D148" s="171">
        <f>Data!MM35</f>
        <v>0</v>
      </c>
      <c r="E148" s="171">
        <f>Data!NG35</f>
        <v>0</v>
      </c>
      <c r="F148" s="171">
        <f>Data!OA35</f>
        <v>0</v>
      </c>
      <c r="G148" s="171">
        <f>Data!OU35</f>
        <v>0</v>
      </c>
      <c r="H148" s="172">
        <f>Data!PO35</f>
        <v>1215761.2841663719</v>
      </c>
      <c r="I148" s="76">
        <f t="shared" si="6"/>
        <v>1215761.2841663719</v>
      </c>
    </row>
    <row r="149" spans="2:9" x14ac:dyDescent="0.2">
      <c r="B149" s="9" t="str">
        <f>$B$38</f>
        <v>Home Economics</v>
      </c>
      <c r="C149" s="171">
        <f>Data!LT35</f>
        <v>0</v>
      </c>
      <c r="D149" s="171">
        <f>Data!MN35</f>
        <v>0</v>
      </c>
      <c r="E149" s="171">
        <f>Data!NH35</f>
        <v>0</v>
      </c>
      <c r="F149" s="171">
        <f>Data!OB35</f>
        <v>0</v>
      </c>
      <c r="G149" s="171">
        <f>Data!OV35</f>
        <v>0</v>
      </c>
      <c r="H149" s="172">
        <f>Data!PP35</f>
        <v>738422.82537966047</v>
      </c>
      <c r="I149" s="76">
        <f t="shared" si="6"/>
        <v>738422.82537966047</v>
      </c>
    </row>
    <row r="150" spans="2:9" x14ac:dyDescent="0.2">
      <c r="B150" s="9" t="str">
        <f>$B$39</f>
        <v>Law</v>
      </c>
      <c r="C150" s="171">
        <f>Data!LU35</f>
        <v>0</v>
      </c>
      <c r="D150" s="171">
        <f>Data!MO35</f>
        <v>0</v>
      </c>
      <c r="E150" s="171">
        <f>Data!NI35</f>
        <v>0</v>
      </c>
      <c r="F150" s="171">
        <f>Data!OC35</f>
        <v>0</v>
      </c>
      <c r="G150" s="171">
        <f>Data!OW35</f>
        <v>0</v>
      </c>
      <c r="H150" s="172">
        <f>Data!PQ35</f>
        <v>0</v>
      </c>
      <c r="I150" s="76">
        <f t="shared" si="6"/>
        <v>0</v>
      </c>
    </row>
    <row r="151" spans="2:9" x14ac:dyDescent="0.2">
      <c r="B151" s="9" t="str">
        <f>$B$40</f>
        <v>Social Service</v>
      </c>
      <c r="C151" s="171">
        <f>Data!LV35</f>
        <v>0</v>
      </c>
      <c r="D151" s="171">
        <f>Data!MP35</f>
        <v>0</v>
      </c>
      <c r="E151" s="171">
        <f>Data!NJ35</f>
        <v>0</v>
      </c>
      <c r="F151" s="171">
        <f>Data!OD35</f>
        <v>0</v>
      </c>
      <c r="G151" s="171">
        <f>Data!OX35</f>
        <v>0</v>
      </c>
      <c r="H151" s="172">
        <f>Data!PR35</f>
        <v>0</v>
      </c>
      <c r="I151" s="76">
        <f t="shared" si="6"/>
        <v>0</v>
      </c>
    </row>
    <row r="152" spans="2:9" x14ac:dyDescent="0.2">
      <c r="B152" s="9" t="str">
        <f>$B$41</f>
        <v>Library Science</v>
      </c>
      <c r="C152" s="171">
        <f>Data!LW35</f>
        <v>0</v>
      </c>
      <c r="D152" s="171">
        <f>Data!MQ35</f>
        <v>0</v>
      </c>
      <c r="E152" s="171">
        <f>Data!NK35</f>
        <v>0</v>
      </c>
      <c r="F152" s="171">
        <f>Data!OE35</f>
        <v>0</v>
      </c>
      <c r="G152" s="171">
        <f>Data!OY35</f>
        <v>0</v>
      </c>
      <c r="H152" s="172">
        <f>Data!PS35</f>
        <v>639980.93606330198</v>
      </c>
      <c r="I152" s="76">
        <f t="shared" si="6"/>
        <v>639980.93606330198</v>
      </c>
    </row>
    <row r="153" spans="2:9" x14ac:dyDescent="0.2">
      <c r="B153" s="9" t="str">
        <f>$B$42</f>
        <v>Veterinary Science</v>
      </c>
      <c r="C153" s="171">
        <f>Data!LX35</f>
        <v>0</v>
      </c>
      <c r="D153" s="171">
        <f>Data!MR35</f>
        <v>0</v>
      </c>
      <c r="E153" s="171">
        <f>Data!NL35</f>
        <v>0</v>
      </c>
      <c r="F153" s="171">
        <f>Data!OF35</f>
        <v>0</v>
      </c>
      <c r="G153" s="171">
        <f>Data!OZ35</f>
        <v>0</v>
      </c>
      <c r="H153" s="172">
        <f>Data!PT35</f>
        <v>0</v>
      </c>
      <c r="I153" s="76">
        <f t="shared" si="6"/>
        <v>0</v>
      </c>
    </row>
    <row r="154" spans="2:9" x14ac:dyDescent="0.2">
      <c r="B154" s="9" t="str">
        <f>$B$43</f>
        <v>Vocational Training</v>
      </c>
      <c r="C154" s="171">
        <f>Data!LY35</f>
        <v>0</v>
      </c>
      <c r="D154" s="171">
        <f>Data!MS35</f>
        <v>0</v>
      </c>
      <c r="E154" s="171">
        <f>Data!NM35</f>
        <v>0</v>
      </c>
      <c r="F154" s="171">
        <f>Data!OG35</f>
        <v>0</v>
      </c>
      <c r="G154" s="171">
        <f>Data!PA35</f>
        <v>0</v>
      </c>
      <c r="H154" s="172">
        <f>Data!PU35</f>
        <v>62228.737453029702</v>
      </c>
      <c r="I154" s="76">
        <f t="shared" si="6"/>
        <v>62228.737453029702</v>
      </c>
    </row>
    <row r="155" spans="2:9" x14ac:dyDescent="0.2">
      <c r="B155" s="9" t="str">
        <f>$B$44</f>
        <v>Physical Training</v>
      </c>
      <c r="C155" s="171">
        <f>Data!LZ35</f>
        <v>0</v>
      </c>
      <c r="D155" s="171">
        <f>Data!MT35</f>
        <v>0</v>
      </c>
      <c r="E155" s="171">
        <f>Data!NN35</f>
        <v>0</v>
      </c>
      <c r="F155" s="171">
        <f>Data!OH35</f>
        <v>0</v>
      </c>
      <c r="G155" s="171">
        <f>Data!PB35</f>
        <v>0</v>
      </c>
      <c r="H155" s="172">
        <f>Data!PV35</f>
        <v>242953.71358871702</v>
      </c>
      <c r="I155" s="76">
        <f t="shared" si="6"/>
        <v>242953.71358871702</v>
      </c>
    </row>
    <row r="156" spans="2:9" x14ac:dyDescent="0.2">
      <c r="B156" s="9" t="str">
        <f>$B$45</f>
        <v>Health Services</v>
      </c>
      <c r="C156" s="171">
        <f>Data!MA35</f>
        <v>0</v>
      </c>
      <c r="D156" s="171">
        <f>Data!MU35</f>
        <v>0</v>
      </c>
      <c r="E156" s="171">
        <f>Data!NO35</f>
        <v>0</v>
      </c>
      <c r="F156" s="171">
        <f>Data!OI35</f>
        <v>0</v>
      </c>
      <c r="G156" s="171">
        <f>Data!PC35</f>
        <v>0</v>
      </c>
      <c r="H156" s="172">
        <f>Data!PW35</f>
        <v>1727606.5094682886</v>
      </c>
      <c r="I156" s="76">
        <f t="shared" si="6"/>
        <v>1727606.5094682886</v>
      </c>
    </row>
    <row r="157" spans="2:9" x14ac:dyDescent="0.2">
      <c r="B157" s="9" t="str">
        <f>$B$46</f>
        <v>Pharmacy</v>
      </c>
      <c r="C157" s="171">
        <f>Data!MB35</f>
        <v>0</v>
      </c>
      <c r="D157" s="171">
        <f>Data!MV35</f>
        <v>0</v>
      </c>
      <c r="E157" s="171">
        <f>Data!NP35</f>
        <v>0</v>
      </c>
      <c r="F157" s="171">
        <f>Data!OJ35</f>
        <v>0</v>
      </c>
      <c r="G157" s="171">
        <f>Data!PD35</f>
        <v>0</v>
      </c>
      <c r="H157" s="172">
        <f>Data!PX35</f>
        <v>0</v>
      </c>
      <c r="I157" s="76">
        <f t="shared" si="6"/>
        <v>0</v>
      </c>
    </row>
    <row r="158" spans="2:9" x14ac:dyDescent="0.2">
      <c r="B158" s="9" t="str">
        <f>$B$47</f>
        <v>Business Administration</v>
      </c>
      <c r="C158" s="171">
        <f>Data!MC35</f>
        <v>0</v>
      </c>
      <c r="D158" s="171">
        <f>Data!MW35</f>
        <v>0</v>
      </c>
      <c r="E158" s="171">
        <f>Data!NQ35</f>
        <v>0</v>
      </c>
      <c r="F158" s="171">
        <f>Data!OK35</f>
        <v>0</v>
      </c>
      <c r="G158" s="171">
        <f>Data!PE35</f>
        <v>0</v>
      </c>
      <c r="H158" s="172">
        <f>Data!PY35</f>
        <v>9607055.6960001402</v>
      </c>
      <c r="I158" s="76">
        <f t="shared" si="6"/>
        <v>9607055.6960001402</v>
      </c>
    </row>
    <row r="159" spans="2:9" x14ac:dyDescent="0.2">
      <c r="B159" s="9" t="str">
        <f>$B$48</f>
        <v>Optometry</v>
      </c>
      <c r="C159" s="171">
        <f>Data!MD35</f>
        <v>0</v>
      </c>
      <c r="D159" s="171">
        <f>Data!MX35</f>
        <v>0</v>
      </c>
      <c r="E159" s="171">
        <f>Data!NR35</f>
        <v>0</v>
      </c>
      <c r="F159" s="171">
        <f>Data!OL35</f>
        <v>0</v>
      </c>
      <c r="G159" s="171">
        <f>Data!PF35</f>
        <v>0</v>
      </c>
      <c r="H159" s="172">
        <f>Data!PZ35</f>
        <v>0</v>
      </c>
      <c r="I159" s="76">
        <f t="shared" si="6"/>
        <v>0</v>
      </c>
    </row>
    <row r="160" spans="2:9" x14ac:dyDescent="0.2">
      <c r="B160" s="9" t="str">
        <f>$B$49</f>
        <v>Teacher Ed-Practice Teaching</v>
      </c>
      <c r="C160" s="171">
        <f>Data!ME35</f>
        <v>0</v>
      </c>
      <c r="D160" s="171">
        <f>Data!MY35</f>
        <v>0</v>
      </c>
      <c r="E160" s="171">
        <f>Data!NS35</f>
        <v>0</v>
      </c>
      <c r="F160" s="171">
        <f>Data!OM35</f>
        <v>0</v>
      </c>
      <c r="G160" s="171">
        <f>Data!PG35</f>
        <v>0</v>
      </c>
      <c r="H160" s="172">
        <f>Data!QA35</f>
        <v>297359.25453978445</v>
      </c>
      <c r="I160" s="76">
        <f t="shared" si="6"/>
        <v>297359.25453978445</v>
      </c>
    </row>
    <row r="161" spans="2:10" x14ac:dyDescent="0.2">
      <c r="B161" s="9" t="str">
        <f>$B$50</f>
        <v>Technology</v>
      </c>
      <c r="C161" s="171">
        <f>Data!MF35</f>
        <v>0</v>
      </c>
      <c r="D161" s="171">
        <f>Data!MZ35</f>
        <v>0</v>
      </c>
      <c r="E161" s="171">
        <f>Data!NT35</f>
        <v>0</v>
      </c>
      <c r="F161" s="171">
        <f>Data!ON35</f>
        <v>0</v>
      </c>
      <c r="G161" s="171">
        <f>Data!PH35</f>
        <v>0</v>
      </c>
      <c r="H161" s="172">
        <f>Data!QB35</f>
        <v>1225489.6562053494</v>
      </c>
      <c r="I161" s="76">
        <f t="shared" si="6"/>
        <v>1225489.6562053494</v>
      </c>
    </row>
    <row r="162" spans="2:10" x14ac:dyDescent="0.2">
      <c r="B162" s="9" t="str">
        <f>$B$51</f>
        <v>Nursing</v>
      </c>
      <c r="C162" s="171">
        <f>Data!MG35</f>
        <v>0</v>
      </c>
      <c r="D162" s="171">
        <f>Data!NA35</f>
        <v>0</v>
      </c>
      <c r="E162" s="171">
        <f>Data!NU35</f>
        <v>0</v>
      </c>
      <c r="F162" s="171">
        <f>Data!OO35</f>
        <v>0</v>
      </c>
      <c r="G162" s="171">
        <f>Data!PI35</f>
        <v>0</v>
      </c>
      <c r="H162" s="172">
        <f>Data!QC35</f>
        <v>1332941.3095486679</v>
      </c>
      <c r="I162" s="76">
        <f t="shared" si="6"/>
        <v>1332941.3095486679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61844134</v>
      </c>
      <c r="I163" s="76">
        <f>SUM(I143:I162)</f>
        <v>61844134</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10228825.722150652</v>
      </c>
      <c r="D168" s="21">
        <f t="shared" si="8"/>
        <v>8578085.5755348187</v>
      </c>
      <c r="E168" s="21">
        <f t="shared" si="8"/>
        <v>4920985.6857581465</v>
      </c>
      <c r="F168" s="21">
        <f t="shared" si="8"/>
        <v>1035056.0635774068</v>
      </c>
      <c r="G168" s="21">
        <f t="shared" si="8"/>
        <v>0</v>
      </c>
      <c r="H168" s="40">
        <f t="shared" ref="H168:H188" si="9">SUM(C168:G168)</f>
        <v>24762953.047021024</v>
      </c>
      <c r="I168" s="56"/>
      <c r="J168" s="57"/>
    </row>
    <row r="169" spans="2:10" x14ac:dyDescent="0.2">
      <c r="B169" s="9" t="str">
        <f>$B$33</f>
        <v>Science</v>
      </c>
      <c r="C169" s="22">
        <f t="shared" si="8"/>
        <v>3158669.9154207506</v>
      </c>
      <c r="D169" s="22">
        <f t="shared" si="8"/>
        <v>2364301.8511673673</v>
      </c>
      <c r="E169" s="22">
        <f t="shared" si="8"/>
        <v>862709.90869524167</v>
      </c>
      <c r="F169" s="22">
        <f t="shared" si="8"/>
        <v>77149.114114916069</v>
      </c>
      <c r="G169" s="22">
        <f t="shared" si="8"/>
        <v>0</v>
      </c>
      <c r="H169" s="75">
        <f t="shared" si="9"/>
        <v>6462830.7893982753</v>
      </c>
      <c r="I169" s="56"/>
      <c r="J169" s="57"/>
    </row>
    <row r="170" spans="2:10" x14ac:dyDescent="0.2">
      <c r="B170" s="9" t="str">
        <f>$B$34</f>
        <v>Fine Arts</v>
      </c>
      <c r="C170" s="22">
        <f t="shared" si="8"/>
        <v>2668068.0764534711</v>
      </c>
      <c r="D170" s="22">
        <f t="shared" si="8"/>
        <v>2557738.2868970726</v>
      </c>
      <c r="E170" s="22">
        <f t="shared" si="8"/>
        <v>455462.89495696634</v>
      </c>
      <c r="F170" s="22">
        <f t="shared" si="8"/>
        <v>0</v>
      </c>
      <c r="G170" s="22">
        <f t="shared" si="8"/>
        <v>0</v>
      </c>
      <c r="H170" s="75">
        <f t="shared" si="9"/>
        <v>5681269.2583075101</v>
      </c>
      <c r="I170" s="56"/>
      <c r="J170" s="57"/>
    </row>
    <row r="171" spans="2:10" x14ac:dyDescent="0.2">
      <c r="B171" s="9" t="str">
        <f>$B$35</f>
        <v>Teacher Education</v>
      </c>
      <c r="C171" s="22">
        <f t="shared" si="8"/>
        <v>383094.62314880494</v>
      </c>
      <c r="D171" s="22">
        <f t="shared" si="8"/>
        <v>2136625.3488032045</v>
      </c>
      <c r="E171" s="22">
        <f t="shared" si="8"/>
        <v>2217104.5072624688</v>
      </c>
      <c r="F171" s="22">
        <f t="shared" si="8"/>
        <v>1622155.1052305854</v>
      </c>
      <c r="G171" s="22">
        <f t="shared" si="8"/>
        <v>0</v>
      </c>
      <c r="H171" s="75">
        <f t="shared" si="9"/>
        <v>6358979.584445064</v>
      </c>
      <c r="I171" s="56"/>
      <c r="J171" s="57"/>
    </row>
    <row r="172" spans="2:10" x14ac:dyDescent="0.2">
      <c r="B172" s="9" t="str">
        <f>$B$36</f>
        <v>Agriculture</v>
      </c>
      <c r="C172" s="22">
        <f t="shared" si="8"/>
        <v>378442.19189574406</v>
      </c>
      <c r="D172" s="22">
        <f t="shared" si="8"/>
        <v>953148.33214579849</v>
      </c>
      <c r="E172" s="22">
        <f t="shared" si="8"/>
        <v>156710.87437327189</v>
      </c>
      <c r="F172" s="22">
        <f t="shared" si="8"/>
        <v>0</v>
      </c>
      <c r="G172" s="22">
        <f t="shared" si="8"/>
        <v>0</v>
      </c>
      <c r="H172" s="75">
        <f t="shared" si="9"/>
        <v>1488301.3984148144</v>
      </c>
      <c r="I172" s="56"/>
      <c r="J172" s="57"/>
    </row>
    <row r="173" spans="2:10" x14ac:dyDescent="0.2">
      <c r="B173" s="9" t="str">
        <f>$B$37</f>
        <v>Engineering</v>
      </c>
      <c r="C173" s="22">
        <f t="shared" si="8"/>
        <v>345203.48453576548</v>
      </c>
      <c r="D173" s="22">
        <f t="shared" si="8"/>
        <v>359978.1640405762</v>
      </c>
      <c r="E173" s="22">
        <f t="shared" si="8"/>
        <v>403246.51552704454</v>
      </c>
      <c r="F173" s="22">
        <f t="shared" si="8"/>
        <v>107333.12006298575</v>
      </c>
      <c r="G173" s="22">
        <f t="shared" si="8"/>
        <v>0</v>
      </c>
      <c r="H173" s="75">
        <f t="shared" si="9"/>
        <v>1215761.2841663719</v>
      </c>
      <c r="I173" s="56"/>
      <c r="J173" s="57"/>
    </row>
    <row r="174" spans="2:10" x14ac:dyDescent="0.2">
      <c r="B174" s="9" t="str">
        <f>$B$38</f>
        <v>Home Economics</v>
      </c>
      <c r="C174" s="22">
        <f t="shared" si="8"/>
        <v>275277.49219112709</v>
      </c>
      <c r="D174" s="22">
        <f t="shared" si="8"/>
        <v>402106.86742551182</v>
      </c>
      <c r="E174" s="22">
        <f t="shared" si="8"/>
        <v>61038.465763021559</v>
      </c>
      <c r="F174" s="22">
        <f t="shared" si="8"/>
        <v>0</v>
      </c>
      <c r="G174" s="22">
        <f t="shared" si="8"/>
        <v>0</v>
      </c>
      <c r="H174" s="75">
        <f t="shared" si="9"/>
        <v>738422.82537966047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639980.93606330198</v>
      </c>
      <c r="F177" s="22">
        <f t="shared" si="8"/>
        <v>0</v>
      </c>
      <c r="G177" s="22">
        <f t="shared" si="8"/>
        <v>0</v>
      </c>
      <c r="H177" s="75">
        <f t="shared" si="9"/>
        <v>639980.93606330198</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62228.737453029702</v>
      </c>
      <c r="E179" s="22">
        <f t="shared" si="8"/>
        <v>0</v>
      </c>
      <c r="F179" s="22">
        <f t="shared" si="8"/>
        <v>0</v>
      </c>
      <c r="G179" s="22">
        <f t="shared" si="8"/>
        <v>0</v>
      </c>
      <c r="H179" s="75">
        <f t="shared" si="9"/>
        <v>62228.737453029702</v>
      </c>
      <c r="I179" s="56"/>
      <c r="J179" s="57"/>
    </row>
    <row r="180" spans="2:10" x14ac:dyDescent="0.2">
      <c r="B180" s="9" t="str">
        <f>$B$44</f>
        <v>Physical Training</v>
      </c>
      <c r="C180" s="22">
        <f t="shared" si="8"/>
        <v>242953.71358871702</v>
      </c>
      <c r="D180" s="22">
        <f t="shared" si="8"/>
        <v>0</v>
      </c>
      <c r="E180" s="22">
        <f t="shared" si="8"/>
        <v>0</v>
      </c>
      <c r="F180" s="22">
        <f t="shared" si="8"/>
        <v>0</v>
      </c>
      <c r="G180" s="22">
        <f t="shared" si="8"/>
        <v>0</v>
      </c>
      <c r="H180" s="75">
        <f t="shared" si="9"/>
        <v>242953.71358871702</v>
      </c>
      <c r="I180" s="56"/>
      <c r="J180" s="57"/>
    </row>
    <row r="181" spans="2:10" x14ac:dyDescent="0.2">
      <c r="B181" s="9" t="str">
        <f>$B$45</f>
        <v>Health Services</v>
      </c>
      <c r="C181" s="22">
        <f t="shared" si="8"/>
        <v>369307.72098010062</v>
      </c>
      <c r="D181" s="22">
        <f t="shared" si="8"/>
        <v>1003422.494388601</v>
      </c>
      <c r="E181" s="22">
        <f t="shared" si="8"/>
        <v>354876.2940995869</v>
      </c>
      <c r="F181" s="22">
        <f t="shared" si="8"/>
        <v>0</v>
      </c>
      <c r="G181" s="22">
        <f t="shared" si="8"/>
        <v>0</v>
      </c>
      <c r="H181" s="75">
        <f t="shared" si="9"/>
        <v>1727606.5094682886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1982734.5787245163</v>
      </c>
      <c r="D183" s="22">
        <f t="shared" si="8"/>
        <v>6466864.6250945991</v>
      </c>
      <c r="E183" s="22">
        <f t="shared" si="8"/>
        <v>1157456.4921810247</v>
      </c>
      <c r="F183" s="22">
        <f t="shared" si="8"/>
        <v>0</v>
      </c>
      <c r="G183" s="22">
        <f t="shared" si="8"/>
        <v>0</v>
      </c>
      <c r="H183" s="75">
        <f t="shared" si="9"/>
        <v>9607055.6960001402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297359.25453978445</v>
      </c>
      <c r="E185" s="22">
        <f t="shared" si="10"/>
        <v>0</v>
      </c>
      <c r="F185" s="22">
        <f t="shared" si="10"/>
        <v>0</v>
      </c>
      <c r="G185" s="22">
        <f t="shared" si="10"/>
        <v>0</v>
      </c>
      <c r="H185" s="75">
        <f t="shared" si="9"/>
        <v>297359.25453978445</v>
      </c>
      <c r="I185" s="56"/>
      <c r="J185" s="57"/>
    </row>
    <row r="186" spans="2:10" x14ac:dyDescent="0.2">
      <c r="B186" s="9" t="str">
        <f>$B$50</f>
        <v>Technology</v>
      </c>
      <c r="C186" s="22">
        <f t="shared" si="10"/>
        <v>471916.79593315779</v>
      </c>
      <c r="D186" s="22">
        <f t="shared" si="10"/>
        <v>648002.9227541557</v>
      </c>
      <c r="E186" s="22">
        <f t="shared" si="10"/>
        <v>105569.93751803593</v>
      </c>
      <c r="F186" s="22">
        <f t="shared" si="10"/>
        <v>0</v>
      </c>
      <c r="G186" s="22">
        <f t="shared" si="10"/>
        <v>0</v>
      </c>
      <c r="H186" s="75">
        <f t="shared" si="9"/>
        <v>1225489.6562053496</v>
      </c>
      <c r="I186" s="56"/>
      <c r="J186" s="57"/>
    </row>
    <row r="187" spans="2:10" x14ac:dyDescent="0.2">
      <c r="B187" s="9" t="str">
        <f>$B$51</f>
        <v>Nursing</v>
      </c>
      <c r="C187" s="22">
        <f t="shared" si="10"/>
        <v>21317.469634845093</v>
      </c>
      <c r="D187" s="22">
        <f t="shared" si="10"/>
        <v>1311623.8399138227</v>
      </c>
      <c r="E187" s="22">
        <f t="shared" si="10"/>
        <v>0</v>
      </c>
      <c r="F187" s="22">
        <f t="shared" si="10"/>
        <v>0</v>
      </c>
      <c r="G187" s="22">
        <f t="shared" si="10"/>
        <v>0</v>
      </c>
      <c r="H187" s="75">
        <f t="shared" si="9"/>
        <v>1332941.3095486679</v>
      </c>
      <c r="I187" s="56"/>
      <c r="J187" s="57"/>
    </row>
    <row r="188" spans="2:10" x14ac:dyDescent="0.2">
      <c r="B188" s="39" t="str">
        <f>$B$52</f>
        <v>Totals</v>
      </c>
      <c r="C188" s="40">
        <f>SUM(C168:C187)</f>
        <v>20525811.784657653</v>
      </c>
      <c r="D188" s="40">
        <f>SUM(D168:D187)</f>
        <v>27141486.300158348</v>
      </c>
      <c r="E188" s="40">
        <f>SUM(E168:E187)</f>
        <v>11335142.512198111</v>
      </c>
      <c r="F188" s="40">
        <f>SUM(F168:F187)</f>
        <v>2841693.4029858946</v>
      </c>
      <c r="G188" s="40">
        <f>SUM(G168:G187)</f>
        <v>0</v>
      </c>
      <c r="H188" s="40">
        <f t="shared" si="9"/>
        <v>61844134.000000007</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45017090</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7445685.4408919504</v>
      </c>
      <c r="D193" s="42">
        <f t="shared" si="11"/>
        <v>6244091.8063716879</v>
      </c>
      <c r="E193" s="42">
        <f t="shared" si="11"/>
        <v>3582044.749862391</v>
      </c>
      <c r="F193" s="42">
        <f t="shared" si="11"/>
        <v>753429.77507146995</v>
      </c>
      <c r="G193" s="42">
        <f t="shared" si="11"/>
        <v>0</v>
      </c>
      <c r="H193" s="42">
        <f>SUM(C193:G193)</f>
        <v>18025251.772197496</v>
      </c>
      <c r="I193" s="1"/>
    </row>
    <row r="194" spans="2:9" x14ac:dyDescent="0.2">
      <c r="B194" s="9" t="str">
        <f>$B$33</f>
        <v>Science</v>
      </c>
      <c r="C194" s="43">
        <f t="shared" si="11"/>
        <v>2299233.8749991767</v>
      </c>
      <c r="D194" s="43">
        <f t="shared" si="11"/>
        <v>1721003.7935233752</v>
      </c>
      <c r="E194" s="43">
        <f t="shared" si="11"/>
        <v>627976.93316597294</v>
      </c>
      <c r="F194" s="43">
        <f t="shared" si="11"/>
        <v>56157.769361463565</v>
      </c>
      <c r="G194" s="43">
        <f t="shared" si="11"/>
        <v>0</v>
      </c>
      <c r="H194" s="43">
        <f t="shared" ref="H194:H213" si="12">SUM(C194:G194)</f>
        <v>4704372.3710499881</v>
      </c>
      <c r="I194" s="1"/>
    </row>
    <row r="195" spans="2:9" x14ac:dyDescent="0.2">
      <c r="B195" s="9" t="str">
        <f>$B$34</f>
        <v>Fine Arts</v>
      </c>
      <c r="C195" s="43">
        <f t="shared" si="11"/>
        <v>1942118.8875218593</v>
      </c>
      <c r="D195" s="43">
        <f t="shared" si="11"/>
        <v>1861808.5048727714</v>
      </c>
      <c r="E195" s="43">
        <f t="shared" si="11"/>
        <v>331536.92691271735</v>
      </c>
      <c r="F195" s="43">
        <f t="shared" si="11"/>
        <v>0</v>
      </c>
      <c r="G195" s="43">
        <f t="shared" si="11"/>
        <v>0</v>
      </c>
      <c r="H195" s="43">
        <f t="shared" si="12"/>
        <v>4135464.3193073482</v>
      </c>
      <c r="I195" s="1"/>
    </row>
    <row r="196" spans="2:9" x14ac:dyDescent="0.2">
      <c r="B196" s="9" t="str">
        <f>$B$35</f>
        <v>Teacher Education</v>
      </c>
      <c r="C196" s="43">
        <f t="shared" si="11"/>
        <v>278859.1902476286</v>
      </c>
      <c r="D196" s="43">
        <f t="shared" si="11"/>
        <v>1555275.3252774994</v>
      </c>
      <c r="E196" s="43">
        <f t="shared" si="11"/>
        <v>1613857.0740248417</v>
      </c>
      <c r="F196" s="43">
        <f t="shared" si="11"/>
        <v>1180786.2386127799</v>
      </c>
      <c r="G196" s="43">
        <f t="shared" si="11"/>
        <v>0</v>
      </c>
      <c r="H196" s="43">
        <f t="shared" si="12"/>
        <v>4628777.8281627502</v>
      </c>
      <c r="I196" s="1"/>
    </row>
    <row r="197" spans="2:9" x14ac:dyDescent="0.2">
      <c r="B197" s="9" t="str">
        <f>$B$36</f>
        <v>Agriculture</v>
      </c>
      <c r="C197" s="43">
        <f t="shared" si="11"/>
        <v>275472.62950384239</v>
      </c>
      <c r="D197" s="43">
        <f t="shared" si="11"/>
        <v>693808.15085157962</v>
      </c>
      <c r="E197" s="43">
        <f t="shared" si="11"/>
        <v>114071.73290906256</v>
      </c>
      <c r="F197" s="43">
        <f t="shared" si="11"/>
        <v>0</v>
      </c>
      <c r="G197" s="43">
        <f t="shared" si="11"/>
        <v>0</v>
      </c>
      <c r="H197" s="43">
        <f t="shared" si="12"/>
        <v>1083352.5132644847</v>
      </c>
      <c r="I197" s="1"/>
    </row>
    <row r="198" spans="2:9" x14ac:dyDescent="0.2">
      <c r="B198" s="9" t="str">
        <f>$B$37</f>
        <v>Engineering</v>
      </c>
      <c r="C198" s="43">
        <f t="shared" si="11"/>
        <v>251277.77408379852</v>
      </c>
      <c r="D198" s="43">
        <f t="shared" si="11"/>
        <v>262032.44124413453</v>
      </c>
      <c r="E198" s="43">
        <f t="shared" si="11"/>
        <v>293527.99542261136</v>
      </c>
      <c r="F198" s="43">
        <f t="shared" si="11"/>
        <v>78129.07083242909</v>
      </c>
      <c r="G198" s="43">
        <f t="shared" si="11"/>
        <v>0</v>
      </c>
      <c r="H198" s="43">
        <f t="shared" si="12"/>
        <v>884967.28158297355</v>
      </c>
      <c r="I198" s="1"/>
    </row>
    <row r="199" spans="2:9" x14ac:dyDescent="0.2">
      <c r="B199" s="9" t="str">
        <f>$B$38</f>
        <v>Home Economics</v>
      </c>
      <c r="C199" s="43">
        <f t="shared" si="11"/>
        <v>200377.80205544259</v>
      </c>
      <c r="D199" s="43">
        <f t="shared" si="11"/>
        <v>292698.43184338772</v>
      </c>
      <c r="E199" s="43">
        <f t="shared" si="11"/>
        <v>44430.634386696409</v>
      </c>
      <c r="F199" s="43">
        <f t="shared" si="11"/>
        <v>0</v>
      </c>
      <c r="G199" s="43">
        <f t="shared" si="11"/>
        <v>0</v>
      </c>
      <c r="H199" s="43">
        <f t="shared" si="12"/>
        <v>537506.86828552675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465849.83140108187</v>
      </c>
      <c r="F202" s="43">
        <f t="shared" si="11"/>
        <v>0</v>
      </c>
      <c r="G202" s="43">
        <f t="shared" si="11"/>
        <v>0</v>
      </c>
      <c r="H202" s="43">
        <f t="shared" si="12"/>
        <v>465849.83140108187</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45297.047485690542</v>
      </c>
      <c r="E204" s="43">
        <f t="shared" si="11"/>
        <v>0</v>
      </c>
      <c r="F204" s="43">
        <f t="shared" si="11"/>
        <v>0</v>
      </c>
      <c r="G204" s="43">
        <f t="shared" si="11"/>
        <v>0</v>
      </c>
      <c r="H204" s="43">
        <f t="shared" si="12"/>
        <v>45297.047485690542</v>
      </c>
      <c r="I204" s="1"/>
    </row>
    <row r="205" spans="2:9" x14ac:dyDescent="0.2">
      <c r="B205" s="9" t="str">
        <f>$B$44</f>
        <v>Physical Training</v>
      </c>
      <c r="C205" s="43">
        <f t="shared" si="11"/>
        <v>176848.93429759235</v>
      </c>
      <c r="D205" s="43">
        <f t="shared" si="11"/>
        <v>0</v>
      </c>
      <c r="E205" s="43">
        <f t="shared" si="11"/>
        <v>0</v>
      </c>
      <c r="F205" s="43">
        <f t="shared" si="11"/>
        <v>0</v>
      </c>
      <c r="G205" s="43">
        <f t="shared" si="11"/>
        <v>0</v>
      </c>
      <c r="H205" s="43">
        <f t="shared" si="12"/>
        <v>176848.93429759235</v>
      </c>
      <c r="I205" s="1"/>
    </row>
    <row r="206" spans="2:9" x14ac:dyDescent="0.2">
      <c r="B206" s="9" t="str">
        <f>$B$45</f>
        <v>Health Services</v>
      </c>
      <c r="C206" s="43">
        <f t="shared" si="11"/>
        <v>268823.53810720477</v>
      </c>
      <c r="D206" s="43">
        <f t="shared" si="11"/>
        <v>730403.31905878324</v>
      </c>
      <c r="E206" s="43">
        <f t="shared" si="11"/>
        <v>258318.72866628828</v>
      </c>
      <c r="F206" s="43">
        <f t="shared" si="11"/>
        <v>0</v>
      </c>
      <c r="G206" s="43">
        <f t="shared" si="11"/>
        <v>0</v>
      </c>
      <c r="H206" s="43">
        <f t="shared" si="12"/>
        <v>1257545.5858322764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1443256.3802502858</v>
      </c>
      <c r="D208" s="43">
        <f t="shared" si="11"/>
        <v>4707308.6486375546</v>
      </c>
      <c r="E208" s="43">
        <f t="shared" si="11"/>
        <v>842526.52126388391</v>
      </c>
      <c r="F208" s="43">
        <f t="shared" si="11"/>
        <v>0</v>
      </c>
      <c r="G208" s="43">
        <f t="shared" si="11"/>
        <v>0</v>
      </c>
      <c r="H208" s="43">
        <f t="shared" si="12"/>
        <v>6993091.5501517244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216451.38282557868</v>
      </c>
      <c r="E210" s="43">
        <f t="shared" si="13"/>
        <v>0</v>
      </c>
      <c r="F210" s="43">
        <f t="shared" si="13"/>
        <v>0</v>
      </c>
      <c r="G210" s="43">
        <f t="shared" si="13"/>
        <v>0</v>
      </c>
      <c r="H210" s="43">
        <f t="shared" si="12"/>
        <v>216451.38282557868</v>
      </c>
      <c r="I210" s="1"/>
    </row>
    <row r="211" spans="2:9" x14ac:dyDescent="0.2">
      <c r="B211" s="9" t="str">
        <f>$B$50</f>
        <v>Technology</v>
      </c>
      <c r="C211" s="43">
        <f t="shared" si="13"/>
        <v>343513.91960690398</v>
      </c>
      <c r="D211" s="43">
        <f t="shared" si="13"/>
        <v>471689.13213154336</v>
      </c>
      <c r="E211" s="43">
        <f t="shared" si="13"/>
        <v>76845.629021885892</v>
      </c>
      <c r="F211" s="43">
        <f t="shared" si="13"/>
        <v>0</v>
      </c>
      <c r="G211" s="43">
        <f t="shared" si="13"/>
        <v>0</v>
      </c>
      <c r="H211" s="43">
        <f t="shared" si="12"/>
        <v>892048.6807603332</v>
      </c>
      <c r="I211" s="1"/>
    </row>
    <row r="212" spans="2:9" x14ac:dyDescent="0.2">
      <c r="B212" s="9" t="str">
        <f>$B$51</f>
        <v>Nursing</v>
      </c>
      <c r="C212" s="43">
        <f t="shared" si="13"/>
        <v>15517.242898479082</v>
      </c>
      <c r="D212" s="43">
        <f t="shared" si="13"/>
        <v>954746.79049667285</v>
      </c>
      <c r="E212" s="43">
        <f t="shared" si="13"/>
        <v>0</v>
      </c>
      <c r="F212" s="43">
        <f t="shared" si="13"/>
        <v>0</v>
      </c>
      <c r="G212" s="43">
        <f t="shared" si="13"/>
        <v>0</v>
      </c>
      <c r="H212" s="43">
        <f t="shared" si="12"/>
        <v>970264.03339515196</v>
      </c>
      <c r="I212" s="1"/>
    </row>
    <row r="213" spans="2:9" x14ac:dyDescent="0.2">
      <c r="B213" s="39" t="str">
        <f>$B$52</f>
        <v>Totals</v>
      </c>
      <c r="C213" s="42">
        <f>SUM(C193:C212)</f>
        <v>14940985.614464166</v>
      </c>
      <c r="D213" s="42">
        <f>SUM(D193:D212)</f>
        <v>19756614.774620261</v>
      </c>
      <c r="E213" s="42">
        <f>SUM(E193:E212)</f>
        <v>8250986.7570374338</v>
      </c>
      <c r="F213" s="42">
        <f>SUM(F193:F212)</f>
        <v>2068502.8538781423</v>
      </c>
      <c r="G213" s="42">
        <f>SUM(G193:G212)</f>
        <v>0</v>
      </c>
      <c r="H213" s="42">
        <f t="shared" si="12"/>
        <v>45017090</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21823172</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4274573.9480057005</v>
      </c>
      <c r="D218" s="42">
        <f t="shared" si="14"/>
        <v>4537158.0094228303</v>
      </c>
      <c r="E218" s="42">
        <f t="shared" si="14"/>
        <v>871210.02303322195</v>
      </c>
      <c r="F218" s="42">
        <f t="shared" si="14"/>
        <v>98932.017396120078</v>
      </c>
      <c r="G218" s="42">
        <f t="shared" si="14"/>
        <v>0</v>
      </c>
      <c r="H218" s="42">
        <f>SUM(C218:G218)</f>
        <v>9781873.9978578724</v>
      </c>
      <c r="I218" s="1"/>
    </row>
    <row r="219" spans="2:9" x14ac:dyDescent="0.2">
      <c r="B219" s="9" t="str">
        <f>$B$33</f>
        <v>Science</v>
      </c>
      <c r="C219" s="43">
        <f t="shared" si="14"/>
        <v>1604794.3814541122</v>
      </c>
      <c r="D219" s="43">
        <f t="shared" si="14"/>
        <v>856705.67605606094</v>
      </c>
      <c r="E219" s="43">
        <f t="shared" si="14"/>
        <v>113689.81860859066</v>
      </c>
      <c r="F219" s="43">
        <f t="shared" si="14"/>
        <v>15865.043636896713</v>
      </c>
      <c r="G219" s="43">
        <f t="shared" si="14"/>
        <v>0</v>
      </c>
      <c r="H219" s="43">
        <f t="shared" ref="H219:H238" si="15">SUM(C219:G219)</f>
        <v>2591054.9197556605</v>
      </c>
      <c r="I219" s="1"/>
    </row>
    <row r="220" spans="2:9" x14ac:dyDescent="0.2">
      <c r="B220" s="9" t="str">
        <f>$B$34</f>
        <v>Fine Arts</v>
      </c>
      <c r="C220" s="43">
        <f t="shared" si="14"/>
        <v>574859.48811621207</v>
      </c>
      <c r="D220" s="43">
        <f t="shared" si="14"/>
        <v>455155.64241464622</v>
      </c>
      <c r="E220" s="43">
        <f t="shared" si="14"/>
        <v>41521.498970093984</v>
      </c>
      <c r="F220" s="43">
        <f t="shared" si="14"/>
        <v>0</v>
      </c>
      <c r="G220" s="43">
        <f t="shared" si="14"/>
        <v>0</v>
      </c>
      <c r="H220" s="43">
        <f t="shared" si="15"/>
        <v>1071536.6295009523</v>
      </c>
      <c r="I220" s="1"/>
    </row>
    <row r="221" spans="2:9" x14ac:dyDescent="0.2">
      <c r="B221" s="9" t="str">
        <f>$B$35</f>
        <v>Teacher Education</v>
      </c>
      <c r="C221" s="43">
        <f t="shared" si="14"/>
        <v>134041.33853600177</v>
      </c>
      <c r="D221" s="43">
        <f t="shared" si="14"/>
        <v>1002761.5376410976</v>
      </c>
      <c r="E221" s="43">
        <f t="shared" si="14"/>
        <v>546205.43288040301</v>
      </c>
      <c r="F221" s="43">
        <f t="shared" si="14"/>
        <v>188808.98630136988</v>
      </c>
      <c r="G221" s="43">
        <f t="shared" si="14"/>
        <v>0</v>
      </c>
      <c r="H221" s="43">
        <f t="shared" si="15"/>
        <v>1871817.2953588723</v>
      </c>
      <c r="I221" s="1"/>
    </row>
    <row r="222" spans="2:9" x14ac:dyDescent="0.2">
      <c r="B222" s="9" t="str">
        <f>$B$36</f>
        <v>Agriculture</v>
      </c>
      <c r="C222" s="43">
        <f t="shared" si="14"/>
        <v>173256.02139572526</v>
      </c>
      <c r="D222" s="43">
        <f t="shared" si="14"/>
        <v>405952.42663245299</v>
      </c>
      <c r="E222" s="43">
        <f t="shared" si="14"/>
        <v>50357.175090218145</v>
      </c>
      <c r="F222" s="43">
        <f t="shared" si="14"/>
        <v>0</v>
      </c>
      <c r="G222" s="43">
        <f t="shared" si="14"/>
        <v>0</v>
      </c>
      <c r="H222" s="43">
        <f t="shared" si="15"/>
        <v>629565.62311839638</v>
      </c>
      <c r="I222" s="1"/>
    </row>
    <row r="223" spans="2:9" x14ac:dyDescent="0.2">
      <c r="B223" s="9" t="str">
        <f>$B$37</f>
        <v>Engineering</v>
      </c>
      <c r="C223" s="43">
        <f t="shared" si="14"/>
        <v>59024.459968064642</v>
      </c>
      <c r="D223" s="43">
        <f t="shared" si="14"/>
        <v>87012.002646404828</v>
      </c>
      <c r="E223" s="43">
        <f t="shared" si="14"/>
        <v>65618.797479523535</v>
      </c>
      <c r="F223" s="43">
        <f t="shared" si="14"/>
        <v>5088.7875816461155</v>
      </c>
      <c r="G223" s="43">
        <f t="shared" si="14"/>
        <v>0</v>
      </c>
      <c r="H223" s="43">
        <f t="shared" si="15"/>
        <v>216744.0476756391</v>
      </c>
      <c r="I223" s="1"/>
    </row>
    <row r="224" spans="2:9" x14ac:dyDescent="0.2">
      <c r="B224" s="9" t="str">
        <f>$B$38</f>
        <v>Home Economics</v>
      </c>
      <c r="C224" s="43">
        <f t="shared" si="14"/>
        <v>112669.91476510526</v>
      </c>
      <c r="D224" s="43">
        <f t="shared" si="14"/>
        <v>157243.11906814587</v>
      </c>
      <c r="E224" s="43">
        <f t="shared" si="14"/>
        <v>20946.113319734912</v>
      </c>
      <c r="F224" s="43">
        <f t="shared" si="14"/>
        <v>0</v>
      </c>
      <c r="G224" s="43">
        <f t="shared" si="14"/>
        <v>0</v>
      </c>
      <c r="H224" s="43">
        <f t="shared" si="15"/>
        <v>290859.14715298603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7143.087512058778</v>
      </c>
      <c r="D227" s="43">
        <f t="shared" si="14"/>
        <v>0</v>
      </c>
      <c r="E227" s="43">
        <f t="shared" si="14"/>
        <v>137354.60150374839</v>
      </c>
      <c r="F227" s="43">
        <f t="shared" si="14"/>
        <v>0</v>
      </c>
      <c r="G227" s="43">
        <f t="shared" si="14"/>
        <v>0</v>
      </c>
      <c r="H227" s="43">
        <f t="shared" si="15"/>
        <v>144497.68901580718</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21753.000661601207</v>
      </c>
      <c r="E229" s="43">
        <f t="shared" si="14"/>
        <v>0</v>
      </c>
      <c r="F229" s="43">
        <f t="shared" si="14"/>
        <v>0</v>
      </c>
      <c r="G229" s="43">
        <f t="shared" si="14"/>
        <v>0</v>
      </c>
      <c r="H229" s="43">
        <f t="shared" si="15"/>
        <v>21753.000661601207</v>
      </c>
      <c r="I229" s="1"/>
    </row>
    <row r="230" spans="2:10" x14ac:dyDescent="0.2">
      <c r="B230" s="9" t="str">
        <f>$B$44</f>
        <v>Physical Training</v>
      </c>
      <c r="C230" s="43">
        <f t="shared" si="14"/>
        <v>106365.48934960399</v>
      </c>
      <c r="D230" s="43">
        <f t="shared" si="14"/>
        <v>0</v>
      </c>
      <c r="E230" s="43">
        <f t="shared" si="14"/>
        <v>0</v>
      </c>
      <c r="F230" s="43">
        <f t="shared" si="14"/>
        <v>0</v>
      </c>
      <c r="G230" s="43">
        <f t="shared" si="14"/>
        <v>0</v>
      </c>
      <c r="H230" s="43">
        <f t="shared" si="15"/>
        <v>106365.48934960399</v>
      </c>
      <c r="I230" s="1"/>
    </row>
    <row r="231" spans="2:10" x14ac:dyDescent="0.2">
      <c r="B231" s="9" t="str">
        <f>$B$45</f>
        <v>Health Services</v>
      </c>
      <c r="C231" s="43">
        <f t="shared" si="14"/>
        <v>196449.36627293634</v>
      </c>
      <c r="D231" s="43">
        <f t="shared" si="14"/>
        <v>716761.37179975968</v>
      </c>
      <c r="E231" s="43">
        <f t="shared" si="14"/>
        <v>70623.621016097357</v>
      </c>
      <c r="F231" s="43">
        <f t="shared" si="14"/>
        <v>0</v>
      </c>
      <c r="G231" s="43">
        <f t="shared" si="14"/>
        <v>0</v>
      </c>
      <c r="H231" s="43">
        <f t="shared" si="15"/>
        <v>983834.3590887934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514099.86518975266</v>
      </c>
      <c r="D233" s="43">
        <f t="shared" si="14"/>
        <v>2308770.2630766593</v>
      </c>
      <c r="E233" s="43">
        <f t="shared" si="14"/>
        <v>295840.68016191962</v>
      </c>
      <c r="F233" s="43">
        <f t="shared" si="14"/>
        <v>2694.0640138126496</v>
      </c>
      <c r="G233" s="43">
        <f t="shared" si="14"/>
        <v>0</v>
      </c>
      <c r="H233" s="43">
        <f t="shared" si="15"/>
        <v>3121404.872442144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129585.73251268147</v>
      </c>
      <c r="E235" s="43">
        <f t="shared" si="16"/>
        <v>0</v>
      </c>
      <c r="F235" s="43">
        <f t="shared" si="16"/>
        <v>0</v>
      </c>
      <c r="G235" s="43">
        <f t="shared" si="16"/>
        <v>0</v>
      </c>
      <c r="H235" s="43">
        <f t="shared" si="15"/>
        <v>129585.73251268147</v>
      </c>
      <c r="I235" s="1"/>
    </row>
    <row r="236" spans="2:10" x14ac:dyDescent="0.2">
      <c r="B236" s="9" t="str">
        <f>$B$50</f>
        <v>Technology</v>
      </c>
      <c r="C236" s="43">
        <f t="shared" si="16"/>
        <v>98701.852950026761</v>
      </c>
      <c r="D236" s="43">
        <f t="shared" si="16"/>
        <v>278334.82275105926</v>
      </c>
      <c r="E236" s="43">
        <f t="shared" si="16"/>
        <v>25518.421242036926</v>
      </c>
      <c r="F236" s="43">
        <f t="shared" si="16"/>
        <v>0</v>
      </c>
      <c r="G236" s="43">
        <f t="shared" si="16"/>
        <v>0</v>
      </c>
      <c r="H236" s="43">
        <f t="shared" si="15"/>
        <v>402555.09694312292</v>
      </c>
      <c r="I236" s="1"/>
    </row>
    <row r="237" spans="2:10" x14ac:dyDescent="0.2">
      <c r="B237" s="9" t="str">
        <f>$B$51</f>
        <v>Nursing</v>
      </c>
      <c r="C237" s="43">
        <f t="shared" si="16"/>
        <v>5552.5214668635035</v>
      </c>
      <c r="D237" s="43">
        <f t="shared" si="16"/>
        <v>454171.5780990023</v>
      </c>
      <c r="E237" s="43">
        <f t="shared" si="16"/>
        <v>0</v>
      </c>
      <c r="F237" s="43">
        <f t="shared" si="16"/>
        <v>0</v>
      </c>
      <c r="G237" s="43">
        <f t="shared" si="16"/>
        <v>0</v>
      </c>
      <c r="H237" s="43">
        <f t="shared" si="15"/>
        <v>459724.09956586582</v>
      </c>
      <c r="I237" s="1"/>
    </row>
    <row r="238" spans="2:10" x14ac:dyDescent="0.2">
      <c r="B238" s="39" t="str">
        <f>$B$52</f>
        <v>Totals</v>
      </c>
      <c r="C238" s="42">
        <f>SUM(C218:C237)</f>
        <v>7861531.7349821646</v>
      </c>
      <c r="D238" s="42">
        <f>SUM(D218:D237)</f>
        <v>11411365.182782404</v>
      </c>
      <c r="E238" s="42">
        <f>SUM(E218:E237)</f>
        <v>2238886.1833055886</v>
      </c>
      <c r="F238" s="42">
        <f>SUM(F218:F237)</f>
        <v>311388.89892984543</v>
      </c>
      <c r="G238" s="42">
        <f>SUM(G218:G237)</f>
        <v>0</v>
      </c>
      <c r="H238" s="42">
        <f t="shared" si="15"/>
        <v>21823172</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28882474</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5657301.8310240135</v>
      </c>
      <c r="D243" s="42">
        <f t="shared" si="17"/>
        <v>6004825.8906196887</v>
      </c>
      <c r="E243" s="42">
        <f t="shared" si="17"/>
        <v>1153026.7386792551</v>
      </c>
      <c r="F243" s="42">
        <f t="shared" si="17"/>
        <v>130934.284906474</v>
      </c>
      <c r="G243" s="42">
        <f t="shared" si="17"/>
        <v>0</v>
      </c>
      <c r="H243" s="42">
        <f>SUM(C243:G243)</f>
        <v>12946088.74522943</v>
      </c>
      <c r="I243" s="1"/>
    </row>
    <row r="244" spans="2:9" x14ac:dyDescent="0.2">
      <c r="B244" s="9" t="str">
        <f>$B$33</f>
        <v>Science</v>
      </c>
      <c r="C244" s="43">
        <f t="shared" si="17"/>
        <v>2123909.0265014856</v>
      </c>
      <c r="D244" s="43">
        <f t="shared" si="17"/>
        <v>1133830.5638768554</v>
      </c>
      <c r="E244" s="43">
        <f t="shared" si="17"/>
        <v>150465.90065034249</v>
      </c>
      <c r="F244" s="43">
        <f t="shared" si="17"/>
        <v>20997.026021310507</v>
      </c>
      <c r="G244" s="43">
        <f t="shared" si="17"/>
        <v>0</v>
      </c>
      <c r="H244" s="43">
        <f t="shared" ref="H244:H263" si="18">SUM(C244:G244)</f>
        <v>3429202.5170499943</v>
      </c>
      <c r="I244" s="1"/>
    </row>
    <row r="245" spans="2:9" x14ac:dyDescent="0.2">
      <c r="B245" s="9" t="str">
        <f>$B$34</f>
        <v>Fine Arts</v>
      </c>
      <c r="C245" s="43">
        <f t="shared" si="17"/>
        <v>760813.51598061936</v>
      </c>
      <c r="D245" s="43">
        <f t="shared" si="17"/>
        <v>602388.18664831656</v>
      </c>
      <c r="E245" s="43">
        <f t="shared" si="17"/>
        <v>54952.763715777262</v>
      </c>
      <c r="F245" s="43">
        <f t="shared" si="17"/>
        <v>0</v>
      </c>
      <c r="G245" s="43">
        <f t="shared" si="17"/>
        <v>0</v>
      </c>
      <c r="H245" s="43">
        <f t="shared" si="18"/>
        <v>1418154.4663447132</v>
      </c>
      <c r="I245" s="1"/>
    </row>
    <row r="246" spans="2:9" x14ac:dyDescent="0.2">
      <c r="B246" s="9" t="str">
        <f>$B$35</f>
        <v>Teacher Education</v>
      </c>
      <c r="C246" s="43">
        <f t="shared" si="17"/>
        <v>177400.67645488333</v>
      </c>
      <c r="D246" s="43">
        <f t="shared" si="17"/>
        <v>1327132.1895423369</v>
      </c>
      <c r="E246" s="43">
        <f t="shared" si="17"/>
        <v>722890.52268968895</v>
      </c>
      <c r="F246" s="43">
        <f t="shared" si="17"/>
        <v>249884.41816870947</v>
      </c>
      <c r="G246" s="43">
        <f t="shared" si="17"/>
        <v>0</v>
      </c>
      <c r="H246" s="43">
        <f t="shared" si="18"/>
        <v>2477307.806855619</v>
      </c>
      <c r="I246" s="1"/>
    </row>
    <row r="247" spans="2:9" x14ac:dyDescent="0.2">
      <c r="B247" s="9" t="str">
        <f>$B$36</f>
        <v>Agriculture</v>
      </c>
      <c r="C247" s="43">
        <f t="shared" si="17"/>
        <v>229300.42128181359</v>
      </c>
      <c r="D247" s="43">
        <f t="shared" si="17"/>
        <v>537268.84466881026</v>
      </c>
      <c r="E247" s="43">
        <f t="shared" si="17"/>
        <v>66646.580994581047</v>
      </c>
      <c r="F247" s="43">
        <f t="shared" si="17"/>
        <v>0</v>
      </c>
      <c r="G247" s="43">
        <f t="shared" si="17"/>
        <v>0</v>
      </c>
      <c r="H247" s="43">
        <f t="shared" si="18"/>
        <v>833215.846945205</v>
      </c>
      <c r="I247" s="1"/>
    </row>
    <row r="248" spans="2:9" x14ac:dyDescent="0.2">
      <c r="B248" s="9" t="str">
        <f>$B$37</f>
        <v>Engineering</v>
      </c>
      <c r="C248" s="43">
        <f t="shared" si="17"/>
        <v>78117.536277112595</v>
      </c>
      <c r="D248" s="43">
        <f t="shared" si="17"/>
        <v>115158.41529007416</v>
      </c>
      <c r="E248" s="43">
        <f t="shared" si="17"/>
        <v>86844.992657969429</v>
      </c>
      <c r="F248" s="43">
        <f t="shared" si="17"/>
        <v>6734.895138910917</v>
      </c>
      <c r="G248" s="43">
        <f t="shared" si="17"/>
        <v>0</v>
      </c>
      <c r="H248" s="43">
        <f t="shared" si="18"/>
        <v>286855.83936406707</v>
      </c>
      <c r="I248" s="1"/>
    </row>
    <row r="249" spans="2:9" x14ac:dyDescent="0.2">
      <c r="B249" s="9" t="str">
        <f>$B$38</f>
        <v>Home Economics</v>
      </c>
      <c r="C249" s="43">
        <f t="shared" si="17"/>
        <v>149116.0810071684</v>
      </c>
      <c r="D249" s="43">
        <f t="shared" si="17"/>
        <v>208107.70763134831</v>
      </c>
      <c r="E249" s="43">
        <f t="shared" si="17"/>
        <v>27721.706695905494</v>
      </c>
      <c r="F249" s="43">
        <f t="shared" si="17"/>
        <v>0</v>
      </c>
      <c r="G249" s="43">
        <f t="shared" si="17"/>
        <v>0</v>
      </c>
      <c r="H249" s="43">
        <f t="shared" si="18"/>
        <v>384945.49533442216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9453.7145813066199</v>
      </c>
      <c r="D252" s="43">
        <f t="shared" si="17"/>
        <v>0</v>
      </c>
      <c r="E252" s="43">
        <f t="shared" si="17"/>
        <v>181785.70497049531</v>
      </c>
      <c r="F252" s="43">
        <f t="shared" si="17"/>
        <v>0</v>
      </c>
      <c r="G252" s="43">
        <f t="shared" si="17"/>
        <v>0</v>
      </c>
      <c r="H252" s="43">
        <f t="shared" si="18"/>
        <v>191239.41955180193</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28789.60382251854</v>
      </c>
      <c r="E254" s="43">
        <f t="shared" si="17"/>
        <v>0</v>
      </c>
      <c r="F254" s="43">
        <f t="shared" si="17"/>
        <v>0</v>
      </c>
      <c r="G254" s="43">
        <f t="shared" si="17"/>
        <v>0</v>
      </c>
      <c r="H254" s="43">
        <f t="shared" si="18"/>
        <v>28789.60382251854</v>
      </c>
      <c r="I254" s="1"/>
    </row>
    <row r="255" spans="2:9" x14ac:dyDescent="0.2">
      <c r="B255" s="9" t="str">
        <f>$B$44</f>
        <v>Physical Training</v>
      </c>
      <c r="C255" s="43">
        <f t="shared" si="17"/>
        <v>140772.31672083298</v>
      </c>
      <c r="D255" s="43">
        <f t="shared" si="17"/>
        <v>0</v>
      </c>
      <c r="E255" s="43">
        <f t="shared" si="17"/>
        <v>0</v>
      </c>
      <c r="F255" s="43">
        <f t="shared" si="17"/>
        <v>0</v>
      </c>
      <c r="G255" s="43">
        <f t="shared" si="17"/>
        <v>0</v>
      </c>
      <c r="H255" s="43">
        <f t="shared" si="18"/>
        <v>140772.31672083298</v>
      </c>
      <c r="I255" s="1"/>
    </row>
    <row r="256" spans="2:9" x14ac:dyDescent="0.2">
      <c r="B256" s="9" t="str">
        <f>$B$45</f>
        <v>Health Services</v>
      </c>
      <c r="C256" s="43">
        <f t="shared" si="17"/>
        <v>259996.28805998326</v>
      </c>
      <c r="D256" s="43">
        <f t="shared" si="17"/>
        <v>948617.44595198589</v>
      </c>
      <c r="E256" s="43">
        <f t="shared" si="17"/>
        <v>93468.763284424727</v>
      </c>
      <c r="F256" s="43">
        <f t="shared" si="17"/>
        <v>0</v>
      </c>
      <c r="G256" s="43">
        <f t="shared" si="17"/>
        <v>0</v>
      </c>
      <c r="H256" s="43">
        <f t="shared" si="18"/>
        <v>1302082.4972963938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680399.53081735945</v>
      </c>
      <c r="D258" s="43">
        <f t="shared" si="17"/>
        <v>3055605.1657057358</v>
      </c>
      <c r="E258" s="43">
        <f t="shared" si="17"/>
        <v>391538.44147491304</v>
      </c>
      <c r="F258" s="43">
        <f t="shared" si="17"/>
        <v>3565.5327205998969</v>
      </c>
      <c r="G258" s="43">
        <f t="shared" si="17"/>
        <v>0</v>
      </c>
      <c r="H258" s="43">
        <f t="shared" si="18"/>
        <v>4131108.6707186084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171503.782771289</v>
      </c>
      <c r="E260" s="43">
        <f t="shared" si="19"/>
        <v>0</v>
      </c>
      <c r="F260" s="43">
        <f t="shared" si="19"/>
        <v>0</v>
      </c>
      <c r="G260" s="43">
        <f t="shared" si="19"/>
        <v>0</v>
      </c>
      <c r="H260" s="43">
        <f t="shared" si="18"/>
        <v>171503.782771289</v>
      </c>
      <c r="I260" s="1"/>
    </row>
    <row r="261" spans="2:10" x14ac:dyDescent="0.2">
      <c r="B261" s="9" t="str">
        <f>$B$50</f>
        <v>Technology</v>
      </c>
      <c r="C261" s="43">
        <f t="shared" si="19"/>
        <v>130629.66747368214</v>
      </c>
      <c r="D261" s="43">
        <f t="shared" si="19"/>
        <v>368369.8355767015</v>
      </c>
      <c r="E261" s="43">
        <f t="shared" si="19"/>
        <v>33773.052700321445</v>
      </c>
      <c r="F261" s="43">
        <f t="shared" si="19"/>
        <v>0</v>
      </c>
      <c r="G261" s="43">
        <f t="shared" si="19"/>
        <v>0</v>
      </c>
      <c r="H261" s="43">
        <f t="shared" si="18"/>
        <v>532772.55575070507</v>
      </c>
      <c r="I261" s="1"/>
    </row>
    <row r="262" spans="2:10" x14ac:dyDescent="0.2">
      <c r="B262" s="9" t="str">
        <f>$B$51</f>
        <v>Nursing</v>
      </c>
      <c r="C262" s="43">
        <f t="shared" si="19"/>
        <v>7348.6364356715421</v>
      </c>
      <c r="D262" s="43">
        <f t="shared" si="19"/>
        <v>601085.79980872641</v>
      </c>
      <c r="E262" s="43">
        <f t="shared" si="19"/>
        <v>0</v>
      </c>
      <c r="F262" s="43">
        <f t="shared" si="19"/>
        <v>0</v>
      </c>
      <c r="G262" s="43">
        <f t="shared" si="19"/>
        <v>0</v>
      </c>
      <c r="H262" s="43">
        <f t="shared" si="18"/>
        <v>608434.43624439801</v>
      </c>
      <c r="I262" s="1"/>
    </row>
    <row r="263" spans="2:10" x14ac:dyDescent="0.2">
      <c r="B263" s="39" t="str">
        <f>$B$52</f>
        <v>Totals</v>
      </c>
      <c r="C263" s="42">
        <f>SUM(C243:C262)</f>
        <v>10404559.242615931</v>
      </c>
      <c r="D263" s="42">
        <f>SUM(D243:D262)</f>
        <v>15102683.431914385</v>
      </c>
      <c r="E263" s="42">
        <f>SUM(E243:E262)</f>
        <v>2963115.1685136743</v>
      </c>
      <c r="F263" s="42">
        <f>SUM(F243:F262)</f>
        <v>412116.15695600479</v>
      </c>
      <c r="G263" s="42">
        <f>SUM(G243:G262)</f>
        <v>0</v>
      </c>
      <c r="H263" s="42">
        <f t="shared" si="18"/>
        <v>28882473.999999996</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35890703.942072317</v>
      </c>
      <c r="D268" s="42">
        <f t="shared" si="20"/>
        <v>32311545.281949028</v>
      </c>
      <c r="E268" s="42">
        <f t="shared" si="20"/>
        <v>14512769.197333016</v>
      </c>
      <c r="F268" s="42">
        <f t="shared" si="20"/>
        <v>2856643.1409514709</v>
      </c>
      <c r="G268" s="42">
        <f t="shared" si="20"/>
        <v>0</v>
      </c>
      <c r="H268" s="42">
        <f>SUM(C268:G268)</f>
        <v>85571661.562305823</v>
      </c>
      <c r="I268" s="1"/>
    </row>
    <row r="269" spans="2:10" x14ac:dyDescent="0.2">
      <c r="B269" s="9" t="str">
        <f>$B$33</f>
        <v>Science</v>
      </c>
      <c r="C269" s="43">
        <f t="shared" si="20"/>
        <v>11744811.198375525</v>
      </c>
      <c r="D269" s="43">
        <f t="shared" si="20"/>
        <v>7990687.8846236588</v>
      </c>
      <c r="E269" s="43">
        <f t="shared" si="20"/>
        <v>2453550.5611201478</v>
      </c>
      <c r="F269" s="43">
        <f t="shared" si="20"/>
        <v>232651.95313458686</v>
      </c>
      <c r="G269" s="43">
        <f t="shared" si="20"/>
        <v>0</v>
      </c>
      <c r="H269" s="43">
        <f t="shared" ref="H269:H288" si="21">SUM(C269:G269)</f>
        <v>22421701.597253919</v>
      </c>
      <c r="I269" s="1"/>
    </row>
    <row r="270" spans="2:10" x14ac:dyDescent="0.2">
      <c r="B270" s="9" t="str">
        <f>$B$34</f>
        <v>Fine Arts</v>
      </c>
      <c r="C270" s="43">
        <f t="shared" si="20"/>
        <v>8106725.9680721611</v>
      </c>
      <c r="D270" s="43">
        <f t="shared" si="20"/>
        <v>7548600.6208328065</v>
      </c>
      <c r="E270" s="43">
        <f t="shared" si="20"/>
        <v>1252353.0845555549</v>
      </c>
      <c r="F270" s="43">
        <f t="shared" si="20"/>
        <v>0</v>
      </c>
      <c r="G270" s="43">
        <f t="shared" si="20"/>
        <v>0</v>
      </c>
      <c r="H270" s="43">
        <f t="shared" si="21"/>
        <v>16907679.673460521</v>
      </c>
      <c r="I270" s="1"/>
    </row>
    <row r="271" spans="2:10" x14ac:dyDescent="0.2">
      <c r="B271" s="9" t="str">
        <f>$B$35</f>
        <v>Teacher Education</v>
      </c>
      <c r="C271" s="43">
        <f t="shared" si="20"/>
        <v>1283663.8283873186</v>
      </c>
      <c r="D271" s="43">
        <f t="shared" si="20"/>
        <v>7752245.4012641385</v>
      </c>
      <c r="E271" s="43">
        <f t="shared" si="20"/>
        <v>6895688.536857402</v>
      </c>
      <c r="F271" s="43">
        <f t="shared" si="20"/>
        <v>4555416.7483134447</v>
      </c>
      <c r="G271" s="43">
        <f t="shared" si="20"/>
        <v>0</v>
      </c>
      <c r="H271" s="43">
        <f t="shared" si="21"/>
        <v>20487014.514822304</v>
      </c>
      <c r="I271" s="1"/>
    </row>
    <row r="272" spans="2:10" x14ac:dyDescent="0.2">
      <c r="B272" s="9" t="str">
        <f>$B$36</f>
        <v>Agriculture</v>
      </c>
      <c r="C272" s="43">
        <f t="shared" si="20"/>
        <v>1362971.2640771254</v>
      </c>
      <c r="D272" s="43">
        <f t="shared" si="20"/>
        <v>3362131.7542986413</v>
      </c>
      <c r="E272" s="43">
        <f t="shared" si="20"/>
        <v>514706.36336713366</v>
      </c>
      <c r="F272" s="43">
        <f t="shared" si="20"/>
        <v>0</v>
      </c>
      <c r="G272" s="43">
        <f t="shared" si="20"/>
        <v>0</v>
      </c>
      <c r="H272" s="43">
        <f t="shared" si="21"/>
        <v>5239809.3817429002</v>
      </c>
      <c r="I272" s="1"/>
    </row>
    <row r="273" spans="2:10" x14ac:dyDescent="0.2">
      <c r="B273" s="9" t="str">
        <f>$B$37</f>
        <v>Engineering</v>
      </c>
      <c r="C273" s="43">
        <f t="shared" si="20"/>
        <v>1013203.2548647412</v>
      </c>
      <c r="D273" s="43">
        <f t="shared" si="20"/>
        <v>1115727.0232211896</v>
      </c>
      <c r="E273" s="43">
        <f t="shared" si="20"/>
        <v>1175827.301087149</v>
      </c>
      <c r="F273" s="43">
        <f t="shared" si="20"/>
        <v>284214.87361597188</v>
      </c>
      <c r="G273" s="43">
        <f t="shared" si="20"/>
        <v>0</v>
      </c>
      <c r="H273" s="43">
        <f t="shared" si="21"/>
        <v>3588972.4527890515</v>
      </c>
      <c r="I273" s="1"/>
    </row>
    <row r="274" spans="2:10" x14ac:dyDescent="0.2">
      <c r="B274" s="9" t="str">
        <f>$B$38</f>
        <v>Home Economics</v>
      </c>
      <c r="C274" s="43">
        <f t="shared" si="20"/>
        <v>960388.29001884325</v>
      </c>
      <c r="D274" s="43">
        <f t="shared" si="20"/>
        <v>1385822.1259683936</v>
      </c>
      <c r="E274" s="43">
        <f t="shared" si="20"/>
        <v>203571.92016535837</v>
      </c>
      <c r="F274" s="43">
        <f t="shared" si="20"/>
        <v>0</v>
      </c>
      <c r="G274" s="43">
        <f t="shared" si="20"/>
        <v>0</v>
      </c>
      <c r="H274" s="43">
        <f t="shared" si="21"/>
        <v>2549782.3361525955</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16596.802093365397</v>
      </c>
      <c r="D277" s="43">
        <f t="shared" si="20"/>
        <v>0</v>
      </c>
      <c r="E277" s="43">
        <f t="shared" si="20"/>
        <v>1943291.0739386275</v>
      </c>
      <c r="F277" s="43">
        <f t="shared" si="20"/>
        <v>0</v>
      </c>
      <c r="G277" s="43">
        <f t="shared" si="20"/>
        <v>0</v>
      </c>
      <c r="H277" s="43">
        <f t="shared" si="21"/>
        <v>1959887.876031993</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208467.38942283997</v>
      </c>
      <c r="E279" s="43">
        <f t="shared" si="20"/>
        <v>0</v>
      </c>
      <c r="F279" s="43">
        <f t="shared" si="20"/>
        <v>0</v>
      </c>
      <c r="G279" s="43">
        <f t="shared" si="20"/>
        <v>0</v>
      </c>
      <c r="H279" s="43">
        <f t="shared" si="21"/>
        <v>208467.38942283997</v>
      </c>
      <c r="I279" s="1"/>
    </row>
    <row r="280" spans="2:10" x14ac:dyDescent="0.2">
      <c r="B280" s="9" t="str">
        <f>$B$44</f>
        <v>Physical Training</v>
      </c>
      <c r="C280" s="43">
        <f t="shared" si="20"/>
        <v>863708.45395674638</v>
      </c>
      <c r="D280" s="43">
        <f t="shared" si="20"/>
        <v>0</v>
      </c>
      <c r="E280" s="43">
        <f t="shared" si="20"/>
        <v>0</v>
      </c>
      <c r="F280" s="43">
        <f t="shared" si="20"/>
        <v>0</v>
      </c>
      <c r="G280" s="43">
        <f t="shared" si="20"/>
        <v>0</v>
      </c>
      <c r="H280" s="43">
        <f t="shared" si="21"/>
        <v>863708.45395674638</v>
      </c>
      <c r="I280" s="1"/>
    </row>
    <row r="281" spans="2:10" x14ac:dyDescent="0.2">
      <c r="B281" s="9" t="str">
        <f>$B$45</f>
        <v>Health Services</v>
      </c>
      <c r="C281" s="43">
        <f t="shared" si="20"/>
        <v>1393678.913420225</v>
      </c>
      <c r="D281" s="43">
        <f t="shared" si="20"/>
        <v>4211875.6311991299</v>
      </c>
      <c r="E281" s="43">
        <f t="shared" si="20"/>
        <v>1064701.4070663974</v>
      </c>
      <c r="F281" s="43">
        <f t="shared" si="20"/>
        <v>0</v>
      </c>
      <c r="G281" s="43">
        <f t="shared" si="20"/>
        <v>0</v>
      </c>
      <c r="H281" s="43">
        <f t="shared" si="21"/>
        <v>6670255.9516857527</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6226305.3549819142</v>
      </c>
      <c r="D283" s="43">
        <f t="shared" si="20"/>
        <v>21776056.702514548</v>
      </c>
      <c r="E283" s="43">
        <f t="shared" si="20"/>
        <v>3624785.135081741</v>
      </c>
      <c r="F283" s="43">
        <f t="shared" si="20"/>
        <v>6259.5967344125465</v>
      </c>
      <c r="G283" s="43">
        <f t="shared" si="20"/>
        <v>0</v>
      </c>
      <c r="H283" s="43">
        <f t="shared" si="21"/>
        <v>31633406.789312616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1055731.1526493337</v>
      </c>
      <c r="E285" s="43">
        <f t="shared" si="22"/>
        <v>0</v>
      </c>
      <c r="F285" s="43">
        <f t="shared" si="22"/>
        <v>0</v>
      </c>
      <c r="G285" s="43">
        <f t="shared" si="22"/>
        <v>0</v>
      </c>
      <c r="H285" s="43">
        <f t="shared" si="21"/>
        <v>1055731.1526493337</v>
      </c>
      <c r="I285" s="1"/>
    </row>
    <row r="286" spans="2:10" x14ac:dyDescent="0.2">
      <c r="B286" s="9" t="str">
        <f>$B$50</f>
        <v>Technology</v>
      </c>
      <c r="C286" s="43">
        <f t="shared" si="22"/>
        <v>1426967.2359637707</v>
      </c>
      <c r="D286" s="43">
        <f t="shared" si="22"/>
        <v>2291213.7132134596</v>
      </c>
      <c r="E286" s="43">
        <f t="shared" si="22"/>
        <v>327208.04048228019</v>
      </c>
      <c r="F286" s="43">
        <f t="shared" si="22"/>
        <v>0</v>
      </c>
      <c r="G286" s="43">
        <f t="shared" si="22"/>
        <v>0</v>
      </c>
      <c r="H286" s="43">
        <f t="shared" si="21"/>
        <v>4045388.9896595106</v>
      </c>
      <c r="I286" s="1"/>
    </row>
    <row r="287" spans="2:10" x14ac:dyDescent="0.2">
      <c r="B287" s="9" t="str">
        <f>$B$51</f>
        <v>Nursing</v>
      </c>
      <c r="C287" s="43">
        <f t="shared" si="22"/>
        <v>67000.870435859222</v>
      </c>
      <c r="D287" s="43">
        <f t="shared" si="22"/>
        <v>4383911.0083182249</v>
      </c>
      <c r="E287" s="43">
        <f t="shared" si="22"/>
        <v>0</v>
      </c>
      <c r="F287" s="43">
        <f t="shared" si="22"/>
        <v>0</v>
      </c>
      <c r="G287" s="43">
        <f t="shared" si="22"/>
        <v>0</v>
      </c>
      <c r="H287" s="43">
        <f t="shared" si="21"/>
        <v>4450911.878754084</v>
      </c>
      <c r="I287" s="1"/>
    </row>
    <row r="288" spans="2:10" x14ac:dyDescent="0.2">
      <c r="B288" s="39" t="str">
        <f>$B$52</f>
        <v>Totals</v>
      </c>
      <c r="C288" s="42">
        <f>SUM(C268:C287)</f>
        <v>70356725.376719922</v>
      </c>
      <c r="D288" s="42">
        <f>SUM(D268:D287)</f>
        <v>95394015.689475402</v>
      </c>
      <c r="E288" s="42">
        <f>SUM(E268:E287)</f>
        <v>33968452.621054813</v>
      </c>
      <c r="F288" s="42">
        <f>SUM(F268:F287)</f>
        <v>7935186.3127498869</v>
      </c>
      <c r="G288" s="42">
        <f>SUM(G268:G287)</f>
        <v>0</v>
      </c>
      <c r="H288" s="42">
        <f t="shared" si="21"/>
        <v>207654380.00000003</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242.81648022510194</v>
      </c>
      <c r="D293" s="40">
        <f t="shared" si="23"/>
        <v>368.84483552828738</v>
      </c>
      <c r="E293" s="40">
        <f t="shared" si="23"/>
        <v>1029.27441115837</v>
      </c>
      <c r="F293" s="40">
        <f t="shared" si="23"/>
        <v>2160.8495771191156</v>
      </c>
      <c r="G293" s="41">
        <f t="shared" si="23"/>
        <v>0</v>
      </c>
      <c r="H293" s="42">
        <f t="shared" si="23"/>
        <v>341.1485746043432</v>
      </c>
      <c r="I293" s="1"/>
    </row>
    <row r="294" spans="2:10" x14ac:dyDescent="0.2">
      <c r="B294" s="9" t="str">
        <f>$B$33</f>
        <v>Science</v>
      </c>
      <c r="C294" s="75">
        <f t="shared" si="23"/>
        <v>211.64872771526572</v>
      </c>
      <c r="D294" s="75">
        <f t="shared" si="23"/>
        <v>483.08372435908706</v>
      </c>
      <c r="E294" s="75">
        <f t="shared" si="23"/>
        <v>1333.4513919131239</v>
      </c>
      <c r="F294" s="75">
        <f t="shared" si="23"/>
        <v>1097.4148732763531</v>
      </c>
      <c r="G294" s="95">
        <f t="shared" si="23"/>
        <v>0</v>
      </c>
      <c r="H294" s="43">
        <f t="shared" si="23"/>
        <v>302.64833093411511</v>
      </c>
      <c r="I294" s="1"/>
    </row>
    <row r="295" spans="2:10" x14ac:dyDescent="0.2">
      <c r="B295" s="9" t="str">
        <f>$B$34</f>
        <v>Fine Arts</v>
      </c>
      <c r="C295" s="75">
        <f t="shared" si="23"/>
        <v>407.82402495583869</v>
      </c>
      <c r="D295" s="75">
        <f t="shared" si="23"/>
        <v>858.96684351761564</v>
      </c>
      <c r="E295" s="75">
        <f t="shared" si="23"/>
        <v>1863.6206615410042</v>
      </c>
      <c r="F295" s="75">
        <f t="shared" si="23"/>
        <v>0</v>
      </c>
      <c r="G295" s="95">
        <f t="shared" si="23"/>
        <v>0</v>
      </c>
      <c r="H295" s="43">
        <f t="shared" si="23"/>
        <v>576.30648556345079</v>
      </c>
      <c r="I295" s="1"/>
    </row>
    <row r="296" spans="2:10" x14ac:dyDescent="0.2">
      <c r="B296" s="9" t="str">
        <f>$B$35</f>
        <v>Teacher Education</v>
      </c>
      <c r="C296" s="75">
        <f t="shared" si="23"/>
        <v>276.95012478690802</v>
      </c>
      <c r="D296" s="75">
        <f t="shared" si="23"/>
        <v>400.40521673798554</v>
      </c>
      <c r="E296" s="75">
        <f t="shared" si="23"/>
        <v>780.05526435038485</v>
      </c>
      <c r="F296" s="75">
        <f t="shared" si="23"/>
        <v>1805.5555879165456</v>
      </c>
      <c r="G296" s="95">
        <f t="shared" si="23"/>
        <v>0</v>
      </c>
      <c r="H296" s="43">
        <f t="shared" si="23"/>
        <v>579.4002804044884</v>
      </c>
      <c r="I296" s="1"/>
    </row>
    <row r="297" spans="2:10" x14ac:dyDescent="0.2">
      <c r="B297" s="9" t="str">
        <f>$B$36</f>
        <v>Agriculture</v>
      </c>
      <c r="C297" s="75">
        <f t="shared" si="23"/>
        <v>227.50313204425393</v>
      </c>
      <c r="D297" s="75">
        <f t="shared" si="23"/>
        <v>428.95276273266666</v>
      </c>
      <c r="E297" s="75">
        <f t="shared" si="23"/>
        <v>631.54155014372225</v>
      </c>
      <c r="F297" s="75">
        <f t="shared" si="23"/>
        <v>0</v>
      </c>
      <c r="G297" s="95">
        <f t="shared" si="23"/>
        <v>0</v>
      </c>
      <c r="H297" s="43">
        <f t="shared" si="23"/>
        <v>357.81271385843348</v>
      </c>
      <c r="I297" s="1"/>
    </row>
    <row r="298" spans="2:10" x14ac:dyDescent="0.2">
      <c r="B298" s="9" t="str">
        <f>$B$37</f>
        <v>Engineering</v>
      </c>
      <c r="C298" s="75">
        <f t="shared" si="23"/>
        <v>496.42491664122548</v>
      </c>
      <c r="D298" s="75">
        <f t="shared" si="23"/>
        <v>664.12322810785099</v>
      </c>
      <c r="E298" s="75">
        <f t="shared" si="23"/>
        <v>1107.1820160895941</v>
      </c>
      <c r="F298" s="75">
        <f t="shared" si="23"/>
        <v>4179.6304943525274</v>
      </c>
      <c r="G298" s="95">
        <f t="shared" si="23"/>
        <v>0</v>
      </c>
      <c r="H298" s="43">
        <f t="shared" si="23"/>
        <v>739.84177546671856</v>
      </c>
      <c r="I298" s="1"/>
    </row>
    <row r="299" spans="2:10" x14ac:dyDescent="0.2">
      <c r="B299" s="9" t="str">
        <f>$B$38</f>
        <v>Home Economics</v>
      </c>
      <c r="C299" s="75">
        <f t="shared" si="23"/>
        <v>246.50623460442588</v>
      </c>
      <c r="D299" s="75">
        <f t="shared" si="23"/>
        <v>456.46315084597944</v>
      </c>
      <c r="E299" s="75">
        <f t="shared" si="23"/>
        <v>600.50713913085065</v>
      </c>
      <c r="F299" s="75">
        <f t="shared" si="23"/>
        <v>0</v>
      </c>
      <c r="G299" s="95">
        <f t="shared" si="23"/>
        <v>0</v>
      </c>
      <c r="H299" s="43">
        <f t="shared" si="23"/>
        <v>350.67835733084797</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67.193530742370029</v>
      </c>
      <c r="D302" s="75">
        <f t="shared" si="23"/>
        <v>0</v>
      </c>
      <c r="E302" s="75">
        <f t="shared" si="23"/>
        <v>874.17502201467721</v>
      </c>
      <c r="F302" s="75">
        <f t="shared" si="23"/>
        <v>0</v>
      </c>
      <c r="G302" s="95">
        <f t="shared" si="23"/>
        <v>0</v>
      </c>
      <c r="H302" s="43">
        <f t="shared" si="23"/>
        <v>793.47687288744658</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496.35092719723804</v>
      </c>
      <c r="E304" s="75">
        <f t="shared" si="23"/>
        <v>0</v>
      </c>
      <c r="F304" s="75">
        <f t="shared" si="23"/>
        <v>0</v>
      </c>
      <c r="G304" s="95">
        <f t="shared" si="23"/>
        <v>0</v>
      </c>
      <c r="H304" s="43">
        <f t="shared" si="23"/>
        <v>496.35092719723804</v>
      </c>
      <c r="I304" s="1"/>
    </row>
    <row r="305" spans="2:10" x14ac:dyDescent="0.2">
      <c r="B305" s="9" t="str">
        <f>$B$44</f>
        <v>Physical Training</v>
      </c>
      <c r="C305" s="75">
        <f t="shared" si="23"/>
        <v>234.83100977616812</v>
      </c>
      <c r="D305" s="75">
        <f t="shared" si="23"/>
        <v>0</v>
      </c>
      <c r="E305" s="75">
        <f t="shared" si="23"/>
        <v>0</v>
      </c>
      <c r="F305" s="75">
        <f t="shared" si="23"/>
        <v>0</v>
      </c>
      <c r="G305" s="95">
        <f t="shared" si="23"/>
        <v>0</v>
      </c>
      <c r="H305" s="43">
        <f t="shared" si="23"/>
        <v>234.83100977616812</v>
      </c>
      <c r="I305" s="1"/>
    </row>
    <row r="306" spans="2:10" x14ac:dyDescent="0.2">
      <c r="B306" s="9" t="str">
        <f>$B$45</f>
        <v>Health Services</v>
      </c>
      <c r="C306" s="75">
        <f t="shared" si="23"/>
        <v>205.16397959962094</v>
      </c>
      <c r="D306" s="75">
        <f t="shared" si="23"/>
        <v>304.34826441210561</v>
      </c>
      <c r="E306" s="75">
        <f t="shared" si="23"/>
        <v>931.49729402134506</v>
      </c>
      <c r="F306" s="75">
        <f t="shared" si="23"/>
        <v>0</v>
      </c>
      <c r="G306" s="95">
        <f t="shared" si="23"/>
        <v>0</v>
      </c>
      <c r="H306" s="43">
        <f t="shared" si="23"/>
        <v>306.32633532425962</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350.24499943645804</v>
      </c>
      <c r="D308" s="75">
        <f t="shared" si="23"/>
        <v>488.50431169694122</v>
      </c>
      <c r="E308" s="75">
        <f t="shared" si="23"/>
        <v>757.05621033453235</v>
      </c>
      <c r="F308" s="75">
        <f t="shared" si="23"/>
        <v>173.87768706701519</v>
      </c>
      <c r="G308" s="95">
        <f t="shared" si="23"/>
        <v>0</v>
      </c>
      <c r="H308" s="43">
        <f t="shared" si="23"/>
        <v>470.88938029284316</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421.95489714201989</v>
      </c>
      <c r="E310" s="75">
        <f t="shared" si="24"/>
        <v>0</v>
      </c>
      <c r="F310" s="75">
        <f t="shared" si="24"/>
        <v>0</v>
      </c>
      <c r="G310" s="95">
        <f t="shared" si="24"/>
        <v>0</v>
      </c>
      <c r="H310" s="43">
        <f t="shared" si="24"/>
        <v>421.95489714201989</v>
      </c>
      <c r="I310" s="1"/>
    </row>
    <row r="311" spans="2:10" x14ac:dyDescent="0.2">
      <c r="B311" s="9" t="str">
        <f>$B$50</f>
        <v>Technology</v>
      </c>
      <c r="C311" s="75">
        <f t="shared" si="24"/>
        <v>418.09763725864946</v>
      </c>
      <c r="D311" s="75">
        <f t="shared" si="24"/>
        <v>426.35163997273162</v>
      </c>
      <c r="E311" s="75">
        <f t="shared" si="24"/>
        <v>792.27128446072686</v>
      </c>
      <c r="F311" s="75">
        <f t="shared" si="24"/>
        <v>0</v>
      </c>
      <c r="G311" s="95">
        <f t="shared" si="24"/>
        <v>0</v>
      </c>
      <c r="H311" s="43">
        <f t="shared" si="24"/>
        <v>439.71619452820767</v>
      </c>
      <c r="I311" s="1"/>
    </row>
    <row r="312" spans="2:10" x14ac:dyDescent="0.2">
      <c r="B312" s="9" t="str">
        <f>$B$51</f>
        <v>Nursing</v>
      </c>
      <c r="C312" s="75">
        <f t="shared" si="24"/>
        <v>348.96286685343347</v>
      </c>
      <c r="D312" s="75">
        <f t="shared" si="24"/>
        <v>499.93283251433741</v>
      </c>
      <c r="E312" s="75">
        <f t="shared" si="24"/>
        <v>0</v>
      </c>
      <c r="F312" s="75">
        <f t="shared" si="24"/>
        <v>0</v>
      </c>
      <c r="G312" s="95">
        <f t="shared" si="24"/>
        <v>0</v>
      </c>
      <c r="H312" s="43">
        <f t="shared" si="24"/>
        <v>496.69812283830868</v>
      </c>
      <c r="I312" s="1"/>
    </row>
    <row r="313" spans="2:10" x14ac:dyDescent="0.2">
      <c r="B313" s="39" t="str">
        <f>$B$52</f>
        <v>Totals</v>
      </c>
      <c r="C313" s="42">
        <f t="shared" si="24"/>
        <v>258.81382039162281</v>
      </c>
      <c r="D313" s="42">
        <f t="shared" si="24"/>
        <v>432.96561787468357</v>
      </c>
      <c r="E313" s="42">
        <f t="shared" si="24"/>
        <v>937.44867175534193</v>
      </c>
      <c r="F313" s="42">
        <f t="shared" si="24"/>
        <v>1907.0382871304703</v>
      </c>
      <c r="G313" s="42">
        <f t="shared" si="24"/>
        <v>0</v>
      </c>
      <c r="H313" s="42">
        <f t="shared" si="24"/>
        <v>389.91294975646218</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1.5190271895315812</v>
      </c>
      <c r="E318" s="59">
        <f t="shared" si="25"/>
        <v>4.238898489114848</v>
      </c>
      <c r="F318" s="59">
        <f t="shared" si="25"/>
        <v>8.8991059219535238</v>
      </c>
      <c r="G318" s="59">
        <f t="shared" si="25"/>
        <v>0</v>
      </c>
      <c r="H318" s="59">
        <f t="shared" si="25"/>
        <v>1.4049646642109421</v>
      </c>
      <c r="I318" s="1"/>
    </row>
    <row r="319" spans="2:10" x14ac:dyDescent="0.2">
      <c r="B319" s="9" t="str">
        <f>$B$33</f>
        <v>Science</v>
      </c>
      <c r="C319" s="59">
        <f t="shared" ref="C319:H334" si="26">IF($C$293=0,"",C294/$C$293)</f>
        <v>0.87164070379019454</v>
      </c>
      <c r="D319" s="59">
        <f t="shared" si="26"/>
        <v>1.9895013876786551</v>
      </c>
      <c r="E319" s="59">
        <f t="shared" si="26"/>
        <v>5.4916016848483826</v>
      </c>
      <c r="F319" s="59">
        <f t="shared" si="26"/>
        <v>4.5195238488713763</v>
      </c>
      <c r="G319" s="59">
        <f t="shared" si="26"/>
        <v>0</v>
      </c>
      <c r="H319" s="59">
        <f t="shared" si="26"/>
        <v>1.2464077012134691</v>
      </c>
      <c r="I319" s="1"/>
    </row>
    <row r="320" spans="2:10" x14ac:dyDescent="0.2">
      <c r="B320" s="9" t="str">
        <f>$B$34</f>
        <v>Fine Arts</v>
      </c>
      <c r="C320" s="59">
        <f t="shared" si="26"/>
        <v>1.6795566123755985</v>
      </c>
      <c r="D320" s="59">
        <f t="shared" si="26"/>
        <v>3.5375145983555738</v>
      </c>
      <c r="E320" s="59">
        <f t="shared" si="26"/>
        <v>7.6750171974049826</v>
      </c>
      <c r="F320" s="59">
        <f t="shared" si="26"/>
        <v>0</v>
      </c>
      <c r="G320" s="59">
        <f t="shared" si="26"/>
        <v>0</v>
      </c>
      <c r="H320" s="59">
        <f t="shared" si="26"/>
        <v>2.3734240980232824</v>
      </c>
      <c r="I320" s="1"/>
    </row>
    <row r="321" spans="2:9" x14ac:dyDescent="0.2">
      <c r="B321" s="9" t="str">
        <f>$B$35</f>
        <v>Teacher Education</v>
      </c>
      <c r="C321" s="59">
        <f t="shared" si="26"/>
        <v>1.1405738380284676</v>
      </c>
      <c r="D321" s="59">
        <f t="shared" si="26"/>
        <v>1.6490034628901287</v>
      </c>
      <c r="E321" s="59">
        <f t="shared" si="26"/>
        <v>3.2125301529255266</v>
      </c>
      <c r="F321" s="59">
        <f t="shared" si="26"/>
        <v>7.4358856789403802</v>
      </c>
      <c r="G321" s="59">
        <f t="shared" si="26"/>
        <v>0</v>
      </c>
      <c r="H321" s="59">
        <f t="shared" si="26"/>
        <v>2.3861653865806716</v>
      </c>
      <c r="I321" s="1"/>
    </row>
    <row r="322" spans="2:9" x14ac:dyDescent="0.2">
      <c r="B322" s="9" t="str">
        <f>$B$36</f>
        <v>Agriculture</v>
      </c>
      <c r="C322" s="59">
        <f t="shared" si="26"/>
        <v>0.93693447756654802</v>
      </c>
      <c r="D322" s="59">
        <f t="shared" si="26"/>
        <v>1.7665718666830517</v>
      </c>
      <c r="E322" s="59">
        <f t="shared" si="26"/>
        <v>2.6009006866348381</v>
      </c>
      <c r="F322" s="59">
        <f t="shared" si="26"/>
        <v>0</v>
      </c>
      <c r="G322" s="59">
        <f t="shared" si="26"/>
        <v>0</v>
      </c>
      <c r="H322" s="59">
        <f t="shared" si="26"/>
        <v>1.4735931989736644</v>
      </c>
      <c r="I322" s="1"/>
    </row>
    <row r="323" spans="2:9" x14ac:dyDescent="0.2">
      <c r="B323" s="9" t="str">
        <f>$B$37</f>
        <v>Engineering</v>
      </c>
      <c r="C323" s="59">
        <f t="shared" si="26"/>
        <v>2.0444449082740057</v>
      </c>
      <c r="D323" s="59">
        <f t="shared" si="26"/>
        <v>2.7350830038067371</v>
      </c>
      <c r="E323" s="59">
        <f t="shared" si="26"/>
        <v>4.5597482306933443</v>
      </c>
      <c r="F323" s="59">
        <f t="shared" si="26"/>
        <v>17.213125280779209</v>
      </c>
      <c r="G323" s="59">
        <f t="shared" si="26"/>
        <v>0</v>
      </c>
      <c r="H323" s="59">
        <f t="shared" si="26"/>
        <v>3.0469174694438017</v>
      </c>
      <c r="I323" s="1"/>
    </row>
    <row r="324" spans="2:9" x14ac:dyDescent="0.2">
      <c r="B324" s="9" t="str">
        <f>$B$38</f>
        <v>Home Economics</v>
      </c>
      <c r="C324" s="59">
        <f t="shared" si="26"/>
        <v>1.0151956505419375</v>
      </c>
      <c r="D324" s="59">
        <f t="shared" si="26"/>
        <v>1.8798689052028812</v>
      </c>
      <c r="E324" s="59">
        <f t="shared" si="26"/>
        <v>2.4730905355936019</v>
      </c>
      <c r="F324" s="59">
        <f t="shared" si="26"/>
        <v>0</v>
      </c>
      <c r="G324" s="59">
        <f t="shared" si="26"/>
        <v>0</v>
      </c>
      <c r="H324" s="59">
        <f t="shared" si="26"/>
        <v>1.4442115172979739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0.27672557760527028</v>
      </c>
      <c r="D327" s="59">
        <f t="shared" si="26"/>
        <v>0</v>
      </c>
      <c r="E327" s="59">
        <f t="shared" si="26"/>
        <v>3.6001469966300359</v>
      </c>
      <c r="F327" s="59">
        <f t="shared" si="26"/>
        <v>0</v>
      </c>
      <c r="G327" s="59">
        <f t="shared" si="26"/>
        <v>0</v>
      </c>
      <c r="H327" s="59">
        <f t="shared" si="26"/>
        <v>3.2678048547275593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2.0441401948380857</v>
      </c>
      <c r="E329" s="59">
        <f t="shared" si="26"/>
        <v>0</v>
      </c>
      <c r="F329" s="59">
        <f t="shared" si="26"/>
        <v>0</v>
      </c>
      <c r="G329" s="59">
        <f t="shared" si="26"/>
        <v>0</v>
      </c>
      <c r="H329" s="59">
        <f t="shared" si="26"/>
        <v>2.0441401948380857</v>
      </c>
      <c r="I329" s="1"/>
    </row>
    <row r="330" spans="2:9" x14ac:dyDescent="0.2">
      <c r="B330" s="9" t="str">
        <f>$B$44</f>
        <v>Physical Training</v>
      </c>
      <c r="C330" s="59">
        <f t="shared" si="26"/>
        <v>0.96711314470281862</v>
      </c>
      <c r="D330" s="59">
        <f t="shared" si="26"/>
        <v>0</v>
      </c>
      <c r="E330" s="59">
        <f t="shared" si="26"/>
        <v>0</v>
      </c>
      <c r="F330" s="59">
        <f t="shared" si="26"/>
        <v>0</v>
      </c>
      <c r="G330" s="59">
        <f t="shared" si="26"/>
        <v>0</v>
      </c>
      <c r="H330" s="59">
        <f t="shared" si="26"/>
        <v>0.96711314470281862</v>
      </c>
      <c r="I330" s="1"/>
    </row>
    <row r="331" spans="2:9" x14ac:dyDescent="0.2">
      <c r="B331" s="9" t="str">
        <f>$B$45</f>
        <v>Health Services</v>
      </c>
      <c r="C331" s="59">
        <f t="shared" si="26"/>
        <v>0.84493432821950387</v>
      </c>
      <c r="D331" s="59">
        <f t="shared" si="26"/>
        <v>1.2534085994902855</v>
      </c>
      <c r="E331" s="59">
        <f t="shared" si="26"/>
        <v>3.8362194079981911</v>
      </c>
      <c r="F331" s="59">
        <f t="shared" si="26"/>
        <v>0</v>
      </c>
      <c r="G331" s="59">
        <f t="shared" si="26"/>
        <v>0</v>
      </c>
      <c r="H331" s="59">
        <f t="shared" si="26"/>
        <v>1.2615549613448032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1.4424268036163155</v>
      </c>
      <c r="D333" s="59">
        <f t="shared" si="26"/>
        <v>2.011825190959343</v>
      </c>
      <c r="E333" s="59">
        <f t="shared" si="26"/>
        <v>3.1178123067787933</v>
      </c>
      <c r="F333" s="59">
        <f t="shared" si="26"/>
        <v>0.71608684429418734</v>
      </c>
      <c r="G333" s="59">
        <f t="shared" si="26"/>
        <v>0</v>
      </c>
      <c r="H333" s="59">
        <f t="shared" si="26"/>
        <v>1.9392809740768306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1.7377523006298767</v>
      </c>
      <c r="E335" s="59">
        <f t="shared" si="27"/>
        <v>0</v>
      </c>
      <c r="F335" s="59">
        <f t="shared" si="27"/>
        <v>0</v>
      </c>
      <c r="G335" s="59">
        <f t="shared" si="27"/>
        <v>0</v>
      </c>
      <c r="H335" s="59">
        <f t="shared" si="27"/>
        <v>1.7377523006298767</v>
      </c>
      <c r="I335" s="1"/>
    </row>
    <row r="336" spans="2:9" x14ac:dyDescent="0.2">
      <c r="B336" s="9" t="str">
        <f>$B$50</f>
        <v>Technology</v>
      </c>
      <c r="C336" s="59">
        <f t="shared" si="27"/>
        <v>1.7218668060382636</v>
      </c>
      <c r="D336" s="59">
        <f t="shared" si="27"/>
        <v>1.7558595675939468</v>
      </c>
      <c r="E336" s="59">
        <f t="shared" si="27"/>
        <v>3.2628398357733186</v>
      </c>
      <c r="F336" s="59">
        <f t="shared" si="27"/>
        <v>0</v>
      </c>
      <c r="G336" s="59">
        <f t="shared" si="27"/>
        <v>0</v>
      </c>
      <c r="H336" s="59">
        <f t="shared" si="27"/>
        <v>1.8108993018948742</v>
      </c>
      <c r="I336" s="1"/>
    </row>
    <row r="337" spans="2:10" x14ac:dyDescent="0.2">
      <c r="B337" s="9" t="str">
        <f>$B$51</f>
        <v>Nursing</v>
      </c>
      <c r="C337" s="59">
        <f t="shared" si="27"/>
        <v>1.4371465500608895</v>
      </c>
      <c r="D337" s="59">
        <f t="shared" si="27"/>
        <v>2.0588916866387192</v>
      </c>
      <c r="E337" s="59">
        <f t="shared" si="27"/>
        <v>0</v>
      </c>
      <c r="F337" s="59">
        <f t="shared" si="27"/>
        <v>0</v>
      </c>
      <c r="G337" s="59">
        <f t="shared" si="27"/>
        <v>0</v>
      </c>
      <c r="H337" s="59">
        <f t="shared" si="27"/>
        <v>2.0455700633575074</v>
      </c>
      <c r="I337" s="1"/>
    </row>
    <row r="338" spans="2:10" x14ac:dyDescent="0.2">
      <c r="B338" s="39" t="str">
        <f>$B$52</f>
        <v>Totals</v>
      </c>
      <c r="C338" s="59">
        <f t="shared" si="27"/>
        <v>1.0658824316689322</v>
      </c>
      <c r="D338" s="59">
        <f t="shared" si="27"/>
        <v>1.7830981549246769</v>
      </c>
      <c r="E338" s="59">
        <f t="shared" si="27"/>
        <v>3.8607291847995007</v>
      </c>
      <c r="F338" s="59">
        <f t="shared" si="27"/>
        <v>7.8538255943853521</v>
      </c>
      <c r="G338" s="59">
        <f t="shared" si="27"/>
        <v>0</v>
      </c>
      <c r="H338" s="59">
        <f t="shared" si="27"/>
        <v>1.6057927756591939</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7284.4944067530578</v>
      </c>
      <c r="D343" s="42">
        <f t="shared" si="28"/>
        <v>11065.345065848622</v>
      </c>
      <c r="E343" s="42">
        <f>E293*24</f>
        <v>24702.585867800881</v>
      </c>
      <c r="F343" s="42">
        <f>F293*18</f>
        <v>38895.29238814408</v>
      </c>
      <c r="G343" s="42">
        <f>G293*24</f>
        <v>0</v>
      </c>
      <c r="H343" s="42">
        <f>IF((C32/30+D32/30+E32/24+F32/18+G32/24)=0,0,H268/(C32/30+D32/30+E32/24+F32/18+G32/24))</f>
        <v>10057.77501284087</v>
      </c>
      <c r="I343" s="1"/>
    </row>
    <row r="344" spans="2:10" x14ac:dyDescent="0.2">
      <c r="B344" s="9" t="str">
        <f>$B$33</f>
        <v>Science</v>
      </c>
      <c r="C344" s="43">
        <f t="shared" si="28"/>
        <v>6349.461831457972</v>
      </c>
      <c r="D344" s="43">
        <f t="shared" si="28"/>
        <v>14492.511730772612</v>
      </c>
      <c r="E344" s="43">
        <f>E294*24</f>
        <v>32002.833405914971</v>
      </c>
      <c r="F344" s="43">
        <f>F294*18</f>
        <v>19753.467718974356</v>
      </c>
      <c r="G344" s="43">
        <f>G294*24</f>
        <v>0</v>
      </c>
      <c r="H344" s="43">
        <f t="shared" ref="H344:H363" si="29">IF((C33/30+D33/30+E33/24+F33/18+G33/24)=0,0,H269/(C33/30+D33/30+E33/24+F33/18+G33/24))</f>
        <v>9006.3471842365307</v>
      </c>
      <c r="I344" s="1"/>
    </row>
    <row r="345" spans="2:10" x14ac:dyDescent="0.2">
      <c r="B345" s="9" t="str">
        <f>$B$34</f>
        <v>Fine Arts</v>
      </c>
      <c r="C345" s="43">
        <f t="shared" si="28"/>
        <v>12234.720748675161</v>
      </c>
      <c r="D345" s="43">
        <f t="shared" si="28"/>
        <v>25769.00530552847</v>
      </c>
      <c r="E345" s="43">
        <f t="shared" ref="E345:E363" si="30">E295*24</f>
        <v>44726.895876984097</v>
      </c>
      <c r="F345" s="43">
        <f t="shared" ref="F345:F363" si="31">F295*18</f>
        <v>0</v>
      </c>
      <c r="G345" s="43">
        <f t="shared" ref="G345:G363" si="32">G295*24</f>
        <v>0</v>
      </c>
      <c r="H345" s="43">
        <f t="shared" si="29"/>
        <v>17190.754090822735</v>
      </c>
      <c r="I345" s="1"/>
    </row>
    <row r="346" spans="2:10" x14ac:dyDescent="0.2">
      <c r="B346" s="9" t="str">
        <f>$B$35</f>
        <v>Teacher Education</v>
      </c>
      <c r="C346" s="43">
        <f t="shared" si="28"/>
        <v>8308.5037436072398</v>
      </c>
      <c r="D346" s="43">
        <f t="shared" si="28"/>
        <v>12012.156502139565</v>
      </c>
      <c r="E346" s="43">
        <f t="shared" si="30"/>
        <v>18721.326344409237</v>
      </c>
      <c r="F346" s="43">
        <f t="shared" si="31"/>
        <v>32500.000582497822</v>
      </c>
      <c r="G346" s="43">
        <f t="shared" si="32"/>
        <v>0</v>
      </c>
      <c r="H346" s="43">
        <f t="shared" si="29"/>
        <v>15658.465655516269</v>
      </c>
      <c r="I346" s="1"/>
    </row>
    <row r="347" spans="2:10" x14ac:dyDescent="0.2">
      <c r="B347" s="9" t="str">
        <f>$B$36</f>
        <v>Agriculture</v>
      </c>
      <c r="C347" s="43">
        <f t="shared" si="28"/>
        <v>6825.0939613276178</v>
      </c>
      <c r="D347" s="43">
        <f t="shared" si="28"/>
        <v>12868.582881979999</v>
      </c>
      <c r="E347" s="43">
        <f t="shared" si="30"/>
        <v>15156.997203449333</v>
      </c>
      <c r="F347" s="43">
        <f t="shared" si="31"/>
        <v>0</v>
      </c>
      <c r="G347" s="43">
        <f t="shared" si="32"/>
        <v>0</v>
      </c>
      <c r="H347" s="43">
        <f t="shared" si="29"/>
        <v>10587.077601137345</v>
      </c>
      <c r="I347" s="1"/>
    </row>
    <row r="348" spans="2:10" x14ac:dyDescent="0.2">
      <c r="B348" s="9" t="str">
        <f>$B$37</f>
        <v>Engineering</v>
      </c>
      <c r="C348" s="43">
        <f t="shared" si="28"/>
        <v>14892.747499236764</v>
      </c>
      <c r="D348" s="43">
        <f t="shared" si="28"/>
        <v>19923.696843235528</v>
      </c>
      <c r="E348" s="43">
        <f t="shared" si="30"/>
        <v>26572.368386150258</v>
      </c>
      <c r="F348" s="43">
        <f t="shared" si="31"/>
        <v>75233.348898345488</v>
      </c>
      <c r="G348" s="43">
        <f t="shared" si="32"/>
        <v>0</v>
      </c>
      <c r="H348" s="43">
        <f t="shared" si="29"/>
        <v>20858.707871945669</v>
      </c>
      <c r="I348" s="1"/>
    </row>
    <row r="349" spans="2:10" x14ac:dyDescent="0.2">
      <c r="B349" s="9" t="str">
        <f>$B$38</f>
        <v>Home Economics</v>
      </c>
      <c r="C349" s="43">
        <f t="shared" si="28"/>
        <v>7395.1870381327763</v>
      </c>
      <c r="D349" s="43">
        <f t="shared" si="28"/>
        <v>13693.894525379383</v>
      </c>
      <c r="E349" s="43">
        <f t="shared" si="30"/>
        <v>14412.171339140416</v>
      </c>
      <c r="F349" s="43">
        <f t="shared" si="31"/>
        <v>0</v>
      </c>
      <c r="G349" s="43">
        <f t="shared" si="32"/>
        <v>0</v>
      </c>
      <c r="H349" s="43">
        <f t="shared" si="29"/>
        <v>10399.139460228782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2015.8059222711008</v>
      </c>
      <c r="D352" s="43">
        <f t="shared" si="28"/>
        <v>0</v>
      </c>
      <c r="E352" s="43">
        <f t="shared" si="30"/>
        <v>20980.200528352252</v>
      </c>
      <c r="F352" s="43">
        <f t="shared" si="31"/>
        <v>0</v>
      </c>
      <c r="G352" s="43">
        <f t="shared" si="32"/>
        <v>0</v>
      </c>
      <c r="H352" s="43">
        <f t="shared" si="29"/>
        <v>19432.086682957874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14890.527815917141</v>
      </c>
      <c r="E354" s="43">
        <f t="shared" si="30"/>
        <v>0</v>
      </c>
      <c r="F354" s="43">
        <f t="shared" si="31"/>
        <v>0</v>
      </c>
      <c r="G354" s="43">
        <f t="shared" si="32"/>
        <v>0</v>
      </c>
      <c r="H354" s="43">
        <f t="shared" si="29"/>
        <v>14890.527815917141</v>
      </c>
      <c r="I354" s="1"/>
    </row>
    <row r="355" spans="2:9" x14ac:dyDescent="0.2">
      <c r="B355" s="9" t="str">
        <f>$B$44</f>
        <v>Physical Training</v>
      </c>
      <c r="C355" s="43">
        <f t="shared" si="28"/>
        <v>7044.9302932850433</v>
      </c>
      <c r="D355" s="43">
        <f t="shared" si="28"/>
        <v>0</v>
      </c>
      <c r="E355" s="43">
        <f t="shared" si="30"/>
        <v>0</v>
      </c>
      <c r="F355" s="43">
        <f t="shared" si="31"/>
        <v>0</v>
      </c>
      <c r="G355" s="43">
        <f t="shared" si="32"/>
        <v>0</v>
      </c>
      <c r="H355" s="43">
        <f t="shared" si="29"/>
        <v>7044.9302932850442</v>
      </c>
      <c r="I355" s="1"/>
    </row>
    <row r="356" spans="2:9" x14ac:dyDescent="0.2">
      <c r="B356" s="9" t="str">
        <f>$B$45</f>
        <v>Health Services</v>
      </c>
      <c r="C356" s="43">
        <f t="shared" si="28"/>
        <v>6154.9193879886279</v>
      </c>
      <c r="D356" s="43">
        <f t="shared" si="28"/>
        <v>9130.4479323631676</v>
      </c>
      <c r="E356" s="43">
        <f t="shared" si="30"/>
        <v>22355.93505651228</v>
      </c>
      <c r="F356" s="43">
        <f t="shared" si="31"/>
        <v>0</v>
      </c>
      <c r="G356" s="43">
        <f t="shared" si="32"/>
        <v>0</v>
      </c>
      <c r="H356" s="43">
        <f t="shared" si="29"/>
        <v>9070.7559149427179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10507.349983093742</v>
      </c>
      <c r="D358" s="43">
        <f t="shared" si="28"/>
        <v>14655.129350908237</v>
      </c>
      <c r="E358" s="43">
        <f t="shared" si="30"/>
        <v>18169.349048028776</v>
      </c>
      <c r="F358" s="43">
        <f t="shared" si="31"/>
        <v>3129.7983672062733</v>
      </c>
      <c r="G358" s="43">
        <f t="shared" si="32"/>
        <v>0</v>
      </c>
      <c r="H358" s="43">
        <f t="shared" si="29"/>
        <v>13874.504067009437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12658.646914260597</v>
      </c>
      <c r="E360" s="43">
        <f t="shared" si="30"/>
        <v>0</v>
      </c>
      <c r="F360" s="43">
        <f t="shared" si="31"/>
        <v>0</v>
      </c>
      <c r="G360" s="43">
        <f t="shared" si="32"/>
        <v>0</v>
      </c>
      <c r="H360" s="43">
        <f t="shared" si="29"/>
        <v>12658.646914260595</v>
      </c>
      <c r="I360" s="1"/>
    </row>
    <row r="361" spans="2:9" x14ac:dyDescent="0.2">
      <c r="B361" s="9" t="str">
        <f>$B$50</f>
        <v>Technology</v>
      </c>
      <c r="C361" s="43">
        <f t="shared" si="33"/>
        <v>12542.929117759484</v>
      </c>
      <c r="D361" s="43">
        <f t="shared" si="33"/>
        <v>12790.549199181949</v>
      </c>
      <c r="E361" s="43">
        <f t="shared" si="30"/>
        <v>19014.510827057446</v>
      </c>
      <c r="F361" s="43">
        <f t="shared" si="31"/>
        <v>0</v>
      </c>
      <c r="G361" s="43">
        <f t="shared" si="32"/>
        <v>0</v>
      </c>
      <c r="H361" s="43">
        <f t="shared" si="29"/>
        <v>13045.083136515232</v>
      </c>
      <c r="I361" s="1"/>
    </row>
    <row r="362" spans="2:9" x14ac:dyDescent="0.2">
      <c r="B362" s="9" t="str">
        <f>$B$51</f>
        <v>Nursing</v>
      </c>
      <c r="C362" s="43">
        <f t="shared" si="33"/>
        <v>10468.886005603004</v>
      </c>
      <c r="D362" s="43">
        <f t="shared" si="33"/>
        <v>14997.984975430121</v>
      </c>
      <c r="E362" s="43">
        <f t="shared" si="30"/>
        <v>0</v>
      </c>
      <c r="F362" s="43">
        <f t="shared" si="31"/>
        <v>0</v>
      </c>
      <c r="G362" s="43">
        <f t="shared" si="32"/>
        <v>0</v>
      </c>
      <c r="H362" s="43">
        <f t="shared" si="29"/>
        <v>14900.943685149261</v>
      </c>
      <c r="I362" s="1"/>
    </row>
    <row r="363" spans="2:9" x14ac:dyDescent="0.2">
      <c r="B363" s="39" t="str">
        <f>$B$52</f>
        <v>Totals</v>
      </c>
      <c r="C363" s="42">
        <f t="shared" si="33"/>
        <v>7764.4146117486844</v>
      </c>
      <c r="D363" s="42">
        <f t="shared" si="33"/>
        <v>12988.968536240507</v>
      </c>
      <c r="E363" s="42">
        <f t="shared" si="30"/>
        <v>22498.768122128207</v>
      </c>
      <c r="F363" s="42">
        <f t="shared" si="31"/>
        <v>34326.689168348465</v>
      </c>
      <c r="G363" s="42">
        <f t="shared" si="32"/>
        <v>0</v>
      </c>
      <c r="H363" s="42">
        <f t="shared" si="29"/>
        <v>11443.140528886228</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56" priority="24" stopIfTrue="1">
      <formula>#REF!&gt;5</formula>
    </cfRule>
  </conditionalFormatting>
  <conditionalFormatting sqref="C25">
    <cfRule type="expression" dxfId="55" priority="20" stopIfTrue="1">
      <formula>C52=0</formula>
    </cfRule>
  </conditionalFormatting>
  <conditionalFormatting sqref="D25:G25">
    <cfRule type="expression" dxfId="54" priority="19" stopIfTrue="1">
      <formula>D52=0</formula>
    </cfRule>
  </conditionalFormatting>
  <conditionalFormatting sqref="C25:G25">
    <cfRule type="expression" dxfId="53" priority="18" stopIfTrue="1">
      <formula>AND(C52=0,C25&gt;0)</formula>
    </cfRule>
  </conditionalFormatting>
  <conditionalFormatting sqref="C116:G135">
    <cfRule type="expression" dxfId="52" priority="17" stopIfTrue="1">
      <formula>C32=0</formula>
    </cfRule>
  </conditionalFormatting>
  <conditionalFormatting sqref="H188">
    <cfRule type="expression" dxfId="51" priority="15" stopIfTrue="1">
      <formula>$H$188&lt;&gt;$I$163</formula>
    </cfRule>
  </conditionalFormatting>
  <conditionalFormatting sqref="H288">
    <cfRule type="expression" dxfId="50" priority="14" stopIfTrue="1">
      <formula>ROUND($H$288,-1)&lt;&gt;ROUND($H$18,-1)</formula>
    </cfRule>
  </conditionalFormatting>
  <conditionalFormatting sqref="C293:G312">
    <cfRule type="expression" dxfId="49" priority="13" stopIfTrue="1">
      <formula>C32=0</formula>
    </cfRule>
  </conditionalFormatting>
  <conditionalFormatting sqref="H138">
    <cfRule type="cellIs" dxfId="48" priority="12" operator="lessThan">
      <formula>0</formula>
    </cfRule>
  </conditionalFormatting>
  <conditionalFormatting sqref="C61:G80">
    <cfRule type="expression" dxfId="47" priority="6" stopIfTrue="1">
      <formula>C32=0</formula>
    </cfRule>
  </conditionalFormatting>
  <conditionalFormatting sqref="C91:G110">
    <cfRule type="expression" dxfId="46" priority="5" stopIfTrue="1">
      <formula>C32=0</formula>
    </cfRule>
  </conditionalFormatting>
  <conditionalFormatting sqref="C143:H162">
    <cfRule type="expression" dxfId="45" priority="3" stopIfTrue="1">
      <formula>C32=0</formula>
    </cfRule>
  </conditionalFormatting>
  <conditionalFormatting sqref="H143:H162">
    <cfRule type="expression" dxfId="44" priority="4" stopIfTrue="1">
      <formula>OR(AND(#REF!&gt;0,H143&gt;0,H61=0),AND(#REF!&gt;0,H143&gt;0,H32=0))</formula>
    </cfRule>
  </conditionalFormatting>
  <conditionalFormatting sqref="H143:H162">
    <cfRule type="expression" dxfId="43" priority="2" stopIfTrue="1">
      <formula>OR(AND(#REF!&gt;0,H143&gt;0,H61=0),AND(#REF!&gt;0,H143&gt;0,H32=0))</formula>
    </cfRule>
  </conditionalFormatting>
  <conditionalFormatting sqref="H143:H162">
    <cfRule type="expression" dxfId="4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topLeftCell="A207" zoomScale="70" zoomScaleNormal="70" workbookViewId="0">
      <selection activeCell="C143" sqref="C143:H16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101</v>
      </c>
      <c r="C3" s="6"/>
      <c r="D3" s="6"/>
      <c r="E3" s="6"/>
      <c r="F3" s="6"/>
      <c r="G3" s="6"/>
      <c r="H3" s="6"/>
    </row>
    <row r="4" spans="2:8" x14ac:dyDescent="0.2">
      <c r="B4" s="90" t="s">
        <v>166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Data!G36</f>
        <v>218826582</v>
      </c>
      <c r="G13" s="33"/>
      <c r="H13" s="60">
        <f>F13</f>
        <v>218826582</v>
      </c>
    </row>
    <row r="14" spans="2:8" x14ac:dyDescent="0.2">
      <c r="B14" s="364" t="s">
        <v>14</v>
      </c>
      <c r="C14" s="364"/>
      <c r="D14" s="364"/>
      <c r="E14" s="364"/>
      <c r="F14" s="82">
        <f>Data!H36</f>
        <v>59359326</v>
      </c>
      <c r="G14" s="33"/>
      <c r="H14" s="30">
        <f>F14</f>
        <v>59359326</v>
      </c>
    </row>
    <row r="15" spans="2:8" x14ac:dyDescent="0.2">
      <c r="B15" s="364" t="s">
        <v>15</v>
      </c>
      <c r="C15" s="364"/>
      <c r="D15" s="364"/>
      <c r="E15" s="364"/>
      <c r="F15" s="82">
        <f>Data!I36</f>
        <v>57537056</v>
      </c>
      <c r="G15" s="33"/>
      <c r="H15" s="30">
        <f>F15</f>
        <v>57537056</v>
      </c>
    </row>
    <row r="16" spans="2:8" x14ac:dyDescent="0.2">
      <c r="B16" s="364" t="s">
        <v>19</v>
      </c>
      <c r="C16" s="364"/>
      <c r="D16" s="364"/>
      <c r="E16" s="364"/>
      <c r="F16" s="82">
        <f>Data!J36</f>
        <v>18441250</v>
      </c>
      <c r="G16" s="33"/>
      <c r="H16" s="30">
        <f>F16-G16</f>
        <v>18441250</v>
      </c>
    </row>
    <row r="17" spans="2:23" x14ac:dyDescent="0.2">
      <c r="B17" s="364" t="s">
        <v>16</v>
      </c>
      <c r="C17" s="364"/>
      <c r="D17" s="364"/>
      <c r="E17" s="364"/>
      <c r="F17" s="82">
        <f>Data!K36</f>
        <v>36799540</v>
      </c>
      <c r="G17" s="33"/>
      <c r="H17" s="30">
        <f>F17</f>
        <v>36799540</v>
      </c>
    </row>
    <row r="18" spans="2:23" x14ac:dyDescent="0.2">
      <c r="B18" s="364" t="s">
        <v>1</v>
      </c>
      <c r="C18" s="364"/>
      <c r="D18" s="364"/>
      <c r="E18" s="364"/>
      <c r="F18" s="83">
        <f>SUM(F13:F17)</f>
        <v>390963754</v>
      </c>
      <c r="G18" s="34"/>
      <c r="H18" s="29">
        <f>SUM(H13:H17)</f>
        <v>390963754</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x14ac:dyDescent="0.2">
      <c r="B21" s="366" t="s">
        <v>22</v>
      </c>
      <c r="C21" s="367"/>
      <c r="D21" s="363" t="str">
        <f>Data!L36</f>
        <v>Lisa Braun</v>
      </c>
      <c r="E21" s="363"/>
      <c r="F21" s="363"/>
      <c r="G21" s="94" t="str">
        <f>Data!M36</f>
        <v>(512)245-2770</v>
      </c>
      <c r="H21" s="84" t="str">
        <f>Data!N36</f>
        <v>lb22@txstate.edu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Data!O36</f>
        <v>14934</v>
      </c>
      <c r="D25" s="86">
        <f>Data!P36</f>
        <v>19754</v>
      </c>
      <c r="E25" s="86">
        <f>Data!Q36</f>
        <v>3445</v>
      </c>
      <c r="F25" s="86">
        <f>Data!R36</f>
        <v>390</v>
      </c>
      <c r="G25" s="86">
        <f>Data!S36</f>
        <v>121</v>
      </c>
      <c r="H25" s="74">
        <f>SUM(C25:G25)</f>
        <v>38644</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Data!T36</f>
        <v>Reeves, Tami</v>
      </c>
      <c r="E28" s="363"/>
      <c r="F28" s="363"/>
      <c r="G28" s="94" t="str">
        <f>Data!U36</f>
        <v>(512) 245-5265</v>
      </c>
      <c r="H28" s="84" t="str">
        <f>Data!V36</f>
        <v>rice@txstate.edu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Data!W36</f>
        <v>291067</v>
      </c>
      <c r="D32" s="87">
        <f>Data!AQ36</f>
        <v>114908</v>
      </c>
      <c r="E32" s="87">
        <f>Data!BK36</f>
        <v>19481</v>
      </c>
      <c r="F32" s="87">
        <f>Data!CE36</f>
        <v>1014</v>
      </c>
      <c r="G32" s="87">
        <f>Data!CY36</f>
        <v>0</v>
      </c>
      <c r="H32" s="22">
        <f>SUM(C32:G32)</f>
        <v>426470</v>
      </c>
      <c r="I32" s="1"/>
      <c r="W32" s="18"/>
    </row>
    <row r="33" spans="2:23" x14ac:dyDescent="0.2">
      <c r="B33" s="7" t="s">
        <v>46</v>
      </c>
      <c r="C33" s="87">
        <f>Data!X36</f>
        <v>98085</v>
      </c>
      <c r="D33" s="87">
        <f>Data!AR36</f>
        <v>32814</v>
      </c>
      <c r="E33" s="87">
        <f>Data!BL36</f>
        <v>3607</v>
      </c>
      <c r="F33" s="87">
        <f>Data!CF36</f>
        <v>806</v>
      </c>
      <c r="G33" s="87">
        <f>Data!CZ36</f>
        <v>0</v>
      </c>
      <c r="H33" s="22">
        <f t="shared" ref="H33:H52" si="0">SUM(C33:G33)</f>
        <v>135312</v>
      </c>
      <c r="I33" s="1"/>
      <c r="W33" s="18"/>
    </row>
    <row r="34" spans="2:23" x14ac:dyDescent="0.2">
      <c r="B34" s="7" t="s">
        <v>47</v>
      </c>
      <c r="C34" s="87">
        <f>Data!Y36</f>
        <v>44997</v>
      </c>
      <c r="D34" s="87">
        <f>Data!AS36</f>
        <v>26071</v>
      </c>
      <c r="E34" s="87">
        <f>Data!BM36</f>
        <v>2315</v>
      </c>
      <c r="F34" s="87">
        <f>Data!CG36</f>
        <v>0</v>
      </c>
      <c r="G34" s="87">
        <f>Data!DA36</f>
        <v>0</v>
      </c>
      <c r="H34" s="22">
        <f t="shared" si="0"/>
        <v>73383</v>
      </c>
      <c r="I34" s="1"/>
      <c r="W34" s="18"/>
    </row>
    <row r="35" spans="2:23" x14ac:dyDescent="0.2">
      <c r="B35" s="7" t="s">
        <v>48</v>
      </c>
      <c r="C35" s="87">
        <f>Data!Z36</f>
        <v>3294</v>
      </c>
      <c r="D35" s="87">
        <f>Data!AT36</f>
        <v>19050</v>
      </c>
      <c r="E35" s="87">
        <f>Data!BN36</f>
        <v>10711</v>
      </c>
      <c r="F35" s="87">
        <f>Data!CH36</f>
        <v>2419</v>
      </c>
      <c r="G35" s="87">
        <f>Data!DB36</f>
        <v>0</v>
      </c>
      <c r="H35" s="22">
        <f t="shared" si="0"/>
        <v>35474</v>
      </c>
      <c r="I35" s="1"/>
      <c r="W35" s="18"/>
    </row>
    <row r="36" spans="2:23" x14ac:dyDescent="0.2">
      <c r="B36" s="7" t="s">
        <v>49</v>
      </c>
      <c r="C36" s="87">
        <f>Data!AA36</f>
        <v>2388</v>
      </c>
      <c r="D36" s="87">
        <f>Data!AU36</f>
        <v>5246</v>
      </c>
      <c r="E36" s="87">
        <f>Data!BO36</f>
        <v>558</v>
      </c>
      <c r="F36" s="87">
        <f>Data!CI36</f>
        <v>6</v>
      </c>
      <c r="G36" s="87">
        <f>Data!DC36</f>
        <v>0</v>
      </c>
      <c r="H36" s="22">
        <f t="shared" si="0"/>
        <v>8198</v>
      </c>
      <c r="I36" s="1"/>
      <c r="W36" s="18"/>
    </row>
    <row r="37" spans="2:23" x14ac:dyDescent="0.2">
      <c r="B37" s="7" t="s">
        <v>50</v>
      </c>
      <c r="C37" s="87">
        <f>Data!AB36</f>
        <v>13859</v>
      </c>
      <c r="D37" s="87">
        <f>Data!AV36</f>
        <v>26727</v>
      </c>
      <c r="E37" s="87">
        <f>Data!BP36</f>
        <v>3942</v>
      </c>
      <c r="F37" s="87">
        <f>Data!CJ36</f>
        <v>984</v>
      </c>
      <c r="G37" s="87">
        <f>Data!DD36</f>
        <v>0</v>
      </c>
      <c r="H37" s="22">
        <f t="shared" si="0"/>
        <v>45512</v>
      </c>
      <c r="I37" s="1"/>
      <c r="W37" s="18"/>
    </row>
    <row r="38" spans="2:23" x14ac:dyDescent="0.2">
      <c r="B38" s="7" t="s">
        <v>51</v>
      </c>
      <c r="C38" s="87">
        <f>Data!AC36</f>
        <v>14299</v>
      </c>
      <c r="D38" s="87">
        <f>Data!AW36</f>
        <v>13587</v>
      </c>
      <c r="E38" s="87">
        <f>Data!BQ36</f>
        <v>1213</v>
      </c>
      <c r="F38" s="87">
        <f>Data!CK36</f>
        <v>0</v>
      </c>
      <c r="G38" s="87">
        <f>Data!DE36</f>
        <v>0</v>
      </c>
      <c r="H38" s="22">
        <f t="shared" si="0"/>
        <v>29099</v>
      </c>
      <c r="I38" s="1"/>
      <c r="W38" s="18"/>
    </row>
    <row r="39" spans="2:23" x14ac:dyDescent="0.2">
      <c r="B39" s="7" t="s">
        <v>52</v>
      </c>
      <c r="C39" s="87">
        <f>Data!AD36</f>
        <v>0</v>
      </c>
      <c r="D39" s="87">
        <f>Data!AX36</f>
        <v>0</v>
      </c>
      <c r="E39" s="87">
        <f>Data!BR36</f>
        <v>0</v>
      </c>
      <c r="F39" s="87">
        <f>Data!CL36</f>
        <v>0</v>
      </c>
      <c r="G39" s="87">
        <f>Data!DF36</f>
        <v>0</v>
      </c>
      <c r="H39" s="22">
        <f t="shared" si="0"/>
        <v>0</v>
      </c>
      <c r="I39" s="1"/>
      <c r="W39" s="18"/>
    </row>
    <row r="40" spans="2:23" x14ac:dyDescent="0.2">
      <c r="B40" s="7" t="s">
        <v>53</v>
      </c>
      <c r="C40" s="87">
        <f>Data!AE36</f>
        <v>1955</v>
      </c>
      <c r="D40" s="87">
        <f>Data!AY36</f>
        <v>5992</v>
      </c>
      <c r="E40" s="87">
        <f>Data!BS36</f>
        <v>6993</v>
      </c>
      <c r="F40" s="87">
        <f>Data!CM36</f>
        <v>0</v>
      </c>
      <c r="G40" s="87">
        <f>Data!DG36</f>
        <v>0</v>
      </c>
      <c r="H40" s="22">
        <f t="shared" si="0"/>
        <v>14940</v>
      </c>
      <c r="I40" s="1"/>
      <c r="W40" s="18"/>
    </row>
    <row r="41" spans="2:23" x14ac:dyDescent="0.2">
      <c r="B41" s="7" t="s">
        <v>54</v>
      </c>
      <c r="C41" s="87">
        <f>Data!AF36</f>
        <v>0</v>
      </c>
      <c r="D41" s="87">
        <f>Data!AZ36</f>
        <v>0</v>
      </c>
      <c r="E41" s="87">
        <f>Data!BT36</f>
        <v>0</v>
      </c>
      <c r="F41" s="87">
        <f>Data!CN36</f>
        <v>0</v>
      </c>
      <c r="G41" s="87">
        <f>Data!DH36</f>
        <v>0</v>
      </c>
      <c r="H41" s="22">
        <f t="shared" si="0"/>
        <v>0</v>
      </c>
      <c r="I41" s="1"/>
      <c r="W41" s="18"/>
    </row>
    <row r="42" spans="2:23" x14ac:dyDescent="0.2">
      <c r="B42" s="7" t="s">
        <v>55</v>
      </c>
      <c r="C42" s="87">
        <f>Data!AG36</f>
        <v>0</v>
      </c>
      <c r="D42" s="87">
        <f>Data!BA36</f>
        <v>0</v>
      </c>
      <c r="E42" s="87">
        <f>Data!BU36</f>
        <v>0</v>
      </c>
      <c r="F42" s="87">
        <f>Data!CO36</f>
        <v>0</v>
      </c>
      <c r="G42" s="87">
        <f>Data!DI36</f>
        <v>0</v>
      </c>
      <c r="H42" s="22">
        <f t="shared" si="0"/>
        <v>0</v>
      </c>
      <c r="I42" s="1"/>
      <c r="W42" s="18"/>
    </row>
    <row r="43" spans="2:23" x14ac:dyDescent="0.2">
      <c r="B43" s="7" t="s">
        <v>56</v>
      </c>
      <c r="C43" s="87">
        <f>Data!AH36</f>
        <v>7047</v>
      </c>
      <c r="D43" s="87">
        <f>Data!BB36</f>
        <v>0</v>
      </c>
      <c r="E43" s="87">
        <f>Data!BV36</f>
        <v>0</v>
      </c>
      <c r="F43" s="87">
        <f>Data!CP36</f>
        <v>0</v>
      </c>
      <c r="G43" s="87">
        <f>Data!DJ36</f>
        <v>0</v>
      </c>
      <c r="H43" s="22">
        <f t="shared" si="0"/>
        <v>7047</v>
      </c>
      <c r="I43" s="1"/>
      <c r="W43" s="18"/>
    </row>
    <row r="44" spans="2:23" x14ac:dyDescent="0.2">
      <c r="B44" s="7" t="s">
        <v>57</v>
      </c>
      <c r="C44" s="87">
        <f>Data!AI36</f>
        <v>2221</v>
      </c>
      <c r="D44" s="87">
        <f>Data!BC36</f>
        <v>0</v>
      </c>
      <c r="E44" s="87">
        <f>Data!BW36</f>
        <v>0</v>
      </c>
      <c r="F44" s="87">
        <f>Data!CQ36</f>
        <v>0</v>
      </c>
      <c r="G44" s="87">
        <f>Data!DK36</f>
        <v>0</v>
      </c>
      <c r="H44" s="22">
        <f t="shared" si="0"/>
        <v>2221</v>
      </c>
      <c r="I44" s="1"/>
      <c r="W44" s="18"/>
    </row>
    <row r="45" spans="2:23" x14ac:dyDescent="0.2">
      <c r="B45" s="7" t="s">
        <v>58</v>
      </c>
      <c r="C45" s="87">
        <f>Data!AJ36</f>
        <v>8432</v>
      </c>
      <c r="D45" s="87">
        <f>Data!BD36</f>
        <v>21511</v>
      </c>
      <c r="E45" s="87">
        <f>Data!BX36</f>
        <v>6114</v>
      </c>
      <c r="F45" s="87">
        <f>Data!CR36</f>
        <v>0</v>
      </c>
      <c r="G45" s="87">
        <f>Data!DL36</f>
        <v>4082</v>
      </c>
      <c r="H45" s="22">
        <f t="shared" si="0"/>
        <v>40139</v>
      </c>
      <c r="I45" s="1"/>
      <c r="W45" s="18"/>
    </row>
    <row r="46" spans="2:23" x14ac:dyDescent="0.2">
      <c r="B46" s="7" t="s">
        <v>59</v>
      </c>
      <c r="C46" s="87">
        <f>Data!AK36</f>
        <v>0</v>
      </c>
      <c r="D46" s="87">
        <f>Data!BE36</f>
        <v>0</v>
      </c>
      <c r="E46" s="87">
        <f>Data!BY36</f>
        <v>0</v>
      </c>
      <c r="F46" s="87">
        <f>Data!CS36</f>
        <v>0</v>
      </c>
      <c r="G46" s="87">
        <f>Data!DM36</f>
        <v>0</v>
      </c>
      <c r="H46" s="22">
        <f t="shared" si="0"/>
        <v>0</v>
      </c>
      <c r="I46" s="1"/>
      <c r="W46" s="18"/>
    </row>
    <row r="47" spans="2:23" x14ac:dyDescent="0.2">
      <c r="B47" s="7" t="s">
        <v>60</v>
      </c>
      <c r="C47" s="87">
        <f>Data!AL36</f>
        <v>30435</v>
      </c>
      <c r="D47" s="87">
        <f>Data!BF36</f>
        <v>63226</v>
      </c>
      <c r="E47" s="87">
        <f>Data!BZ36</f>
        <v>5106</v>
      </c>
      <c r="F47" s="87">
        <f>Data!CT36</f>
        <v>136</v>
      </c>
      <c r="G47" s="87">
        <f>Data!DN36</f>
        <v>0</v>
      </c>
      <c r="H47" s="22">
        <f t="shared" si="0"/>
        <v>98903</v>
      </c>
      <c r="I47" s="1"/>
      <c r="W47" s="18"/>
    </row>
    <row r="48" spans="2:23" x14ac:dyDescent="0.2">
      <c r="B48" s="7" t="s">
        <v>61</v>
      </c>
      <c r="C48" s="87">
        <f>Data!AM36</f>
        <v>0</v>
      </c>
      <c r="D48" s="87">
        <f>Data!BG36</f>
        <v>0</v>
      </c>
      <c r="E48" s="87">
        <f>Data!CA36</f>
        <v>0</v>
      </c>
      <c r="F48" s="87">
        <f>Data!CU36</f>
        <v>0</v>
      </c>
      <c r="G48" s="87">
        <f>Data!DO36</f>
        <v>0</v>
      </c>
      <c r="H48" s="22">
        <f t="shared" si="0"/>
        <v>0</v>
      </c>
      <c r="I48" s="1"/>
      <c r="W48" s="18"/>
    </row>
    <row r="49" spans="2:23" x14ac:dyDescent="0.2">
      <c r="B49" s="7" t="s">
        <v>62</v>
      </c>
      <c r="C49" s="87">
        <f>Data!AN36</f>
        <v>0</v>
      </c>
      <c r="D49" s="87">
        <f>Data!BH36</f>
        <v>10884</v>
      </c>
      <c r="E49" s="87">
        <f>Data!CB36</f>
        <v>0</v>
      </c>
      <c r="F49" s="87">
        <f>Data!CV36</f>
        <v>0</v>
      </c>
      <c r="G49" s="87">
        <f>Data!DP36</f>
        <v>0</v>
      </c>
      <c r="H49" s="22">
        <f t="shared" si="0"/>
        <v>10884</v>
      </c>
      <c r="I49" s="1"/>
      <c r="W49" s="18"/>
    </row>
    <row r="50" spans="2:23" x14ac:dyDescent="0.2">
      <c r="B50" s="7" t="s">
        <v>63</v>
      </c>
      <c r="C50" s="87">
        <f>Data!AO36</f>
        <v>4728</v>
      </c>
      <c r="D50" s="87">
        <f>Data!BI36</f>
        <v>6372</v>
      </c>
      <c r="E50" s="87">
        <f>Data!CC36</f>
        <v>141</v>
      </c>
      <c r="F50" s="87">
        <f>Data!CW36</f>
        <v>0</v>
      </c>
      <c r="G50" s="87">
        <f>Data!DQ36</f>
        <v>0</v>
      </c>
      <c r="H50" s="22">
        <f t="shared" si="0"/>
        <v>11241</v>
      </c>
      <c r="I50" s="1"/>
      <c r="W50" s="18"/>
    </row>
    <row r="51" spans="2:23" x14ac:dyDescent="0.2">
      <c r="B51" s="7" t="s">
        <v>0</v>
      </c>
      <c r="C51" s="87">
        <f>Data!AP36</f>
        <v>13</v>
      </c>
      <c r="D51" s="87">
        <f>Data!BJ36</f>
        <v>5639</v>
      </c>
      <c r="E51" s="87">
        <f>Data!CD36</f>
        <v>1518</v>
      </c>
      <c r="F51" s="87">
        <f>Data!CX36</f>
        <v>0</v>
      </c>
      <c r="G51" s="87">
        <f>Data!DR36</f>
        <v>0</v>
      </c>
      <c r="H51" s="22">
        <f t="shared" si="0"/>
        <v>7170</v>
      </c>
      <c r="I51" s="1"/>
      <c r="W51" s="18"/>
    </row>
    <row r="52" spans="2:23" x14ac:dyDescent="0.2">
      <c r="B52" s="8" t="s">
        <v>34</v>
      </c>
      <c r="C52" s="22">
        <f>SUM(C32:C51)</f>
        <v>522820</v>
      </c>
      <c r="D52" s="22">
        <f>SUM(D32:D51)</f>
        <v>352027</v>
      </c>
      <c r="E52" s="22">
        <f>SUM(E32:E51)</f>
        <v>61699</v>
      </c>
      <c r="F52" s="22">
        <f>SUM(F32:F51)</f>
        <v>5365</v>
      </c>
      <c r="G52" s="22">
        <f>SUM(G32:G51)</f>
        <v>4082</v>
      </c>
      <c r="H52" s="22">
        <f t="shared" si="0"/>
        <v>945993</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Data!T36</f>
        <v>Reeves, Tami</v>
      </c>
      <c r="E55" s="363"/>
      <c r="F55" s="363"/>
      <c r="G55" s="94" t="str">
        <f>Data!U36</f>
        <v>(512) 245-5265</v>
      </c>
      <c r="H55" s="84" t="str">
        <f>Data!V36</f>
        <v>rice@txstate.edu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Data!DS36</f>
        <v>12274533</v>
      </c>
      <c r="D61" s="88">
        <f>Data!EM36</f>
        <v>10074090</v>
      </c>
      <c r="E61" s="88">
        <f>Data!FG36</f>
        <v>6842517</v>
      </c>
      <c r="F61" s="88">
        <f>Data!GA36</f>
        <v>715212</v>
      </c>
      <c r="G61" s="88">
        <f>Data!GU36</f>
        <v>0</v>
      </c>
      <c r="H61" s="21">
        <f>SUM(C61:G61)</f>
        <v>29906352</v>
      </c>
      <c r="I61" s="1"/>
    </row>
    <row r="62" spans="2:23" x14ac:dyDescent="0.2">
      <c r="B62" s="9" t="str">
        <f>$B$33</f>
        <v>Science</v>
      </c>
      <c r="C62" s="88">
        <f>Data!DT36</f>
        <v>2870572</v>
      </c>
      <c r="D62" s="88">
        <f>Data!EN36</f>
        <v>2940500</v>
      </c>
      <c r="E62" s="88">
        <f>Data!FH36</f>
        <v>2143900</v>
      </c>
      <c r="F62" s="88">
        <f>Data!GB36</f>
        <v>700611</v>
      </c>
      <c r="G62" s="88">
        <f>Data!GV36</f>
        <v>0</v>
      </c>
      <c r="H62" s="22">
        <f t="shared" ref="H62:H81" si="1">SUM(C62:G62)</f>
        <v>8655583</v>
      </c>
      <c r="I62" s="1"/>
    </row>
    <row r="63" spans="2:23" x14ac:dyDescent="0.2">
      <c r="B63" s="9" t="str">
        <f>$B$34</f>
        <v>Fine Arts</v>
      </c>
      <c r="C63" s="88">
        <f>Data!DU36</f>
        <v>4197899</v>
      </c>
      <c r="D63" s="88">
        <f>Data!EO36</f>
        <v>4726533</v>
      </c>
      <c r="E63" s="88">
        <f>Data!FI36</f>
        <v>1818180</v>
      </c>
      <c r="F63" s="88">
        <f>Data!GC36</f>
        <v>0</v>
      </c>
      <c r="G63" s="88">
        <f>Data!GW36</f>
        <v>0</v>
      </c>
      <c r="H63" s="22">
        <f t="shared" si="1"/>
        <v>10742612</v>
      </c>
      <c r="I63" s="1"/>
    </row>
    <row r="64" spans="2:23" x14ac:dyDescent="0.2">
      <c r="B64" s="9" t="str">
        <f>$B$35</f>
        <v>Teacher Education</v>
      </c>
      <c r="C64" s="88">
        <f>Data!DV36</f>
        <v>193106</v>
      </c>
      <c r="D64" s="88">
        <f>Data!EP36</f>
        <v>1638403</v>
      </c>
      <c r="E64" s="88">
        <f>Data!FJ36</f>
        <v>2378890</v>
      </c>
      <c r="F64" s="88">
        <f>Data!GD36</f>
        <v>1268522</v>
      </c>
      <c r="G64" s="88">
        <f>Data!GX36</f>
        <v>0</v>
      </c>
      <c r="H64" s="22">
        <f t="shared" si="1"/>
        <v>5478921</v>
      </c>
      <c r="I64" s="1"/>
    </row>
    <row r="65" spans="2:9" x14ac:dyDescent="0.2">
      <c r="B65" s="9" t="str">
        <f>$B$36</f>
        <v>Agriculture</v>
      </c>
      <c r="C65" s="88">
        <f>Data!DW36</f>
        <v>134903</v>
      </c>
      <c r="D65" s="88">
        <f>Data!EQ36</f>
        <v>562402</v>
      </c>
      <c r="E65" s="88">
        <f>Data!FK36</f>
        <v>116818</v>
      </c>
      <c r="F65" s="88">
        <f>Data!GE36</f>
        <v>1929</v>
      </c>
      <c r="G65" s="88">
        <f>Data!GY36</f>
        <v>0</v>
      </c>
      <c r="H65" s="22">
        <f t="shared" si="1"/>
        <v>816052</v>
      </c>
      <c r="I65" s="1"/>
    </row>
    <row r="66" spans="2:9" x14ac:dyDescent="0.2">
      <c r="B66" s="9" t="str">
        <f>$B$37</f>
        <v>Engineering</v>
      </c>
      <c r="C66" s="88">
        <f>Data!DX36</f>
        <v>966621</v>
      </c>
      <c r="D66" s="88">
        <f>Data!ER36</f>
        <v>3040021</v>
      </c>
      <c r="E66" s="88">
        <f>Data!FL36</f>
        <v>1547085</v>
      </c>
      <c r="F66" s="88">
        <f>Data!GF36</f>
        <v>666667</v>
      </c>
      <c r="G66" s="88">
        <f>Data!GZ36</f>
        <v>0</v>
      </c>
      <c r="H66" s="22">
        <f t="shared" si="1"/>
        <v>6220394</v>
      </c>
      <c r="I66" s="1"/>
    </row>
    <row r="67" spans="2:9" x14ac:dyDescent="0.2">
      <c r="B67" s="9" t="str">
        <f>$B$38</f>
        <v>Home Economics</v>
      </c>
      <c r="C67" s="88">
        <f>Data!DY36</f>
        <v>504949</v>
      </c>
      <c r="D67" s="88">
        <f>Data!ES36</f>
        <v>759968</v>
      </c>
      <c r="E67" s="88">
        <f>Data!FM36</f>
        <v>385841</v>
      </c>
      <c r="F67" s="88">
        <f>Data!GG36</f>
        <v>0</v>
      </c>
      <c r="G67" s="88">
        <f>Data!HA36</f>
        <v>0</v>
      </c>
      <c r="H67" s="22">
        <f t="shared" si="1"/>
        <v>1650758</v>
      </c>
      <c r="I67" s="1"/>
    </row>
    <row r="68" spans="2:9" x14ac:dyDescent="0.2">
      <c r="B68" s="9" t="str">
        <f>$B$39</f>
        <v>Law</v>
      </c>
      <c r="C68" s="88">
        <f>Data!DZ36</f>
        <v>0</v>
      </c>
      <c r="D68" s="88">
        <f>Data!ET36</f>
        <v>0</v>
      </c>
      <c r="E68" s="88">
        <f>Data!FN36</f>
        <v>0</v>
      </c>
      <c r="F68" s="88">
        <f>Data!GH36</f>
        <v>0</v>
      </c>
      <c r="G68" s="88">
        <f>Data!HB36</f>
        <v>0</v>
      </c>
      <c r="H68" s="22">
        <f t="shared" si="1"/>
        <v>0</v>
      </c>
      <c r="I68" s="1"/>
    </row>
    <row r="69" spans="2:9" x14ac:dyDescent="0.2">
      <c r="B69" s="9" t="str">
        <f>$B$40</f>
        <v>Social Service</v>
      </c>
      <c r="C69" s="88">
        <f>Data!EA36</f>
        <v>129906</v>
      </c>
      <c r="D69" s="88">
        <f>Data!EU36</f>
        <v>524650</v>
      </c>
      <c r="E69" s="88">
        <f>Data!FO36</f>
        <v>927298</v>
      </c>
      <c r="F69" s="88">
        <f>Data!GI36</f>
        <v>0</v>
      </c>
      <c r="G69" s="88">
        <f>Data!HC36</f>
        <v>0</v>
      </c>
      <c r="H69" s="22">
        <f t="shared" si="1"/>
        <v>1581854</v>
      </c>
      <c r="I69" s="1"/>
    </row>
    <row r="70" spans="2:9" x14ac:dyDescent="0.2">
      <c r="B70" s="9" t="str">
        <f>$B$41</f>
        <v>Library Science</v>
      </c>
      <c r="C70" s="88">
        <f>Data!EB36</f>
        <v>0</v>
      </c>
      <c r="D70" s="88">
        <f>Data!EV36</f>
        <v>0</v>
      </c>
      <c r="E70" s="88">
        <f>Data!FP36</f>
        <v>0</v>
      </c>
      <c r="F70" s="88">
        <f>Data!GJ36</f>
        <v>0</v>
      </c>
      <c r="G70" s="88">
        <f>Data!HD36</f>
        <v>0</v>
      </c>
      <c r="H70" s="22">
        <f t="shared" si="1"/>
        <v>0</v>
      </c>
      <c r="I70" s="1"/>
    </row>
    <row r="71" spans="2:9" x14ac:dyDescent="0.2">
      <c r="B71" s="9" t="str">
        <f>$B$42</f>
        <v>Veterinary Science</v>
      </c>
      <c r="C71" s="88">
        <f>Data!EC36</f>
        <v>0</v>
      </c>
      <c r="D71" s="88">
        <f>Data!EW36</f>
        <v>0</v>
      </c>
      <c r="E71" s="88">
        <f>Data!FQ36</f>
        <v>0</v>
      </c>
      <c r="F71" s="88">
        <f>Data!GK36</f>
        <v>0</v>
      </c>
      <c r="G71" s="88">
        <f>Data!HE36</f>
        <v>0</v>
      </c>
      <c r="H71" s="22">
        <f t="shared" si="1"/>
        <v>0</v>
      </c>
      <c r="I71" s="1"/>
    </row>
    <row r="72" spans="2:9" x14ac:dyDescent="0.2">
      <c r="B72" s="9" t="str">
        <f>$B$43</f>
        <v>Vocational Training</v>
      </c>
      <c r="C72" s="88">
        <f>Data!ED36</f>
        <v>278135</v>
      </c>
      <c r="D72" s="88">
        <f>Data!EX36</f>
        <v>0</v>
      </c>
      <c r="E72" s="88">
        <f>Data!FR36</f>
        <v>0</v>
      </c>
      <c r="F72" s="88">
        <f>Data!GL36</f>
        <v>0</v>
      </c>
      <c r="G72" s="88">
        <f>Data!HF36</f>
        <v>0</v>
      </c>
      <c r="H72" s="22">
        <f t="shared" si="1"/>
        <v>278135</v>
      </c>
      <c r="I72" s="1"/>
    </row>
    <row r="73" spans="2:9" x14ac:dyDescent="0.2">
      <c r="B73" s="9" t="str">
        <f>$B$44</f>
        <v>Physical Training</v>
      </c>
      <c r="C73" s="88">
        <f>Data!EE36</f>
        <v>174528</v>
      </c>
      <c r="D73" s="88">
        <f>Data!EY36</f>
        <v>0</v>
      </c>
      <c r="E73" s="88">
        <f>Data!FS36</f>
        <v>0</v>
      </c>
      <c r="F73" s="88">
        <f>Data!GM36</f>
        <v>0</v>
      </c>
      <c r="G73" s="88">
        <f>Data!HG36</f>
        <v>0</v>
      </c>
      <c r="H73" s="22">
        <f t="shared" si="1"/>
        <v>174528</v>
      </c>
      <c r="I73" s="1"/>
    </row>
    <row r="74" spans="2:9" x14ac:dyDescent="0.2">
      <c r="B74" s="9" t="str">
        <f>$B$45</f>
        <v>Health Services</v>
      </c>
      <c r="C74" s="88">
        <f>Data!EF36</f>
        <v>545921</v>
      </c>
      <c r="D74" s="88">
        <f>Data!EZ36</f>
        <v>2980957</v>
      </c>
      <c r="E74" s="88">
        <f>Data!FT36</f>
        <v>1675471</v>
      </c>
      <c r="F74" s="88">
        <f>Data!GN36</f>
        <v>0</v>
      </c>
      <c r="G74" s="88">
        <f>Data!HH36</f>
        <v>1212481</v>
      </c>
      <c r="H74" s="22">
        <f t="shared" si="1"/>
        <v>6414830</v>
      </c>
      <c r="I74" s="1"/>
    </row>
    <row r="75" spans="2:9" x14ac:dyDescent="0.2">
      <c r="B75" s="9" t="str">
        <f>$B$46</f>
        <v>Pharmacy</v>
      </c>
      <c r="C75" s="88">
        <f>Data!EG36</f>
        <v>0</v>
      </c>
      <c r="D75" s="88">
        <f>Data!FA36</f>
        <v>0</v>
      </c>
      <c r="E75" s="88">
        <f>Data!FU36</f>
        <v>0</v>
      </c>
      <c r="F75" s="88">
        <f>Data!GO36</f>
        <v>0</v>
      </c>
      <c r="G75" s="88">
        <f>Data!HI36</f>
        <v>0</v>
      </c>
      <c r="H75" s="22">
        <f t="shared" si="1"/>
        <v>0</v>
      </c>
      <c r="I75" s="1"/>
    </row>
    <row r="76" spans="2:9" x14ac:dyDescent="0.2">
      <c r="B76" s="9" t="str">
        <f>$B$47</f>
        <v>Business Administration</v>
      </c>
      <c r="C76" s="88">
        <f>Data!EH36</f>
        <v>1558530</v>
      </c>
      <c r="D76" s="88">
        <f>Data!FB36</f>
        <v>6339837</v>
      </c>
      <c r="E76" s="88">
        <f>Data!FV36</f>
        <v>1840860</v>
      </c>
      <c r="F76" s="88">
        <f>Data!GP36</f>
        <v>37977</v>
      </c>
      <c r="G76" s="88">
        <f>Data!HJ36</f>
        <v>0</v>
      </c>
      <c r="H76" s="22">
        <f t="shared" si="1"/>
        <v>9777204</v>
      </c>
      <c r="I76" s="1"/>
    </row>
    <row r="77" spans="2:9" x14ac:dyDescent="0.2">
      <c r="B77" s="9" t="str">
        <f>$B$48</f>
        <v>Optometry</v>
      </c>
      <c r="C77" s="88">
        <f>Data!EI36</f>
        <v>0</v>
      </c>
      <c r="D77" s="88">
        <f>Data!FC36</f>
        <v>0</v>
      </c>
      <c r="E77" s="88">
        <f>Data!FW36</f>
        <v>0</v>
      </c>
      <c r="F77" s="88">
        <f>Data!GQ36</f>
        <v>0</v>
      </c>
      <c r="G77" s="88">
        <f>Data!HK36</f>
        <v>0</v>
      </c>
      <c r="H77" s="22">
        <f t="shared" si="1"/>
        <v>0</v>
      </c>
      <c r="I77" s="1"/>
    </row>
    <row r="78" spans="2:9" x14ac:dyDescent="0.2">
      <c r="B78" s="9" t="str">
        <f>$B$49</f>
        <v>Teacher Ed-Practice Teaching</v>
      </c>
      <c r="C78" s="88">
        <f>Data!EJ36</f>
        <v>0</v>
      </c>
      <c r="D78" s="88">
        <f>Data!FD36</f>
        <v>1552654</v>
      </c>
      <c r="E78" s="88">
        <f>Data!FX36</f>
        <v>0</v>
      </c>
      <c r="F78" s="88">
        <f>Data!GR36</f>
        <v>0</v>
      </c>
      <c r="G78" s="88">
        <f>Data!HL36</f>
        <v>0</v>
      </c>
      <c r="H78" s="22">
        <f t="shared" si="1"/>
        <v>1552654</v>
      </c>
      <c r="I78" s="1"/>
    </row>
    <row r="79" spans="2:9" x14ac:dyDescent="0.2">
      <c r="B79" s="9" t="str">
        <f>$B$50</f>
        <v>Technology</v>
      </c>
      <c r="C79" s="88">
        <f>Data!EK36</f>
        <v>745878</v>
      </c>
      <c r="D79" s="88">
        <f>Data!FE36</f>
        <v>844586</v>
      </c>
      <c r="E79" s="88">
        <f>Data!FY36</f>
        <v>128114</v>
      </c>
      <c r="F79" s="88">
        <f>Data!GS36</f>
        <v>0</v>
      </c>
      <c r="G79" s="88">
        <f>Data!HM36</f>
        <v>0</v>
      </c>
      <c r="H79" s="22">
        <f t="shared" si="1"/>
        <v>1718578</v>
      </c>
      <c r="I79" s="1"/>
    </row>
    <row r="80" spans="2:9" x14ac:dyDescent="0.2">
      <c r="B80" s="9" t="str">
        <f>$B$51</f>
        <v>Nursing</v>
      </c>
      <c r="C80" s="88">
        <f>Data!EL36</f>
        <v>3300</v>
      </c>
      <c r="D80" s="88">
        <f>Data!FF36</f>
        <v>1423766</v>
      </c>
      <c r="E80" s="88">
        <f>Data!FZ36</f>
        <v>570671</v>
      </c>
      <c r="F80" s="88">
        <f>Data!GT36</f>
        <v>0</v>
      </c>
      <c r="G80" s="88">
        <f>Data!HN36</f>
        <v>0</v>
      </c>
      <c r="H80" s="22">
        <f t="shared" si="1"/>
        <v>1997737</v>
      </c>
      <c r="I80" s="1"/>
    </row>
    <row r="81" spans="2:9" x14ac:dyDescent="0.2">
      <c r="B81" s="39" t="str">
        <f>$B$52</f>
        <v>Totals</v>
      </c>
      <c r="C81" s="21">
        <f>SUM(C61:C80)</f>
        <v>24578781</v>
      </c>
      <c r="D81" s="21">
        <f>SUM(D61:D80)</f>
        <v>37408367</v>
      </c>
      <c r="E81" s="21">
        <f>SUM(E61:E80)</f>
        <v>20375645</v>
      </c>
      <c r="F81" s="21">
        <f>SUM(F61:F80)</f>
        <v>3390918</v>
      </c>
      <c r="G81" s="21">
        <f>SUM(G61:G80)</f>
        <v>1212481</v>
      </c>
      <c r="H81" s="21">
        <f t="shared" si="1"/>
        <v>86966192</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Data!T36</f>
        <v>Reeves, Tami</v>
      </c>
      <c r="E84" s="363"/>
      <c r="F84" s="363"/>
      <c r="G84" s="94" t="str">
        <f>Data!U36</f>
        <v>(512) 245-5265</v>
      </c>
      <c r="H84" s="84" t="str">
        <f>Data!V36</f>
        <v>rice@txstate.edu</v>
      </c>
    </row>
    <row r="85" spans="2:9" ht="13.5" customHeight="1" x14ac:dyDescent="0.2">
      <c r="B85" s="27"/>
      <c r="C85" s="27"/>
      <c r="D85" s="27"/>
      <c r="E85" s="27"/>
      <c r="F85" s="27"/>
      <c r="G85" s="27"/>
      <c r="H85" s="5"/>
    </row>
    <row r="86" spans="2:9" x14ac:dyDescent="0.2">
      <c r="B86" s="28" t="s">
        <v>33</v>
      </c>
      <c r="C86" s="13"/>
      <c r="D86" s="13"/>
      <c r="E86" s="13"/>
      <c r="F86" s="13"/>
      <c r="G86" s="13"/>
      <c r="H86" s="17">
        <f>H13+H14</f>
        <v>278185908</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Data!HR36</f>
        <v>3414146.5054032197</v>
      </c>
      <c r="D91" s="171">
        <f>Data!IL36</f>
        <v>1724885.3012884809</v>
      </c>
      <c r="E91" s="171">
        <f>Data!JF36</f>
        <v>238775.08681299991</v>
      </c>
      <c r="F91" s="171">
        <f>Data!JZ36</f>
        <v>16364.455027641881</v>
      </c>
      <c r="G91" s="171">
        <f>Data!KT36</f>
        <v>0</v>
      </c>
      <c r="H91" s="40">
        <f t="shared" ref="H91:H111" si="2">SUM(C91:G91)</f>
        <v>5394171.3485323424</v>
      </c>
    </row>
    <row r="92" spans="2:9" x14ac:dyDescent="0.2">
      <c r="B92" s="9" t="str">
        <f>$B$33</f>
        <v>Science</v>
      </c>
      <c r="C92" s="171">
        <f>Data!HS36</f>
        <v>2696585.296706357</v>
      </c>
      <c r="D92" s="171">
        <f>Data!IM36</f>
        <v>1012114.0109411132</v>
      </c>
      <c r="E92" s="171">
        <f>Data!JG36</f>
        <v>90265.671874066829</v>
      </c>
      <c r="F92" s="171">
        <f>Data!KA36</f>
        <v>30983.081967585098</v>
      </c>
      <c r="G92" s="171">
        <f>Data!KU36</f>
        <v>0</v>
      </c>
      <c r="H92" s="75">
        <f t="shared" si="2"/>
        <v>3829948.0614891225</v>
      </c>
    </row>
    <row r="93" spans="2:9" x14ac:dyDescent="0.2">
      <c r="B93" s="9" t="str">
        <f>$B$34</f>
        <v>Fine Arts</v>
      </c>
      <c r="C93" s="171">
        <f>Data!HT36</f>
        <v>314478.27201751113</v>
      </c>
      <c r="D93" s="171">
        <f>Data!IN36</f>
        <v>260288.58125437429</v>
      </c>
      <c r="E93" s="171">
        <f>Data!JH36</f>
        <v>18472.299856054484</v>
      </c>
      <c r="F93" s="171">
        <f>Data!KB36</f>
        <v>0</v>
      </c>
      <c r="G93" s="171">
        <f>Data!KV36</f>
        <v>0</v>
      </c>
      <c r="H93" s="75">
        <f t="shared" si="2"/>
        <v>593239.15312793991</v>
      </c>
    </row>
    <row r="94" spans="2:9" x14ac:dyDescent="0.2">
      <c r="B94" s="9" t="str">
        <f>$B$35</f>
        <v>Teacher Education</v>
      </c>
      <c r="C94" s="171">
        <f>Data!HU36</f>
        <v>46888.26026344001</v>
      </c>
      <c r="D94" s="171">
        <f>Data!IO36</f>
        <v>429809.0524148668</v>
      </c>
      <c r="E94" s="171">
        <f>Data!JI36</f>
        <v>208133.76597855243</v>
      </c>
      <c r="F94" s="171">
        <f>Data!KC36</f>
        <v>54504.122723532259</v>
      </c>
      <c r="G94" s="171">
        <f>Data!KW36</f>
        <v>0</v>
      </c>
      <c r="H94" s="75">
        <f t="shared" si="2"/>
        <v>739335.20138039149</v>
      </c>
    </row>
    <row r="95" spans="2:9" x14ac:dyDescent="0.2">
      <c r="B95" s="9" t="str">
        <f>$B$36</f>
        <v>Agriculture</v>
      </c>
      <c r="C95" s="171">
        <f>Data!HV36</f>
        <v>29153.273423029881</v>
      </c>
      <c r="D95" s="171">
        <f>Data!IP36</f>
        <v>82101.386405205878</v>
      </c>
      <c r="E95" s="171">
        <f>Data!JJ36</f>
        <v>7380.2176172752652</v>
      </c>
      <c r="F95" s="171">
        <f>Data!KD36</f>
        <v>593.81061288421665</v>
      </c>
      <c r="G95" s="171">
        <f>Data!KX36</f>
        <v>0</v>
      </c>
      <c r="H95" s="75">
        <f t="shared" si="2"/>
        <v>119228.68805839524</v>
      </c>
    </row>
    <row r="96" spans="2:9" x14ac:dyDescent="0.2">
      <c r="B96" s="9" t="str">
        <f>$B$37</f>
        <v>Engineering</v>
      </c>
      <c r="C96" s="171">
        <f>Data!HW36</f>
        <v>346871.64584201947</v>
      </c>
      <c r="D96" s="171">
        <f>Data!IQ36</f>
        <v>793350.54526461428</v>
      </c>
      <c r="E96" s="171">
        <f>Data!JK36</f>
        <v>101136.83279891621</v>
      </c>
      <c r="F96" s="171">
        <f>Data!KE36</f>
        <v>28349.959650282894</v>
      </c>
      <c r="G96" s="171">
        <f>Data!KY36</f>
        <v>0</v>
      </c>
      <c r="H96" s="75">
        <f t="shared" si="2"/>
        <v>1269708.9835558329</v>
      </c>
    </row>
    <row r="97" spans="2:8" x14ac:dyDescent="0.2">
      <c r="B97" s="9" t="str">
        <f>$B$38</f>
        <v>Home Economics</v>
      </c>
      <c r="C97" s="171">
        <f>Data!HX36</f>
        <v>161550.24590102196</v>
      </c>
      <c r="D97" s="171">
        <f>Data!IR36</f>
        <v>205601.23114949206</v>
      </c>
      <c r="E97" s="171">
        <f>Data!JL36</f>
        <v>15578.380497491027</v>
      </c>
      <c r="F97" s="171">
        <f>Data!KF36</f>
        <v>0</v>
      </c>
      <c r="G97" s="171">
        <f>Data!KZ36</f>
        <v>0</v>
      </c>
      <c r="H97" s="75">
        <f t="shared" si="2"/>
        <v>382729.85754800506</v>
      </c>
    </row>
    <row r="98" spans="2:8" x14ac:dyDescent="0.2">
      <c r="B98" s="9" t="str">
        <f>$B$39</f>
        <v>Law</v>
      </c>
      <c r="C98" s="171">
        <f>Data!HY36</f>
        <v>0</v>
      </c>
      <c r="D98" s="171">
        <f>Data!IS36</f>
        <v>0</v>
      </c>
      <c r="E98" s="171">
        <f>Data!JM36</f>
        <v>0</v>
      </c>
      <c r="F98" s="171">
        <f>Data!KG36</f>
        <v>0</v>
      </c>
      <c r="G98" s="171">
        <f>Data!LA36</f>
        <v>0</v>
      </c>
      <c r="H98" s="75">
        <f t="shared" si="2"/>
        <v>0</v>
      </c>
    </row>
    <row r="99" spans="2:8" x14ac:dyDescent="0.2">
      <c r="B99" s="9" t="str">
        <f>$B$40</f>
        <v>Social Service</v>
      </c>
      <c r="C99" s="171">
        <f>Data!HZ36</f>
        <v>21060.326810239887</v>
      </c>
      <c r="D99" s="171">
        <f>Data!IT36</f>
        <v>86254.333034073818</v>
      </c>
      <c r="E99" s="171">
        <f>Data!JN36</f>
        <v>89095.502349671835</v>
      </c>
      <c r="F99" s="171">
        <f>Data!KH36</f>
        <v>0</v>
      </c>
      <c r="G99" s="171">
        <f>Data!LB36</f>
        <v>0</v>
      </c>
      <c r="H99" s="75">
        <f t="shared" si="2"/>
        <v>196410.16219398554</v>
      </c>
    </row>
    <row r="100" spans="2:8" x14ac:dyDescent="0.2">
      <c r="B100" s="9" t="str">
        <f>$B$41</f>
        <v>Library Science</v>
      </c>
      <c r="C100" s="171">
        <f>Data!IA36</f>
        <v>0</v>
      </c>
      <c r="D100" s="171">
        <f>Data!IU36</f>
        <v>0</v>
      </c>
      <c r="E100" s="171">
        <f>Data!JO36</f>
        <v>0</v>
      </c>
      <c r="F100" s="171">
        <f>Data!KI36</f>
        <v>0</v>
      </c>
      <c r="G100" s="171">
        <f>Data!LC36</f>
        <v>0</v>
      </c>
      <c r="H100" s="75">
        <f t="shared" si="2"/>
        <v>0</v>
      </c>
    </row>
    <row r="101" spans="2:8" x14ac:dyDescent="0.2">
      <c r="B101" s="9" t="str">
        <f>$B$42</f>
        <v>Veterinary Science</v>
      </c>
      <c r="C101" s="171">
        <f>Data!IB36</f>
        <v>0</v>
      </c>
      <c r="D101" s="171">
        <f>Data!IV36</f>
        <v>0</v>
      </c>
      <c r="E101" s="171">
        <f>Data!JP36</f>
        <v>0</v>
      </c>
      <c r="F101" s="171">
        <f>Data!KJ36</f>
        <v>0</v>
      </c>
      <c r="G101" s="171">
        <f>Data!LD36</f>
        <v>0</v>
      </c>
      <c r="H101" s="75">
        <f t="shared" si="2"/>
        <v>0</v>
      </c>
    </row>
    <row r="102" spans="2:8" x14ac:dyDescent="0.2">
      <c r="B102" s="9" t="str">
        <f>$B$43</f>
        <v>Vocational Training</v>
      </c>
      <c r="C102" s="171">
        <f>Data!IC36</f>
        <v>49667.404047083721</v>
      </c>
      <c r="D102" s="171">
        <f>Data!IW36</f>
        <v>0</v>
      </c>
      <c r="E102" s="171">
        <f>Data!JQ36</f>
        <v>0</v>
      </c>
      <c r="F102" s="171">
        <f>Data!KK36</f>
        <v>0</v>
      </c>
      <c r="G102" s="171">
        <f>Data!LE36</f>
        <v>0</v>
      </c>
      <c r="H102" s="75">
        <f t="shared" si="2"/>
        <v>49667.404047083721</v>
      </c>
    </row>
    <row r="103" spans="2:8" x14ac:dyDescent="0.2">
      <c r="B103" s="9" t="str">
        <f>$B$44</f>
        <v>Physical Training</v>
      </c>
      <c r="C103" s="171">
        <f>Data!ID36</f>
        <v>17322.527125216515</v>
      </c>
      <c r="D103" s="171">
        <f>Data!IX36</f>
        <v>0</v>
      </c>
      <c r="E103" s="171">
        <f>Data!JR36</f>
        <v>0</v>
      </c>
      <c r="F103" s="171">
        <f>Data!KL36</f>
        <v>0</v>
      </c>
      <c r="G103" s="171">
        <f>Data!LF36</f>
        <v>0</v>
      </c>
      <c r="H103" s="75">
        <f t="shared" si="2"/>
        <v>17322.527125216515</v>
      </c>
    </row>
    <row r="104" spans="2:8" x14ac:dyDescent="0.2">
      <c r="B104" s="9" t="str">
        <f>$B$45</f>
        <v>Health Services</v>
      </c>
      <c r="C104" s="171">
        <f>Data!IE36</f>
        <v>184621.73954782941</v>
      </c>
      <c r="D104" s="171">
        <f>Data!IY36</f>
        <v>659394.15340765403</v>
      </c>
      <c r="E104" s="171">
        <f>Data!JS36</f>
        <v>165246.02348668658</v>
      </c>
      <c r="F104" s="171">
        <f>Data!KM36</f>
        <v>0</v>
      </c>
      <c r="G104" s="171">
        <f>Data!LG36</f>
        <v>110002.32678940878</v>
      </c>
      <c r="H104" s="75">
        <f t="shared" si="2"/>
        <v>1119264.2432315787</v>
      </c>
    </row>
    <row r="105" spans="2:8" x14ac:dyDescent="0.2">
      <c r="B105" s="9" t="str">
        <f>$B$46</f>
        <v>Pharmacy</v>
      </c>
      <c r="C105" s="171">
        <f>Data!IF36</f>
        <v>0</v>
      </c>
      <c r="D105" s="171">
        <f>Data!IZ36</f>
        <v>0</v>
      </c>
      <c r="E105" s="171">
        <f>Data!JT36</f>
        <v>0</v>
      </c>
      <c r="F105" s="171">
        <f>Data!KN36</f>
        <v>0</v>
      </c>
      <c r="G105" s="171">
        <f>Data!LH36</f>
        <v>0</v>
      </c>
      <c r="H105" s="75">
        <f t="shared" si="2"/>
        <v>0</v>
      </c>
    </row>
    <row r="106" spans="2:8" x14ac:dyDescent="0.2">
      <c r="B106" s="9" t="str">
        <f>$B$47</f>
        <v>Business Administration</v>
      </c>
      <c r="C106" s="171">
        <f>Data!IG36</f>
        <v>222020.84402898443</v>
      </c>
      <c r="D106" s="171">
        <f>Data!JA36</f>
        <v>617980.41029356339</v>
      </c>
      <c r="E106" s="171">
        <f>Data!JU36</f>
        <v>46474.993338925902</v>
      </c>
      <c r="F106" s="171">
        <f>Data!KO36</f>
        <v>1326.1005280003421</v>
      </c>
      <c r="G106" s="171">
        <f>Data!LI36</f>
        <v>0</v>
      </c>
      <c r="H106" s="75">
        <f t="shared" si="2"/>
        <v>887802.34818947408</v>
      </c>
    </row>
    <row r="107" spans="2:8" x14ac:dyDescent="0.2">
      <c r="B107" s="9" t="str">
        <f>$B$48</f>
        <v>Optometry</v>
      </c>
      <c r="C107" s="171">
        <f>Data!IH36</f>
        <v>0</v>
      </c>
      <c r="D107" s="171">
        <f>Data!JB36</f>
        <v>0</v>
      </c>
      <c r="E107" s="171">
        <f>Data!JV36</f>
        <v>0</v>
      </c>
      <c r="F107" s="171">
        <f>Data!KP36</f>
        <v>0</v>
      </c>
      <c r="G107" s="171">
        <f>Data!LJ36</f>
        <v>0</v>
      </c>
      <c r="H107" s="75">
        <f t="shared" si="2"/>
        <v>0</v>
      </c>
    </row>
    <row r="108" spans="2:8" x14ac:dyDescent="0.2">
      <c r="B108" s="9" t="str">
        <f>$B$49</f>
        <v>Teacher Ed-Practice Teaching</v>
      </c>
      <c r="C108" s="171">
        <f>Data!II36</f>
        <v>0</v>
      </c>
      <c r="D108" s="171">
        <f>Data!JC36</f>
        <v>140838.26076461258</v>
      </c>
      <c r="E108" s="171">
        <f>Data!JW36</f>
        <v>0</v>
      </c>
      <c r="F108" s="171">
        <f>Data!KQ36</f>
        <v>0</v>
      </c>
      <c r="G108" s="171">
        <f>Data!LK36</f>
        <v>0</v>
      </c>
      <c r="H108" s="75">
        <f t="shared" si="2"/>
        <v>140838.26076461258</v>
      </c>
    </row>
    <row r="109" spans="2:8" x14ac:dyDescent="0.2">
      <c r="B109" s="9" t="str">
        <f>$B$50</f>
        <v>Technology</v>
      </c>
      <c r="C109" s="171">
        <f>Data!IJ36</f>
        <v>66676.485388916859</v>
      </c>
      <c r="D109" s="171">
        <f>Data!JD36</f>
        <v>103150.82608178948</v>
      </c>
      <c r="E109" s="171">
        <f>Data!JX36</f>
        <v>2042.4471952720569</v>
      </c>
      <c r="F109" s="171">
        <f>Data!KR36</f>
        <v>0</v>
      </c>
      <c r="G109" s="171">
        <f>Data!LL36</f>
        <v>0</v>
      </c>
      <c r="H109" s="75">
        <f t="shared" si="2"/>
        <v>171869.75866597838</v>
      </c>
    </row>
    <row r="110" spans="2:8" x14ac:dyDescent="0.2">
      <c r="B110" s="9" t="str">
        <f>$B$51</f>
        <v>Nursing</v>
      </c>
      <c r="C110" s="171">
        <f>Data!IK36</f>
        <v>0</v>
      </c>
      <c r="D110" s="171">
        <f>Data!JE36</f>
        <v>137167.15703846683</v>
      </c>
      <c r="E110" s="171">
        <f>Data!JY36</f>
        <v>36306.842961533155</v>
      </c>
      <c r="F110" s="171">
        <f>Data!KS36</f>
        <v>0</v>
      </c>
      <c r="G110" s="171">
        <f>Data!HPM36</f>
        <v>0</v>
      </c>
      <c r="H110" s="75">
        <f t="shared" si="2"/>
        <v>173474</v>
      </c>
    </row>
    <row r="111" spans="2:8" x14ac:dyDescent="0.2">
      <c r="B111" s="39" t="str">
        <f>$B$52</f>
        <v>Totals</v>
      </c>
      <c r="C111" s="40">
        <f>SUM(C91:C110)</f>
        <v>7571042.8265048703</v>
      </c>
      <c r="D111" s="40">
        <f>SUM(D91:D110)</f>
        <v>6252935.2493383065</v>
      </c>
      <c r="E111" s="40">
        <f>SUM(E91:E110)</f>
        <v>1018908.0647674456</v>
      </c>
      <c r="F111" s="40">
        <f>SUM(F91:F110)</f>
        <v>132121.5305099267</v>
      </c>
      <c r="G111" s="40">
        <f>SUM(G91:G110)</f>
        <v>110002.32678940878</v>
      </c>
      <c r="H111" s="40">
        <f t="shared" si="2"/>
        <v>15085009.997909959</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15688679.505403221</v>
      </c>
      <c r="D116" s="21">
        <f t="shared" si="3"/>
        <v>11798975.301288482</v>
      </c>
      <c r="E116" s="21">
        <f t="shared" si="3"/>
        <v>7081292.086813</v>
      </c>
      <c r="F116" s="21">
        <f t="shared" si="3"/>
        <v>731576.45502764184</v>
      </c>
      <c r="G116" s="21">
        <f t="shared" si="3"/>
        <v>0</v>
      </c>
      <c r="H116" s="40">
        <f t="shared" ref="H116:H136" si="4">SUM(C116:G116)</f>
        <v>35300523.348532341</v>
      </c>
      <c r="I116" s="1"/>
    </row>
    <row r="117" spans="2:9" x14ac:dyDescent="0.2">
      <c r="B117" s="9" t="str">
        <f>$B$33</f>
        <v>Science</v>
      </c>
      <c r="C117" s="22">
        <f t="shared" si="3"/>
        <v>5567157.296706357</v>
      </c>
      <c r="D117" s="22">
        <f t="shared" si="3"/>
        <v>3952614.0109411133</v>
      </c>
      <c r="E117" s="22">
        <f t="shared" si="3"/>
        <v>2234165.6718740668</v>
      </c>
      <c r="F117" s="22">
        <f t="shared" si="3"/>
        <v>731594.08196758514</v>
      </c>
      <c r="G117" s="22">
        <f t="shared" si="3"/>
        <v>0</v>
      </c>
      <c r="H117" s="75">
        <f t="shared" si="4"/>
        <v>12485531.061489122</v>
      </c>
      <c r="I117" s="1"/>
    </row>
    <row r="118" spans="2:9" x14ac:dyDescent="0.2">
      <c r="B118" s="9" t="str">
        <f>$B$34</f>
        <v>Fine Arts</v>
      </c>
      <c r="C118" s="22">
        <f t="shared" si="3"/>
        <v>4512377.2720175115</v>
      </c>
      <c r="D118" s="22">
        <f t="shared" si="3"/>
        <v>4986821.5812543742</v>
      </c>
      <c r="E118" s="22">
        <f t="shared" si="3"/>
        <v>1836652.2998560546</v>
      </c>
      <c r="F118" s="22">
        <f t="shared" si="3"/>
        <v>0</v>
      </c>
      <c r="G118" s="22">
        <f t="shared" si="3"/>
        <v>0</v>
      </c>
      <c r="H118" s="75">
        <f t="shared" si="4"/>
        <v>11335851.153127942</v>
      </c>
      <c r="I118" s="1"/>
    </row>
    <row r="119" spans="2:9" x14ac:dyDescent="0.2">
      <c r="B119" s="9" t="str">
        <f>$B$35</f>
        <v>Teacher Education</v>
      </c>
      <c r="C119" s="22">
        <f t="shared" si="3"/>
        <v>239994.26026344002</v>
      </c>
      <c r="D119" s="22">
        <f t="shared" si="3"/>
        <v>2068212.0524148669</v>
      </c>
      <c r="E119" s="22">
        <f t="shared" si="3"/>
        <v>2587023.7659785524</v>
      </c>
      <c r="F119" s="22">
        <f t="shared" si="3"/>
        <v>1323026.1227235324</v>
      </c>
      <c r="G119" s="22">
        <f t="shared" si="3"/>
        <v>0</v>
      </c>
      <c r="H119" s="75">
        <f t="shared" si="4"/>
        <v>6218256.2013803925</v>
      </c>
      <c r="I119" s="1"/>
    </row>
    <row r="120" spans="2:9" x14ac:dyDescent="0.2">
      <c r="B120" s="9" t="str">
        <f>$B$36</f>
        <v>Agriculture</v>
      </c>
      <c r="C120" s="22">
        <f t="shared" si="3"/>
        <v>164056.27342302987</v>
      </c>
      <c r="D120" s="22">
        <f t="shared" si="3"/>
        <v>644503.38640520582</v>
      </c>
      <c r="E120" s="22">
        <f t="shared" si="3"/>
        <v>124198.21761727527</v>
      </c>
      <c r="F120" s="22">
        <f t="shared" si="3"/>
        <v>2522.8106128842164</v>
      </c>
      <c r="G120" s="22">
        <f t="shared" si="3"/>
        <v>0</v>
      </c>
      <c r="H120" s="75">
        <f t="shared" si="4"/>
        <v>935280.68805839517</v>
      </c>
      <c r="I120" s="1"/>
    </row>
    <row r="121" spans="2:9" x14ac:dyDescent="0.2">
      <c r="B121" s="9" t="str">
        <f>$B$37</f>
        <v>Engineering</v>
      </c>
      <c r="C121" s="22">
        <f t="shared" si="3"/>
        <v>1313492.6458420195</v>
      </c>
      <c r="D121" s="22">
        <f t="shared" si="3"/>
        <v>3833371.5452646143</v>
      </c>
      <c r="E121" s="22">
        <f t="shared" si="3"/>
        <v>1648221.8327989161</v>
      </c>
      <c r="F121" s="22">
        <f t="shared" si="3"/>
        <v>695016.95965028286</v>
      </c>
      <c r="G121" s="22">
        <f t="shared" si="3"/>
        <v>0</v>
      </c>
      <c r="H121" s="75">
        <f t="shared" si="4"/>
        <v>7490102.9835558329</v>
      </c>
      <c r="I121" s="1"/>
    </row>
    <row r="122" spans="2:9" x14ac:dyDescent="0.2">
      <c r="B122" s="9" t="str">
        <f>$B$38</f>
        <v>Home Economics</v>
      </c>
      <c r="C122" s="22">
        <f t="shared" si="3"/>
        <v>666499.24590102199</v>
      </c>
      <c r="D122" s="22">
        <f t="shared" si="3"/>
        <v>965569.23114949209</v>
      </c>
      <c r="E122" s="22">
        <f t="shared" si="3"/>
        <v>401419.38049749105</v>
      </c>
      <c r="F122" s="22">
        <f t="shared" si="3"/>
        <v>0</v>
      </c>
      <c r="G122" s="22">
        <f t="shared" si="3"/>
        <v>0</v>
      </c>
      <c r="H122" s="75">
        <f t="shared" si="4"/>
        <v>2033487.8575480049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150966.32681023987</v>
      </c>
      <c r="D124" s="22">
        <f t="shared" si="3"/>
        <v>610904.33303407382</v>
      </c>
      <c r="E124" s="22">
        <f t="shared" si="3"/>
        <v>1016393.5023496718</v>
      </c>
      <c r="F124" s="22">
        <f t="shared" si="3"/>
        <v>0</v>
      </c>
      <c r="G124" s="22">
        <f t="shared" si="3"/>
        <v>0</v>
      </c>
      <c r="H124" s="75">
        <f t="shared" si="4"/>
        <v>1778264.1621939857</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327802.40404708369</v>
      </c>
      <c r="D127" s="22">
        <f t="shared" si="3"/>
        <v>0</v>
      </c>
      <c r="E127" s="22">
        <f t="shared" si="3"/>
        <v>0</v>
      </c>
      <c r="F127" s="22">
        <f t="shared" si="3"/>
        <v>0</v>
      </c>
      <c r="G127" s="22">
        <f t="shared" si="3"/>
        <v>0</v>
      </c>
      <c r="H127" s="75">
        <f t="shared" si="4"/>
        <v>327802.40404708369</v>
      </c>
      <c r="I127" s="1"/>
    </row>
    <row r="128" spans="2:9" x14ac:dyDescent="0.2">
      <c r="B128" s="9" t="str">
        <f>$B$44</f>
        <v>Physical Training</v>
      </c>
      <c r="C128" s="22">
        <f t="shared" si="3"/>
        <v>191850.52712521653</v>
      </c>
      <c r="D128" s="22">
        <f t="shared" si="3"/>
        <v>0</v>
      </c>
      <c r="E128" s="22">
        <f t="shared" si="3"/>
        <v>0</v>
      </c>
      <c r="F128" s="22">
        <f t="shared" si="3"/>
        <v>0</v>
      </c>
      <c r="G128" s="22">
        <f t="shared" si="3"/>
        <v>0</v>
      </c>
      <c r="H128" s="75">
        <f t="shared" si="4"/>
        <v>191850.52712521653</v>
      </c>
      <c r="I128" s="1"/>
    </row>
    <row r="129" spans="2:12" x14ac:dyDescent="0.2">
      <c r="B129" s="9" t="str">
        <f>$B$45</f>
        <v>Health Services</v>
      </c>
      <c r="C129" s="22">
        <f t="shared" si="3"/>
        <v>730542.73954782938</v>
      </c>
      <c r="D129" s="22">
        <f t="shared" si="3"/>
        <v>3640351.1534076538</v>
      </c>
      <c r="E129" s="22">
        <f t="shared" si="3"/>
        <v>1840717.0234866866</v>
      </c>
      <c r="F129" s="22">
        <f t="shared" si="3"/>
        <v>0</v>
      </c>
      <c r="G129" s="22">
        <f t="shared" si="3"/>
        <v>1322483.3267894087</v>
      </c>
      <c r="H129" s="75">
        <f t="shared" si="4"/>
        <v>7534094.2432315787</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1780550.8440289844</v>
      </c>
      <c r="D131" s="22">
        <f t="shared" si="3"/>
        <v>6957817.4102935633</v>
      </c>
      <c r="E131" s="22">
        <f t="shared" si="3"/>
        <v>1887334.993338926</v>
      </c>
      <c r="F131" s="22">
        <f t="shared" si="3"/>
        <v>39303.100528000345</v>
      </c>
      <c r="G131" s="22">
        <f t="shared" si="3"/>
        <v>0</v>
      </c>
      <c r="H131" s="75">
        <f t="shared" si="4"/>
        <v>10665006.348189473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1693492.2607646126</v>
      </c>
      <c r="E133" s="22">
        <f t="shared" si="5"/>
        <v>0</v>
      </c>
      <c r="F133" s="22">
        <f t="shared" si="5"/>
        <v>0</v>
      </c>
      <c r="G133" s="22">
        <f t="shared" si="5"/>
        <v>0</v>
      </c>
      <c r="H133" s="75">
        <f t="shared" si="4"/>
        <v>1693492.2607646126</v>
      </c>
      <c r="I133" s="1"/>
    </row>
    <row r="134" spans="2:12" x14ac:dyDescent="0.2">
      <c r="B134" s="9" t="str">
        <f>$B$50</f>
        <v>Technology</v>
      </c>
      <c r="C134" s="22">
        <f t="shared" si="5"/>
        <v>812554.48538891692</v>
      </c>
      <c r="D134" s="22">
        <f t="shared" si="5"/>
        <v>947736.82608178945</v>
      </c>
      <c r="E134" s="22">
        <f t="shared" si="5"/>
        <v>130156.44719527206</v>
      </c>
      <c r="F134" s="22">
        <f t="shared" si="5"/>
        <v>0</v>
      </c>
      <c r="G134" s="22">
        <f t="shared" si="5"/>
        <v>0</v>
      </c>
      <c r="H134" s="75">
        <f t="shared" si="4"/>
        <v>1890447.7586659784</v>
      </c>
      <c r="I134" s="1"/>
    </row>
    <row r="135" spans="2:12" x14ac:dyDescent="0.2">
      <c r="B135" s="9" t="str">
        <f>$B$51</f>
        <v>Nursing</v>
      </c>
      <c r="C135" s="22">
        <f t="shared" si="5"/>
        <v>3300</v>
      </c>
      <c r="D135" s="22">
        <f t="shared" si="5"/>
        <v>1560933.1570384668</v>
      </c>
      <c r="E135" s="22">
        <f t="shared" si="5"/>
        <v>606977.84296153311</v>
      </c>
      <c r="F135" s="22">
        <f t="shared" si="5"/>
        <v>0</v>
      </c>
      <c r="G135" s="22">
        <f t="shared" si="5"/>
        <v>0</v>
      </c>
      <c r="H135" s="75">
        <f t="shared" si="4"/>
        <v>2171211</v>
      </c>
      <c r="I135" s="1"/>
    </row>
    <row r="136" spans="2:12" x14ac:dyDescent="0.2">
      <c r="B136" s="39" t="str">
        <f>$B$52</f>
        <v>Totals</v>
      </c>
      <c r="C136" s="40">
        <f>SUM(C116:C135)</f>
        <v>32149823.826504871</v>
      </c>
      <c r="D136" s="40">
        <f>SUM(D116:D135)</f>
        <v>43661302.249338306</v>
      </c>
      <c r="E136" s="40">
        <f>SUM(E116:E135)</f>
        <v>21394553.06476745</v>
      </c>
      <c r="F136" s="40">
        <f>SUM(F116:F135)</f>
        <v>3523039.5305099268</v>
      </c>
      <c r="G136" s="40">
        <f>SUM(G116:G135)</f>
        <v>1322483.3267894087</v>
      </c>
      <c r="H136" s="40">
        <f t="shared" si="4"/>
        <v>102051201.99790998</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176134706.00209004</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Data!QD36</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Data!LN36</f>
        <v>0</v>
      </c>
      <c r="D143" s="171">
        <f>Data!MH36</f>
        <v>0</v>
      </c>
      <c r="E143" s="171">
        <f>Data!NB36</f>
        <v>0</v>
      </c>
      <c r="F143" s="171">
        <f>Data!NV36</f>
        <v>0</v>
      </c>
      <c r="G143" s="171">
        <f>Data!OP36</f>
        <v>0</v>
      </c>
      <c r="H143" s="172">
        <f>Data!PJ36</f>
        <v>71597788.110826105</v>
      </c>
      <c r="I143" s="76">
        <f t="shared" ref="I143:I162" si="6">SUM(C143:H143)</f>
        <v>71597788.110826105</v>
      </c>
    </row>
    <row r="144" spans="2:12" x14ac:dyDescent="0.2">
      <c r="B144" s="9" t="str">
        <f>$B$33</f>
        <v>Science</v>
      </c>
      <c r="C144" s="171">
        <f>Data!LO36</f>
        <v>0</v>
      </c>
      <c r="D144" s="171">
        <f>Data!MI36</f>
        <v>0</v>
      </c>
      <c r="E144" s="171">
        <f>Data!NC36</f>
        <v>0</v>
      </c>
      <c r="F144" s="171">
        <f>Data!NW36</f>
        <v>0</v>
      </c>
      <c r="G144" s="171">
        <f>Data!OQ36</f>
        <v>0</v>
      </c>
      <c r="H144" s="172">
        <f>Data!PK36</f>
        <v>30614603.911119036</v>
      </c>
      <c r="I144" s="76">
        <f t="shared" si="6"/>
        <v>30614603.911119036</v>
      </c>
    </row>
    <row r="145" spans="2:9" x14ac:dyDescent="0.2">
      <c r="B145" s="9" t="str">
        <f>$B$34</f>
        <v>Fine Arts</v>
      </c>
      <c r="C145" s="171">
        <f>Data!LP36</f>
        <v>0</v>
      </c>
      <c r="D145" s="171">
        <f>Data!MJ36</f>
        <v>0</v>
      </c>
      <c r="E145" s="171">
        <f>Data!ND36</f>
        <v>0</v>
      </c>
      <c r="F145" s="171">
        <f>Data!NX36</f>
        <v>0</v>
      </c>
      <c r="G145" s="171">
        <f>Data!OR36</f>
        <v>0</v>
      </c>
      <c r="H145" s="172">
        <f>Data!PL36</f>
        <v>12063717.867849095</v>
      </c>
      <c r="I145" s="76">
        <f t="shared" si="6"/>
        <v>12063717.867849095</v>
      </c>
    </row>
    <row r="146" spans="2:9" x14ac:dyDescent="0.2">
      <c r="B146" s="9" t="str">
        <f>$B$35</f>
        <v>Teacher Education</v>
      </c>
      <c r="C146" s="171">
        <f>Data!LQ36</f>
        <v>0</v>
      </c>
      <c r="D146" s="171">
        <f>Data!MK36</f>
        <v>0</v>
      </c>
      <c r="E146" s="171">
        <f>Data!NE36</f>
        <v>0</v>
      </c>
      <c r="F146" s="171">
        <f>Data!NY36</f>
        <v>0</v>
      </c>
      <c r="G146" s="171">
        <f>Data!OS36</f>
        <v>0</v>
      </c>
      <c r="H146" s="172">
        <f>Data!PN36</f>
        <v>9840643.7650290858</v>
      </c>
      <c r="I146" s="76">
        <f t="shared" si="6"/>
        <v>9840643.7650290858</v>
      </c>
    </row>
    <row r="147" spans="2:9" x14ac:dyDescent="0.2">
      <c r="B147" s="9" t="str">
        <f>$B$36</f>
        <v>Agriculture</v>
      </c>
      <c r="C147" s="171">
        <f>Data!LR36</f>
        <v>0</v>
      </c>
      <c r="D147" s="171">
        <f>Data!ML36</f>
        <v>0</v>
      </c>
      <c r="E147" s="171">
        <f>Data!NF36</f>
        <v>0</v>
      </c>
      <c r="F147" s="171">
        <f>Data!NZ36</f>
        <v>0</v>
      </c>
      <c r="G147" s="171">
        <f>Data!OT36</f>
        <v>0</v>
      </c>
      <c r="H147" s="172">
        <f>Data!PM36</f>
        <v>1378294.9771565073</v>
      </c>
      <c r="I147" s="76">
        <f t="shared" si="6"/>
        <v>1378294.9771565073</v>
      </c>
    </row>
    <row r="148" spans="2:9" x14ac:dyDescent="0.2">
      <c r="B148" s="9" t="str">
        <f>$B$37</f>
        <v>Engineering</v>
      </c>
      <c r="C148" s="171">
        <f>Data!LS36</f>
        <v>0</v>
      </c>
      <c r="D148" s="171">
        <f>Data!MM36</f>
        <v>0</v>
      </c>
      <c r="E148" s="171">
        <f>Data!NG36</f>
        <v>0</v>
      </c>
      <c r="F148" s="171">
        <f>Data!OA36</f>
        <v>0</v>
      </c>
      <c r="G148" s="171">
        <f>Data!OU36</f>
        <v>0</v>
      </c>
      <c r="H148" s="172">
        <f>Data!PO36</f>
        <v>13716404.780854831</v>
      </c>
      <c r="I148" s="76">
        <f t="shared" si="6"/>
        <v>13716404.780854831</v>
      </c>
    </row>
    <row r="149" spans="2:9" x14ac:dyDescent="0.2">
      <c r="B149" s="9" t="str">
        <f>$B$38</f>
        <v>Home Economics</v>
      </c>
      <c r="C149" s="171">
        <f>Data!LT36</f>
        <v>0</v>
      </c>
      <c r="D149" s="171">
        <f>Data!MN36</f>
        <v>0</v>
      </c>
      <c r="E149" s="171">
        <f>Data!NH36</f>
        <v>0</v>
      </c>
      <c r="F149" s="171">
        <f>Data!OB36</f>
        <v>0</v>
      </c>
      <c r="G149" s="171">
        <f>Data!OV36</f>
        <v>0</v>
      </c>
      <c r="H149" s="172">
        <f>Data!PP36</f>
        <v>4909757.9080110677</v>
      </c>
      <c r="I149" s="76">
        <f t="shared" si="6"/>
        <v>4909757.9080110677</v>
      </c>
    </row>
    <row r="150" spans="2:9" x14ac:dyDescent="0.2">
      <c r="B150" s="9" t="str">
        <f>$B$39</f>
        <v>Law</v>
      </c>
      <c r="C150" s="171">
        <f>Data!LU36</f>
        <v>0</v>
      </c>
      <c r="D150" s="171">
        <f>Data!MO36</f>
        <v>0</v>
      </c>
      <c r="E150" s="171">
        <f>Data!NI36</f>
        <v>0</v>
      </c>
      <c r="F150" s="171">
        <f>Data!OC36</f>
        <v>0</v>
      </c>
      <c r="G150" s="171">
        <f>Data!OW36</f>
        <v>0</v>
      </c>
      <c r="H150" s="172">
        <f>Data!PQ36</f>
        <v>0</v>
      </c>
      <c r="I150" s="76">
        <f t="shared" si="6"/>
        <v>0</v>
      </c>
    </row>
    <row r="151" spans="2:9" x14ac:dyDescent="0.2">
      <c r="B151" s="9" t="str">
        <f>$B$40</f>
        <v>Social Service</v>
      </c>
      <c r="C151" s="171">
        <f>Data!LV36</f>
        <v>0</v>
      </c>
      <c r="D151" s="171">
        <f>Data!MP36</f>
        <v>0</v>
      </c>
      <c r="E151" s="171">
        <f>Data!NJ36</f>
        <v>0</v>
      </c>
      <c r="F151" s="171">
        <f>Data!OD36</f>
        <v>0</v>
      </c>
      <c r="G151" s="171">
        <f>Data!OX36</f>
        <v>0</v>
      </c>
      <c r="H151" s="172">
        <f>Data!PR36</f>
        <v>4312015.8741760487</v>
      </c>
      <c r="I151" s="76">
        <f t="shared" si="6"/>
        <v>4312015.8741760487</v>
      </c>
    </row>
    <row r="152" spans="2:9" x14ac:dyDescent="0.2">
      <c r="B152" s="9" t="str">
        <f>$B$41</f>
        <v>Library Science</v>
      </c>
      <c r="C152" s="171">
        <f>Data!LW36</f>
        <v>0</v>
      </c>
      <c r="D152" s="171">
        <f>Data!MQ36</f>
        <v>0</v>
      </c>
      <c r="E152" s="171">
        <f>Data!NK36</f>
        <v>0</v>
      </c>
      <c r="F152" s="171">
        <f>Data!OE36</f>
        <v>0</v>
      </c>
      <c r="G152" s="171">
        <f>Data!OY36</f>
        <v>0</v>
      </c>
      <c r="H152" s="172">
        <f>Data!PS36</f>
        <v>0</v>
      </c>
      <c r="I152" s="76">
        <f t="shared" si="6"/>
        <v>0</v>
      </c>
    </row>
    <row r="153" spans="2:9" x14ac:dyDescent="0.2">
      <c r="B153" s="9" t="str">
        <f>$B$42</f>
        <v>Veterinary Science</v>
      </c>
      <c r="C153" s="171">
        <f>Data!LX36</f>
        <v>0</v>
      </c>
      <c r="D153" s="171">
        <f>Data!MR36</f>
        <v>0</v>
      </c>
      <c r="E153" s="171">
        <f>Data!NL36</f>
        <v>0</v>
      </c>
      <c r="F153" s="171">
        <f>Data!OF36</f>
        <v>0</v>
      </c>
      <c r="G153" s="171">
        <f>Data!OZ36</f>
        <v>0</v>
      </c>
      <c r="H153" s="172">
        <f>Data!PT36</f>
        <v>0</v>
      </c>
      <c r="I153" s="76">
        <f t="shared" si="6"/>
        <v>0</v>
      </c>
    </row>
    <row r="154" spans="2:9" x14ac:dyDescent="0.2">
      <c r="B154" s="9" t="str">
        <f>$B$43</f>
        <v>Vocational Training</v>
      </c>
      <c r="C154" s="171">
        <f>Data!LY36</f>
        <v>0</v>
      </c>
      <c r="D154" s="171">
        <f>Data!MS36</f>
        <v>0</v>
      </c>
      <c r="E154" s="171">
        <f>Data!NM36</f>
        <v>0</v>
      </c>
      <c r="F154" s="171">
        <f>Data!OG36</f>
        <v>0</v>
      </c>
      <c r="G154" s="171">
        <f>Data!PA36</f>
        <v>0</v>
      </c>
      <c r="H154" s="172">
        <f>Data!PU36</f>
        <v>608861.63504283514</v>
      </c>
      <c r="I154" s="76">
        <f t="shared" si="6"/>
        <v>608861.63504283514</v>
      </c>
    </row>
    <row r="155" spans="2:9" x14ac:dyDescent="0.2">
      <c r="B155" s="9" t="str">
        <f>$B$44</f>
        <v>Physical Training</v>
      </c>
      <c r="C155" s="171">
        <f>Data!LZ36</f>
        <v>0</v>
      </c>
      <c r="D155" s="171">
        <f>Data!MT36</f>
        <v>0</v>
      </c>
      <c r="E155" s="171">
        <f>Data!NN36</f>
        <v>0</v>
      </c>
      <c r="F155" s="171">
        <f>Data!OH36</f>
        <v>0</v>
      </c>
      <c r="G155" s="171">
        <f>Data!PB36</f>
        <v>0</v>
      </c>
      <c r="H155" s="172">
        <f>Data!PV36</f>
        <v>274177.08847117214</v>
      </c>
      <c r="I155" s="76">
        <f t="shared" si="6"/>
        <v>274177.08847117214</v>
      </c>
    </row>
    <row r="156" spans="2:9" x14ac:dyDescent="0.2">
      <c r="B156" s="9" t="str">
        <f>$B$45</f>
        <v>Health Services</v>
      </c>
      <c r="C156" s="171">
        <f>Data!MA36</f>
        <v>0</v>
      </c>
      <c r="D156" s="171">
        <f>Data!MU36</f>
        <v>0</v>
      </c>
      <c r="E156" s="171">
        <f>Data!NO36</f>
        <v>0</v>
      </c>
      <c r="F156" s="171">
        <f>Data!OI36</f>
        <v>0</v>
      </c>
      <c r="G156" s="171">
        <f>Data!PC36</f>
        <v>0</v>
      </c>
      <c r="H156" s="172">
        <f>Data!PW36</f>
        <v>8219542.4481720384</v>
      </c>
      <c r="I156" s="76">
        <f t="shared" si="6"/>
        <v>8219542.4481720384</v>
      </c>
    </row>
    <row r="157" spans="2:9" x14ac:dyDescent="0.2">
      <c r="B157" s="9" t="str">
        <f>$B$46</f>
        <v>Pharmacy</v>
      </c>
      <c r="C157" s="171">
        <f>Data!MB36</f>
        <v>0</v>
      </c>
      <c r="D157" s="171">
        <f>Data!MV36</f>
        <v>0</v>
      </c>
      <c r="E157" s="171">
        <f>Data!NP36</f>
        <v>0</v>
      </c>
      <c r="F157" s="171">
        <f>Data!OJ36</f>
        <v>0</v>
      </c>
      <c r="G157" s="171">
        <f>Data!PD36</f>
        <v>0</v>
      </c>
      <c r="H157" s="172">
        <f>Data!PX36</f>
        <v>0</v>
      </c>
      <c r="I157" s="76">
        <f t="shared" si="6"/>
        <v>0</v>
      </c>
    </row>
    <row r="158" spans="2:9" x14ac:dyDescent="0.2">
      <c r="B158" s="9" t="str">
        <f>$B$47</f>
        <v>Business Administration</v>
      </c>
      <c r="C158" s="171">
        <f>Data!MC36</f>
        <v>0</v>
      </c>
      <c r="D158" s="171">
        <f>Data!MW36</f>
        <v>0</v>
      </c>
      <c r="E158" s="171">
        <f>Data!NQ36</f>
        <v>0</v>
      </c>
      <c r="F158" s="171">
        <f>Data!OK36</f>
        <v>0</v>
      </c>
      <c r="G158" s="171">
        <f>Data!PE36</f>
        <v>0</v>
      </c>
      <c r="H158" s="172">
        <f>Data!PY36</f>
        <v>11144825.13573687</v>
      </c>
      <c r="I158" s="76">
        <f t="shared" si="6"/>
        <v>11144825.13573687</v>
      </c>
    </row>
    <row r="159" spans="2:9" x14ac:dyDescent="0.2">
      <c r="B159" s="9" t="str">
        <f>$B$48</f>
        <v>Optometry</v>
      </c>
      <c r="C159" s="171">
        <f>Data!MD36</f>
        <v>0</v>
      </c>
      <c r="D159" s="171">
        <f>Data!MX36</f>
        <v>0</v>
      </c>
      <c r="E159" s="171">
        <f>Data!NR36</f>
        <v>0</v>
      </c>
      <c r="F159" s="171">
        <f>Data!OL36</f>
        <v>0</v>
      </c>
      <c r="G159" s="171">
        <f>Data!PF36</f>
        <v>0</v>
      </c>
      <c r="H159" s="172">
        <f>Data!PZ36</f>
        <v>0</v>
      </c>
      <c r="I159" s="76">
        <f t="shared" si="6"/>
        <v>0</v>
      </c>
    </row>
    <row r="160" spans="2:9" x14ac:dyDescent="0.2">
      <c r="B160" s="9" t="str">
        <f>$B$49</f>
        <v>Teacher Ed-Practice Teaching</v>
      </c>
      <c r="C160" s="171">
        <f>Data!ME36</f>
        <v>0</v>
      </c>
      <c r="D160" s="171">
        <f>Data!MY36</f>
        <v>0</v>
      </c>
      <c r="E160" s="171">
        <f>Data!NS36</f>
        <v>0</v>
      </c>
      <c r="F160" s="171">
        <f>Data!OM36</f>
        <v>0</v>
      </c>
      <c r="G160" s="171">
        <f>Data!PG36</f>
        <v>0</v>
      </c>
      <c r="H160" s="172">
        <f>Data!QA36</f>
        <v>2409154.8002619902</v>
      </c>
      <c r="I160" s="76">
        <f t="shared" si="6"/>
        <v>2409154.8002619902</v>
      </c>
    </row>
    <row r="161" spans="2:10" x14ac:dyDescent="0.2">
      <c r="B161" s="9" t="str">
        <f>$B$50</f>
        <v>Technology</v>
      </c>
      <c r="C161" s="171">
        <f>Data!MF36</f>
        <v>0</v>
      </c>
      <c r="D161" s="171">
        <f>Data!MZ36</f>
        <v>0</v>
      </c>
      <c r="E161" s="171">
        <f>Data!NT36</f>
        <v>0</v>
      </c>
      <c r="F161" s="171">
        <f>Data!ON36</f>
        <v>0</v>
      </c>
      <c r="G161" s="171">
        <f>Data!PH36</f>
        <v>0</v>
      </c>
      <c r="H161" s="172">
        <f>Data!QB36</f>
        <v>2417856.1113044624</v>
      </c>
      <c r="I161" s="76">
        <f t="shared" si="6"/>
        <v>2417856.1113044624</v>
      </c>
    </row>
    <row r="162" spans="2:10" x14ac:dyDescent="0.2">
      <c r="B162" s="9" t="str">
        <f>$B$51</f>
        <v>Nursing</v>
      </c>
      <c r="C162" s="171">
        <f>Data!MG36</f>
        <v>0</v>
      </c>
      <c r="D162" s="171">
        <f>Data!NA36</f>
        <v>0</v>
      </c>
      <c r="E162" s="171">
        <f>Data!NU36</f>
        <v>0</v>
      </c>
      <c r="F162" s="171">
        <f>Data!OO36</f>
        <v>0</v>
      </c>
      <c r="G162" s="171">
        <f>Data!PI36</f>
        <v>0</v>
      </c>
      <c r="H162" s="172">
        <f>Data!QC36</f>
        <v>2627061.5202459814</v>
      </c>
      <c r="I162" s="76">
        <f t="shared" si="6"/>
        <v>2627061.5202459814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176134705.93425718</v>
      </c>
      <c r="I163" s="76">
        <f>SUM(I143:I162)</f>
        <v>176134705.93425718</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31820342.714925252</v>
      </c>
      <c r="D168" s="21">
        <f t="shared" si="8"/>
        <v>23931105.077558178</v>
      </c>
      <c r="E168" s="21">
        <f t="shared" si="8"/>
        <v>14362530.701788763</v>
      </c>
      <c r="F168" s="21">
        <f t="shared" si="8"/>
        <v>1483809.616553918</v>
      </c>
      <c r="G168" s="21">
        <f t="shared" si="8"/>
        <v>0</v>
      </c>
      <c r="H168" s="40">
        <f t="shared" ref="H168:H188" si="9">SUM(C168:G168)</f>
        <v>71597788.11082612</v>
      </c>
      <c r="I168" s="56"/>
      <c r="J168" s="57"/>
    </row>
    <row r="169" spans="2:10" x14ac:dyDescent="0.2">
      <c r="B169" s="9" t="str">
        <f>$B$33</f>
        <v>Science</v>
      </c>
      <c r="C169" s="22">
        <f t="shared" si="8"/>
        <v>13650706.142189017</v>
      </c>
      <c r="D169" s="22">
        <f t="shared" si="8"/>
        <v>9691835.4343567174</v>
      </c>
      <c r="E169" s="22">
        <f t="shared" si="8"/>
        <v>5478188.8555156104</v>
      </c>
      <c r="F169" s="22">
        <f t="shared" si="8"/>
        <v>1793873.4790576922</v>
      </c>
      <c r="G169" s="22">
        <f t="shared" si="8"/>
        <v>0</v>
      </c>
      <c r="H169" s="75">
        <f t="shared" si="9"/>
        <v>30614603.911119036</v>
      </c>
      <c r="I169" s="56"/>
      <c r="J169" s="57"/>
    </row>
    <row r="170" spans="2:10" x14ac:dyDescent="0.2">
      <c r="B170" s="9" t="str">
        <f>$B$34</f>
        <v>Fine Arts</v>
      </c>
      <c r="C170" s="22">
        <f t="shared" si="8"/>
        <v>4802113.7175829168</v>
      </c>
      <c r="D170" s="22">
        <f t="shared" si="8"/>
        <v>5307021.7490420919</v>
      </c>
      <c r="E170" s="22">
        <f t="shared" si="8"/>
        <v>1954582.4012240847</v>
      </c>
      <c r="F170" s="22">
        <f t="shared" si="8"/>
        <v>0</v>
      </c>
      <c r="G170" s="22">
        <f t="shared" si="8"/>
        <v>0</v>
      </c>
      <c r="H170" s="75">
        <f t="shared" si="9"/>
        <v>12063717.867849093</v>
      </c>
      <c r="I170" s="56"/>
      <c r="J170" s="57"/>
    </row>
    <row r="171" spans="2:10" x14ac:dyDescent="0.2">
      <c r="B171" s="9" t="str">
        <f>$B$35</f>
        <v>Teacher Education</v>
      </c>
      <c r="C171" s="22">
        <f t="shared" si="8"/>
        <v>379800.69402414054</v>
      </c>
      <c r="D171" s="22">
        <f t="shared" si="8"/>
        <v>3273029.830105151</v>
      </c>
      <c r="E171" s="22">
        <f t="shared" si="8"/>
        <v>4094070.5027572652</v>
      </c>
      <c r="F171" s="22">
        <f t="shared" si="8"/>
        <v>2093742.7381425276</v>
      </c>
      <c r="G171" s="22">
        <f t="shared" si="8"/>
        <v>0</v>
      </c>
      <c r="H171" s="75">
        <f t="shared" si="9"/>
        <v>9840643.7650290839</v>
      </c>
      <c r="I171" s="56"/>
      <c r="J171" s="57"/>
    </row>
    <row r="172" spans="2:10" x14ac:dyDescent="0.2">
      <c r="B172" s="9" t="str">
        <f>$B$36</f>
        <v>Agriculture</v>
      </c>
      <c r="C172" s="22">
        <f t="shared" si="8"/>
        <v>241764.78838602809</v>
      </c>
      <c r="D172" s="22">
        <f t="shared" si="8"/>
        <v>949785.22660054313</v>
      </c>
      <c r="E172" s="22">
        <f t="shared" si="8"/>
        <v>183027.17216266677</v>
      </c>
      <c r="F172" s="22">
        <f t="shared" si="8"/>
        <v>3717.7900072692873</v>
      </c>
      <c r="G172" s="22">
        <f t="shared" si="8"/>
        <v>0</v>
      </c>
      <c r="H172" s="75">
        <f t="shared" si="9"/>
        <v>1378294.9771565071</v>
      </c>
      <c r="I172" s="56"/>
      <c r="J172" s="57"/>
    </row>
    <row r="173" spans="2:10" x14ac:dyDescent="0.2">
      <c r="B173" s="9" t="str">
        <f>$B$37</f>
        <v>Engineering</v>
      </c>
      <c r="C173" s="22">
        <f t="shared" si="8"/>
        <v>2405360.359743956</v>
      </c>
      <c r="D173" s="22">
        <f t="shared" si="8"/>
        <v>7019940.300647066</v>
      </c>
      <c r="E173" s="22">
        <f t="shared" si="8"/>
        <v>3018340.0517918714</v>
      </c>
      <c r="F173" s="22">
        <f t="shared" si="8"/>
        <v>1272764.0686719359</v>
      </c>
      <c r="G173" s="22">
        <f t="shared" si="8"/>
        <v>0</v>
      </c>
      <c r="H173" s="75">
        <f t="shared" si="9"/>
        <v>13716404.780854829</v>
      </c>
      <c r="I173" s="56"/>
      <c r="J173" s="57"/>
    </row>
    <row r="174" spans="2:10" x14ac:dyDescent="0.2">
      <c r="B174" s="9" t="str">
        <f>$B$38</f>
        <v>Home Economics</v>
      </c>
      <c r="C174" s="22">
        <f t="shared" si="8"/>
        <v>1609230.1368309031</v>
      </c>
      <c r="D174" s="22">
        <f t="shared" si="8"/>
        <v>2331320.1260443083</v>
      </c>
      <c r="E174" s="22">
        <f t="shared" si="8"/>
        <v>969207.64513585682</v>
      </c>
      <c r="F174" s="22">
        <f t="shared" si="8"/>
        <v>0</v>
      </c>
      <c r="G174" s="22">
        <f t="shared" si="8"/>
        <v>0</v>
      </c>
      <c r="H174" s="75">
        <f t="shared" si="9"/>
        <v>4909757.9080110686</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366070.0201418057</v>
      </c>
      <c r="D176" s="22">
        <f t="shared" si="8"/>
        <v>1481348.630675771</v>
      </c>
      <c r="E176" s="22">
        <f t="shared" si="8"/>
        <v>2464597.2233584714</v>
      </c>
      <c r="F176" s="22">
        <f t="shared" si="8"/>
        <v>0</v>
      </c>
      <c r="G176" s="22">
        <f t="shared" si="8"/>
        <v>0</v>
      </c>
      <c r="H176" s="75">
        <f t="shared" si="9"/>
        <v>4312015.8741760477</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608861.63504283514</v>
      </c>
      <c r="D179" s="22">
        <f t="shared" si="8"/>
        <v>0</v>
      </c>
      <c r="E179" s="22">
        <f t="shared" si="8"/>
        <v>0</v>
      </c>
      <c r="F179" s="22">
        <f t="shared" si="8"/>
        <v>0</v>
      </c>
      <c r="G179" s="22">
        <f t="shared" si="8"/>
        <v>0</v>
      </c>
      <c r="H179" s="75">
        <f t="shared" si="9"/>
        <v>608861.63504283514</v>
      </c>
      <c r="I179" s="56"/>
      <c r="J179" s="57"/>
    </row>
    <row r="180" spans="2:10" x14ac:dyDescent="0.2">
      <c r="B180" s="9" t="str">
        <f>$B$44</f>
        <v>Physical Training</v>
      </c>
      <c r="C180" s="22">
        <f t="shared" si="8"/>
        <v>274177.08847117214</v>
      </c>
      <c r="D180" s="22">
        <f t="shared" si="8"/>
        <v>0</v>
      </c>
      <c r="E180" s="22">
        <f t="shared" si="8"/>
        <v>0</v>
      </c>
      <c r="F180" s="22">
        <f t="shared" si="8"/>
        <v>0</v>
      </c>
      <c r="G180" s="22">
        <f t="shared" si="8"/>
        <v>0</v>
      </c>
      <c r="H180" s="75">
        <f t="shared" si="9"/>
        <v>274177.08847117214</v>
      </c>
      <c r="I180" s="56"/>
      <c r="J180" s="57"/>
    </row>
    <row r="181" spans="2:10" x14ac:dyDescent="0.2">
      <c r="B181" s="9" t="str">
        <f>$B$45</f>
        <v>Health Services</v>
      </c>
      <c r="C181" s="22">
        <f t="shared" si="8"/>
        <v>797007.16025841504</v>
      </c>
      <c r="D181" s="22">
        <f t="shared" si="8"/>
        <v>3971548.5187310157</v>
      </c>
      <c r="E181" s="22">
        <f t="shared" si="8"/>
        <v>2008184.5569178998</v>
      </c>
      <c r="F181" s="22">
        <f t="shared" si="8"/>
        <v>0</v>
      </c>
      <c r="G181" s="22">
        <f t="shared" si="8"/>
        <v>1442802.2122647073</v>
      </c>
      <c r="H181" s="75">
        <f t="shared" si="9"/>
        <v>8219542.4481720384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1860657.8518690234</v>
      </c>
      <c r="D183" s="22">
        <f t="shared" si="8"/>
        <v>7270849.7147093946</v>
      </c>
      <c r="E183" s="22">
        <f t="shared" si="8"/>
        <v>1972246.2215777533</v>
      </c>
      <c r="F183" s="22">
        <f t="shared" si="8"/>
        <v>41071.347580699003</v>
      </c>
      <c r="G183" s="22">
        <f t="shared" si="8"/>
        <v>0</v>
      </c>
      <c r="H183" s="75">
        <f t="shared" si="9"/>
        <v>11144825.13573687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2409154.8002619902</v>
      </c>
      <c r="E185" s="22">
        <f t="shared" si="10"/>
        <v>0</v>
      </c>
      <c r="F185" s="22">
        <f t="shared" si="10"/>
        <v>0</v>
      </c>
      <c r="G185" s="22">
        <f t="shared" si="10"/>
        <v>0</v>
      </c>
      <c r="H185" s="75">
        <f t="shared" si="9"/>
        <v>2409154.8002619902</v>
      </c>
      <c r="I185" s="56"/>
      <c r="J185" s="57"/>
    </row>
    <row r="186" spans="2:10" x14ac:dyDescent="0.2">
      <c r="B186" s="9" t="str">
        <f>$B$50</f>
        <v>Technology</v>
      </c>
      <c r="C186" s="22">
        <f t="shared" si="10"/>
        <v>1039245.7655914393</v>
      </c>
      <c r="D186" s="22">
        <f t="shared" si="10"/>
        <v>1212142.0792221059</v>
      </c>
      <c r="E186" s="22">
        <f t="shared" si="10"/>
        <v>166468.26649091716</v>
      </c>
      <c r="F186" s="22">
        <f t="shared" si="10"/>
        <v>0</v>
      </c>
      <c r="G186" s="22">
        <f t="shared" si="10"/>
        <v>0</v>
      </c>
      <c r="H186" s="75">
        <f t="shared" si="9"/>
        <v>2417856.1113044624</v>
      </c>
      <c r="I186" s="56"/>
      <c r="J186" s="57"/>
    </row>
    <row r="187" spans="2:10" x14ac:dyDescent="0.2">
      <c r="B187" s="9" t="str">
        <f>$B$51</f>
        <v>Nursing</v>
      </c>
      <c r="C187" s="22">
        <f t="shared" si="10"/>
        <v>3992.8422510809587</v>
      </c>
      <c r="D187" s="22">
        <f t="shared" si="10"/>
        <v>1888654.5031928422</v>
      </c>
      <c r="E187" s="22">
        <f t="shared" si="10"/>
        <v>734414.17480205838</v>
      </c>
      <c r="F187" s="22">
        <f t="shared" si="10"/>
        <v>0</v>
      </c>
      <c r="G187" s="22">
        <f t="shared" si="10"/>
        <v>0</v>
      </c>
      <c r="H187" s="75">
        <f t="shared" si="9"/>
        <v>2627061.5202459814</v>
      </c>
      <c r="I187" s="56"/>
      <c r="J187" s="57"/>
    </row>
    <row r="188" spans="2:10" x14ac:dyDescent="0.2">
      <c r="B188" s="39" t="str">
        <f>$B$52</f>
        <v>Totals</v>
      </c>
      <c r="C188" s="40">
        <f>SUM(C168:C187)</f>
        <v>59859330.91730798</v>
      </c>
      <c r="D188" s="40">
        <f>SUM(D168:D187)</f>
        <v>70737735.991147175</v>
      </c>
      <c r="E188" s="40">
        <f>SUM(E168:E187)</f>
        <v>37405857.773523219</v>
      </c>
      <c r="F188" s="40">
        <f>SUM(F168:F187)</f>
        <v>6688979.0400140425</v>
      </c>
      <c r="G188" s="40">
        <f>SUM(G168:G187)</f>
        <v>1442802.2122647073</v>
      </c>
      <c r="H188" s="40">
        <f t="shared" si="9"/>
        <v>176134705.93425712</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57537056</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8845367.9486001991</v>
      </c>
      <c r="D193" s="42">
        <f t="shared" si="11"/>
        <v>6652330.2946177525</v>
      </c>
      <c r="E193" s="42">
        <f t="shared" si="11"/>
        <v>3992473.3013890497</v>
      </c>
      <c r="F193" s="42">
        <f t="shared" si="11"/>
        <v>412467.02279968222</v>
      </c>
      <c r="G193" s="42">
        <f t="shared" si="11"/>
        <v>0</v>
      </c>
      <c r="H193" s="42">
        <f>SUM(C193:G193)</f>
        <v>19902638.567406684</v>
      </c>
      <c r="I193" s="1"/>
    </row>
    <row r="194" spans="2:9" x14ac:dyDescent="0.2">
      <c r="B194" s="9" t="str">
        <f>$B$33</f>
        <v>Science</v>
      </c>
      <c r="C194" s="43">
        <f t="shared" si="11"/>
        <v>3138795.3779119859</v>
      </c>
      <c r="D194" s="43">
        <f t="shared" si="11"/>
        <v>2228506.5657390403</v>
      </c>
      <c r="E194" s="43">
        <f t="shared" si="11"/>
        <v>1259635.4855137176</v>
      </c>
      <c r="F194" s="43">
        <f t="shared" si="11"/>
        <v>412476.96097003954</v>
      </c>
      <c r="G194" s="43">
        <f t="shared" si="11"/>
        <v>0</v>
      </c>
      <c r="H194" s="43">
        <f t="shared" ref="H194:H213" si="12">SUM(C194:G194)</f>
        <v>7039414.3901347835</v>
      </c>
      <c r="I194" s="1"/>
    </row>
    <row r="195" spans="2:9" x14ac:dyDescent="0.2">
      <c r="B195" s="9" t="str">
        <f>$B$34</f>
        <v>Fine Arts</v>
      </c>
      <c r="C195" s="43">
        <f t="shared" si="11"/>
        <v>2544104.31930548</v>
      </c>
      <c r="D195" s="43">
        <f t="shared" si="11"/>
        <v>2811598.7559707314</v>
      </c>
      <c r="E195" s="43">
        <f t="shared" si="11"/>
        <v>1035515.154750562</v>
      </c>
      <c r="F195" s="43">
        <f t="shared" si="11"/>
        <v>0</v>
      </c>
      <c r="G195" s="43">
        <f t="shared" si="11"/>
        <v>0</v>
      </c>
      <c r="H195" s="43">
        <f t="shared" si="12"/>
        <v>6391218.2300267732</v>
      </c>
      <c r="I195" s="1"/>
    </row>
    <row r="196" spans="2:9" x14ac:dyDescent="0.2">
      <c r="B196" s="9" t="str">
        <f>$B$35</f>
        <v>Teacher Education</v>
      </c>
      <c r="C196" s="43">
        <f t="shared" si="11"/>
        <v>135310.1474761554</v>
      </c>
      <c r="D196" s="43">
        <f t="shared" si="11"/>
        <v>1166069.8781588702</v>
      </c>
      <c r="E196" s="43">
        <f t="shared" si="11"/>
        <v>1458578.9131566263</v>
      </c>
      <c r="F196" s="43">
        <f t="shared" si="11"/>
        <v>745929.7550867236</v>
      </c>
      <c r="G196" s="43">
        <f t="shared" si="11"/>
        <v>0</v>
      </c>
      <c r="H196" s="43">
        <f t="shared" si="12"/>
        <v>3505888.6938783755</v>
      </c>
      <c r="I196" s="1"/>
    </row>
    <row r="197" spans="2:9" x14ac:dyDescent="0.2">
      <c r="B197" s="9" t="str">
        <f>$B$36</f>
        <v>Agriculture</v>
      </c>
      <c r="C197" s="43">
        <f t="shared" si="11"/>
        <v>92495.872721670632</v>
      </c>
      <c r="D197" s="43">
        <f t="shared" si="11"/>
        <v>363374.7247440106</v>
      </c>
      <c r="E197" s="43">
        <f t="shared" si="11"/>
        <v>70023.671081225519</v>
      </c>
      <c r="F197" s="43">
        <f t="shared" si="11"/>
        <v>1422.3751672605119</v>
      </c>
      <c r="G197" s="43">
        <f t="shared" si="11"/>
        <v>0</v>
      </c>
      <c r="H197" s="43">
        <f t="shared" si="12"/>
        <v>527316.64371416729</v>
      </c>
      <c r="I197" s="1"/>
    </row>
    <row r="198" spans="2:9" x14ac:dyDescent="0.2">
      <c r="B198" s="9" t="str">
        <f>$B$37</f>
        <v>Engineering</v>
      </c>
      <c r="C198" s="43">
        <f t="shared" si="11"/>
        <v>740554.7258615162</v>
      </c>
      <c r="D198" s="43">
        <f t="shared" si="11"/>
        <v>2161276.9761713706</v>
      </c>
      <c r="E198" s="43">
        <f t="shared" si="11"/>
        <v>929276.97114352544</v>
      </c>
      <c r="F198" s="43">
        <f t="shared" si="11"/>
        <v>391854.56854459242</v>
      </c>
      <c r="G198" s="43">
        <f t="shared" si="11"/>
        <v>0</v>
      </c>
      <c r="H198" s="43">
        <f t="shared" si="12"/>
        <v>4222963.2417210052</v>
      </c>
      <c r="I198" s="1"/>
    </row>
    <row r="199" spans="2:9" x14ac:dyDescent="0.2">
      <c r="B199" s="9" t="str">
        <f>$B$38</f>
        <v>Home Economics</v>
      </c>
      <c r="C199" s="43">
        <f t="shared" si="11"/>
        <v>375776.1171313813</v>
      </c>
      <c r="D199" s="43">
        <f t="shared" si="11"/>
        <v>544393.49891893554</v>
      </c>
      <c r="E199" s="43">
        <f t="shared" si="11"/>
        <v>226322.56086158071</v>
      </c>
      <c r="F199" s="43">
        <f t="shared" si="11"/>
        <v>0</v>
      </c>
      <c r="G199" s="43">
        <f t="shared" si="11"/>
        <v>0</v>
      </c>
      <c r="H199" s="43">
        <f t="shared" si="12"/>
        <v>1146492.1769118975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85115.685359325464</v>
      </c>
      <c r="D201" s="43">
        <f t="shared" si="11"/>
        <v>344431.38475864328</v>
      </c>
      <c r="E201" s="43">
        <f t="shared" si="11"/>
        <v>573048.51601774257</v>
      </c>
      <c r="F201" s="43">
        <f t="shared" si="11"/>
        <v>0</v>
      </c>
      <c r="G201" s="43">
        <f t="shared" si="11"/>
        <v>0</v>
      </c>
      <c r="H201" s="43">
        <f t="shared" si="12"/>
        <v>1002595.5861357113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184816.88514534058</v>
      </c>
      <c r="D204" s="43">
        <f t="shared" si="11"/>
        <v>0</v>
      </c>
      <c r="E204" s="43">
        <f t="shared" si="11"/>
        <v>0</v>
      </c>
      <c r="F204" s="43">
        <f t="shared" si="11"/>
        <v>0</v>
      </c>
      <c r="G204" s="43">
        <f t="shared" si="11"/>
        <v>0</v>
      </c>
      <c r="H204" s="43">
        <f t="shared" si="12"/>
        <v>184816.88514534058</v>
      </c>
      <c r="I204" s="1"/>
    </row>
    <row r="205" spans="2:9" x14ac:dyDescent="0.2">
      <c r="B205" s="9" t="str">
        <f>$B$44</f>
        <v>Physical Training</v>
      </c>
      <c r="C205" s="43">
        <f t="shared" si="11"/>
        <v>108166.43318967642</v>
      </c>
      <c r="D205" s="43">
        <f t="shared" si="11"/>
        <v>0</v>
      </c>
      <c r="E205" s="43">
        <f t="shared" si="11"/>
        <v>0</v>
      </c>
      <c r="F205" s="43">
        <f t="shared" si="11"/>
        <v>0</v>
      </c>
      <c r="G205" s="43">
        <f t="shared" si="11"/>
        <v>0</v>
      </c>
      <c r="H205" s="43">
        <f t="shared" si="12"/>
        <v>108166.43318967642</v>
      </c>
      <c r="I205" s="1"/>
    </row>
    <row r="206" spans="2:9" x14ac:dyDescent="0.2">
      <c r="B206" s="9" t="str">
        <f>$B$45</f>
        <v>Health Services</v>
      </c>
      <c r="C206" s="43">
        <f t="shared" si="11"/>
        <v>411884.20805291174</v>
      </c>
      <c r="D206" s="43">
        <f t="shared" si="11"/>
        <v>2052450.9665018001</v>
      </c>
      <c r="E206" s="43">
        <f t="shared" si="11"/>
        <v>1037806.8693661819</v>
      </c>
      <c r="F206" s="43">
        <f t="shared" si="11"/>
        <v>0</v>
      </c>
      <c r="G206" s="43">
        <f t="shared" si="11"/>
        <v>745623.7236099079</v>
      </c>
      <c r="H206" s="43">
        <f t="shared" si="12"/>
        <v>4247765.7675308017</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1003884.8305367447</v>
      </c>
      <c r="D208" s="43">
        <f t="shared" si="11"/>
        <v>3922857.5669499175</v>
      </c>
      <c r="E208" s="43">
        <f t="shared" si="11"/>
        <v>1064090.349516171</v>
      </c>
      <c r="F208" s="43">
        <f t="shared" si="11"/>
        <v>22159.314655593171</v>
      </c>
      <c r="G208" s="43">
        <f t="shared" si="11"/>
        <v>0</v>
      </c>
      <c r="H208" s="43">
        <f t="shared" si="12"/>
        <v>6012992.0616584271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954800.69940945588</v>
      </c>
      <c r="E210" s="43">
        <f t="shared" si="13"/>
        <v>0</v>
      </c>
      <c r="F210" s="43">
        <f t="shared" si="13"/>
        <v>0</v>
      </c>
      <c r="G210" s="43">
        <f t="shared" si="13"/>
        <v>0</v>
      </c>
      <c r="H210" s="43">
        <f t="shared" si="12"/>
        <v>954800.69940945588</v>
      </c>
      <c r="I210" s="1"/>
    </row>
    <row r="211" spans="2:9" x14ac:dyDescent="0.2">
      <c r="B211" s="9" t="str">
        <f>$B$50</f>
        <v>Technology</v>
      </c>
      <c r="C211" s="43">
        <f t="shared" si="13"/>
        <v>458122.90314650862</v>
      </c>
      <c r="D211" s="43">
        <f t="shared" si="13"/>
        <v>534339.48613997677</v>
      </c>
      <c r="E211" s="43">
        <f t="shared" si="13"/>
        <v>73382.955265816301</v>
      </c>
      <c r="F211" s="43">
        <f t="shared" si="13"/>
        <v>0</v>
      </c>
      <c r="G211" s="43">
        <f t="shared" si="13"/>
        <v>0</v>
      </c>
      <c r="H211" s="43">
        <f t="shared" si="12"/>
        <v>1065845.3445523018</v>
      </c>
      <c r="I211" s="1"/>
    </row>
    <row r="212" spans="2:9" x14ac:dyDescent="0.2">
      <c r="B212" s="9" t="str">
        <f>$B$51</f>
        <v>Nursing</v>
      </c>
      <c r="C212" s="43">
        <f t="shared" si="13"/>
        <v>1860.5590241248565</v>
      </c>
      <c r="D212" s="43">
        <f t="shared" si="13"/>
        <v>880063.11254049127</v>
      </c>
      <c r="E212" s="43">
        <f t="shared" si="13"/>
        <v>342217.6070199759</v>
      </c>
      <c r="F212" s="43">
        <f t="shared" si="13"/>
        <v>0</v>
      </c>
      <c r="G212" s="43">
        <f t="shared" si="13"/>
        <v>0</v>
      </c>
      <c r="H212" s="43">
        <f t="shared" si="12"/>
        <v>1224141.278584592</v>
      </c>
      <c r="I212" s="1"/>
    </row>
    <row r="213" spans="2:9" x14ac:dyDescent="0.2">
      <c r="B213" s="39" t="str">
        <f>$B$52</f>
        <v>Totals</v>
      </c>
      <c r="C213" s="42">
        <f>SUM(C193:C212)</f>
        <v>18126256.013463017</v>
      </c>
      <c r="D213" s="42">
        <f>SUM(D193:D212)</f>
        <v>24616493.910620995</v>
      </c>
      <c r="E213" s="42">
        <f>SUM(E193:E212)</f>
        <v>12062372.355082177</v>
      </c>
      <c r="F213" s="42">
        <f>SUM(F193:F212)</f>
        <v>1986309.9972238916</v>
      </c>
      <c r="G213" s="42">
        <f>SUM(G193:G212)</f>
        <v>745623.7236099079</v>
      </c>
      <c r="H213" s="42">
        <f t="shared" si="12"/>
        <v>57537055.999999985</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36799540</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7917302.534303843</v>
      </c>
      <c r="D218" s="42">
        <f t="shared" si="14"/>
        <v>6140300.9457150036</v>
      </c>
      <c r="E218" s="42">
        <f t="shared" si="14"/>
        <v>1035816.1163177668</v>
      </c>
      <c r="F218" s="42">
        <f t="shared" si="14"/>
        <v>70192.894618720966</v>
      </c>
      <c r="G218" s="42">
        <f t="shared" si="14"/>
        <v>0</v>
      </c>
      <c r="H218" s="42">
        <f>SUM(C218:G218)</f>
        <v>15163612.490955336</v>
      </c>
      <c r="I218" s="1"/>
    </row>
    <row r="219" spans="2:9" x14ac:dyDescent="0.2">
      <c r="B219" s="9" t="str">
        <f>$B$33</f>
        <v>Science</v>
      </c>
      <c r="C219" s="43">
        <f t="shared" si="14"/>
        <v>2668006.4008533861</v>
      </c>
      <c r="D219" s="43">
        <f t="shared" si="14"/>
        <v>1753470.9091855409</v>
      </c>
      <c r="E219" s="43">
        <f t="shared" si="14"/>
        <v>191786.29082481316</v>
      </c>
      <c r="F219" s="43">
        <f t="shared" si="14"/>
        <v>55794.352132829488</v>
      </c>
      <c r="G219" s="43">
        <f t="shared" si="14"/>
        <v>0</v>
      </c>
      <c r="H219" s="43">
        <f t="shared" ref="H219:H238" si="15">SUM(C219:G219)</f>
        <v>4669057.9529965697</v>
      </c>
      <c r="I219" s="1"/>
    </row>
    <row r="220" spans="2:9" x14ac:dyDescent="0.2">
      <c r="B220" s="9" t="str">
        <f>$B$34</f>
        <v>Fine Arts</v>
      </c>
      <c r="C220" s="43">
        <f t="shared" si="14"/>
        <v>1223961.7068787257</v>
      </c>
      <c r="D220" s="43">
        <f t="shared" si="14"/>
        <v>1393147.4393056694</v>
      </c>
      <c r="E220" s="43">
        <f t="shared" si="14"/>
        <v>123089.89832532367</v>
      </c>
      <c r="F220" s="43">
        <f t="shared" si="14"/>
        <v>0</v>
      </c>
      <c r="G220" s="43">
        <f t="shared" si="14"/>
        <v>0</v>
      </c>
      <c r="H220" s="43">
        <f t="shared" si="15"/>
        <v>2740199.0445097187</v>
      </c>
      <c r="I220" s="1"/>
    </row>
    <row r="221" spans="2:9" x14ac:dyDescent="0.2">
      <c r="B221" s="9" t="str">
        <f>$B$35</f>
        <v>Teacher Education</v>
      </c>
      <c r="C221" s="43">
        <f t="shared" si="14"/>
        <v>89599.970274874373</v>
      </c>
      <c r="D221" s="43">
        <f t="shared" si="14"/>
        <v>1017968.5749980054</v>
      </c>
      <c r="E221" s="43">
        <f t="shared" si="14"/>
        <v>569510.10840714548</v>
      </c>
      <c r="F221" s="43">
        <f t="shared" si="14"/>
        <v>167452.28016043987</v>
      </c>
      <c r="G221" s="43">
        <f t="shared" si="14"/>
        <v>0</v>
      </c>
      <c r="H221" s="43">
        <f t="shared" si="15"/>
        <v>1844530.933840465</v>
      </c>
      <c r="I221" s="1"/>
    </row>
    <row r="222" spans="2:9" x14ac:dyDescent="0.2">
      <c r="B222" s="9" t="str">
        <f>$B$36</f>
        <v>Agriculture</v>
      </c>
      <c r="C222" s="43">
        <f t="shared" si="14"/>
        <v>64955.898304918031</v>
      </c>
      <c r="D222" s="43">
        <f t="shared" si="14"/>
        <v>280328.7739863274</v>
      </c>
      <c r="E222" s="43">
        <f t="shared" si="14"/>
        <v>29669.184995909549</v>
      </c>
      <c r="F222" s="43">
        <f t="shared" si="14"/>
        <v>415.34257170840806</v>
      </c>
      <c r="G222" s="43">
        <f t="shared" si="14"/>
        <v>0</v>
      </c>
      <c r="H222" s="43">
        <f t="shared" si="15"/>
        <v>375369.19985886343</v>
      </c>
      <c r="I222" s="1"/>
    </row>
    <row r="223" spans="2:9" x14ac:dyDescent="0.2">
      <c r="B223" s="9" t="str">
        <f>$B$37</f>
        <v>Engineering</v>
      </c>
      <c r="C223" s="43">
        <f t="shared" si="14"/>
        <v>376978.13844550215</v>
      </c>
      <c r="D223" s="43">
        <f t="shared" si="14"/>
        <v>1428201.895221611</v>
      </c>
      <c r="E223" s="43">
        <f t="shared" si="14"/>
        <v>209598.43593884486</v>
      </c>
      <c r="F223" s="43">
        <f t="shared" si="14"/>
        <v>68116.181760178923</v>
      </c>
      <c r="G223" s="43">
        <f t="shared" si="14"/>
        <v>0</v>
      </c>
      <c r="H223" s="43">
        <f t="shared" si="15"/>
        <v>2082894.651366137</v>
      </c>
      <c r="I223" s="1"/>
    </row>
    <row r="224" spans="2:9" x14ac:dyDescent="0.2">
      <c r="B224" s="9" t="str">
        <f>$B$38</f>
        <v>Home Economics</v>
      </c>
      <c r="C224" s="43">
        <f t="shared" si="14"/>
        <v>388946.56191877008</v>
      </c>
      <c r="D224" s="43">
        <f t="shared" si="14"/>
        <v>726044.04349070345</v>
      </c>
      <c r="E224" s="43">
        <f t="shared" si="14"/>
        <v>64495.916487523806</v>
      </c>
      <c r="F224" s="43">
        <f t="shared" si="14"/>
        <v>0</v>
      </c>
      <c r="G224" s="43">
        <f t="shared" si="14"/>
        <v>0</v>
      </c>
      <c r="H224" s="43">
        <f t="shared" si="15"/>
        <v>1179486.5218969975</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53177.88156872477</v>
      </c>
      <c r="D226" s="43">
        <f t="shared" si="14"/>
        <v>320192.53025659051</v>
      </c>
      <c r="E226" s="43">
        <f t="shared" si="14"/>
        <v>371821.88293260837</v>
      </c>
      <c r="F226" s="43">
        <f t="shared" si="14"/>
        <v>0</v>
      </c>
      <c r="G226" s="43">
        <f t="shared" si="14"/>
        <v>0</v>
      </c>
      <c r="H226" s="43">
        <f t="shared" si="15"/>
        <v>745192.29475792358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191685.1823093624</v>
      </c>
      <c r="D229" s="43">
        <f t="shared" si="14"/>
        <v>0</v>
      </c>
      <c r="E229" s="43">
        <f t="shared" si="14"/>
        <v>0</v>
      </c>
      <c r="F229" s="43">
        <f t="shared" si="14"/>
        <v>0</v>
      </c>
      <c r="G229" s="43">
        <f t="shared" si="14"/>
        <v>0</v>
      </c>
      <c r="H229" s="43">
        <f t="shared" si="15"/>
        <v>191685.1823093624</v>
      </c>
      <c r="I229" s="1"/>
    </row>
    <row r="230" spans="2:10" x14ac:dyDescent="0.2">
      <c r="B230" s="9" t="str">
        <f>$B$44</f>
        <v>Physical Training</v>
      </c>
      <c r="C230" s="43">
        <f t="shared" si="14"/>
        <v>60413.337577564052</v>
      </c>
      <c r="D230" s="43">
        <f t="shared" si="14"/>
        <v>0</v>
      </c>
      <c r="E230" s="43">
        <f t="shared" si="14"/>
        <v>0</v>
      </c>
      <c r="F230" s="43">
        <f t="shared" si="14"/>
        <v>0</v>
      </c>
      <c r="G230" s="43">
        <f t="shared" si="14"/>
        <v>0</v>
      </c>
      <c r="H230" s="43">
        <f t="shared" si="15"/>
        <v>60413.337577564052</v>
      </c>
      <c r="I230" s="1"/>
    </row>
    <row r="231" spans="2:10" x14ac:dyDescent="0.2">
      <c r="B231" s="9" t="str">
        <f>$B$45</f>
        <v>Health Services</v>
      </c>
      <c r="C231" s="43">
        <f t="shared" si="14"/>
        <v>229358.51528771728</v>
      </c>
      <c r="D231" s="43">
        <f t="shared" si="14"/>
        <v>1149476.2213533907</v>
      </c>
      <c r="E231" s="43">
        <f t="shared" si="14"/>
        <v>325084.94097668631</v>
      </c>
      <c r="F231" s="43">
        <f t="shared" si="14"/>
        <v>0</v>
      </c>
      <c r="G231" s="43">
        <f t="shared" si="14"/>
        <v>115224.72673636269</v>
      </c>
      <c r="H231" s="43">
        <f t="shared" si="15"/>
        <v>1819144.4043541572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827861.29183843406</v>
      </c>
      <c r="D233" s="43">
        <f t="shared" si="14"/>
        <v>3378586.9355813069</v>
      </c>
      <c r="E233" s="43">
        <f t="shared" si="14"/>
        <v>271488.99388730136</v>
      </c>
      <c r="F233" s="43">
        <f t="shared" si="14"/>
        <v>9414.4316253905836</v>
      </c>
      <c r="G233" s="43">
        <f t="shared" si="14"/>
        <v>0</v>
      </c>
      <c r="H233" s="43">
        <f t="shared" si="15"/>
        <v>4487351.6529324334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581604.72284925415</v>
      </c>
      <c r="E235" s="43">
        <f t="shared" si="16"/>
        <v>0</v>
      </c>
      <c r="F235" s="43">
        <f t="shared" si="16"/>
        <v>0</v>
      </c>
      <c r="G235" s="43">
        <f t="shared" si="16"/>
        <v>0</v>
      </c>
      <c r="H235" s="43">
        <f t="shared" si="15"/>
        <v>581604.72284925415</v>
      </c>
      <c r="I235" s="1"/>
    </row>
    <row r="236" spans="2:10" x14ac:dyDescent="0.2">
      <c r="B236" s="9" t="str">
        <f>$B$50</f>
        <v>Technology</v>
      </c>
      <c r="C236" s="43">
        <f t="shared" si="16"/>
        <v>128606.15041275228</v>
      </c>
      <c r="D236" s="43">
        <f t="shared" si="16"/>
        <v>340498.46508594701</v>
      </c>
      <c r="E236" s="43">
        <f t="shared" si="16"/>
        <v>7497.0521226223054</v>
      </c>
      <c r="F236" s="43">
        <f t="shared" si="16"/>
        <v>0</v>
      </c>
      <c r="G236" s="43">
        <f t="shared" si="16"/>
        <v>0</v>
      </c>
      <c r="H236" s="43">
        <f t="shared" si="15"/>
        <v>476601.66762132163</v>
      </c>
      <c r="I236" s="1"/>
    </row>
    <row r="237" spans="2:10" x14ac:dyDescent="0.2">
      <c r="B237" s="9" t="str">
        <f>$B$51</f>
        <v>Nursing</v>
      </c>
      <c r="C237" s="43">
        <f t="shared" si="16"/>
        <v>353.61251171019035</v>
      </c>
      <c r="D237" s="43">
        <f t="shared" si="16"/>
        <v>301329.38553353032</v>
      </c>
      <c r="E237" s="43">
        <f t="shared" si="16"/>
        <v>80712.944128657153</v>
      </c>
      <c r="F237" s="43">
        <f t="shared" si="16"/>
        <v>0</v>
      </c>
      <c r="G237" s="43">
        <f t="shared" si="16"/>
        <v>0</v>
      </c>
      <c r="H237" s="43">
        <f t="shared" si="15"/>
        <v>382395.9421738977</v>
      </c>
      <c r="I237" s="1"/>
    </row>
    <row r="238" spans="2:10" x14ac:dyDescent="0.2">
      <c r="B238" s="39" t="str">
        <f>$B$52</f>
        <v>Totals</v>
      </c>
      <c r="C238" s="42">
        <f>SUM(C218:C237)</f>
        <v>14221207.182486285</v>
      </c>
      <c r="D238" s="42">
        <f>SUM(D218:D237)</f>
        <v>18811150.84256288</v>
      </c>
      <c r="E238" s="42">
        <f>SUM(E218:E237)</f>
        <v>3280571.7653452028</v>
      </c>
      <c r="F238" s="42">
        <f>SUM(F218:F237)</f>
        <v>371385.48286926828</v>
      </c>
      <c r="G238" s="42">
        <f>SUM(G218:G237)</f>
        <v>115224.72673636269</v>
      </c>
      <c r="H238" s="42">
        <f t="shared" si="15"/>
        <v>36799539.999999993</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18441250</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3967575.5555838672</v>
      </c>
      <c r="D243" s="42">
        <f t="shared" si="17"/>
        <v>3077071.7464176677</v>
      </c>
      <c r="E243" s="42">
        <f t="shared" si="17"/>
        <v>519075.6176584005</v>
      </c>
      <c r="F243" s="42">
        <f t="shared" si="17"/>
        <v>35175.567898063069</v>
      </c>
      <c r="G243" s="42">
        <f t="shared" si="17"/>
        <v>0</v>
      </c>
      <c r="H243" s="42">
        <f>SUM(C243:G243)</f>
        <v>7598898.4875579989</v>
      </c>
      <c r="I243" s="1"/>
    </row>
    <row r="244" spans="2:9" x14ac:dyDescent="0.2">
      <c r="B244" s="9" t="str">
        <f>$B$33</f>
        <v>Science</v>
      </c>
      <c r="C244" s="43">
        <f t="shared" si="17"/>
        <v>1337010.545233378</v>
      </c>
      <c r="D244" s="43">
        <f t="shared" si="17"/>
        <v>878711.9459650272</v>
      </c>
      <c r="E244" s="43">
        <f t="shared" si="17"/>
        <v>96109.324618543746</v>
      </c>
      <c r="F244" s="43">
        <f t="shared" si="17"/>
        <v>27960.066790768084</v>
      </c>
      <c r="G244" s="43">
        <f t="shared" si="17"/>
        <v>0</v>
      </c>
      <c r="H244" s="43">
        <f t="shared" ref="H244:H263" si="18">SUM(C244:G244)</f>
        <v>2339791.8826077171</v>
      </c>
      <c r="I244" s="1"/>
    </row>
    <row r="245" spans="2:9" x14ac:dyDescent="0.2">
      <c r="B245" s="9" t="str">
        <f>$B$34</f>
        <v>Fine Arts</v>
      </c>
      <c r="C245" s="43">
        <f t="shared" si="17"/>
        <v>613360.48839135759</v>
      </c>
      <c r="D245" s="43">
        <f t="shared" si="17"/>
        <v>698144.05873268191</v>
      </c>
      <c r="E245" s="43">
        <f t="shared" si="17"/>
        <v>61683.694619331516</v>
      </c>
      <c r="F245" s="43">
        <f t="shared" si="17"/>
        <v>0</v>
      </c>
      <c r="G245" s="43">
        <f t="shared" si="17"/>
        <v>0</v>
      </c>
      <c r="H245" s="43">
        <f t="shared" si="18"/>
        <v>1373188.2417433709</v>
      </c>
      <c r="I245" s="1"/>
    </row>
    <row r="246" spans="2:9" x14ac:dyDescent="0.2">
      <c r="B246" s="9" t="str">
        <f>$B$35</f>
        <v>Teacher Education</v>
      </c>
      <c r="C246" s="43">
        <f t="shared" si="17"/>
        <v>44900.981148990642</v>
      </c>
      <c r="D246" s="43">
        <f t="shared" si="17"/>
        <v>510131.72946406307</v>
      </c>
      <c r="E246" s="43">
        <f t="shared" si="17"/>
        <v>285396.9991652958</v>
      </c>
      <c r="F246" s="43">
        <f t="shared" si="17"/>
        <v>83914.890281473941</v>
      </c>
      <c r="G246" s="43">
        <f t="shared" si="17"/>
        <v>0</v>
      </c>
      <c r="H246" s="43">
        <f t="shared" si="18"/>
        <v>924344.6000598236</v>
      </c>
      <c r="I246" s="1"/>
    </row>
    <row r="247" spans="2:9" x14ac:dyDescent="0.2">
      <c r="B247" s="9" t="str">
        <f>$B$36</f>
        <v>Agriculture</v>
      </c>
      <c r="C247" s="43">
        <f t="shared" si="17"/>
        <v>32551.16666174549</v>
      </c>
      <c r="D247" s="43">
        <f t="shared" si="17"/>
        <v>140480.37022406692</v>
      </c>
      <c r="E247" s="43">
        <f t="shared" si="17"/>
        <v>14868.03524733779</v>
      </c>
      <c r="F247" s="43">
        <f t="shared" si="17"/>
        <v>208.13945501812466</v>
      </c>
      <c r="G247" s="43">
        <f t="shared" si="17"/>
        <v>0</v>
      </c>
      <c r="H247" s="43">
        <f t="shared" si="18"/>
        <v>188107.71158816834</v>
      </c>
      <c r="I247" s="1"/>
    </row>
    <row r="248" spans="2:9" x14ac:dyDescent="0.2">
      <c r="B248" s="9" t="str">
        <f>$B$37</f>
        <v>Engineering</v>
      </c>
      <c r="C248" s="43">
        <f t="shared" si="17"/>
        <v>188913.99445775998</v>
      </c>
      <c r="D248" s="43">
        <f t="shared" si="17"/>
        <v>715710.79965280916</v>
      </c>
      <c r="E248" s="43">
        <f t="shared" si="17"/>
        <v>105035.47481183794</v>
      </c>
      <c r="F248" s="43">
        <f t="shared" si="17"/>
        <v>34134.870622972448</v>
      </c>
      <c r="G248" s="43">
        <f t="shared" si="17"/>
        <v>0</v>
      </c>
      <c r="H248" s="43">
        <f t="shared" si="18"/>
        <v>1043795.1395453796</v>
      </c>
      <c r="I248" s="1"/>
    </row>
    <row r="249" spans="2:9" x14ac:dyDescent="0.2">
      <c r="B249" s="9" t="str">
        <f>$B$38</f>
        <v>Home Economics</v>
      </c>
      <c r="C249" s="43">
        <f t="shared" si="17"/>
        <v>194911.69685774657</v>
      </c>
      <c r="D249" s="43">
        <f t="shared" si="17"/>
        <v>363840.40988074674</v>
      </c>
      <c r="E249" s="43">
        <f t="shared" si="17"/>
        <v>32320.657267062259</v>
      </c>
      <c r="F249" s="43">
        <f t="shared" si="17"/>
        <v>0</v>
      </c>
      <c r="G249" s="43">
        <f t="shared" si="17"/>
        <v>0</v>
      </c>
      <c r="H249" s="43">
        <f t="shared" si="18"/>
        <v>591072.76400555554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26648.882254485947</v>
      </c>
      <c r="D251" s="43">
        <f t="shared" si="17"/>
        <v>160457.1823070166</v>
      </c>
      <c r="E251" s="43">
        <f t="shared" si="17"/>
        <v>186330.05463195906</v>
      </c>
      <c r="F251" s="43">
        <f t="shared" si="17"/>
        <v>0</v>
      </c>
      <c r="G251" s="43">
        <f t="shared" si="17"/>
        <v>0</v>
      </c>
      <c r="H251" s="43">
        <f t="shared" si="18"/>
        <v>373436.11919346161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96058.65639251277</v>
      </c>
      <c r="D254" s="43">
        <f t="shared" si="17"/>
        <v>0</v>
      </c>
      <c r="E254" s="43">
        <f t="shared" si="17"/>
        <v>0</v>
      </c>
      <c r="F254" s="43">
        <f t="shared" si="17"/>
        <v>0</v>
      </c>
      <c r="G254" s="43">
        <f t="shared" si="17"/>
        <v>0</v>
      </c>
      <c r="H254" s="43">
        <f t="shared" si="18"/>
        <v>96058.65639251277</v>
      </c>
      <c r="I254" s="1"/>
    </row>
    <row r="255" spans="2:9" x14ac:dyDescent="0.2">
      <c r="B255" s="9" t="str">
        <f>$B$44</f>
        <v>Physical Training</v>
      </c>
      <c r="C255" s="43">
        <f t="shared" si="17"/>
        <v>30274.765978114214</v>
      </c>
      <c r="D255" s="43">
        <f t="shared" si="17"/>
        <v>0</v>
      </c>
      <c r="E255" s="43">
        <f t="shared" si="17"/>
        <v>0</v>
      </c>
      <c r="F255" s="43">
        <f t="shared" si="17"/>
        <v>0</v>
      </c>
      <c r="G255" s="43">
        <f t="shared" si="17"/>
        <v>0</v>
      </c>
      <c r="H255" s="43">
        <f t="shared" si="18"/>
        <v>30274.765978114214</v>
      </c>
      <c r="I255" s="1"/>
    </row>
    <row r="256" spans="2:9" x14ac:dyDescent="0.2">
      <c r="B256" s="9" t="str">
        <f>$B$45</f>
        <v>Health Services</v>
      </c>
      <c r="C256" s="43">
        <f t="shared" si="17"/>
        <v>114937.78781065243</v>
      </c>
      <c r="D256" s="43">
        <f t="shared" si="17"/>
        <v>576033.78648301633</v>
      </c>
      <c r="E256" s="43">
        <f t="shared" si="17"/>
        <v>162908.90233373342</v>
      </c>
      <c r="F256" s="43">
        <f t="shared" si="17"/>
        <v>0</v>
      </c>
      <c r="G256" s="43">
        <f t="shared" si="17"/>
        <v>57742.243297795256</v>
      </c>
      <c r="H256" s="43">
        <f t="shared" si="18"/>
        <v>911622.71992519742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414863.80123543722</v>
      </c>
      <c r="D258" s="43">
        <f t="shared" si="17"/>
        <v>1693101.7704511734</v>
      </c>
      <c r="E258" s="43">
        <f t="shared" si="17"/>
        <v>136050.51608047806</v>
      </c>
      <c r="F258" s="43">
        <f t="shared" si="17"/>
        <v>4717.8276470774927</v>
      </c>
      <c r="G258" s="43">
        <f t="shared" si="17"/>
        <v>0</v>
      </c>
      <c r="H258" s="43">
        <f t="shared" si="18"/>
        <v>2248733.9154141662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291457.93929064897</v>
      </c>
      <c r="E260" s="43">
        <f t="shared" si="19"/>
        <v>0</v>
      </c>
      <c r="F260" s="43">
        <f t="shared" si="19"/>
        <v>0</v>
      </c>
      <c r="G260" s="43">
        <f t="shared" si="19"/>
        <v>0</v>
      </c>
      <c r="H260" s="43">
        <f t="shared" si="18"/>
        <v>291457.93929064897</v>
      </c>
      <c r="I260" s="1"/>
    </row>
    <row r="261" spans="2:10" x14ac:dyDescent="0.2">
      <c r="B261" s="9" t="str">
        <f>$B$50</f>
        <v>Technology</v>
      </c>
      <c r="C261" s="43">
        <f t="shared" si="19"/>
        <v>64448.038516219713</v>
      </c>
      <c r="D261" s="43">
        <f t="shared" si="19"/>
        <v>170633.03832782205</v>
      </c>
      <c r="E261" s="43">
        <f t="shared" si="19"/>
        <v>3756.9766485208393</v>
      </c>
      <c r="F261" s="43">
        <f t="shared" si="19"/>
        <v>0</v>
      </c>
      <c r="G261" s="43">
        <f t="shared" si="19"/>
        <v>0</v>
      </c>
      <c r="H261" s="43">
        <f t="shared" si="18"/>
        <v>238838.05349256261</v>
      </c>
      <c r="I261" s="1"/>
    </row>
    <row r="262" spans="2:10" x14ac:dyDescent="0.2">
      <c r="B262" s="9" t="str">
        <f>$B$51</f>
        <v>Nursing</v>
      </c>
      <c r="C262" s="43">
        <f t="shared" si="19"/>
        <v>177.20484363596793</v>
      </c>
      <c r="D262" s="43">
        <f t="shared" si="19"/>
        <v>151004.34763505781</v>
      </c>
      <c r="E262" s="43">
        <f t="shared" si="19"/>
        <v>40447.450726628609</v>
      </c>
      <c r="F262" s="43">
        <f t="shared" si="19"/>
        <v>0</v>
      </c>
      <c r="G262" s="43">
        <f t="shared" si="19"/>
        <v>0</v>
      </c>
      <c r="H262" s="43">
        <f t="shared" si="18"/>
        <v>191629.00320532237</v>
      </c>
      <c r="I262" s="1"/>
    </row>
    <row r="263" spans="2:10" x14ac:dyDescent="0.2">
      <c r="B263" s="39" t="str">
        <f>$B$52</f>
        <v>Totals</v>
      </c>
      <c r="C263" s="42">
        <f>SUM(C243:C262)</f>
        <v>7126633.5653659049</v>
      </c>
      <c r="D263" s="42">
        <f>SUM(D243:D262)</f>
        <v>9426779.1248317994</v>
      </c>
      <c r="E263" s="42">
        <f>SUM(E243:E262)</f>
        <v>1643983.7038091295</v>
      </c>
      <c r="F263" s="42">
        <f>SUM(F243:F262)</f>
        <v>186111.36269537319</v>
      </c>
      <c r="G263" s="42">
        <f>SUM(G243:G262)</f>
        <v>57742.243297795256</v>
      </c>
      <c r="H263" s="42">
        <f t="shared" si="18"/>
        <v>18441250.000000004</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68239268.258816391</v>
      </c>
      <c r="D268" s="42">
        <f t="shared" si="20"/>
        <v>51599783.365597084</v>
      </c>
      <c r="E268" s="42">
        <f t="shared" si="20"/>
        <v>26991187.82396698</v>
      </c>
      <c r="F268" s="42">
        <f t="shared" si="20"/>
        <v>2733221.5568980263</v>
      </c>
      <c r="G268" s="42">
        <f t="shared" si="20"/>
        <v>0</v>
      </c>
      <c r="H268" s="42">
        <f>SUM(C268:G268)</f>
        <v>149563461.0052785</v>
      </c>
      <c r="I268" s="1"/>
    </row>
    <row r="269" spans="2:10" x14ac:dyDescent="0.2">
      <c r="B269" s="9" t="str">
        <f>$B$33</f>
        <v>Science</v>
      </c>
      <c r="C269" s="43">
        <f t="shared" si="20"/>
        <v>26361675.762894124</v>
      </c>
      <c r="D269" s="43">
        <f t="shared" si="20"/>
        <v>18505138.866187438</v>
      </c>
      <c r="E269" s="43">
        <f t="shared" si="20"/>
        <v>9259885.6283467524</v>
      </c>
      <c r="F269" s="43">
        <f t="shared" si="20"/>
        <v>3021698.9409189145</v>
      </c>
      <c r="G269" s="43">
        <f t="shared" si="20"/>
        <v>0</v>
      </c>
      <c r="H269" s="43">
        <f t="shared" ref="H269:H288" si="21">SUM(C269:G269)</f>
        <v>57148399.198347233</v>
      </c>
      <c r="I269" s="1"/>
    </row>
    <row r="270" spans="2:10" x14ac:dyDescent="0.2">
      <c r="B270" s="9" t="str">
        <f>$B$34</f>
        <v>Fine Arts</v>
      </c>
      <c r="C270" s="43">
        <f t="shared" si="20"/>
        <v>13695917.504175991</v>
      </c>
      <c r="D270" s="43">
        <f t="shared" si="20"/>
        <v>15196733.584305549</v>
      </c>
      <c r="E270" s="43">
        <f t="shared" si="20"/>
        <v>5011523.4487753566</v>
      </c>
      <c r="F270" s="43">
        <f t="shared" si="20"/>
        <v>0</v>
      </c>
      <c r="G270" s="43">
        <f t="shared" si="20"/>
        <v>0</v>
      </c>
      <c r="H270" s="43">
        <f t="shared" si="21"/>
        <v>33904174.537256896</v>
      </c>
      <c r="I270" s="1"/>
    </row>
    <row r="271" spans="2:10" x14ac:dyDescent="0.2">
      <c r="B271" s="9" t="str">
        <f>$B$35</f>
        <v>Teacher Education</v>
      </c>
      <c r="C271" s="43">
        <f t="shared" si="20"/>
        <v>889606.05318760104</v>
      </c>
      <c r="D271" s="43">
        <f t="shared" si="20"/>
        <v>8035412.065140957</v>
      </c>
      <c r="E271" s="43">
        <f t="shared" si="20"/>
        <v>8994580.2894648854</v>
      </c>
      <c r="F271" s="43">
        <f t="shared" si="20"/>
        <v>4414065.7863946967</v>
      </c>
      <c r="G271" s="43">
        <f t="shared" si="20"/>
        <v>0</v>
      </c>
      <c r="H271" s="43">
        <f t="shared" si="21"/>
        <v>22333664.19418814</v>
      </c>
      <c r="I271" s="1"/>
    </row>
    <row r="272" spans="2:10" x14ac:dyDescent="0.2">
      <c r="B272" s="9" t="str">
        <f>$B$36</f>
        <v>Agriculture</v>
      </c>
      <c r="C272" s="43">
        <f t="shared" si="20"/>
        <v>595823.9994973921</v>
      </c>
      <c r="D272" s="43">
        <f t="shared" si="20"/>
        <v>2378472.4819601541</v>
      </c>
      <c r="E272" s="43">
        <f t="shared" si="20"/>
        <v>421786.2811044149</v>
      </c>
      <c r="F272" s="43">
        <f t="shared" si="20"/>
        <v>8286.4578141405473</v>
      </c>
      <c r="G272" s="43">
        <f t="shared" si="20"/>
        <v>0</v>
      </c>
      <c r="H272" s="43">
        <f t="shared" si="21"/>
        <v>3404369.2203761018</v>
      </c>
      <c r="I272" s="1"/>
    </row>
    <row r="273" spans="2:10" x14ac:dyDescent="0.2">
      <c r="B273" s="9" t="str">
        <f>$B$37</f>
        <v>Engineering</v>
      </c>
      <c r="C273" s="43">
        <f t="shared" si="20"/>
        <v>5025299.8643507538</v>
      </c>
      <c r="D273" s="43">
        <f t="shared" si="20"/>
        <v>15158501.516957471</v>
      </c>
      <c r="E273" s="43">
        <f t="shared" si="20"/>
        <v>5910472.7664849954</v>
      </c>
      <c r="F273" s="43">
        <f t="shared" si="20"/>
        <v>2461886.6492499625</v>
      </c>
      <c r="G273" s="43">
        <f t="shared" si="20"/>
        <v>0</v>
      </c>
      <c r="H273" s="43">
        <f t="shared" si="21"/>
        <v>28556160.797043182</v>
      </c>
      <c r="I273" s="1"/>
    </row>
    <row r="274" spans="2:10" x14ac:dyDescent="0.2">
      <c r="B274" s="9" t="str">
        <f>$B$38</f>
        <v>Home Economics</v>
      </c>
      <c r="C274" s="43">
        <f t="shared" si="20"/>
        <v>3235363.7586398232</v>
      </c>
      <c r="D274" s="43">
        <f t="shared" si="20"/>
        <v>4931167.3094841866</v>
      </c>
      <c r="E274" s="43">
        <f t="shared" si="20"/>
        <v>1693766.1602495145</v>
      </c>
      <c r="F274" s="43">
        <f t="shared" si="20"/>
        <v>0</v>
      </c>
      <c r="G274" s="43">
        <f t="shared" si="20"/>
        <v>0</v>
      </c>
      <c r="H274" s="43">
        <f t="shared" si="21"/>
        <v>9860297.2283735238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681978.79613458179</v>
      </c>
      <c r="D276" s="43">
        <f t="shared" si="20"/>
        <v>2917334.0610320955</v>
      </c>
      <c r="E276" s="43">
        <f t="shared" si="20"/>
        <v>4612191.179290453</v>
      </c>
      <c r="F276" s="43">
        <f t="shared" si="20"/>
        <v>0</v>
      </c>
      <c r="G276" s="43">
        <f t="shared" si="20"/>
        <v>0</v>
      </c>
      <c r="H276" s="43">
        <f t="shared" si="21"/>
        <v>8211504.0364571307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1409224.7629371346</v>
      </c>
      <c r="D279" s="43">
        <f t="shared" si="20"/>
        <v>0</v>
      </c>
      <c r="E279" s="43">
        <f t="shared" si="20"/>
        <v>0</v>
      </c>
      <c r="F279" s="43">
        <f t="shared" si="20"/>
        <v>0</v>
      </c>
      <c r="G279" s="43">
        <f t="shared" si="20"/>
        <v>0</v>
      </c>
      <c r="H279" s="43">
        <f t="shared" si="21"/>
        <v>1409224.7629371346</v>
      </c>
      <c r="I279" s="1"/>
    </row>
    <row r="280" spans="2:10" x14ac:dyDescent="0.2">
      <c r="B280" s="9" t="str">
        <f>$B$44</f>
        <v>Physical Training</v>
      </c>
      <c r="C280" s="43">
        <f t="shared" si="20"/>
        <v>664882.15234174335</v>
      </c>
      <c r="D280" s="43">
        <f t="shared" si="20"/>
        <v>0</v>
      </c>
      <c r="E280" s="43">
        <f t="shared" si="20"/>
        <v>0</v>
      </c>
      <c r="F280" s="43">
        <f t="shared" si="20"/>
        <v>0</v>
      </c>
      <c r="G280" s="43">
        <f t="shared" si="20"/>
        <v>0</v>
      </c>
      <c r="H280" s="43">
        <f t="shared" si="21"/>
        <v>664882.15234174335</v>
      </c>
      <c r="I280" s="1"/>
    </row>
    <row r="281" spans="2:10" x14ac:dyDescent="0.2">
      <c r="B281" s="9" t="str">
        <f>$B$45</f>
        <v>Health Services</v>
      </c>
      <c r="C281" s="43">
        <f t="shared" si="20"/>
        <v>2283730.4109575255</v>
      </c>
      <c r="D281" s="43">
        <f t="shared" si="20"/>
        <v>11389860.646476876</v>
      </c>
      <c r="E281" s="43">
        <f t="shared" si="20"/>
        <v>5374702.2930811876</v>
      </c>
      <c r="F281" s="43">
        <f t="shared" si="20"/>
        <v>0</v>
      </c>
      <c r="G281" s="43">
        <f t="shared" si="20"/>
        <v>3683876.2326981816</v>
      </c>
      <c r="H281" s="43">
        <f t="shared" si="21"/>
        <v>22732169.583213769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5887818.6195086241</v>
      </c>
      <c r="D283" s="43">
        <f t="shared" si="20"/>
        <v>23223213.397985358</v>
      </c>
      <c r="E283" s="43">
        <f t="shared" si="20"/>
        <v>5331211.0744006298</v>
      </c>
      <c r="F283" s="43">
        <f t="shared" si="20"/>
        <v>116666.02203676059</v>
      </c>
      <c r="G283" s="43">
        <f t="shared" si="20"/>
        <v>0</v>
      </c>
      <c r="H283" s="43">
        <f t="shared" si="21"/>
        <v>34558909.113931373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5930510.4225759618</v>
      </c>
      <c r="E285" s="43">
        <f t="shared" si="22"/>
        <v>0</v>
      </c>
      <c r="F285" s="43">
        <f t="shared" si="22"/>
        <v>0</v>
      </c>
      <c r="G285" s="43">
        <f t="shared" si="22"/>
        <v>0</v>
      </c>
      <c r="H285" s="43">
        <f t="shared" si="21"/>
        <v>5930510.4225759618</v>
      </c>
      <c r="I285" s="1"/>
    </row>
    <row r="286" spans="2:10" x14ac:dyDescent="0.2">
      <c r="B286" s="9" t="str">
        <f>$B$50</f>
        <v>Technology</v>
      </c>
      <c r="C286" s="43">
        <f t="shared" si="22"/>
        <v>2502977.3430558369</v>
      </c>
      <c r="D286" s="43">
        <f t="shared" si="22"/>
        <v>3205349.8948576413</v>
      </c>
      <c r="E286" s="43">
        <f t="shared" si="22"/>
        <v>381261.69772314868</v>
      </c>
      <c r="F286" s="43">
        <f t="shared" si="22"/>
        <v>0</v>
      </c>
      <c r="G286" s="43">
        <f t="shared" si="22"/>
        <v>0</v>
      </c>
      <c r="H286" s="43">
        <f t="shared" si="21"/>
        <v>6089588.9356366266</v>
      </c>
      <c r="I286" s="1"/>
    </row>
    <row r="287" spans="2:10" x14ac:dyDescent="0.2">
      <c r="B287" s="9" t="str">
        <f>$B$51</f>
        <v>Nursing</v>
      </c>
      <c r="C287" s="43">
        <f t="shared" si="22"/>
        <v>9684.2186305519735</v>
      </c>
      <c r="D287" s="43">
        <f t="shared" si="22"/>
        <v>4781984.5059403889</v>
      </c>
      <c r="E287" s="43">
        <f t="shared" si="22"/>
        <v>1804770.0196388531</v>
      </c>
      <c r="F287" s="43">
        <f t="shared" si="22"/>
        <v>0</v>
      </c>
      <c r="G287" s="43">
        <f t="shared" si="22"/>
        <v>0</v>
      </c>
      <c r="H287" s="43">
        <f t="shared" si="21"/>
        <v>6596438.7442097943</v>
      </c>
      <c r="I287" s="1"/>
    </row>
    <row r="288" spans="2:10" x14ac:dyDescent="0.2">
      <c r="B288" s="39" t="str">
        <f>$B$52</f>
        <v>Totals</v>
      </c>
      <c r="C288" s="42">
        <f>SUM(C268:C287)</f>
        <v>131483251.50512806</v>
      </c>
      <c r="D288" s="42">
        <f>SUM(D268:D287)</f>
        <v>167253462.11850116</v>
      </c>
      <c r="E288" s="42">
        <f>SUM(E268:E287)</f>
        <v>75787338.662527189</v>
      </c>
      <c r="F288" s="42">
        <f>SUM(F268:F287)</f>
        <v>12755825.413312502</v>
      </c>
      <c r="G288" s="42">
        <f>SUM(G268:G287)</f>
        <v>3683876.2326981816</v>
      </c>
      <c r="H288" s="42">
        <f t="shared" si="21"/>
        <v>390963753.93216711</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234.4452248410723</v>
      </c>
      <c r="D293" s="40">
        <f t="shared" si="23"/>
        <v>449.0530108051405</v>
      </c>
      <c r="E293" s="40">
        <f t="shared" si="23"/>
        <v>1385.513465631486</v>
      </c>
      <c r="F293" s="40">
        <f t="shared" si="23"/>
        <v>2695.4847701163967</v>
      </c>
      <c r="G293" s="41">
        <f t="shared" si="23"/>
        <v>0</v>
      </c>
      <c r="H293" s="42">
        <f t="shared" si="23"/>
        <v>350.70101297929165</v>
      </c>
      <c r="I293" s="1"/>
    </row>
    <row r="294" spans="2:10" x14ac:dyDescent="0.2">
      <c r="B294" s="9" t="str">
        <f>$B$33</f>
        <v>Science</v>
      </c>
      <c r="C294" s="75">
        <f t="shared" si="23"/>
        <v>268.76358018957154</v>
      </c>
      <c r="D294" s="75">
        <f t="shared" si="23"/>
        <v>563.94035674368979</v>
      </c>
      <c r="E294" s="75">
        <f t="shared" si="23"/>
        <v>2567.1986771130446</v>
      </c>
      <c r="F294" s="75">
        <f t="shared" si="23"/>
        <v>3749.0061301723504</v>
      </c>
      <c r="G294" s="95">
        <f t="shared" si="23"/>
        <v>0</v>
      </c>
      <c r="H294" s="43">
        <f t="shared" si="23"/>
        <v>422.345388423401</v>
      </c>
      <c r="I294" s="1"/>
    </row>
    <row r="295" spans="2:10" x14ac:dyDescent="0.2">
      <c r="B295" s="9" t="str">
        <f>$B$34</f>
        <v>Fine Arts</v>
      </c>
      <c r="C295" s="75">
        <f t="shared" si="23"/>
        <v>304.37401391594977</v>
      </c>
      <c r="D295" s="75">
        <f t="shared" si="23"/>
        <v>582.89799333763756</v>
      </c>
      <c r="E295" s="75">
        <f t="shared" si="23"/>
        <v>2164.8049454753159</v>
      </c>
      <c r="F295" s="75">
        <f t="shared" si="23"/>
        <v>0</v>
      </c>
      <c r="G295" s="95">
        <f t="shared" si="23"/>
        <v>0</v>
      </c>
      <c r="H295" s="43">
        <f t="shared" si="23"/>
        <v>462.01674144225359</v>
      </c>
      <c r="I295" s="1"/>
    </row>
    <row r="296" spans="2:10" x14ac:dyDescent="0.2">
      <c r="B296" s="9" t="str">
        <f>$B$35</f>
        <v>Teacher Education</v>
      </c>
      <c r="C296" s="75">
        <f t="shared" si="23"/>
        <v>270.06862574001246</v>
      </c>
      <c r="D296" s="75">
        <f t="shared" si="23"/>
        <v>421.8064076189479</v>
      </c>
      <c r="E296" s="75">
        <f t="shared" si="23"/>
        <v>839.75168419987722</v>
      </c>
      <c r="F296" s="75">
        <f t="shared" si="23"/>
        <v>1824.7481547725079</v>
      </c>
      <c r="G296" s="95">
        <f t="shared" si="23"/>
        <v>0</v>
      </c>
      <c r="H296" s="43">
        <f t="shared" si="23"/>
        <v>629.57840091864864</v>
      </c>
      <c r="I296" s="1"/>
    </row>
    <row r="297" spans="2:10" x14ac:dyDescent="0.2">
      <c r="B297" s="9" t="str">
        <f>$B$36</f>
        <v>Agriculture</v>
      </c>
      <c r="C297" s="75">
        <f t="shared" si="23"/>
        <v>249.50753747796989</v>
      </c>
      <c r="D297" s="75">
        <f t="shared" si="23"/>
        <v>453.38781585210717</v>
      </c>
      <c r="E297" s="75">
        <f t="shared" si="23"/>
        <v>755.8893926602417</v>
      </c>
      <c r="F297" s="75">
        <f t="shared" si="23"/>
        <v>1381.0763023567579</v>
      </c>
      <c r="G297" s="95">
        <f t="shared" si="23"/>
        <v>0</v>
      </c>
      <c r="H297" s="43">
        <f t="shared" si="23"/>
        <v>415.26826303685067</v>
      </c>
      <c r="I297" s="1"/>
    </row>
    <row r="298" spans="2:10" x14ac:dyDescent="0.2">
      <c r="B298" s="9" t="str">
        <f>$B$37</f>
        <v>Engineering</v>
      </c>
      <c r="C298" s="75">
        <f t="shared" si="23"/>
        <v>362.60190954258991</v>
      </c>
      <c r="D298" s="75">
        <f t="shared" si="23"/>
        <v>567.16060601479671</v>
      </c>
      <c r="E298" s="75">
        <f t="shared" si="23"/>
        <v>1499.3588956075585</v>
      </c>
      <c r="F298" s="75">
        <f t="shared" si="23"/>
        <v>2501.9173264735391</v>
      </c>
      <c r="G298" s="95">
        <f t="shared" si="23"/>
        <v>0</v>
      </c>
      <c r="H298" s="43">
        <f t="shared" si="23"/>
        <v>627.44245027779891</v>
      </c>
      <c r="I298" s="1"/>
    </row>
    <row r="299" spans="2:10" x14ac:dyDescent="0.2">
      <c r="B299" s="9" t="str">
        <f>$B$38</f>
        <v>Home Economics</v>
      </c>
      <c r="C299" s="75">
        <f t="shared" si="23"/>
        <v>226.26503662073034</v>
      </c>
      <c r="D299" s="75">
        <f t="shared" si="23"/>
        <v>362.93275259322786</v>
      </c>
      <c r="E299" s="75">
        <f t="shared" si="23"/>
        <v>1396.34473227495</v>
      </c>
      <c r="F299" s="75">
        <f t="shared" si="23"/>
        <v>0</v>
      </c>
      <c r="G299" s="95">
        <f t="shared" si="23"/>
        <v>0</v>
      </c>
      <c r="H299" s="43">
        <f t="shared" si="23"/>
        <v>338.85347360299403</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348.8382588923692</v>
      </c>
      <c r="D301" s="75">
        <f t="shared" si="23"/>
        <v>486.87150551269951</v>
      </c>
      <c r="E301" s="75">
        <f t="shared" si="23"/>
        <v>659.54399818253296</v>
      </c>
      <c r="F301" s="75">
        <f t="shared" si="23"/>
        <v>0</v>
      </c>
      <c r="G301" s="95">
        <f t="shared" si="23"/>
        <v>0</v>
      </c>
      <c r="H301" s="43">
        <f t="shared" si="23"/>
        <v>549.63213095429251</v>
      </c>
      <c r="I301" s="1"/>
    </row>
    <row r="302" spans="2:10"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199.9751330973655</v>
      </c>
      <c r="D304" s="75">
        <f t="shared" si="23"/>
        <v>0</v>
      </c>
      <c r="E304" s="75">
        <f t="shared" si="23"/>
        <v>0</v>
      </c>
      <c r="F304" s="75">
        <f t="shared" si="23"/>
        <v>0</v>
      </c>
      <c r="G304" s="95">
        <f t="shared" si="23"/>
        <v>0</v>
      </c>
      <c r="H304" s="43">
        <f t="shared" si="23"/>
        <v>199.9751330973655</v>
      </c>
      <c r="I304" s="1"/>
    </row>
    <row r="305" spans="2:10" x14ac:dyDescent="0.2">
      <c r="B305" s="9" t="str">
        <f>$B$44</f>
        <v>Physical Training</v>
      </c>
      <c r="C305" s="75">
        <f t="shared" si="23"/>
        <v>299.36161744337835</v>
      </c>
      <c r="D305" s="75">
        <f t="shared" si="23"/>
        <v>0</v>
      </c>
      <c r="E305" s="75">
        <f t="shared" si="23"/>
        <v>0</v>
      </c>
      <c r="F305" s="75">
        <f t="shared" si="23"/>
        <v>0</v>
      </c>
      <c r="G305" s="95">
        <f t="shared" si="23"/>
        <v>0</v>
      </c>
      <c r="H305" s="43">
        <f t="shared" si="23"/>
        <v>299.36161744337835</v>
      </c>
      <c r="I305" s="1"/>
    </row>
    <row r="306" spans="2:10" x14ac:dyDescent="0.2">
      <c r="B306" s="9" t="str">
        <f>$B$45</f>
        <v>Health Services</v>
      </c>
      <c r="C306" s="75">
        <f t="shared" si="23"/>
        <v>270.84089314012397</v>
      </c>
      <c r="D306" s="75">
        <f t="shared" si="23"/>
        <v>529.49005841090025</v>
      </c>
      <c r="E306" s="75">
        <f t="shared" si="23"/>
        <v>879.08117322230748</v>
      </c>
      <c r="F306" s="75">
        <f t="shared" si="23"/>
        <v>0</v>
      </c>
      <c r="G306" s="95">
        <f t="shared" si="23"/>
        <v>902.46845485011795</v>
      </c>
      <c r="H306" s="43">
        <f t="shared" si="23"/>
        <v>566.33622121163376</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193.45551567302854</v>
      </c>
      <c r="D308" s="75">
        <f t="shared" si="23"/>
        <v>367.3048017901711</v>
      </c>
      <c r="E308" s="75">
        <f t="shared" si="23"/>
        <v>1044.1071434392147</v>
      </c>
      <c r="F308" s="75">
        <f t="shared" si="23"/>
        <v>857.83839732912202</v>
      </c>
      <c r="G308" s="95">
        <f t="shared" si="23"/>
        <v>0</v>
      </c>
      <c r="H308" s="43">
        <f t="shared" si="23"/>
        <v>349.42225325754902</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544.88335378316447</v>
      </c>
      <c r="E310" s="75">
        <f t="shared" si="24"/>
        <v>0</v>
      </c>
      <c r="F310" s="75">
        <f t="shared" si="24"/>
        <v>0</v>
      </c>
      <c r="G310" s="95">
        <f t="shared" si="24"/>
        <v>0</v>
      </c>
      <c r="H310" s="43">
        <f t="shared" si="24"/>
        <v>544.88335378316447</v>
      </c>
      <c r="I310" s="1"/>
    </row>
    <row r="311" spans="2:10" x14ac:dyDescent="0.2">
      <c r="B311" s="9" t="str">
        <f>$B$50</f>
        <v>Technology</v>
      </c>
      <c r="C311" s="75">
        <f t="shared" si="24"/>
        <v>529.39453110318038</v>
      </c>
      <c r="D311" s="75">
        <f t="shared" si="24"/>
        <v>503.03670666315776</v>
      </c>
      <c r="E311" s="75">
        <f t="shared" si="24"/>
        <v>2703.9836717953808</v>
      </c>
      <c r="F311" s="75">
        <f t="shared" si="24"/>
        <v>0</v>
      </c>
      <c r="G311" s="95">
        <f t="shared" si="24"/>
        <v>0</v>
      </c>
      <c r="H311" s="43">
        <f t="shared" si="24"/>
        <v>541.73017842154854</v>
      </c>
      <c r="I311" s="1"/>
    </row>
    <row r="312" spans="2:10" x14ac:dyDescent="0.2">
      <c r="B312" s="9" t="str">
        <f>$B$51</f>
        <v>Nursing</v>
      </c>
      <c r="C312" s="75">
        <f t="shared" si="24"/>
        <v>744.93989465784409</v>
      </c>
      <c r="D312" s="75">
        <f t="shared" si="24"/>
        <v>848.01995139925327</v>
      </c>
      <c r="E312" s="75">
        <f t="shared" si="24"/>
        <v>1188.9130564155819</v>
      </c>
      <c r="F312" s="75">
        <f t="shared" si="24"/>
        <v>0</v>
      </c>
      <c r="G312" s="95">
        <f t="shared" si="24"/>
        <v>0</v>
      </c>
      <c r="H312" s="43">
        <f t="shared" si="24"/>
        <v>920.00540365548034</v>
      </c>
      <c r="I312" s="1"/>
    </row>
    <row r="313" spans="2:10" x14ac:dyDescent="0.2">
      <c r="B313" s="39" t="str">
        <f>$B$52</f>
        <v>Totals</v>
      </c>
      <c r="C313" s="42">
        <f t="shared" si="24"/>
        <v>251.48856490786133</v>
      </c>
      <c r="D313" s="42">
        <f t="shared" si="24"/>
        <v>475.11543750479694</v>
      </c>
      <c r="E313" s="42">
        <f t="shared" si="24"/>
        <v>1228.3398217560607</v>
      </c>
      <c r="F313" s="42">
        <f t="shared" si="24"/>
        <v>2377.6002634319671</v>
      </c>
      <c r="G313" s="42">
        <f t="shared" si="24"/>
        <v>902.46845485011795</v>
      </c>
      <c r="H313" s="42">
        <f t="shared" si="24"/>
        <v>413.28398194507474</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1.9153856134606637</v>
      </c>
      <c r="E318" s="59">
        <f t="shared" si="25"/>
        <v>5.9097534043216688</v>
      </c>
      <c r="F318" s="59">
        <f t="shared" si="25"/>
        <v>11.497290132241485</v>
      </c>
      <c r="G318" s="59">
        <f t="shared" si="25"/>
        <v>0</v>
      </c>
      <c r="H318" s="59">
        <f t="shared" si="25"/>
        <v>1.495876118684131</v>
      </c>
      <c r="I318" s="1"/>
    </row>
    <row r="319" spans="2:10" x14ac:dyDescent="0.2">
      <c r="B319" s="9" t="str">
        <f>$B$33</f>
        <v>Science</v>
      </c>
      <c r="C319" s="59">
        <f t="shared" ref="C319:H334" si="26">IF($C$293=0,"",C294/$C$293)</f>
        <v>1.1463811232315064</v>
      </c>
      <c r="D319" s="59">
        <f t="shared" si="26"/>
        <v>2.4054247943244671</v>
      </c>
      <c r="E319" s="59">
        <f t="shared" si="26"/>
        <v>10.950100087785192</v>
      </c>
      <c r="F319" s="59">
        <f t="shared" si="26"/>
        <v>15.99096817908643</v>
      </c>
      <c r="G319" s="59">
        <f t="shared" si="26"/>
        <v>0</v>
      </c>
      <c r="H319" s="59">
        <f t="shared" si="26"/>
        <v>1.8014672242085716</v>
      </c>
      <c r="I319" s="1"/>
    </row>
    <row r="320" spans="2:10" x14ac:dyDescent="0.2">
      <c r="B320" s="9" t="str">
        <f>$B$34</f>
        <v>Fine Arts</v>
      </c>
      <c r="C320" s="59">
        <f t="shared" si="26"/>
        <v>1.2982734629049553</v>
      </c>
      <c r="D320" s="59">
        <f t="shared" si="26"/>
        <v>2.486286482195478</v>
      </c>
      <c r="E320" s="59">
        <f t="shared" si="26"/>
        <v>9.2337344338866867</v>
      </c>
      <c r="F320" s="59">
        <f t="shared" si="26"/>
        <v>0</v>
      </c>
      <c r="G320" s="59">
        <f t="shared" si="26"/>
        <v>0</v>
      </c>
      <c r="H320" s="59">
        <f t="shared" si="26"/>
        <v>1.9706809629219335</v>
      </c>
      <c r="I320" s="1"/>
    </row>
    <row r="321" spans="2:9" x14ac:dyDescent="0.2">
      <c r="B321" s="9" t="str">
        <f>$B$35</f>
        <v>Teacher Education</v>
      </c>
      <c r="C321" s="59">
        <f t="shared" si="26"/>
        <v>1.1519476497040571</v>
      </c>
      <c r="D321" s="59">
        <f t="shared" si="26"/>
        <v>1.7991682616051812</v>
      </c>
      <c r="E321" s="59">
        <f t="shared" si="26"/>
        <v>3.5818672987224849</v>
      </c>
      <c r="F321" s="59">
        <f t="shared" si="26"/>
        <v>7.7832600600395399</v>
      </c>
      <c r="G321" s="59">
        <f t="shared" si="26"/>
        <v>0</v>
      </c>
      <c r="H321" s="59">
        <f t="shared" si="26"/>
        <v>2.6853965626530996</v>
      </c>
      <c r="I321" s="1"/>
    </row>
    <row r="322" spans="2:9" x14ac:dyDescent="0.2">
      <c r="B322" s="9" t="str">
        <f>$B$36</f>
        <v>Agriculture</v>
      </c>
      <c r="C322" s="59">
        <f t="shared" si="26"/>
        <v>1.0642466172945435</v>
      </c>
      <c r="D322" s="59">
        <f t="shared" si="26"/>
        <v>1.9338752416879188</v>
      </c>
      <c r="E322" s="59">
        <f t="shared" si="26"/>
        <v>3.2241620326140161</v>
      </c>
      <c r="F322" s="59">
        <f t="shared" si="26"/>
        <v>5.8908271784719588</v>
      </c>
      <c r="G322" s="59">
        <f t="shared" si="26"/>
        <v>0</v>
      </c>
      <c r="H322" s="59">
        <f t="shared" si="26"/>
        <v>1.7712805339428697</v>
      </c>
      <c r="I322" s="1"/>
    </row>
    <row r="323" spans="2:9" x14ac:dyDescent="0.2">
      <c r="B323" s="9" t="str">
        <f>$B$37</f>
        <v>Engineering</v>
      </c>
      <c r="C323" s="59">
        <f t="shared" si="26"/>
        <v>1.5466380677550311</v>
      </c>
      <c r="D323" s="59">
        <f t="shared" si="26"/>
        <v>2.4191604090007304</v>
      </c>
      <c r="E323" s="59">
        <f t="shared" si="26"/>
        <v>6.3953484086696859</v>
      </c>
      <c r="F323" s="59">
        <f t="shared" si="26"/>
        <v>10.67164975601256</v>
      </c>
      <c r="G323" s="59">
        <f t="shared" si="26"/>
        <v>0</v>
      </c>
      <c r="H323" s="59">
        <f t="shared" si="26"/>
        <v>2.6762859030425332</v>
      </c>
      <c r="I323" s="1"/>
    </row>
    <row r="324" spans="2:9" x14ac:dyDescent="0.2">
      <c r="B324" s="9" t="str">
        <f>$B$38</f>
        <v>Home Economics</v>
      </c>
      <c r="C324" s="59">
        <f t="shared" si="26"/>
        <v>0.96510831804790553</v>
      </c>
      <c r="D324" s="59">
        <f t="shared" si="26"/>
        <v>1.5480492419466243</v>
      </c>
      <c r="E324" s="59">
        <f t="shared" si="26"/>
        <v>5.9559529660777519</v>
      </c>
      <c r="F324" s="59">
        <f t="shared" si="26"/>
        <v>0</v>
      </c>
      <c r="G324" s="59">
        <f t="shared" si="26"/>
        <v>0</v>
      </c>
      <c r="H324" s="59">
        <f t="shared" si="26"/>
        <v>1.4453417587528126</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1.4879307485526421</v>
      </c>
      <c r="D326" s="59">
        <f t="shared" si="26"/>
        <v>2.0766961913715414</v>
      </c>
      <c r="E326" s="59">
        <f t="shared" si="26"/>
        <v>2.8132114809744162</v>
      </c>
      <c r="F326" s="59">
        <f t="shared" si="26"/>
        <v>0</v>
      </c>
      <c r="G326" s="59">
        <f t="shared" si="26"/>
        <v>0</v>
      </c>
      <c r="H326" s="59">
        <f t="shared" si="26"/>
        <v>2.3443946505068798</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0.85297166207128472</v>
      </c>
      <c r="D329" s="59">
        <f t="shared" si="26"/>
        <v>0</v>
      </c>
      <c r="E329" s="59">
        <f t="shared" si="26"/>
        <v>0</v>
      </c>
      <c r="F329" s="59">
        <f t="shared" si="26"/>
        <v>0</v>
      </c>
      <c r="G329" s="59">
        <f t="shared" si="26"/>
        <v>0</v>
      </c>
      <c r="H329" s="59">
        <f t="shared" si="26"/>
        <v>0.85297166207128472</v>
      </c>
      <c r="I329" s="1"/>
    </row>
    <row r="330" spans="2:9" x14ac:dyDescent="0.2">
      <c r="B330" s="9" t="str">
        <f>$B$44</f>
        <v>Physical Training</v>
      </c>
      <c r="C330" s="59">
        <f t="shared" si="26"/>
        <v>1.2768936439047207</v>
      </c>
      <c r="D330" s="59">
        <f t="shared" si="26"/>
        <v>0</v>
      </c>
      <c r="E330" s="59">
        <f t="shared" si="26"/>
        <v>0</v>
      </c>
      <c r="F330" s="59">
        <f t="shared" si="26"/>
        <v>0</v>
      </c>
      <c r="G330" s="59">
        <f t="shared" si="26"/>
        <v>0</v>
      </c>
      <c r="H330" s="59">
        <f t="shared" si="26"/>
        <v>1.2768936439047207</v>
      </c>
      <c r="I330" s="1"/>
    </row>
    <row r="331" spans="2:9" x14ac:dyDescent="0.2">
      <c r="B331" s="9" t="str">
        <f>$B$45</f>
        <v>Health Services</v>
      </c>
      <c r="C331" s="59">
        <f t="shared" si="26"/>
        <v>1.1552416703036876</v>
      </c>
      <c r="D331" s="59">
        <f t="shared" si="26"/>
        <v>2.2584808829859315</v>
      </c>
      <c r="E331" s="59">
        <f t="shared" si="26"/>
        <v>3.7496228546272437</v>
      </c>
      <c r="F331" s="59">
        <f t="shared" si="26"/>
        <v>0</v>
      </c>
      <c r="G331" s="59">
        <f t="shared" si="26"/>
        <v>3.8493787001287436</v>
      </c>
      <c r="H331" s="59">
        <f t="shared" si="26"/>
        <v>2.4156440874218976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0.82516295993731492</v>
      </c>
      <c r="D333" s="59">
        <f t="shared" si="26"/>
        <v>1.5666977309482961</v>
      </c>
      <c r="E333" s="59">
        <f t="shared" si="26"/>
        <v>4.4535227541827851</v>
      </c>
      <c r="F333" s="59">
        <f t="shared" si="26"/>
        <v>3.6590141595361589</v>
      </c>
      <c r="G333" s="59">
        <f t="shared" si="26"/>
        <v>0</v>
      </c>
      <c r="H333" s="59">
        <f t="shared" si="26"/>
        <v>1.4904217114868443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2.3241392702817238</v>
      </c>
      <c r="E335" s="59">
        <f t="shared" si="27"/>
        <v>0</v>
      </c>
      <c r="F335" s="59">
        <f t="shared" si="27"/>
        <v>0</v>
      </c>
      <c r="G335" s="59">
        <f t="shared" si="27"/>
        <v>0</v>
      </c>
      <c r="H335" s="59">
        <f t="shared" si="27"/>
        <v>2.3241392702817238</v>
      </c>
      <c r="I335" s="1"/>
    </row>
    <row r="336" spans="2:9" x14ac:dyDescent="0.2">
      <c r="B336" s="9" t="str">
        <f>$B$50</f>
        <v>Technology</v>
      </c>
      <c r="C336" s="59">
        <f t="shared" si="27"/>
        <v>2.2580734218922598</v>
      </c>
      <c r="D336" s="59">
        <f t="shared" si="27"/>
        <v>2.1456470568089432</v>
      </c>
      <c r="E336" s="59">
        <f t="shared" si="27"/>
        <v>11.5335412509612</v>
      </c>
      <c r="F336" s="59">
        <f t="shared" si="27"/>
        <v>0</v>
      </c>
      <c r="G336" s="59">
        <f t="shared" si="27"/>
        <v>0</v>
      </c>
      <c r="H336" s="59">
        <f t="shared" si="27"/>
        <v>2.3106897518974043</v>
      </c>
      <c r="I336" s="1"/>
    </row>
    <row r="337" spans="2:10" x14ac:dyDescent="0.2">
      <c r="B337" s="9" t="str">
        <f>$B$51</f>
        <v>Nursing</v>
      </c>
      <c r="C337" s="59">
        <f t="shared" si="27"/>
        <v>3.1774581681620098</v>
      </c>
      <c r="D337" s="59">
        <f t="shared" si="27"/>
        <v>3.6171346717516477</v>
      </c>
      <c r="E337" s="59">
        <f t="shared" si="27"/>
        <v>5.0711762511756522</v>
      </c>
      <c r="F337" s="59">
        <f t="shared" si="27"/>
        <v>0</v>
      </c>
      <c r="G337" s="59">
        <f t="shared" si="27"/>
        <v>0</v>
      </c>
      <c r="H337" s="59">
        <f t="shared" si="27"/>
        <v>3.9241806024376964</v>
      </c>
      <c r="I337" s="1"/>
    </row>
    <row r="338" spans="2:10" x14ac:dyDescent="0.2">
      <c r="B338" s="39" t="str">
        <f>$B$52</f>
        <v>Totals</v>
      </c>
      <c r="C338" s="59">
        <f t="shared" si="27"/>
        <v>1.0726964692001832</v>
      </c>
      <c r="D338" s="59">
        <f t="shared" si="27"/>
        <v>2.0265519923763522</v>
      </c>
      <c r="E338" s="59">
        <f t="shared" si="27"/>
        <v>5.2393467283828796</v>
      </c>
      <c r="F338" s="59">
        <f t="shared" si="27"/>
        <v>10.141389166888406</v>
      </c>
      <c r="G338" s="59">
        <f t="shared" si="27"/>
        <v>3.8493787001287436</v>
      </c>
      <c r="H338" s="59">
        <f t="shared" si="27"/>
        <v>1.762816803904772</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7033.3567452321695</v>
      </c>
      <c r="D343" s="42">
        <f t="shared" si="28"/>
        <v>13471.590324154215</v>
      </c>
      <c r="E343" s="42">
        <f>E293*24</f>
        <v>33252.323175155667</v>
      </c>
      <c r="F343" s="42">
        <f>F293*18</f>
        <v>48518.72586209514</v>
      </c>
      <c r="G343" s="42">
        <f>G293*24</f>
        <v>0</v>
      </c>
      <c r="H343" s="42">
        <f>IF((C32/30+D32/30+E32/24+F32/18+G32/24)=0,0,H268/(C32/30+D32/30+E32/24+F32/18+G32/24))</f>
        <v>10385.960783091734</v>
      </c>
      <c r="I343" s="1"/>
    </row>
    <row r="344" spans="2:10" x14ac:dyDescent="0.2">
      <c r="B344" s="9" t="str">
        <f>$B$33</f>
        <v>Science</v>
      </c>
      <c r="C344" s="43">
        <f t="shared" si="28"/>
        <v>8062.9074056871459</v>
      </c>
      <c r="D344" s="43">
        <f t="shared" si="28"/>
        <v>16918.210702310695</v>
      </c>
      <c r="E344" s="43">
        <f>E294*24</f>
        <v>61612.768250713067</v>
      </c>
      <c r="F344" s="43">
        <f>F294*18</f>
        <v>67482.110343102308</v>
      </c>
      <c r="G344" s="43">
        <f>G294*24</f>
        <v>0</v>
      </c>
      <c r="H344" s="43">
        <f t="shared" ref="H344:H363" si="29">IF((C33/30+D33/30+E33/24+F33/18+G33/24)=0,0,H269/(C33/30+D33/30+E33/24+F33/18+G33/24))</f>
        <v>12537.026648420826</v>
      </c>
      <c r="I344" s="1"/>
    </row>
    <row r="345" spans="2:10" x14ac:dyDescent="0.2">
      <c r="B345" s="9" t="str">
        <f>$B$34</f>
        <v>Fine Arts</v>
      </c>
      <c r="C345" s="43">
        <f t="shared" si="28"/>
        <v>9131.2204174784929</v>
      </c>
      <c r="D345" s="43">
        <f t="shared" si="28"/>
        <v>17486.939800129127</v>
      </c>
      <c r="E345" s="43">
        <f t="shared" ref="E345:E363" si="30">E295*24</f>
        <v>51955.318691407578</v>
      </c>
      <c r="F345" s="43">
        <f t="shared" ref="F345:F363" si="31">F295*18</f>
        <v>0</v>
      </c>
      <c r="G345" s="43">
        <f t="shared" ref="G345:G363" si="32">G295*24</f>
        <v>0</v>
      </c>
      <c r="H345" s="43">
        <f t="shared" si="29"/>
        <v>13752.043943223447</v>
      </c>
      <c r="I345" s="1"/>
    </row>
    <row r="346" spans="2:10" x14ac:dyDescent="0.2">
      <c r="B346" s="9" t="str">
        <f>$B$35</f>
        <v>Teacher Education</v>
      </c>
      <c r="C346" s="43">
        <f t="shared" si="28"/>
        <v>8102.0587722003738</v>
      </c>
      <c r="D346" s="43">
        <f t="shared" si="28"/>
        <v>12654.192228568438</v>
      </c>
      <c r="E346" s="43">
        <f t="shared" si="30"/>
        <v>20154.040420797053</v>
      </c>
      <c r="F346" s="43">
        <f t="shared" si="31"/>
        <v>32845.466785905141</v>
      </c>
      <c r="G346" s="43">
        <f t="shared" si="32"/>
        <v>0</v>
      </c>
      <c r="H346" s="43">
        <f t="shared" si="29"/>
        <v>16849.484589253228</v>
      </c>
      <c r="I346" s="1"/>
    </row>
    <row r="347" spans="2:10" x14ac:dyDescent="0.2">
      <c r="B347" s="9" t="str">
        <f>$B$36</f>
        <v>Agriculture</v>
      </c>
      <c r="C347" s="43">
        <f t="shared" si="28"/>
        <v>7485.2261243390967</v>
      </c>
      <c r="D347" s="43">
        <f t="shared" si="28"/>
        <v>13601.634475563214</v>
      </c>
      <c r="E347" s="43">
        <f t="shared" si="30"/>
        <v>18141.3454238458</v>
      </c>
      <c r="F347" s="43">
        <f t="shared" si="31"/>
        <v>24859.373442421642</v>
      </c>
      <c r="G347" s="43">
        <f t="shared" si="32"/>
        <v>0</v>
      </c>
      <c r="H347" s="43">
        <f t="shared" si="29"/>
        <v>12243.730337623096</v>
      </c>
      <c r="I347" s="1"/>
    </row>
    <row r="348" spans="2:10" x14ac:dyDescent="0.2">
      <c r="B348" s="9" t="str">
        <f>$B$37</f>
        <v>Engineering</v>
      </c>
      <c r="C348" s="43">
        <f t="shared" si="28"/>
        <v>10878.057286277697</v>
      </c>
      <c r="D348" s="43">
        <f t="shared" si="28"/>
        <v>17014.818180443901</v>
      </c>
      <c r="E348" s="43">
        <f t="shared" si="30"/>
        <v>35984.613494581405</v>
      </c>
      <c r="F348" s="43">
        <f t="shared" si="31"/>
        <v>45034.511876523706</v>
      </c>
      <c r="G348" s="43">
        <f t="shared" si="32"/>
        <v>0</v>
      </c>
      <c r="H348" s="43">
        <f t="shared" si="29"/>
        <v>18168.000761582818</v>
      </c>
      <c r="I348" s="1"/>
    </row>
    <row r="349" spans="2:10" x14ac:dyDescent="0.2">
      <c r="B349" s="9" t="str">
        <f>$B$38</f>
        <v>Home Economics</v>
      </c>
      <c r="C349" s="43">
        <f t="shared" si="28"/>
        <v>6787.9510986219102</v>
      </c>
      <c r="D349" s="43">
        <f t="shared" si="28"/>
        <v>10887.982577796836</v>
      </c>
      <c r="E349" s="43">
        <f t="shared" si="30"/>
        <v>33512.273574598803</v>
      </c>
      <c r="F349" s="43">
        <f t="shared" si="31"/>
        <v>0</v>
      </c>
      <c r="G349" s="43">
        <f t="shared" si="32"/>
        <v>0</v>
      </c>
      <c r="H349" s="43">
        <f t="shared" si="29"/>
        <v>10060.757828098385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10465.147766771075</v>
      </c>
      <c r="D351" s="43">
        <f t="shared" si="28"/>
        <v>14606.145165380985</v>
      </c>
      <c r="E351" s="43">
        <f t="shared" si="30"/>
        <v>15829.055956380791</v>
      </c>
      <c r="F351" s="43">
        <f t="shared" si="31"/>
        <v>0</v>
      </c>
      <c r="G351" s="43">
        <f t="shared" si="32"/>
        <v>0</v>
      </c>
      <c r="H351" s="43">
        <f t="shared" si="29"/>
        <v>14761.59100527101</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5999.2539929209652</v>
      </c>
      <c r="D354" s="43">
        <f t="shared" si="28"/>
        <v>0</v>
      </c>
      <c r="E354" s="43">
        <f t="shared" si="30"/>
        <v>0</v>
      </c>
      <c r="F354" s="43">
        <f t="shared" si="31"/>
        <v>0</v>
      </c>
      <c r="G354" s="43">
        <f t="shared" si="32"/>
        <v>0</v>
      </c>
      <c r="H354" s="43">
        <f t="shared" si="29"/>
        <v>5999.2539929209643</v>
      </c>
      <c r="I354" s="1"/>
    </row>
    <row r="355" spans="2:9" x14ac:dyDescent="0.2">
      <c r="B355" s="9" t="str">
        <f>$B$44</f>
        <v>Physical Training</v>
      </c>
      <c r="C355" s="43">
        <f t="shared" si="28"/>
        <v>8980.8485233013507</v>
      </c>
      <c r="D355" s="43">
        <f t="shared" si="28"/>
        <v>0</v>
      </c>
      <c r="E355" s="43">
        <f t="shared" si="30"/>
        <v>0</v>
      </c>
      <c r="F355" s="43">
        <f t="shared" si="31"/>
        <v>0</v>
      </c>
      <c r="G355" s="43">
        <f t="shared" si="32"/>
        <v>0</v>
      </c>
      <c r="H355" s="43">
        <f t="shared" si="29"/>
        <v>8980.8485233013507</v>
      </c>
      <c r="I355" s="1"/>
    </row>
    <row r="356" spans="2:9" x14ac:dyDescent="0.2">
      <c r="B356" s="9" t="str">
        <f>$B$45</f>
        <v>Health Services</v>
      </c>
      <c r="C356" s="43">
        <f t="shared" si="28"/>
        <v>8125.2267942037188</v>
      </c>
      <c r="D356" s="43">
        <f t="shared" si="28"/>
        <v>15884.701752327008</v>
      </c>
      <c r="E356" s="43">
        <f t="shared" si="30"/>
        <v>21097.948157335381</v>
      </c>
      <c r="F356" s="43">
        <f t="shared" si="31"/>
        <v>0</v>
      </c>
      <c r="G356" s="43">
        <f t="shared" si="32"/>
        <v>21659.242916402829</v>
      </c>
      <c r="H356" s="43">
        <f t="shared" si="29"/>
        <v>15975.568953720323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5803.6654701908565</v>
      </c>
      <c r="D358" s="43">
        <f t="shared" si="28"/>
        <v>11019.144053705133</v>
      </c>
      <c r="E358" s="43">
        <f t="shared" si="30"/>
        <v>25058.571442541153</v>
      </c>
      <c r="F358" s="43">
        <f t="shared" si="31"/>
        <v>15441.091151924196</v>
      </c>
      <c r="G358" s="43">
        <f t="shared" si="32"/>
        <v>0</v>
      </c>
      <c r="H358" s="43">
        <f t="shared" si="29"/>
        <v>10339.738208120472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16346.500613494934</v>
      </c>
      <c r="E360" s="43">
        <f t="shared" si="30"/>
        <v>0</v>
      </c>
      <c r="F360" s="43">
        <f t="shared" si="31"/>
        <v>0</v>
      </c>
      <c r="G360" s="43">
        <f t="shared" si="32"/>
        <v>0</v>
      </c>
      <c r="H360" s="43">
        <f t="shared" si="29"/>
        <v>16346.500613494933</v>
      </c>
      <c r="I360" s="1"/>
    </row>
    <row r="361" spans="2:9" x14ac:dyDescent="0.2">
      <c r="B361" s="9" t="str">
        <f>$B$50</f>
        <v>Technology</v>
      </c>
      <c r="C361" s="43">
        <f t="shared" si="33"/>
        <v>15881.835933095412</v>
      </c>
      <c r="D361" s="43">
        <f t="shared" si="33"/>
        <v>15091.101199894732</v>
      </c>
      <c r="E361" s="43">
        <f t="shared" si="30"/>
        <v>64895.608123089143</v>
      </c>
      <c r="F361" s="43">
        <f t="shared" si="31"/>
        <v>0</v>
      </c>
      <c r="G361" s="43">
        <f t="shared" si="32"/>
        <v>0</v>
      </c>
      <c r="H361" s="43">
        <f t="shared" si="29"/>
        <v>16201.101258760564</v>
      </c>
      <c r="I361" s="1"/>
    </row>
    <row r="362" spans="2:9" x14ac:dyDescent="0.2">
      <c r="B362" s="9" t="str">
        <f>$B$51</f>
        <v>Nursing</v>
      </c>
      <c r="C362" s="43">
        <f t="shared" si="33"/>
        <v>22348.196839735323</v>
      </c>
      <c r="D362" s="43">
        <f t="shared" si="33"/>
        <v>25440.598541977597</v>
      </c>
      <c r="E362" s="43">
        <f t="shared" si="30"/>
        <v>28533.913353973963</v>
      </c>
      <c r="F362" s="43">
        <f t="shared" si="31"/>
        <v>0</v>
      </c>
      <c r="G362" s="43">
        <f t="shared" si="32"/>
        <v>0</v>
      </c>
      <c r="H362" s="43">
        <f t="shared" si="29"/>
        <v>26212.75082141782</v>
      </c>
      <c r="I362" s="1"/>
    </row>
    <row r="363" spans="2:9" x14ac:dyDescent="0.2">
      <c r="B363" s="39" t="str">
        <f>$B$52</f>
        <v>Totals</v>
      </c>
      <c r="C363" s="42">
        <f t="shared" si="33"/>
        <v>7544.6569472358397</v>
      </c>
      <c r="D363" s="42">
        <f t="shared" si="33"/>
        <v>14253.463125143908</v>
      </c>
      <c r="E363" s="42">
        <f t="shared" si="30"/>
        <v>29480.155722145457</v>
      </c>
      <c r="F363" s="42">
        <f t="shared" si="31"/>
        <v>42796.804741775406</v>
      </c>
      <c r="G363" s="42">
        <f t="shared" si="32"/>
        <v>21659.242916402829</v>
      </c>
      <c r="H363" s="42">
        <f t="shared" si="29"/>
        <v>12141.54400269183</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41" priority="24" stopIfTrue="1">
      <formula>#REF!&gt;5</formula>
    </cfRule>
  </conditionalFormatting>
  <conditionalFormatting sqref="C25">
    <cfRule type="expression" dxfId="40" priority="20" stopIfTrue="1">
      <formula>C52=0</formula>
    </cfRule>
  </conditionalFormatting>
  <conditionalFormatting sqref="D25:G25">
    <cfRule type="expression" dxfId="39" priority="19" stopIfTrue="1">
      <formula>D52=0</formula>
    </cfRule>
  </conditionalFormatting>
  <conditionalFormatting sqref="C25:G25">
    <cfRule type="expression" dxfId="38" priority="18" stopIfTrue="1">
      <formula>AND(C52=0,C25&gt;0)</formula>
    </cfRule>
  </conditionalFormatting>
  <conditionalFormatting sqref="C116:G135">
    <cfRule type="expression" dxfId="37" priority="17" stopIfTrue="1">
      <formula>C32=0</formula>
    </cfRule>
  </conditionalFormatting>
  <conditionalFormatting sqref="H188">
    <cfRule type="expression" dxfId="36" priority="15" stopIfTrue="1">
      <formula>$H$188&lt;&gt;$I$163</formula>
    </cfRule>
  </conditionalFormatting>
  <conditionalFormatting sqref="H288">
    <cfRule type="expression" dxfId="35" priority="14" stopIfTrue="1">
      <formula>ROUND($H$288,-1)&lt;&gt;ROUND($H$18,-1)</formula>
    </cfRule>
  </conditionalFormatting>
  <conditionalFormatting sqref="C293:G312">
    <cfRule type="expression" dxfId="34" priority="13" stopIfTrue="1">
      <formula>C32=0</formula>
    </cfRule>
  </conditionalFormatting>
  <conditionalFormatting sqref="H138">
    <cfRule type="cellIs" dxfId="33" priority="12" operator="lessThan">
      <formula>0</formula>
    </cfRule>
  </conditionalFormatting>
  <conditionalFormatting sqref="C61:G80">
    <cfRule type="expression" dxfId="32" priority="6" stopIfTrue="1">
      <formula>C32=0</formula>
    </cfRule>
  </conditionalFormatting>
  <conditionalFormatting sqref="C91:G110">
    <cfRule type="expression" dxfId="31" priority="5" stopIfTrue="1">
      <formula>C32=0</formula>
    </cfRule>
  </conditionalFormatting>
  <conditionalFormatting sqref="C143:H162">
    <cfRule type="expression" dxfId="30" priority="3" stopIfTrue="1">
      <formula>C32=0</formula>
    </cfRule>
  </conditionalFormatting>
  <conditionalFormatting sqref="H143:H162">
    <cfRule type="expression" dxfId="29" priority="4" stopIfTrue="1">
      <formula>OR(AND(#REF!&gt;0,H143&gt;0,H61=0),AND(#REF!&gt;0,H143&gt;0,H32=0))</formula>
    </cfRule>
  </conditionalFormatting>
  <conditionalFormatting sqref="H143:H162">
    <cfRule type="expression" dxfId="28" priority="2" stopIfTrue="1">
      <formula>OR(AND(#REF!&gt;0,H143&gt;0,H61=0),AND(#REF!&gt;0,H143&gt;0,H32=0))</formula>
    </cfRule>
  </conditionalFormatting>
  <conditionalFormatting sqref="H143:H162">
    <cfRule type="expression" dxfId="2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topLeftCell="A79" zoomScale="70" zoomScaleNormal="70" workbookViewId="0">
      <selection activeCell="P136" sqref="P136"/>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bestFit="1" customWidth="1"/>
    <col min="9" max="9" width="16.28515625" style="4" bestFit="1"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85</v>
      </c>
      <c r="C3" s="6"/>
      <c r="D3" s="6"/>
      <c r="E3" s="6"/>
      <c r="F3" s="6"/>
      <c r="G3" s="6"/>
      <c r="H3" s="6"/>
    </row>
    <row r="4" spans="2:8" x14ac:dyDescent="0.2">
      <c r="B4" s="90" t="s">
        <v>167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Data!G37</f>
        <v>12858119</v>
      </c>
      <c r="G13" s="33"/>
      <c r="H13" s="60">
        <f>F13</f>
        <v>12858119</v>
      </c>
    </row>
    <row r="14" spans="2:8" x14ac:dyDescent="0.2">
      <c r="B14" s="364" t="s">
        <v>14</v>
      </c>
      <c r="C14" s="364"/>
      <c r="D14" s="364"/>
      <c r="E14" s="364"/>
      <c r="F14" s="82">
        <f>Data!H37</f>
        <v>1662548</v>
      </c>
      <c r="G14" s="33"/>
      <c r="H14" s="30">
        <f>F14</f>
        <v>1662548</v>
      </c>
    </row>
    <row r="15" spans="2:8" x14ac:dyDescent="0.2">
      <c r="B15" s="364" t="s">
        <v>15</v>
      </c>
      <c r="C15" s="364"/>
      <c r="D15" s="364"/>
      <c r="E15" s="364"/>
      <c r="F15" s="82">
        <f>Data!I37</f>
        <v>5573572</v>
      </c>
      <c r="G15" s="33"/>
      <c r="H15" s="30">
        <f>F15</f>
        <v>5573572</v>
      </c>
    </row>
    <row r="16" spans="2:8" x14ac:dyDescent="0.2">
      <c r="B16" s="364" t="s">
        <v>19</v>
      </c>
      <c r="C16" s="364"/>
      <c r="D16" s="364"/>
      <c r="E16" s="364"/>
      <c r="F16" s="82">
        <f>Data!J37</f>
        <v>3422691</v>
      </c>
      <c r="G16" s="33"/>
      <c r="H16" s="30">
        <f>F16-G16</f>
        <v>3422691</v>
      </c>
    </row>
    <row r="17" spans="2:12" x14ac:dyDescent="0.2">
      <c r="B17" s="364" t="s">
        <v>16</v>
      </c>
      <c r="C17" s="364"/>
      <c r="D17" s="364"/>
      <c r="E17" s="364"/>
      <c r="F17" s="82">
        <f>Data!K37</f>
        <v>10188062</v>
      </c>
      <c r="G17" s="33"/>
      <c r="H17" s="30">
        <f>F17</f>
        <v>10188062</v>
      </c>
    </row>
    <row r="18" spans="2:12" x14ac:dyDescent="0.2">
      <c r="B18" s="364" t="s">
        <v>1</v>
      </c>
      <c r="C18" s="364"/>
      <c r="D18" s="364"/>
      <c r="E18" s="364"/>
      <c r="F18" s="83">
        <f>SUM(F13:F17)</f>
        <v>33704992</v>
      </c>
      <c r="G18" s="34"/>
      <c r="H18" s="29">
        <f>SUM(H13:H17)</f>
        <v>33704992</v>
      </c>
    </row>
    <row r="19" spans="2:12" ht="13.5" customHeight="1" x14ac:dyDescent="0.2">
      <c r="B19" s="27"/>
      <c r="D19" s="27"/>
      <c r="E19" s="27"/>
      <c r="F19" s="27"/>
      <c r="G19" s="27"/>
      <c r="H19" s="5"/>
    </row>
    <row r="20" spans="2:12" ht="13.5" customHeight="1" x14ac:dyDescent="0.2">
      <c r="B20" s="27"/>
      <c r="D20" s="368" t="s">
        <v>23</v>
      </c>
      <c r="E20" s="368"/>
      <c r="F20" s="368"/>
      <c r="G20" s="35" t="s">
        <v>24</v>
      </c>
      <c r="H20" s="35" t="s">
        <v>25</v>
      </c>
    </row>
    <row r="21" spans="2:12" x14ac:dyDescent="0.2">
      <c r="B21" s="366" t="s">
        <v>22</v>
      </c>
      <c r="C21" s="367"/>
      <c r="D21" s="363" t="str">
        <f>Data!L37</f>
        <v>Corina Ramirez</v>
      </c>
      <c r="E21" s="363"/>
      <c r="F21" s="363"/>
      <c r="G21" s="94" t="str">
        <f>Data!M37</f>
        <v>432-837-8180</v>
      </c>
      <c r="H21" s="84" t="str">
        <f>Data!N37</f>
        <v>cramirez@sulross.edu</v>
      </c>
    </row>
    <row r="22" spans="2:12" ht="13.5" customHeight="1" x14ac:dyDescent="0.2">
      <c r="B22" s="27"/>
      <c r="C22" s="27"/>
      <c r="D22" s="27"/>
      <c r="E22" s="27"/>
      <c r="F22" s="27"/>
      <c r="G22" s="27"/>
      <c r="H22" s="5"/>
    </row>
    <row r="23" spans="2:12" ht="13.5" customHeight="1" thickBot="1" x14ac:dyDescent="0.25">
      <c r="B23" s="3" t="s">
        <v>67</v>
      </c>
      <c r="C23" s="27"/>
      <c r="D23" s="27"/>
      <c r="E23" s="27"/>
      <c r="F23" s="27"/>
      <c r="G23" s="27"/>
      <c r="H23" s="5"/>
    </row>
    <row r="24" spans="2:12" s="37" customFormat="1" x14ac:dyDescent="0.2">
      <c r="B24" s="62"/>
      <c r="C24" s="65" t="s">
        <v>26</v>
      </c>
      <c r="D24" s="66" t="s">
        <v>27</v>
      </c>
      <c r="E24" s="66" t="s">
        <v>28</v>
      </c>
      <c r="F24" s="66" t="s">
        <v>29</v>
      </c>
      <c r="G24" s="66" t="s">
        <v>30</v>
      </c>
      <c r="H24" s="67" t="s">
        <v>31</v>
      </c>
    </row>
    <row r="25" spans="2:12" s="37" customFormat="1" ht="15" thickBot="1" x14ac:dyDescent="0.25">
      <c r="B25" s="61" t="s">
        <v>686</v>
      </c>
      <c r="C25" s="85">
        <f>Data!O37+Data!O38</f>
        <v>908</v>
      </c>
      <c r="D25" s="86">
        <f>Data!P37+Data!P38</f>
        <v>1255</v>
      </c>
      <c r="E25" s="86">
        <f>Data!Q37+Data!Q38</f>
        <v>612</v>
      </c>
      <c r="F25" s="86">
        <f>Data!R37+Data!R38</f>
        <v>0</v>
      </c>
      <c r="G25" s="86">
        <f>Data!S37+Data!S38</f>
        <v>0</v>
      </c>
      <c r="H25" s="74">
        <f>SUM(C25:G25)</f>
        <v>2775</v>
      </c>
    </row>
    <row r="26" spans="2:12" x14ac:dyDescent="0.2">
      <c r="C26" s="2"/>
      <c r="D26" s="2"/>
      <c r="E26" s="2"/>
      <c r="F26" s="2"/>
      <c r="G26" s="2"/>
      <c r="H26" s="2"/>
      <c r="I26" s="2"/>
    </row>
    <row r="27" spans="2:12" ht="13.5" customHeight="1" x14ac:dyDescent="0.2">
      <c r="B27" s="27"/>
      <c r="D27" s="368" t="s">
        <v>23</v>
      </c>
      <c r="E27" s="368"/>
      <c r="F27" s="368"/>
      <c r="G27" s="35" t="s">
        <v>24</v>
      </c>
      <c r="H27" s="35" t="s">
        <v>25</v>
      </c>
    </row>
    <row r="28" spans="2:12" x14ac:dyDescent="0.2">
      <c r="B28" s="366" t="s">
        <v>39</v>
      </c>
      <c r="C28" s="367"/>
      <c r="D28" s="363" t="str">
        <f>Data!T37</f>
        <v>Pipes, Pamela</v>
      </c>
      <c r="E28" s="363"/>
      <c r="F28" s="363"/>
      <c r="G28" s="94" t="str">
        <f>Data!U37</f>
        <v>(432) 837-8049</v>
      </c>
      <c r="H28" s="84" t="str">
        <f>Data!V37</f>
        <v>ppipes@sulross.edu</v>
      </c>
    </row>
    <row r="29" spans="2:12" ht="13.5" customHeight="1" x14ac:dyDescent="0.2">
      <c r="B29" s="27"/>
      <c r="C29" s="27"/>
      <c r="D29" s="27"/>
      <c r="E29" s="27"/>
      <c r="F29" s="27"/>
      <c r="G29" s="27"/>
      <c r="H29" s="5"/>
    </row>
    <row r="30" spans="2:12" ht="15" thickBot="1" x14ac:dyDescent="0.25">
      <c r="B30" s="3" t="s">
        <v>9</v>
      </c>
      <c r="C30" s="1"/>
      <c r="D30" s="1"/>
      <c r="E30" s="1"/>
      <c r="F30" s="1"/>
      <c r="G30" s="1"/>
      <c r="H30" s="1"/>
      <c r="I30" s="1"/>
    </row>
    <row r="31" spans="2:12" ht="15" thickBot="1" x14ac:dyDescent="0.25">
      <c r="B31" s="68" t="s">
        <v>32</v>
      </c>
      <c r="C31" s="69" t="s">
        <v>26</v>
      </c>
      <c r="D31" s="69" t="s">
        <v>27</v>
      </c>
      <c r="E31" s="69" t="s">
        <v>28</v>
      </c>
      <c r="F31" s="69" t="s">
        <v>29</v>
      </c>
      <c r="G31" s="69" t="s">
        <v>30</v>
      </c>
      <c r="H31" s="70" t="s">
        <v>31</v>
      </c>
      <c r="I31" s="1"/>
    </row>
    <row r="32" spans="2:12" x14ac:dyDescent="0.2">
      <c r="B32" s="9" t="s">
        <v>45</v>
      </c>
      <c r="C32" s="87">
        <f>Data!W37+Data!W38</f>
        <v>15865</v>
      </c>
      <c r="D32" s="87">
        <f>Data!AQ37+Data!AQ38</f>
        <v>8764</v>
      </c>
      <c r="E32" s="87">
        <f>Data!BK37+Data!BK38</f>
        <v>2312</v>
      </c>
      <c r="F32" s="87">
        <f>Data!CE37+Data!CE38</f>
        <v>0</v>
      </c>
      <c r="G32" s="87">
        <f>Data!CY37+Data!CY38</f>
        <v>0</v>
      </c>
      <c r="H32" s="22">
        <f>SUM(C32:G32)</f>
        <v>26941</v>
      </c>
      <c r="I32" s="1"/>
      <c r="L32" s="18"/>
    </row>
    <row r="33" spans="2:12" x14ac:dyDescent="0.2">
      <c r="B33" s="7" t="s">
        <v>46</v>
      </c>
      <c r="C33" s="87">
        <f>Data!X37+Data!X38</f>
        <v>4431</v>
      </c>
      <c r="D33" s="87">
        <f>Data!AR37+Data!AR38</f>
        <v>3192</v>
      </c>
      <c r="E33" s="87">
        <f>Data!BL37+Data!BL38</f>
        <v>810</v>
      </c>
      <c r="F33" s="87">
        <f>Data!CF37+Data!CF38</f>
        <v>0</v>
      </c>
      <c r="G33" s="87">
        <f>Data!CZ37+Data!CZ38</f>
        <v>0</v>
      </c>
      <c r="H33" s="22">
        <f t="shared" ref="H33:H52" si="0">SUM(C33:G33)</f>
        <v>8433</v>
      </c>
      <c r="I33" s="1"/>
      <c r="L33" s="18"/>
    </row>
    <row r="34" spans="2:12" x14ac:dyDescent="0.2">
      <c r="B34" s="7" t="s">
        <v>47</v>
      </c>
      <c r="C34" s="87">
        <f>Data!Y37+Data!Y38</f>
        <v>2008</v>
      </c>
      <c r="D34" s="87">
        <f>Data!AS37+Data!AS38</f>
        <v>603</v>
      </c>
      <c r="E34" s="87">
        <f>Data!BM37+Data!BM38</f>
        <v>77</v>
      </c>
      <c r="F34" s="87">
        <f>Data!CG37+Data!CG38</f>
        <v>0</v>
      </c>
      <c r="G34" s="87">
        <f>Data!DA37+Data!DA38</f>
        <v>0</v>
      </c>
      <c r="H34" s="22">
        <f t="shared" si="0"/>
        <v>2688</v>
      </c>
      <c r="I34" s="1"/>
      <c r="L34" s="18"/>
    </row>
    <row r="35" spans="2:12" x14ac:dyDescent="0.2">
      <c r="B35" s="7" t="s">
        <v>48</v>
      </c>
      <c r="C35" s="87">
        <f>Data!Z37+Data!Z38</f>
        <v>270</v>
      </c>
      <c r="D35" s="87">
        <f>Data!AT37+Data!AT38</f>
        <v>3186</v>
      </c>
      <c r="E35" s="87">
        <f>Data!BN37+Data!BN38</f>
        <v>4433</v>
      </c>
      <c r="F35" s="87">
        <f>Data!CH37+Data!CH38</f>
        <v>0</v>
      </c>
      <c r="G35" s="87">
        <f>Data!DB37+Data!DB38</f>
        <v>0</v>
      </c>
      <c r="H35" s="22">
        <f t="shared" si="0"/>
        <v>7889</v>
      </c>
      <c r="I35" s="1"/>
      <c r="L35" s="18"/>
    </row>
    <row r="36" spans="2:12" x14ac:dyDescent="0.2">
      <c r="B36" s="7" t="s">
        <v>49</v>
      </c>
      <c r="C36" s="87">
        <f>Data!AA37+Data!AA38</f>
        <v>979</v>
      </c>
      <c r="D36" s="87">
        <f>Data!AU37+Data!AU38</f>
        <v>957</v>
      </c>
      <c r="E36" s="87">
        <f>Data!BO37+Data!BO38</f>
        <v>819</v>
      </c>
      <c r="F36" s="87">
        <f>Data!CI37+Data!CI38</f>
        <v>0</v>
      </c>
      <c r="G36" s="87">
        <f>Data!DC37+Data!DC38</f>
        <v>0</v>
      </c>
      <c r="H36" s="22">
        <f t="shared" si="0"/>
        <v>2755</v>
      </c>
      <c r="I36" s="1"/>
      <c r="L36" s="18"/>
    </row>
    <row r="37" spans="2:12" x14ac:dyDescent="0.2">
      <c r="B37" s="7" t="s">
        <v>50</v>
      </c>
      <c r="C37" s="87">
        <f>Data!AB37+Data!AB38</f>
        <v>156</v>
      </c>
      <c r="D37" s="87">
        <f>Data!AV37+Data!AV38</f>
        <v>129</v>
      </c>
      <c r="E37" s="87">
        <f>Data!BP37+Data!BP38</f>
        <v>0</v>
      </c>
      <c r="F37" s="87">
        <f>Data!CJ37+Data!CJ38</f>
        <v>0</v>
      </c>
      <c r="G37" s="87">
        <f>Data!DD37+Data!DD38</f>
        <v>0</v>
      </c>
      <c r="H37" s="22">
        <f t="shared" si="0"/>
        <v>285</v>
      </c>
      <c r="I37" s="1"/>
      <c r="L37" s="18"/>
    </row>
    <row r="38" spans="2:12" x14ac:dyDescent="0.2">
      <c r="B38" s="7" t="s">
        <v>51</v>
      </c>
      <c r="C38" s="87">
        <f>Data!AC37+Data!AC38</f>
        <v>213</v>
      </c>
      <c r="D38" s="87">
        <f>Data!AW37+Data!AW38</f>
        <v>45</v>
      </c>
      <c r="E38" s="87">
        <f>Data!BQ37+Data!BQ38</f>
        <v>66</v>
      </c>
      <c r="F38" s="87">
        <f>Data!CK37+Data!CK38</f>
        <v>0</v>
      </c>
      <c r="G38" s="87">
        <f>Data!DE37+Data!DE38</f>
        <v>0</v>
      </c>
      <c r="H38" s="22">
        <f t="shared" si="0"/>
        <v>324</v>
      </c>
      <c r="I38" s="1"/>
      <c r="L38" s="18"/>
    </row>
    <row r="39" spans="2:12" x14ac:dyDescent="0.2">
      <c r="B39" s="7" t="s">
        <v>52</v>
      </c>
      <c r="C39" s="87">
        <f>Data!AD37+Data!AD38</f>
        <v>0</v>
      </c>
      <c r="D39" s="87">
        <f>Data!AX37+Data!AX38</f>
        <v>0</v>
      </c>
      <c r="E39" s="87">
        <f>Data!BR37+Data!BR38</f>
        <v>0</v>
      </c>
      <c r="F39" s="87">
        <f>Data!CL37+Data!CL38</f>
        <v>0</v>
      </c>
      <c r="G39" s="87">
        <f>Data!DF37+Data!DF38</f>
        <v>0</v>
      </c>
      <c r="H39" s="22">
        <f t="shared" si="0"/>
        <v>0</v>
      </c>
      <c r="I39" s="1"/>
      <c r="L39" s="18"/>
    </row>
    <row r="40" spans="2:12" x14ac:dyDescent="0.2">
      <c r="B40" s="7" t="s">
        <v>53</v>
      </c>
      <c r="C40" s="87">
        <f>Data!AE37+Data!AE38</f>
        <v>0</v>
      </c>
      <c r="D40" s="87">
        <f>Data!AY37+Data!AY38</f>
        <v>0</v>
      </c>
      <c r="E40" s="87">
        <f>Data!BS37+Data!BS38</f>
        <v>0</v>
      </c>
      <c r="F40" s="87">
        <f>Data!CM37+Data!CM38</f>
        <v>0</v>
      </c>
      <c r="G40" s="87">
        <f>Data!DG37+Data!DG38</f>
        <v>0</v>
      </c>
      <c r="H40" s="22">
        <f t="shared" si="0"/>
        <v>0</v>
      </c>
      <c r="I40" s="1"/>
      <c r="L40" s="18"/>
    </row>
    <row r="41" spans="2:12" x14ac:dyDescent="0.2">
      <c r="B41" s="7" t="s">
        <v>54</v>
      </c>
      <c r="C41" s="87">
        <f>Data!AF37+Data!AF38</f>
        <v>0</v>
      </c>
      <c r="D41" s="87">
        <f>Data!AZ37+Data!AZ38</f>
        <v>0</v>
      </c>
      <c r="E41" s="87">
        <f>Data!BT37+Data!BT38</f>
        <v>0</v>
      </c>
      <c r="F41" s="87">
        <f>Data!CN37+Data!CN38</f>
        <v>0</v>
      </c>
      <c r="G41" s="87">
        <f>Data!DH37+Data!DH38</f>
        <v>0</v>
      </c>
      <c r="H41" s="22">
        <f t="shared" si="0"/>
        <v>0</v>
      </c>
      <c r="I41" s="1"/>
      <c r="L41" s="18"/>
    </row>
    <row r="42" spans="2:12" x14ac:dyDescent="0.2">
      <c r="B42" s="7" t="s">
        <v>55</v>
      </c>
      <c r="C42" s="87">
        <f>Data!AG37+Data!AG38</f>
        <v>0</v>
      </c>
      <c r="D42" s="87">
        <f>Data!BA37+Data!BA38</f>
        <v>0</v>
      </c>
      <c r="E42" s="87">
        <f>Data!BU37+Data!BU38</f>
        <v>0</v>
      </c>
      <c r="F42" s="87">
        <f>Data!CO37+Data!CO38</f>
        <v>0</v>
      </c>
      <c r="G42" s="87">
        <f>Data!DI37+Data!DI38</f>
        <v>0</v>
      </c>
      <c r="H42" s="22">
        <f t="shared" si="0"/>
        <v>0</v>
      </c>
      <c r="I42" s="1"/>
      <c r="L42" s="18"/>
    </row>
    <row r="43" spans="2:12" x14ac:dyDescent="0.2">
      <c r="B43" s="7" t="s">
        <v>56</v>
      </c>
      <c r="C43" s="87">
        <f>Data!AH37+Data!AH38</f>
        <v>36</v>
      </c>
      <c r="D43" s="87">
        <f>Data!BB37+Data!BB38</f>
        <v>0</v>
      </c>
      <c r="E43" s="87">
        <f>Data!BV37+Data!BV38</f>
        <v>0</v>
      </c>
      <c r="F43" s="87">
        <f>Data!CP37+Data!CP38</f>
        <v>0</v>
      </c>
      <c r="G43" s="87">
        <f>Data!DJ37+Data!DJ38</f>
        <v>0</v>
      </c>
      <c r="H43" s="22">
        <f t="shared" si="0"/>
        <v>36</v>
      </c>
      <c r="I43" s="1"/>
      <c r="L43" s="18"/>
    </row>
    <row r="44" spans="2:12" x14ac:dyDescent="0.2">
      <c r="B44" s="7" t="s">
        <v>57</v>
      </c>
      <c r="C44" s="87">
        <f>Data!AI37+Data!AI38</f>
        <v>30</v>
      </c>
      <c r="D44" s="87">
        <f>Data!BC37+Data!BC38</f>
        <v>120</v>
      </c>
      <c r="E44" s="87">
        <f>Data!BW37+Data!BW38</f>
        <v>0</v>
      </c>
      <c r="F44" s="87">
        <f>Data!CQ37+Data!CQ38</f>
        <v>0</v>
      </c>
      <c r="G44" s="87">
        <f>Data!DK37+Data!DK38</f>
        <v>0</v>
      </c>
      <c r="H44" s="22">
        <f t="shared" si="0"/>
        <v>150</v>
      </c>
      <c r="I44" s="1"/>
      <c r="L44" s="18"/>
    </row>
    <row r="45" spans="2:12" x14ac:dyDescent="0.2">
      <c r="B45" s="7" t="s">
        <v>58</v>
      </c>
      <c r="C45" s="87">
        <f>Data!AJ37+Data!AJ38</f>
        <v>726</v>
      </c>
      <c r="D45" s="87">
        <f>Data!BD37+Data!BD38</f>
        <v>486</v>
      </c>
      <c r="E45" s="87">
        <f>Data!BX37+Data!BX38</f>
        <v>405</v>
      </c>
      <c r="F45" s="87">
        <f>Data!CR37+Data!CR38</f>
        <v>0</v>
      </c>
      <c r="G45" s="87">
        <f>Data!DL37+Data!DL38</f>
        <v>0</v>
      </c>
      <c r="H45" s="22">
        <f t="shared" si="0"/>
        <v>1617</v>
      </c>
      <c r="I45" s="1"/>
      <c r="L45" s="18"/>
    </row>
    <row r="46" spans="2:12" x14ac:dyDescent="0.2">
      <c r="B46" s="7" t="s">
        <v>59</v>
      </c>
      <c r="C46" s="87">
        <f>Data!AK37+Data!AK38</f>
        <v>0</v>
      </c>
      <c r="D46" s="87">
        <f>Data!BE37+Data!BE38</f>
        <v>0</v>
      </c>
      <c r="E46" s="87">
        <f>Data!BY37+Data!BY38</f>
        <v>0</v>
      </c>
      <c r="F46" s="87">
        <f>Data!CS37+Data!CS38</f>
        <v>0</v>
      </c>
      <c r="G46" s="87">
        <f>Data!DM37+Data!DM38</f>
        <v>0</v>
      </c>
      <c r="H46" s="22">
        <f t="shared" si="0"/>
        <v>0</v>
      </c>
      <c r="I46" s="1"/>
      <c r="L46" s="18"/>
    </row>
    <row r="47" spans="2:12" x14ac:dyDescent="0.2">
      <c r="B47" s="7" t="s">
        <v>60</v>
      </c>
      <c r="C47" s="87">
        <f>Data!AL37+Data!AL38</f>
        <v>699</v>
      </c>
      <c r="D47" s="87">
        <f>Data!BF37+Data!BF38</f>
        <v>3432</v>
      </c>
      <c r="E47" s="87">
        <f>Data!BZ37+Data!BZ38</f>
        <v>867</v>
      </c>
      <c r="F47" s="87">
        <f>Data!CT37+Data!CT38</f>
        <v>0</v>
      </c>
      <c r="G47" s="87">
        <f>Data!DN37+Data!DN38</f>
        <v>0</v>
      </c>
      <c r="H47" s="22">
        <f t="shared" si="0"/>
        <v>4998</v>
      </c>
      <c r="I47" s="1"/>
      <c r="L47" s="18"/>
    </row>
    <row r="48" spans="2:12" x14ac:dyDescent="0.2">
      <c r="B48" s="7" t="s">
        <v>61</v>
      </c>
      <c r="C48" s="87">
        <f>Data!AM37+Data!AM38</f>
        <v>0</v>
      </c>
      <c r="D48" s="87">
        <f>Data!BG37+Data!BG38</f>
        <v>0</v>
      </c>
      <c r="E48" s="87">
        <f>Data!CA37+Data!CA38</f>
        <v>0</v>
      </c>
      <c r="F48" s="87">
        <f>Data!CU37+Data!CU38</f>
        <v>0</v>
      </c>
      <c r="G48" s="87">
        <f>Data!DO37+Data!DO38</f>
        <v>0</v>
      </c>
      <c r="H48" s="22">
        <f t="shared" si="0"/>
        <v>0</v>
      </c>
      <c r="I48" s="1"/>
      <c r="L48" s="18"/>
    </row>
    <row r="49" spans="2:12" x14ac:dyDescent="0.2">
      <c r="B49" s="7" t="s">
        <v>62</v>
      </c>
      <c r="C49" s="87">
        <f>Data!AN37+Data!AN38</f>
        <v>0</v>
      </c>
      <c r="D49" s="87">
        <f>Data!BH37+Data!BH38</f>
        <v>342</v>
      </c>
      <c r="E49" s="87">
        <f>Data!CB37+Data!CB38</f>
        <v>0</v>
      </c>
      <c r="F49" s="87">
        <f>Data!CV37+Data!CV38</f>
        <v>0</v>
      </c>
      <c r="G49" s="87">
        <f>Data!DP37+Data!DP38</f>
        <v>0</v>
      </c>
      <c r="H49" s="22">
        <f t="shared" si="0"/>
        <v>342</v>
      </c>
      <c r="I49" s="1"/>
      <c r="L49" s="18"/>
    </row>
    <row r="50" spans="2:12" x14ac:dyDescent="0.2">
      <c r="B50" s="7" t="s">
        <v>63</v>
      </c>
      <c r="C50" s="87">
        <f>Data!AO37+Data!AO38</f>
        <v>165</v>
      </c>
      <c r="D50" s="87">
        <f>Data!BI37+Data!BI38</f>
        <v>237</v>
      </c>
      <c r="E50" s="87">
        <f>Data!CC37+Data!CC38</f>
        <v>132</v>
      </c>
      <c r="F50" s="87">
        <f>Data!CW37+Data!CW38</f>
        <v>0</v>
      </c>
      <c r="G50" s="87">
        <f>Data!DQ37+Data!DQ38</f>
        <v>0</v>
      </c>
      <c r="H50" s="22">
        <f t="shared" si="0"/>
        <v>534</v>
      </c>
      <c r="I50" s="1"/>
      <c r="L50" s="18"/>
    </row>
    <row r="51" spans="2:12" x14ac:dyDescent="0.2">
      <c r="B51" s="7" t="s">
        <v>0</v>
      </c>
      <c r="C51" s="87">
        <f>Data!AP37+Data!AP38</f>
        <v>6</v>
      </c>
      <c r="D51" s="87">
        <f>Data!BJ37+Data!BJ38</f>
        <v>84</v>
      </c>
      <c r="E51" s="87">
        <f>Data!CD37+Data!CD38</f>
        <v>0</v>
      </c>
      <c r="F51" s="87">
        <f>Data!CX37+Data!CX38</f>
        <v>0</v>
      </c>
      <c r="G51" s="87">
        <f>Data!DR37+Data!DR38</f>
        <v>0</v>
      </c>
      <c r="H51" s="22">
        <f t="shared" si="0"/>
        <v>90</v>
      </c>
      <c r="I51" s="1"/>
      <c r="L51" s="18"/>
    </row>
    <row r="52" spans="2:12" x14ac:dyDescent="0.2">
      <c r="B52" s="8" t="s">
        <v>34</v>
      </c>
      <c r="C52" s="22">
        <f>SUM(C32:C51)</f>
        <v>25584</v>
      </c>
      <c r="D52" s="22">
        <f>SUM(D32:D51)</f>
        <v>21577</v>
      </c>
      <c r="E52" s="22">
        <f>SUM(E32:E51)</f>
        <v>9921</v>
      </c>
      <c r="F52" s="22">
        <f>SUM(F32:F51)</f>
        <v>0</v>
      </c>
      <c r="G52" s="22">
        <f>SUM(G32:G51)</f>
        <v>0</v>
      </c>
      <c r="H52" s="22">
        <f t="shared" si="0"/>
        <v>57082</v>
      </c>
      <c r="I52" s="1"/>
    </row>
    <row r="53" spans="2:12" x14ac:dyDescent="0.2">
      <c r="B53" s="14"/>
      <c r="C53" s="18"/>
      <c r="D53" s="18"/>
      <c r="E53" s="18"/>
      <c r="F53" s="18"/>
      <c r="G53" s="18"/>
      <c r="H53" s="18"/>
      <c r="I53" s="1"/>
    </row>
    <row r="54" spans="2:12" ht="13.5" customHeight="1" x14ac:dyDescent="0.2">
      <c r="B54" s="27"/>
      <c r="D54" s="368" t="s">
        <v>23</v>
      </c>
      <c r="E54" s="368"/>
      <c r="F54" s="368"/>
      <c r="G54" s="35" t="s">
        <v>24</v>
      </c>
      <c r="H54" s="35" t="s">
        <v>25</v>
      </c>
    </row>
    <row r="55" spans="2:12" x14ac:dyDescent="0.2">
      <c r="B55" s="366" t="s">
        <v>40</v>
      </c>
      <c r="C55" s="367"/>
      <c r="D55" s="363" t="str">
        <f>Data!T37</f>
        <v>Pipes, Pamela</v>
      </c>
      <c r="E55" s="363"/>
      <c r="F55" s="363"/>
      <c r="G55" s="94" t="str">
        <f>Data!U37</f>
        <v>(432) 837-8049</v>
      </c>
      <c r="H55" s="84" t="str">
        <f>Data!V37</f>
        <v>ppipes@sulross.edu</v>
      </c>
    </row>
    <row r="56" spans="2:12" ht="13.5" customHeight="1" x14ac:dyDescent="0.2">
      <c r="B56" s="27"/>
      <c r="C56" s="27"/>
      <c r="D56" s="27"/>
      <c r="E56" s="27"/>
      <c r="F56" s="27"/>
      <c r="G56" s="27"/>
      <c r="H56" s="5"/>
    </row>
    <row r="57" spans="2:12" x14ac:dyDescent="0.2">
      <c r="B57" s="3" t="s">
        <v>10</v>
      </c>
      <c r="C57" s="1"/>
      <c r="D57" s="1"/>
      <c r="E57" s="1"/>
      <c r="F57" s="1"/>
      <c r="G57" s="1"/>
      <c r="H57" s="1"/>
      <c r="I57" s="1"/>
    </row>
    <row r="58" spans="2:12" ht="39" customHeight="1" x14ac:dyDescent="0.2">
      <c r="B58" s="369" t="s">
        <v>42</v>
      </c>
      <c r="C58" s="369"/>
      <c r="D58" s="369"/>
      <c r="E58" s="369"/>
      <c r="F58" s="369"/>
      <c r="G58" s="369"/>
      <c r="H58" s="38"/>
    </row>
    <row r="59" spans="2:12" ht="15" thickBot="1" x14ac:dyDescent="0.25">
      <c r="B59" s="36"/>
      <c r="C59" s="1"/>
      <c r="D59" s="1"/>
      <c r="E59" s="1"/>
      <c r="F59" s="1"/>
      <c r="G59" s="1"/>
      <c r="H59" s="1"/>
      <c r="I59" s="1"/>
    </row>
    <row r="60" spans="2:12" ht="15" thickBot="1" x14ac:dyDescent="0.25">
      <c r="B60" s="68" t="s">
        <v>32</v>
      </c>
      <c r="C60" s="69" t="s">
        <v>26</v>
      </c>
      <c r="D60" s="69" t="s">
        <v>27</v>
      </c>
      <c r="E60" s="69" t="s">
        <v>28</v>
      </c>
      <c r="F60" s="69" t="s">
        <v>29</v>
      </c>
      <c r="G60" s="69" t="s">
        <v>30</v>
      </c>
      <c r="H60" s="70" t="s">
        <v>31</v>
      </c>
      <c r="I60" s="1"/>
    </row>
    <row r="61" spans="2:12" x14ac:dyDescent="0.2">
      <c r="B61" s="9" t="str">
        <f>$B$32</f>
        <v>Liberal Arts</v>
      </c>
      <c r="C61" s="88">
        <f>Data!DS37+Data!DS38</f>
        <v>1503770</v>
      </c>
      <c r="D61" s="88">
        <f>Data!EM37+Data!EM38</f>
        <v>982701</v>
      </c>
      <c r="E61" s="88">
        <f>Data!FG37+Data!FG38</f>
        <v>449208</v>
      </c>
      <c r="F61" s="88">
        <f>Data!GA37+Data!GA38</f>
        <v>0</v>
      </c>
      <c r="G61" s="88">
        <f>Data!GU37+Data!GU38</f>
        <v>0</v>
      </c>
      <c r="H61" s="21">
        <f>SUM(C61:G61)</f>
        <v>2935679</v>
      </c>
      <c r="I61" s="1"/>
    </row>
    <row r="62" spans="2:12" x14ac:dyDescent="0.2">
      <c r="B62" s="9" t="str">
        <f>$B$33</f>
        <v>Science</v>
      </c>
      <c r="C62" s="88">
        <f>Data!DT37+Data!DT38</f>
        <v>433977</v>
      </c>
      <c r="D62" s="88">
        <f>Data!EN37+Data!EN38</f>
        <v>513473</v>
      </c>
      <c r="E62" s="88">
        <f>Data!FH37+Data!FH38</f>
        <v>214466</v>
      </c>
      <c r="F62" s="88">
        <f>Data!GB37+Data!GB38</f>
        <v>0</v>
      </c>
      <c r="G62" s="88">
        <f>Data!GV37+Data!GV38</f>
        <v>0</v>
      </c>
      <c r="H62" s="22">
        <f t="shared" ref="H62:H81" si="1">SUM(C62:G62)</f>
        <v>1161916</v>
      </c>
      <c r="I62" s="1"/>
    </row>
    <row r="63" spans="2:12" x14ac:dyDescent="0.2">
      <c r="B63" s="9" t="str">
        <f>$B$34</f>
        <v>Fine Arts</v>
      </c>
      <c r="C63" s="88">
        <f>Data!DU37+Data!DU38</f>
        <v>415603</v>
      </c>
      <c r="D63" s="88">
        <f>Data!EO37+Data!EO38</f>
        <v>219325</v>
      </c>
      <c r="E63" s="88">
        <f>Data!FI37+Data!FI38</f>
        <v>50248</v>
      </c>
      <c r="F63" s="88">
        <f>Data!GC37+Data!GC38</f>
        <v>0</v>
      </c>
      <c r="G63" s="88">
        <f>Data!GW37+Data!GW38</f>
        <v>0</v>
      </c>
      <c r="H63" s="22">
        <f t="shared" si="1"/>
        <v>685176</v>
      </c>
      <c r="I63" s="1"/>
    </row>
    <row r="64" spans="2:12" x14ac:dyDescent="0.2">
      <c r="B64" s="9" t="str">
        <f>$B$35</f>
        <v>Teacher Education</v>
      </c>
      <c r="C64" s="88">
        <f>Data!DV37+Data!DV38</f>
        <v>22564</v>
      </c>
      <c r="D64" s="88">
        <f>Data!EP37+Data!EP38</f>
        <v>340608</v>
      </c>
      <c r="E64" s="88">
        <f>Data!FJ37+Data!FJ38</f>
        <v>777151</v>
      </c>
      <c r="F64" s="88">
        <f>Data!GD37+Data!GD38</f>
        <v>0</v>
      </c>
      <c r="G64" s="88">
        <f>Data!GX37+Data!GX38</f>
        <v>0</v>
      </c>
      <c r="H64" s="22">
        <f t="shared" si="1"/>
        <v>1140323</v>
      </c>
      <c r="I64" s="1"/>
    </row>
    <row r="65" spans="2:9" x14ac:dyDescent="0.2">
      <c r="B65" s="9" t="str">
        <f>$B$36</f>
        <v>Agriculture</v>
      </c>
      <c r="C65" s="88">
        <f>Data!DW37+Data!DW38</f>
        <v>120292</v>
      </c>
      <c r="D65" s="88">
        <f>Data!EQ37+Data!EQ38</f>
        <v>129440</v>
      </c>
      <c r="E65" s="88">
        <f>Data!FK37+Data!FK38</f>
        <v>256565</v>
      </c>
      <c r="F65" s="88">
        <f>Data!GE37+Data!GE38</f>
        <v>0</v>
      </c>
      <c r="G65" s="88">
        <f>Data!GY37+Data!GY38</f>
        <v>0</v>
      </c>
      <c r="H65" s="22">
        <f t="shared" si="1"/>
        <v>506297</v>
      </c>
      <c r="I65" s="1"/>
    </row>
    <row r="66" spans="2:9" x14ac:dyDescent="0.2">
      <c r="B66" s="9" t="str">
        <f>$B$37</f>
        <v>Engineering</v>
      </c>
      <c r="C66" s="88">
        <f>Data!DX37+Data!DX38</f>
        <v>45322</v>
      </c>
      <c r="D66" s="88">
        <f>Data!ER37+Data!ER38</f>
        <v>21177</v>
      </c>
      <c r="E66" s="88">
        <f>Data!FL37+Data!FL38</f>
        <v>0</v>
      </c>
      <c r="F66" s="88">
        <f>Data!GF37+Data!GF38</f>
        <v>0</v>
      </c>
      <c r="G66" s="88">
        <f>Data!GZ37+Data!GZ38</f>
        <v>0</v>
      </c>
      <c r="H66" s="22">
        <f t="shared" si="1"/>
        <v>66499</v>
      </c>
      <c r="I66" s="1"/>
    </row>
    <row r="67" spans="2:9" x14ac:dyDescent="0.2">
      <c r="B67" s="9" t="str">
        <f>$B$38</f>
        <v>Home Economics</v>
      </c>
      <c r="C67" s="88">
        <f>Data!DY37+Data!DY38</f>
        <v>25813</v>
      </c>
      <c r="D67" s="88">
        <f>Data!ES37+Data!ES38</f>
        <v>1669</v>
      </c>
      <c r="E67" s="88">
        <f>Data!FM37+Data!FM38</f>
        <v>16792</v>
      </c>
      <c r="F67" s="88">
        <f>Data!GG37+Data!GG38</f>
        <v>0</v>
      </c>
      <c r="G67" s="88">
        <f>Data!HA37+Data!HA38</f>
        <v>0</v>
      </c>
      <c r="H67" s="22">
        <f t="shared" si="1"/>
        <v>44274</v>
      </c>
      <c r="I67" s="1"/>
    </row>
    <row r="68" spans="2:9" x14ac:dyDescent="0.2">
      <c r="B68" s="9" t="str">
        <f>$B$39</f>
        <v>Law</v>
      </c>
      <c r="C68" s="88">
        <f>Data!DZ37+Data!DZ38</f>
        <v>0</v>
      </c>
      <c r="D68" s="88">
        <f>Data!ET37+Data!ET38</f>
        <v>0</v>
      </c>
      <c r="E68" s="88">
        <f>Data!FN37+Data!FN38</f>
        <v>0</v>
      </c>
      <c r="F68" s="88">
        <f>Data!GH37+Data!GH38</f>
        <v>0</v>
      </c>
      <c r="G68" s="88">
        <f>Data!HB37+Data!HB38</f>
        <v>0</v>
      </c>
      <c r="H68" s="22">
        <f t="shared" si="1"/>
        <v>0</v>
      </c>
      <c r="I68" s="1"/>
    </row>
    <row r="69" spans="2:9" x14ac:dyDescent="0.2">
      <c r="B69" s="9" t="str">
        <f>$B$40</f>
        <v>Social Service</v>
      </c>
      <c r="C69" s="88">
        <f>Data!EA37+Data!EA38</f>
        <v>0</v>
      </c>
      <c r="D69" s="88">
        <f>Data!EU37+Data!EU38</f>
        <v>0</v>
      </c>
      <c r="E69" s="88">
        <f>Data!FO37+Data!FO38</f>
        <v>0</v>
      </c>
      <c r="F69" s="88">
        <f>Data!GI37+Data!GI38</f>
        <v>0</v>
      </c>
      <c r="G69" s="88">
        <f>Data!HC37+Data!HC38</f>
        <v>0</v>
      </c>
      <c r="H69" s="22">
        <f t="shared" si="1"/>
        <v>0</v>
      </c>
      <c r="I69" s="1"/>
    </row>
    <row r="70" spans="2:9" x14ac:dyDescent="0.2">
      <c r="B70" s="9" t="str">
        <f>$B$41</f>
        <v>Library Science</v>
      </c>
      <c r="C70" s="88">
        <f>Data!EB37+Data!EB38</f>
        <v>0</v>
      </c>
      <c r="D70" s="88">
        <f>Data!EV37+Data!EV38</f>
        <v>0</v>
      </c>
      <c r="E70" s="88">
        <f>Data!FP37+Data!FP38</f>
        <v>0</v>
      </c>
      <c r="F70" s="88">
        <f>Data!GJ37+Data!GJ38</f>
        <v>0</v>
      </c>
      <c r="G70" s="88">
        <f>Data!HD37+Data!HD38</f>
        <v>0</v>
      </c>
      <c r="H70" s="22">
        <f t="shared" si="1"/>
        <v>0</v>
      </c>
      <c r="I70" s="1"/>
    </row>
    <row r="71" spans="2:9" x14ac:dyDescent="0.2">
      <c r="B71" s="9" t="str">
        <f>$B$42</f>
        <v>Veterinary Science</v>
      </c>
      <c r="C71" s="88">
        <f>Data!EC37+Data!EC38</f>
        <v>0</v>
      </c>
      <c r="D71" s="88">
        <f>Data!EW37+Data!EW38</f>
        <v>0</v>
      </c>
      <c r="E71" s="88">
        <f>Data!FQ37+Data!FQ38</f>
        <v>0</v>
      </c>
      <c r="F71" s="88">
        <f>Data!GK37+Data!GK38</f>
        <v>0</v>
      </c>
      <c r="G71" s="88">
        <f>Data!HE37+Data!HE38</f>
        <v>0</v>
      </c>
      <c r="H71" s="22">
        <f t="shared" si="1"/>
        <v>0</v>
      </c>
      <c r="I71" s="1"/>
    </row>
    <row r="72" spans="2:9" x14ac:dyDescent="0.2">
      <c r="B72" s="9" t="str">
        <f>$B$43</f>
        <v>Vocational Training</v>
      </c>
      <c r="C72" s="88">
        <f>Data!ED37+Data!ED38</f>
        <v>2130</v>
      </c>
      <c r="D72" s="88">
        <f>Data!EX37+Data!EX38</f>
        <v>0</v>
      </c>
      <c r="E72" s="88">
        <f>Data!FR37+Data!FR38</f>
        <v>0</v>
      </c>
      <c r="F72" s="88">
        <f>Data!GL37+Data!GL38</f>
        <v>0</v>
      </c>
      <c r="G72" s="88">
        <f>Data!HF37+Data!HF38</f>
        <v>0</v>
      </c>
      <c r="H72" s="22">
        <f t="shared" si="1"/>
        <v>2130</v>
      </c>
      <c r="I72" s="1"/>
    </row>
    <row r="73" spans="2:9" x14ac:dyDescent="0.2">
      <c r="B73" s="9" t="str">
        <f>$B$44</f>
        <v>Physical Training</v>
      </c>
      <c r="C73" s="88">
        <f>Data!EE37+Data!EE38</f>
        <v>3528</v>
      </c>
      <c r="D73" s="88">
        <f>Data!EY37+Data!EY38</f>
        <v>12893</v>
      </c>
      <c r="E73" s="88">
        <f>Data!FS37+Data!FS38</f>
        <v>0</v>
      </c>
      <c r="F73" s="88">
        <f>Data!GM37+Data!GM38</f>
        <v>0</v>
      </c>
      <c r="G73" s="88">
        <f>Data!HG37+Data!HG38</f>
        <v>0</v>
      </c>
      <c r="H73" s="22">
        <f t="shared" si="1"/>
        <v>16421</v>
      </c>
      <c r="I73" s="1"/>
    </row>
    <row r="74" spans="2:9" x14ac:dyDescent="0.2">
      <c r="B74" s="9" t="str">
        <f>$B$45</f>
        <v>Health Services</v>
      </c>
      <c r="C74" s="88">
        <f>Data!EF37+Data!EF38</f>
        <v>71895</v>
      </c>
      <c r="D74" s="88">
        <f>Data!EZ37+Data!EZ38</f>
        <v>48050</v>
      </c>
      <c r="E74" s="88">
        <f>Data!FT37+Data!FT38</f>
        <v>53570</v>
      </c>
      <c r="F74" s="88">
        <f>Data!GN37+Data!GN38</f>
        <v>0</v>
      </c>
      <c r="G74" s="88">
        <f>Data!HH37+Data!HH38</f>
        <v>0</v>
      </c>
      <c r="H74" s="22">
        <f t="shared" si="1"/>
        <v>173515</v>
      </c>
      <c r="I74" s="1"/>
    </row>
    <row r="75" spans="2:9" x14ac:dyDescent="0.2">
      <c r="B75" s="9" t="str">
        <f>$B$46</f>
        <v>Pharmacy</v>
      </c>
      <c r="C75" s="88">
        <f>Data!EG37+Data!EG38</f>
        <v>0</v>
      </c>
      <c r="D75" s="88">
        <f>Data!FA37+Data!FA38</f>
        <v>0</v>
      </c>
      <c r="E75" s="88">
        <f>Data!FU37+Data!FU38</f>
        <v>0</v>
      </c>
      <c r="F75" s="88">
        <f>Data!GO37+Data!GO38</f>
        <v>0</v>
      </c>
      <c r="G75" s="88">
        <f>Data!HI37+Data!HI38</f>
        <v>0</v>
      </c>
      <c r="H75" s="22">
        <f t="shared" si="1"/>
        <v>0</v>
      </c>
      <c r="I75" s="1"/>
    </row>
    <row r="76" spans="2:9" x14ac:dyDescent="0.2">
      <c r="B76" s="9" t="str">
        <f>$B$47</f>
        <v>Business Administration</v>
      </c>
      <c r="C76" s="88">
        <f>Data!EH37+Data!EH38</f>
        <v>86390</v>
      </c>
      <c r="D76" s="88">
        <f>Data!FB37+Data!FB38</f>
        <v>422680</v>
      </c>
      <c r="E76" s="88">
        <f>Data!FV37+Data!FV38</f>
        <v>232632</v>
      </c>
      <c r="F76" s="88">
        <f>Data!GP37+Data!GP38</f>
        <v>0</v>
      </c>
      <c r="G76" s="88">
        <f>Data!HJ37+Data!HJ38</f>
        <v>0</v>
      </c>
      <c r="H76" s="22">
        <f t="shared" si="1"/>
        <v>741702</v>
      </c>
      <c r="I76" s="1"/>
    </row>
    <row r="77" spans="2:9" x14ac:dyDescent="0.2">
      <c r="B77" s="9" t="str">
        <f>$B$48</f>
        <v>Optometry</v>
      </c>
      <c r="C77" s="88">
        <f>Data!EI37+Data!EI38</f>
        <v>0</v>
      </c>
      <c r="D77" s="88">
        <f>Data!FC37+Data!FC38</f>
        <v>0</v>
      </c>
      <c r="E77" s="88">
        <f>Data!FW37+Data!FW38</f>
        <v>0</v>
      </c>
      <c r="F77" s="88">
        <f>Data!GQ37+Data!GQ38</f>
        <v>0</v>
      </c>
      <c r="G77" s="88">
        <f>Data!HK37+Data!HK38</f>
        <v>0</v>
      </c>
      <c r="H77" s="22">
        <f t="shared" si="1"/>
        <v>0</v>
      </c>
      <c r="I77" s="1"/>
    </row>
    <row r="78" spans="2:9" x14ac:dyDescent="0.2">
      <c r="B78" s="9" t="str">
        <f>$B$49</f>
        <v>Teacher Ed-Practice Teaching</v>
      </c>
      <c r="C78" s="88">
        <f>Data!EJ37+Data!EJ38</f>
        <v>0</v>
      </c>
      <c r="D78" s="88">
        <f>Data!FD37+Data!FD38</f>
        <v>137248</v>
      </c>
      <c r="E78" s="88">
        <f>Data!FX37+Data!FX38</f>
        <v>0</v>
      </c>
      <c r="F78" s="88">
        <f>Data!GR37+Data!GR38</f>
        <v>0</v>
      </c>
      <c r="G78" s="88">
        <f>Data!HL37+Data!HL38</f>
        <v>0</v>
      </c>
      <c r="H78" s="22">
        <f t="shared" si="1"/>
        <v>137248</v>
      </c>
      <c r="I78" s="1"/>
    </row>
    <row r="79" spans="2:9" x14ac:dyDescent="0.2">
      <c r="B79" s="9" t="str">
        <f>$B$50</f>
        <v>Technology</v>
      </c>
      <c r="C79" s="88">
        <f>Data!EK37+Data!EK38</f>
        <v>19933</v>
      </c>
      <c r="D79" s="88">
        <f>Data!FE37+Data!FE38</f>
        <v>27778</v>
      </c>
      <c r="E79" s="88">
        <f>Data!FY37+Data!FY38</f>
        <v>12660</v>
      </c>
      <c r="F79" s="88">
        <f>Data!GS37+Data!GS38</f>
        <v>0</v>
      </c>
      <c r="G79" s="88">
        <f>Data!HM37+Data!HM38</f>
        <v>0</v>
      </c>
      <c r="H79" s="22">
        <f t="shared" si="1"/>
        <v>60371</v>
      </c>
      <c r="I79" s="1"/>
    </row>
    <row r="80" spans="2:9" x14ac:dyDescent="0.2">
      <c r="B80" s="9" t="str">
        <f>$B$51</f>
        <v>Nursing</v>
      </c>
      <c r="C80" s="88">
        <f>Data!EL37+Data!EL38</f>
        <v>1598</v>
      </c>
      <c r="D80" s="88">
        <f>Data!FF37+Data!FF38</f>
        <v>15383</v>
      </c>
      <c r="E80" s="88">
        <f>Data!FZ37+Data!FZ38</f>
        <v>0</v>
      </c>
      <c r="F80" s="88">
        <f>Data!GT37+Data!GT38</f>
        <v>0</v>
      </c>
      <c r="G80" s="88">
        <f>Data!HN37+Data!HN38</f>
        <v>0</v>
      </c>
      <c r="H80" s="22">
        <f t="shared" si="1"/>
        <v>16981</v>
      </c>
      <c r="I80" s="1"/>
    </row>
    <row r="81" spans="2:9" x14ac:dyDescent="0.2">
      <c r="B81" s="39" t="str">
        <f>$B$52</f>
        <v>Totals</v>
      </c>
      <c r="C81" s="21">
        <f>SUM(C61:C80)</f>
        <v>2752815</v>
      </c>
      <c r="D81" s="21">
        <f>SUM(D61:D80)</f>
        <v>2872425</v>
      </c>
      <c r="E81" s="21">
        <f>SUM(E61:E80)</f>
        <v>2063292</v>
      </c>
      <c r="F81" s="21">
        <f>SUM(F61:F80)</f>
        <v>0</v>
      </c>
      <c r="G81" s="21">
        <f>SUM(G61:G80)</f>
        <v>0</v>
      </c>
      <c r="H81" s="21">
        <f t="shared" si="1"/>
        <v>7688532</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Data!T37</f>
        <v>Pipes, Pamela</v>
      </c>
      <c r="E84" s="363"/>
      <c r="F84" s="363"/>
      <c r="G84" s="94" t="str">
        <f>Data!U37</f>
        <v>(432) 837-8049</v>
      </c>
      <c r="H84" s="84" t="str">
        <f>Data!V37</f>
        <v>ppipes@sulross.edu</v>
      </c>
    </row>
    <row r="85" spans="2:9" ht="13.5" customHeight="1" x14ac:dyDescent="0.2">
      <c r="B85" s="27"/>
      <c r="C85" s="27"/>
      <c r="D85" s="27"/>
      <c r="E85" s="27"/>
      <c r="F85" s="27"/>
      <c r="G85" s="27"/>
      <c r="H85" s="5"/>
    </row>
    <row r="86" spans="2:9" x14ac:dyDescent="0.2">
      <c r="B86" s="28" t="s">
        <v>33</v>
      </c>
      <c r="C86" s="13"/>
      <c r="D86" s="13"/>
      <c r="E86" s="13"/>
      <c r="F86" s="13"/>
      <c r="G86" s="13"/>
      <c r="H86" s="17">
        <f>H13+H14</f>
        <v>14520667</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Data!HR37</f>
        <v>35466</v>
      </c>
      <c r="D91" s="171">
        <f>Data!IL37</f>
        <v>0</v>
      </c>
      <c r="E91" s="171">
        <f>Data!JF37</f>
        <v>0</v>
      </c>
      <c r="F91" s="171">
        <f>Data!JZ37</f>
        <v>0</v>
      </c>
      <c r="G91" s="171">
        <f>Data!KT37</f>
        <v>0</v>
      </c>
      <c r="H91" s="40">
        <f t="shared" ref="H91:H111" si="2">SUM(C91:G91)</f>
        <v>35466</v>
      </c>
    </row>
    <row r="92" spans="2:9" x14ac:dyDescent="0.2">
      <c r="B92" s="9" t="str">
        <f>$B$33</f>
        <v>Science</v>
      </c>
      <c r="C92" s="171">
        <f>Data!HS37</f>
        <v>99689</v>
      </c>
      <c r="D92" s="171">
        <f>Data!IM37</f>
        <v>0</v>
      </c>
      <c r="E92" s="171">
        <f>Data!JG37</f>
        <v>0</v>
      </c>
      <c r="F92" s="171">
        <f>Data!KA37</f>
        <v>0</v>
      </c>
      <c r="G92" s="171">
        <f>Data!KU37</f>
        <v>0</v>
      </c>
      <c r="H92" s="75">
        <f t="shared" si="2"/>
        <v>99689</v>
      </c>
    </row>
    <row r="93" spans="2:9" x14ac:dyDescent="0.2">
      <c r="B93" s="9" t="str">
        <f>$B$34</f>
        <v>Fine Arts</v>
      </c>
      <c r="C93" s="171">
        <f>Data!HT37</f>
        <v>7000</v>
      </c>
      <c r="D93" s="171">
        <f>Data!IN37</f>
        <v>0</v>
      </c>
      <c r="E93" s="171">
        <f>Data!JH37</f>
        <v>0</v>
      </c>
      <c r="F93" s="171">
        <f>Data!KB37</f>
        <v>0</v>
      </c>
      <c r="G93" s="171">
        <f>Data!KV37</f>
        <v>0</v>
      </c>
      <c r="H93" s="75">
        <f t="shared" si="2"/>
        <v>7000</v>
      </c>
    </row>
    <row r="94" spans="2:9" x14ac:dyDescent="0.2">
      <c r="B94" s="9" t="str">
        <f>$B$35</f>
        <v>Teacher Education</v>
      </c>
      <c r="C94" s="171">
        <f>Data!HU37</f>
        <v>20628</v>
      </c>
      <c r="D94" s="171">
        <f>Data!IO37</f>
        <v>0</v>
      </c>
      <c r="E94" s="171">
        <f>Data!JI37</f>
        <v>0</v>
      </c>
      <c r="F94" s="171">
        <f>Data!KC37</f>
        <v>0</v>
      </c>
      <c r="G94" s="171">
        <f>Data!KW37</f>
        <v>0</v>
      </c>
      <c r="H94" s="75">
        <f t="shared" si="2"/>
        <v>20628</v>
      </c>
    </row>
    <row r="95" spans="2:9" x14ac:dyDescent="0.2">
      <c r="B95" s="9" t="str">
        <f>$B$36</f>
        <v>Agriculture</v>
      </c>
      <c r="C95" s="171">
        <f>Data!HV37</f>
        <v>46585</v>
      </c>
      <c r="D95" s="171">
        <f>Data!IP37</f>
        <v>0</v>
      </c>
      <c r="E95" s="171">
        <f>Data!JJ37</f>
        <v>0</v>
      </c>
      <c r="F95" s="171">
        <f>Data!KD37</f>
        <v>0</v>
      </c>
      <c r="G95" s="171">
        <f>Data!KX37</f>
        <v>0</v>
      </c>
      <c r="H95" s="75">
        <f t="shared" si="2"/>
        <v>46585</v>
      </c>
    </row>
    <row r="96" spans="2:9" x14ac:dyDescent="0.2">
      <c r="B96" s="9" t="str">
        <f>$B$37</f>
        <v>Engineering</v>
      </c>
      <c r="C96" s="171">
        <f>Data!HW37</f>
        <v>0</v>
      </c>
      <c r="D96" s="171">
        <f>Data!IQ37</f>
        <v>0</v>
      </c>
      <c r="E96" s="171">
        <f>Data!JK37</f>
        <v>0</v>
      </c>
      <c r="F96" s="171">
        <f>Data!KE37</f>
        <v>0</v>
      </c>
      <c r="G96" s="171">
        <f>Data!KY37</f>
        <v>0</v>
      </c>
      <c r="H96" s="75">
        <f t="shared" si="2"/>
        <v>0</v>
      </c>
    </row>
    <row r="97" spans="2:8" x14ac:dyDescent="0.2">
      <c r="B97" s="9" t="str">
        <f>$B$38</f>
        <v>Home Economics</v>
      </c>
      <c r="C97" s="171">
        <f>Data!HX37</f>
        <v>0</v>
      </c>
      <c r="D97" s="171">
        <f>Data!IR37</f>
        <v>0</v>
      </c>
      <c r="E97" s="171">
        <f>Data!JL37</f>
        <v>0</v>
      </c>
      <c r="F97" s="171">
        <f>Data!KF37</f>
        <v>0</v>
      </c>
      <c r="G97" s="171">
        <f>Data!KZ37</f>
        <v>0</v>
      </c>
      <c r="H97" s="75">
        <f t="shared" si="2"/>
        <v>0</v>
      </c>
    </row>
    <row r="98" spans="2:8" x14ac:dyDescent="0.2">
      <c r="B98" s="9" t="str">
        <f>$B$39</f>
        <v>Law</v>
      </c>
      <c r="C98" s="171">
        <f>Data!HY37</f>
        <v>0</v>
      </c>
      <c r="D98" s="171">
        <f>Data!IS37</f>
        <v>0</v>
      </c>
      <c r="E98" s="171">
        <f>Data!JM37</f>
        <v>0</v>
      </c>
      <c r="F98" s="171">
        <f>Data!KG37</f>
        <v>0</v>
      </c>
      <c r="G98" s="171">
        <f>Data!LA37</f>
        <v>0</v>
      </c>
      <c r="H98" s="75">
        <f t="shared" si="2"/>
        <v>0</v>
      </c>
    </row>
    <row r="99" spans="2:8" x14ac:dyDescent="0.2">
      <c r="B99" s="9" t="str">
        <f>$B$40</f>
        <v>Social Service</v>
      </c>
      <c r="C99" s="171">
        <f>Data!HZ37</f>
        <v>0</v>
      </c>
      <c r="D99" s="171">
        <f>Data!IT37</f>
        <v>0</v>
      </c>
      <c r="E99" s="171">
        <f>Data!JN37</f>
        <v>0</v>
      </c>
      <c r="F99" s="171">
        <f>Data!KH37</f>
        <v>0</v>
      </c>
      <c r="G99" s="171">
        <f>Data!LB37</f>
        <v>0</v>
      </c>
      <c r="H99" s="75">
        <f t="shared" si="2"/>
        <v>0</v>
      </c>
    </row>
    <row r="100" spans="2:8" x14ac:dyDescent="0.2">
      <c r="B100" s="9" t="str">
        <f>$B$41</f>
        <v>Library Science</v>
      </c>
      <c r="C100" s="171">
        <f>Data!IA37</f>
        <v>0</v>
      </c>
      <c r="D100" s="171">
        <f>Data!IU37</f>
        <v>0</v>
      </c>
      <c r="E100" s="171">
        <f>Data!JO37</f>
        <v>0</v>
      </c>
      <c r="F100" s="171">
        <f>Data!KI37</f>
        <v>0</v>
      </c>
      <c r="G100" s="171">
        <f>Data!LC37</f>
        <v>0</v>
      </c>
      <c r="H100" s="75">
        <f t="shared" si="2"/>
        <v>0</v>
      </c>
    </row>
    <row r="101" spans="2:8" x14ac:dyDescent="0.2">
      <c r="B101" s="9" t="str">
        <f>$B$42</f>
        <v>Veterinary Science</v>
      </c>
      <c r="C101" s="171">
        <f>Data!IB37</f>
        <v>0</v>
      </c>
      <c r="D101" s="171">
        <f>Data!IV37</f>
        <v>0</v>
      </c>
      <c r="E101" s="171">
        <f>Data!JP37</f>
        <v>0</v>
      </c>
      <c r="F101" s="171">
        <f>Data!KJ37</f>
        <v>0</v>
      </c>
      <c r="G101" s="171">
        <f>Data!LD37</f>
        <v>0</v>
      </c>
      <c r="H101" s="75">
        <f t="shared" si="2"/>
        <v>0</v>
      </c>
    </row>
    <row r="102" spans="2:8" x14ac:dyDescent="0.2">
      <c r="B102" s="9" t="str">
        <f>$B$43</f>
        <v>Vocational Training</v>
      </c>
      <c r="C102" s="171">
        <f>Data!IC37</f>
        <v>3750</v>
      </c>
      <c r="D102" s="171">
        <f>Data!IW37</f>
        <v>0</v>
      </c>
      <c r="E102" s="171">
        <f>Data!JQ37</f>
        <v>0</v>
      </c>
      <c r="F102" s="171">
        <f>Data!KK37</f>
        <v>0</v>
      </c>
      <c r="G102" s="171">
        <f>Data!LE37</f>
        <v>0</v>
      </c>
      <c r="H102" s="75">
        <f t="shared" si="2"/>
        <v>3750</v>
      </c>
    </row>
    <row r="103" spans="2:8" x14ac:dyDescent="0.2">
      <c r="B103" s="9" t="str">
        <f>$B$44</f>
        <v>Physical Training</v>
      </c>
      <c r="C103" s="171">
        <f>Data!ID37</f>
        <v>0</v>
      </c>
      <c r="D103" s="171">
        <f>Data!IX37</f>
        <v>0</v>
      </c>
      <c r="E103" s="171">
        <f>Data!JR37</f>
        <v>0</v>
      </c>
      <c r="F103" s="171">
        <f>Data!KL37</f>
        <v>0</v>
      </c>
      <c r="G103" s="171">
        <f>Data!LF37</f>
        <v>0</v>
      </c>
      <c r="H103" s="75">
        <f t="shared" si="2"/>
        <v>0</v>
      </c>
    </row>
    <row r="104" spans="2:8" x14ac:dyDescent="0.2">
      <c r="B104" s="9" t="str">
        <f>$B$45</f>
        <v>Health Services</v>
      </c>
      <c r="C104" s="171">
        <f>Data!IE37</f>
        <v>0</v>
      </c>
      <c r="D104" s="171">
        <f>Data!IY37</f>
        <v>0</v>
      </c>
      <c r="E104" s="171">
        <f>Data!JS37</f>
        <v>0</v>
      </c>
      <c r="F104" s="171">
        <f>Data!KM37</f>
        <v>0</v>
      </c>
      <c r="G104" s="171">
        <f>Data!LG37</f>
        <v>0</v>
      </c>
      <c r="H104" s="75">
        <f t="shared" si="2"/>
        <v>0</v>
      </c>
    </row>
    <row r="105" spans="2:8" x14ac:dyDescent="0.2">
      <c r="B105" s="9" t="str">
        <f>$B$46</f>
        <v>Pharmacy</v>
      </c>
      <c r="C105" s="171">
        <f>Data!IF37</f>
        <v>0</v>
      </c>
      <c r="D105" s="171">
        <f>Data!IZ37</f>
        <v>0</v>
      </c>
      <c r="E105" s="171">
        <f>Data!JT37</f>
        <v>0</v>
      </c>
      <c r="F105" s="171">
        <f>Data!KN37</f>
        <v>0</v>
      </c>
      <c r="G105" s="171">
        <f>Data!LH37</f>
        <v>0</v>
      </c>
      <c r="H105" s="75">
        <f t="shared" si="2"/>
        <v>0</v>
      </c>
    </row>
    <row r="106" spans="2:8" x14ac:dyDescent="0.2">
      <c r="B106" s="9" t="str">
        <f>$B$47</f>
        <v>Business Administration</v>
      </c>
      <c r="C106" s="171">
        <f>Data!IG37</f>
        <v>0</v>
      </c>
      <c r="D106" s="171">
        <f>Data!JA37</f>
        <v>0</v>
      </c>
      <c r="E106" s="171">
        <f>Data!JU37</f>
        <v>0</v>
      </c>
      <c r="F106" s="171">
        <f>Data!KO37</f>
        <v>0</v>
      </c>
      <c r="G106" s="171">
        <f>Data!LI37</f>
        <v>0</v>
      </c>
      <c r="H106" s="75">
        <f t="shared" si="2"/>
        <v>0</v>
      </c>
    </row>
    <row r="107" spans="2:8" x14ac:dyDescent="0.2">
      <c r="B107" s="9" t="str">
        <f>$B$48</f>
        <v>Optometry</v>
      </c>
      <c r="C107" s="171">
        <f>Data!IH37</f>
        <v>0</v>
      </c>
      <c r="D107" s="171">
        <f>Data!JB37</f>
        <v>0</v>
      </c>
      <c r="E107" s="171">
        <f>Data!JV37</f>
        <v>0</v>
      </c>
      <c r="F107" s="171">
        <f>Data!KP37</f>
        <v>0</v>
      </c>
      <c r="G107" s="171">
        <f>Data!LJ37</f>
        <v>0</v>
      </c>
      <c r="H107" s="75">
        <f t="shared" si="2"/>
        <v>0</v>
      </c>
    </row>
    <row r="108" spans="2:8" x14ac:dyDescent="0.2">
      <c r="B108" s="9" t="str">
        <f>$B$49</f>
        <v>Teacher Ed-Practice Teaching</v>
      </c>
      <c r="C108" s="171">
        <f>Data!II37</f>
        <v>0</v>
      </c>
      <c r="D108" s="171">
        <f>Data!JC37</f>
        <v>0</v>
      </c>
      <c r="E108" s="171">
        <f>Data!JW37</f>
        <v>0</v>
      </c>
      <c r="F108" s="171">
        <f>Data!KQ37</f>
        <v>0</v>
      </c>
      <c r="G108" s="171">
        <f>Data!LK37</f>
        <v>0</v>
      </c>
      <c r="H108" s="75">
        <f t="shared" si="2"/>
        <v>0</v>
      </c>
    </row>
    <row r="109" spans="2:8" x14ac:dyDescent="0.2">
      <c r="B109" s="9" t="str">
        <f>$B$50</f>
        <v>Technology</v>
      </c>
      <c r="C109" s="171">
        <f>Data!IJ37</f>
        <v>0</v>
      </c>
      <c r="D109" s="171">
        <f>Data!JD37</f>
        <v>0</v>
      </c>
      <c r="E109" s="171">
        <f>Data!JX37</f>
        <v>0</v>
      </c>
      <c r="F109" s="171">
        <f>Data!KR37</f>
        <v>0</v>
      </c>
      <c r="G109" s="171">
        <f>Data!LL37</f>
        <v>0</v>
      </c>
      <c r="H109" s="75">
        <f t="shared" si="2"/>
        <v>0</v>
      </c>
    </row>
    <row r="110" spans="2:8" x14ac:dyDescent="0.2">
      <c r="B110" s="9" t="str">
        <f>$B$51</f>
        <v>Nursing</v>
      </c>
      <c r="C110" s="171">
        <f>Data!IK37</f>
        <v>0</v>
      </c>
      <c r="D110" s="171">
        <f>Data!JE37</f>
        <v>0</v>
      </c>
      <c r="E110" s="171">
        <f>Data!JY37</f>
        <v>0</v>
      </c>
      <c r="F110" s="171">
        <f>Data!KS37</f>
        <v>0</v>
      </c>
      <c r="G110" s="171">
        <f>Data!HPM37</f>
        <v>0</v>
      </c>
      <c r="H110" s="75">
        <f t="shared" si="2"/>
        <v>0</v>
      </c>
    </row>
    <row r="111" spans="2:8" x14ac:dyDescent="0.2">
      <c r="B111" s="39" t="str">
        <f>$B$52</f>
        <v>Totals</v>
      </c>
      <c r="C111" s="40">
        <f>SUM(C91:C110)</f>
        <v>213118</v>
      </c>
      <c r="D111" s="40">
        <f>SUM(D91:D110)</f>
        <v>0</v>
      </c>
      <c r="E111" s="40">
        <f>SUM(E91:E110)</f>
        <v>0</v>
      </c>
      <c r="F111" s="40">
        <f>SUM(F91:F110)</f>
        <v>0</v>
      </c>
      <c r="G111" s="40">
        <f>SUM(G91:G110)</f>
        <v>0</v>
      </c>
      <c r="H111" s="40">
        <f t="shared" si="2"/>
        <v>213118</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1539236</v>
      </c>
      <c r="D116" s="21">
        <f t="shared" si="3"/>
        <v>982701</v>
      </c>
      <c r="E116" s="21">
        <f t="shared" si="3"/>
        <v>449208</v>
      </c>
      <c r="F116" s="21">
        <f t="shared" si="3"/>
        <v>0</v>
      </c>
      <c r="G116" s="21">
        <f t="shared" si="3"/>
        <v>0</v>
      </c>
      <c r="H116" s="40">
        <f t="shared" ref="H116:H136" si="4">SUM(C116:G116)</f>
        <v>2971145</v>
      </c>
      <c r="I116" s="1"/>
    </row>
    <row r="117" spans="2:9" x14ac:dyDescent="0.2">
      <c r="B117" s="9" t="str">
        <f>$B$33</f>
        <v>Science</v>
      </c>
      <c r="C117" s="22">
        <f t="shared" si="3"/>
        <v>533666</v>
      </c>
      <c r="D117" s="22">
        <f t="shared" si="3"/>
        <v>513473</v>
      </c>
      <c r="E117" s="22">
        <f t="shared" si="3"/>
        <v>214466</v>
      </c>
      <c r="F117" s="22">
        <f t="shared" si="3"/>
        <v>0</v>
      </c>
      <c r="G117" s="22">
        <f t="shared" si="3"/>
        <v>0</v>
      </c>
      <c r="H117" s="75">
        <f t="shared" si="4"/>
        <v>1261605</v>
      </c>
      <c r="I117" s="1"/>
    </row>
    <row r="118" spans="2:9" x14ac:dyDescent="0.2">
      <c r="B118" s="9" t="str">
        <f>$B$34</f>
        <v>Fine Arts</v>
      </c>
      <c r="C118" s="22">
        <f t="shared" si="3"/>
        <v>422603</v>
      </c>
      <c r="D118" s="22">
        <f t="shared" si="3"/>
        <v>219325</v>
      </c>
      <c r="E118" s="22">
        <f t="shared" si="3"/>
        <v>50248</v>
      </c>
      <c r="F118" s="22">
        <f t="shared" si="3"/>
        <v>0</v>
      </c>
      <c r="G118" s="22">
        <f t="shared" si="3"/>
        <v>0</v>
      </c>
      <c r="H118" s="75">
        <f t="shared" si="4"/>
        <v>692176</v>
      </c>
      <c r="I118" s="1"/>
    </row>
    <row r="119" spans="2:9" x14ac:dyDescent="0.2">
      <c r="B119" s="9" t="str">
        <f>$B$35</f>
        <v>Teacher Education</v>
      </c>
      <c r="C119" s="22">
        <f t="shared" si="3"/>
        <v>43192</v>
      </c>
      <c r="D119" s="22">
        <f t="shared" si="3"/>
        <v>340608</v>
      </c>
      <c r="E119" s="22">
        <f t="shared" si="3"/>
        <v>777151</v>
      </c>
      <c r="F119" s="22">
        <f t="shared" si="3"/>
        <v>0</v>
      </c>
      <c r="G119" s="22">
        <f t="shared" si="3"/>
        <v>0</v>
      </c>
      <c r="H119" s="75">
        <f t="shared" si="4"/>
        <v>1160951</v>
      </c>
      <c r="I119" s="1"/>
    </row>
    <row r="120" spans="2:9" x14ac:dyDescent="0.2">
      <c r="B120" s="9" t="str">
        <f>$B$36</f>
        <v>Agriculture</v>
      </c>
      <c r="C120" s="22">
        <f t="shared" si="3"/>
        <v>166877</v>
      </c>
      <c r="D120" s="22">
        <f t="shared" si="3"/>
        <v>129440</v>
      </c>
      <c r="E120" s="22">
        <f t="shared" si="3"/>
        <v>256565</v>
      </c>
      <c r="F120" s="22">
        <f t="shared" si="3"/>
        <v>0</v>
      </c>
      <c r="G120" s="22">
        <f t="shared" si="3"/>
        <v>0</v>
      </c>
      <c r="H120" s="75">
        <f t="shared" si="4"/>
        <v>552882</v>
      </c>
      <c r="I120" s="1"/>
    </row>
    <row r="121" spans="2:9" x14ac:dyDescent="0.2">
      <c r="B121" s="9" t="str">
        <f>$B$37</f>
        <v>Engineering</v>
      </c>
      <c r="C121" s="22">
        <f t="shared" si="3"/>
        <v>45322</v>
      </c>
      <c r="D121" s="22">
        <f t="shared" si="3"/>
        <v>21177</v>
      </c>
      <c r="E121" s="22">
        <f t="shared" si="3"/>
        <v>0</v>
      </c>
      <c r="F121" s="22">
        <f t="shared" si="3"/>
        <v>0</v>
      </c>
      <c r="G121" s="22">
        <f t="shared" si="3"/>
        <v>0</v>
      </c>
      <c r="H121" s="75">
        <f t="shared" si="4"/>
        <v>66499</v>
      </c>
      <c r="I121" s="1"/>
    </row>
    <row r="122" spans="2:9" x14ac:dyDescent="0.2">
      <c r="B122" s="9" t="str">
        <f>$B$38</f>
        <v>Home Economics</v>
      </c>
      <c r="C122" s="22">
        <f t="shared" si="3"/>
        <v>25813</v>
      </c>
      <c r="D122" s="22">
        <f t="shared" si="3"/>
        <v>1669</v>
      </c>
      <c r="E122" s="22">
        <f t="shared" si="3"/>
        <v>16792</v>
      </c>
      <c r="F122" s="22">
        <f t="shared" si="3"/>
        <v>0</v>
      </c>
      <c r="G122" s="22">
        <f t="shared" si="3"/>
        <v>0</v>
      </c>
      <c r="H122" s="75">
        <f t="shared" si="4"/>
        <v>44274</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5880</v>
      </c>
      <c r="D127" s="22">
        <f t="shared" si="3"/>
        <v>0</v>
      </c>
      <c r="E127" s="22">
        <f t="shared" si="3"/>
        <v>0</v>
      </c>
      <c r="F127" s="22">
        <f t="shared" si="3"/>
        <v>0</v>
      </c>
      <c r="G127" s="22">
        <f t="shared" si="3"/>
        <v>0</v>
      </c>
      <c r="H127" s="75">
        <f t="shared" si="4"/>
        <v>5880</v>
      </c>
      <c r="I127" s="1"/>
    </row>
    <row r="128" spans="2:9" x14ac:dyDescent="0.2">
      <c r="B128" s="9" t="str">
        <f>$B$44</f>
        <v>Physical Training</v>
      </c>
      <c r="C128" s="22">
        <f t="shared" si="3"/>
        <v>3528</v>
      </c>
      <c r="D128" s="22">
        <f t="shared" si="3"/>
        <v>12893</v>
      </c>
      <c r="E128" s="22">
        <f t="shared" si="3"/>
        <v>0</v>
      </c>
      <c r="F128" s="22">
        <f t="shared" si="3"/>
        <v>0</v>
      </c>
      <c r="G128" s="22">
        <f t="shared" si="3"/>
        <v>0</v>
      </c>
      <c r="H128" s="75">
        <f t="shared" si="4"/>
        <v>16421</v>
      </c>
      <c r="I128" s="1"/>
    </row>
    <row r="129" spans="2:9" x14ac:dyDescent="0.2">
      <c r="B129" s="9" t="str">
        <f>$B$45</f>
        <v>Health Services</v>
      </c>
      <c r="C129" s="22">
        <f t="shared" si="3"/>
        <v>71895</v>
      </c>
      <c r="D129" s="22">
        <f t="shared" si="3"/>
        <v>48050</v>
      </c>
      <c r="E129" s="22">
        <f t="shared" si="3"/>
        <v>53570</v>
      </c>
      <c r="F129" s="22">
        <f t="shared" si="3"/>
        <v>0</v>
      </c>
      <c r="G129" s="22">
        <f t="shared" si="3"/>
        <v>0</v>
      </c>
      <c r="H129" s="75">
        <f t="shared" si="4"/>
        <v>173515</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86390</v>
      </c>
      <c r="D131" s="22">
        <f t="shared" si="3"/>
        <v>422680</v>
      </c>
      <c r="E131" s="22">
        <f t="shared" si="3"/>
        <v>232632</v>
      </c>
      <c r="F131" s="22">
        <f t="shared" si="3"/>
        <v>0</v>
      </c>
      <c r="G131" s="22">
        <f t="shared" si="3"/>
        <v>0</v>
      </c>
      <c r="H131" s="75">
        <f t="shared" si="4"/>
        <v>741702</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137248</v>
      </c>
      <c r="E133" s="22">
        <f t="shared" si="5"/>
        <v>0</v>
      </c>
      <c r="F133" s="22">
        <f t="shared" si="5"/>
        <v>0</v>
      </c>
      <c r="G133" s="22">
        <f t="shared" si="5"/>
        <v>0</v>
      </c>
      <c r="H133" s="75">
        <f t="shared" si="4"/>
        <v>137248</v>
      </c>
      <c r="I133" s="1"/>
    </row>
    <row r="134" spans="2:9" x14ac:dyDescent="0.2">
      <c r="B134" s="9" t="str">
        <f>$B$50</f>
        <v>Technology</v>
      </c>
      <c r="C134" s="22">
        <f t="shared" si="5"/>
        <v>19933</v>
      </c>
      <c r="D134" s="22">
        <f t="shared" si="5"/>
        <v>27778</v>
      </c>
      <c r="E134" s="22">
        <f t="shared" si="5"/>
        <v>12660</v>
      </c>
      <c r="F134" s="22">
        <f t="shared" si="5"/>
        <v>0</v>
      </c>
      <c r="G134" s="22">
        <f t="shared" si="5"/>
        <v>0</v>
      </c>
      <c r="H134" s="75">
        <f t="shared" si="4"/>
        <v>60371</v>
      </c>
      <c r="I134" s="1"/>
    </row>
    <row r="135" spans="2:9" x14ac:dyDescent="0.2">
      <c r="B135" s="9" t="str">
        <f>$B$51</f>
        <v>Nursing</v>
      </c>
      <c r="C135" s="22">
        <f t="shared" si="5"/>
        <v>1598</v>
      </c>
      <c r="D135" s="22">
        <f t="shared" si="5"/>
        <v>15383</v>
      </c>
      <c r="E135" s="22">
        <f t="shared" si="5"/>
        <v>0</v>
      </c>
      <c r="F135" s="22">
        <f t="shared" si="5"/>
        <v>0</v>
      </c>
      <c r="G135" s="22">
        <f t="shared" si="5"/>
        <v>0</v>
      </c>
      <c r="H135" s="75">
        <f t="shared" si="4"/>
        <v>16981</v>
      </c>
      <c r="I135" s="1"/>
    </row>
    <row r="136" spans="2:9" x14ac:dyDescent="0.2">
      <c r="B136" s="39" t="str">
        <f>$B$52</f>
        <v>Totals</v>
      </c>
      <c r="C136" s="40">
        <f>SUM(C116:C135)</f>
        <v>2965933</v>
      </c>
      <c r="D136" s="40">
        <f>SUM(D116:D135)</f>
        <v>2872425</v>
      </c>
      <c r="E136" s="40">
        <f>SUM(E116:E135)</f>
        <v>2063292</v>
      </c>
      <c r="F136" s="40">
        <f>SUM(F116:F135)</f>
        <v>0</v>
      </c>
      <c r="G136" s="40">
        <f>SUM(G116:G135)</f>
        <v>0</v>
      </c>
      <c r="H136" s="40">
        <f t="shared" si="4"/>
        <v>7901650</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6619017</v>
      </c>
    </row>
    <row r="139" spans="2:9" ht="152.25" customHeight="1" thickBot="1" x14ac:dyDescent="0.25">
      <c r="B139" s="361" t="s">
        <v>234</v>
      </c>
      <c r="C139" s="361"/>
      <c r="D139" s="361"/>
      <c r="E139" s="361"/>
      <c r="F139" s="361"/>
      <c r="G139" s="361"/>
      <c r="H139" s="38"/>
    </row>
    <row r="140" spans="2:9" ht="36.75" customHeight="1" thickTop="1" x14ac:dyDescent="0.2">
      <c r="B140" s="380" t="s">
        <v>939</v>
      </c>
      <c r="C140" s="381"/>
      <c r="D140" s="381"/>
      <c r="E140" s="381"/>
      <c r="F140" s="382"/>
      <c r="G140" s="336" t="s">
        <v>2</v>
      </c>
      <c r="H140" s="80">
        <f>Data!QD37</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Data!LN37</f>
        <v>0</v>
      </c>
      <c r="D143" s="171">
        <f>Data!MH37</f>
        <v>0</v>
      </c>
      <c r="E143" s="171">
        <f>Data!NB37</f>
        <v>0</v>
      </c>
      <c r="F143" s="171">
        <f>Data!NV37</f>
        <v>0</v>
      </c>
      <c r="G143" s="171">
        <f>Data!OP37</f>
        <v>0</v>
      </c>
      <c r="H143" s="172">
        <f>Data!PJ37</f>
        <v>2488854.77</v>
      </c>
      <c r="I143" s="76">
        <f t="shared" ref="I143:I162" si="6">SUM(C143:H143)</f>
        <v>2488854.77</v>
      </c>
    </row>
    <row r="144" spans="2:9" x14ac:dyDescent="0.2">
      <c r="B144" s="9" t="str">
        <f>$B$33</f>
        <v>Science</v>
      </c>
      <c r="C144" s="171">
        <f>Data!LO37</f>
        <v>0</v>
      </c>
      <c r="D144" s="171">
        <f>Data!MI37</f>
        <v>0</v>
      </c>
      <c r="E144" s="171">
        <f>Data!NC37</f>
        <v>0</v>
      </c>
      <c r="F144" s="171">
        <f>Data!NW37</f>
        <v>0</v>
      </c>
      <c r="G144" s="171">
        <f>Data!OQ37</f>
        <v>0</v>
      </c>
      <c r="H144" s="172">
        <f>Data!PK37</f>
        <v>1056815</v>
      </c>
      <c r="I144" s="76">
        <f t="shared" si="6"/>
        <v>1056815</v>
      </c>
    </row>
    <row r="145" spans="2:9" x14ac:dyDescent="0.2">
      <c r="B145" s="9" t="str">
        <f>$B$34</f>
        <v>Fine Arts</v>
      </c>
      <c r="C145" s="171">
        <f>Data!LP37</f>
        <v>0</v>
      </c>
      <c r="D145" s="171">
        <f>Data!MJ37</f>
        <v>0</v>
      </c>
      <c r="E145" s="171">
        <f>Data!ND37</f>
        <v>0</v>
      </c>
      <c r="F145" s="171">
        <f>Data!NX37</f>
        <v>0</v>
      </c>
      <c r="G145" s="171">
        <f>Data!OR37</f>
        <v>0</v>
      </c>
      <c r="H145" s="172">
        <f>Data!PL37</f>
        <v>579819</v>
      </c>
      <c r="I145" s="76">
        <f t="shared" si="6"/>
        <v>579819</v>
      </c>
    </row>
    <row r="146" spans="2:9" x14ac:dyDescent="0.2">
      <c r="B146" s="9" t="str">
        <f>$B$35</f>
        <v>Teacher Education</v>
      </c>
      <c r="C146" s="171">
        <f>Data!LQ37</f>
        <v>0</v>
      </c>
      <c r="D146" s="171">
        <f>Data!MK37</f>
        <v>0</v>
      </c>
      <c r="E146" s="171">
        <f>Data!NE37</f>
        <v>0</v>
      </c>
      <c r="F146" s="171">
        <f>Data!NY37</f>
        <v>0</v>
      </c>
      <c r="G146" s="171">
        <f>Data!OS37</f>
        <v>0</v>
      </c>
      <c r="H146" s="172">
        <f>Data!PN37</f>
        <v>972500</v>
      </c>
      <c r="I146" s="76">
        <f t="shared" si="6"/>
        <v>972500</v>
      </c>
    </row>
    <row r="147" spans="2:9" x14ac:dyDescent="0.2">
      <c r="B147" s="9" t="str">
        <f>$B$36</f>
        <v>Agriculture</v>
      </c>
      <c r="C147" s="171">
        <f>Data!LR37</f>
        <v>0</v>
      </c>
      <c r="D147" s="171">
        <f>Data!ML37</f>
        <v>0</v>
      </c>
      <c r="E147" s="171">
        <f>Data!NF37</f>
        <v>0</v>
      </c>
      <c r="F147" s="171">
        <f>Data!NZ37</f>
        <v>0</v>
      </c>
      <c r="G147" s="171">
        <f>Data!OT37</f>
        <v>0</v>
      </c>
      <c r="H147" s="172">
        <f>Data!PM37</f>
        <v>463136</v>
      </c>
      <c r="I147" s="76">
        <f t="shared" si="6"/>
        <v>463136</v>
      </c>
    </row>
    <row r="148" spans="2:9" x14ac:dyDescent="0.2">
      <c r="B148" s="9" t="str">
        <f>$B$37</f>
        <v>Engineering</v>
      </c>
      <c r="C148" s="171">
        <f>Data!LS37</f>
        <v>0</v>
      </c>
      <c r="D148" s="171">
        <f>Data!MM37</f>
        <v>0</v>
      </c>
      <c r="E148" s="171">
        <f>Data!NG37</f>
        <v>0</v>
      </c>
      <c r="F148" s="171">
        <f>Data!OA37</f>
        <v>0</v>
      </c>
      <c r="G148" s="171">
        <f>Data!OU37</f>
        <v>0</v>
      </c>
      <c r="H148" s="172">
        <f>Data!PO37</f>
        <v>55705</v>
      </c>
      <c r="I148" s="76">
        <f t="shared" si="6"/>
        <v>55705</v>
      </c>
    </row>
    <row r="149" spans="2:9" x14ac:dyDescent="0.2">
      <c r="B149" s="9" t="str">
        <f>$B$38</f>
        <v>Home Economics</v>
      </c>
      <c r="C149" s="171">
        <f>Data!LT37</f>
        <v>0</v>
      </c>
      <c r="D149" s="171">
        <f>Data!MN37</f>
        <v>0</v>
      </c>
      <c r="E149" s="171">
        <f>Data!NH37</f>
        <v>0</v>
      </c>
      <c r="F149" s="171">
        <f>Data!OB37</f>
        <v>0</v>
      </c>
      <c r="G149" s="171">
        <f>Data!OV37</f>
        <v>0</v>
      </c>
      <c r="H149" s="172">
        <f>Data!PP37</f>
        <v>37087</v>
      </c>
      <c r="I149" s="76">
        <f t="shared" si="6"/>
        <v>37087</v>
      </c>
    </row>
    <row r="150" spans="2:9" x14ac:dyDescent="0.2">
      <c r="B150" s="9" t="str">
        <f>$B$39</f>
        <v>Law</v>
      </c>
      <c r="C150" s="171">
        <f>Data!LU37</f>
        <v>0</v>
      </c>
      <c r="D150" s="171">
        <f>Data!MO37</f>
        <v>0</v>
      </c>
      <c r="E150" s="171">
        <f>Data!NI37</f>
        <v>0</v>
      </c>
      <c r="F150" s="171">
        <f>Data!OC37</f>
        <v>0</v>
      </c>
      <c r="G150" s="171">
        <f>Data!OW37</f>
        <v>0</v>
      </c>
      <c r="H150" s="172">
        <f>Data!PQ37</f>
        <v>0</v>
      </c>
      <c r="I150" s="76">
        <f t="shared" si="6"/>
        <v>0</v>
      </c>
    </row>
    <row r="151" spans="2:9" x14ac:dyDescent="0.2">
      <c r="B151" s="9" t="str">
        <f>$B$40</f>
        <v>Social Service</v>
      </c>
      <c r="C151" s="171">
        <f>Data!LV37</f>
        <v>0</v>
      </c>
      <c r="D151" s="171">
        <f>Data!MP37</f>
        <v>0</v>
      </c>
      <c r="E151" s="171">
        <f>Data!NJ37</f>
        <v>0</v>
      </c>
      <c r="F151" s="171">
        <f>Data!OD37</f>
        <v>0</v>
      </c>
      <c r="G151" s="171">
        <f>Data!OX37</f>
        <v>0</v>
      </c>
      <c r="H151" s="172">
        <f>Data!PR37</f>
        <v>0</v>
      </c>
      <c r="I151" s="76">
        <f t="shared" si="6"/>
        <v>0</v>
      </c>
    </row>
    <row r="152" spans="2:9" x14ac:dyDescent="0.2">
      <c r="B152" s="9" t="str">
        <f>$B$41</f>
        <v>Library Science</v>
      </c>
      <c r="C152" s="171">
        <f>Data!LW37</f>
        <v>0</v>
      </c>
      <c r="D152" s="171">
        <f>Data!MQ37</f>
        <v>0</v>
      </c>
      <c r="E152" s="171">
        <f>Data!NK37</f>
        <v>0</v>
      </c>
      <c r="F152" s="171">
        <f>Data!OE37</f>
        <v>0</v>
      </c>
      <c r="G152" s="171">
        <f>Data!OY37</f>
        <v>0</v>
      </c>
      <c r="H152" s="172">
        <f>Data!PS37</f>
        <v>0</v>
      </c>
      <c r="I152" s="76">
        <f t="shared" si="6"/>
        <v>0</v>
      </c>
    </row>
    <row r="153" spans="2:9" x14ac:dyDescent="0.2">
      <c r="B153" s="9" t="str">
        <f>$B$42</f>
        <v>Veterinary Science</v>
      </c>
      <c r="C153" s="171">
        <f>Data!LX37</f>
        <v>0</v>
      </c>
      <c r="D153" s="171">
        <f>Data!MR37</f>
        <v>0</v>
      </c>
      <c r="E153" s="171">
        <f>Data!NL37</f>
        <v>0</v>
      </c>
      <c r="F153" s="171">
        <f>Data!OF37</f>
        <v>0</v>
      </c>
      <c r="G153" s="171">
        <f>Data!OZ37</f>
        <v>0</v>
      </c>
      <c r="H153" s="172">
        <f>Data!PT37</f>
        <v>0</v>
      </c>
      <c r="I153" s="76">
        <f t="shared" si="6"/>
        <v>0</v>
      </c>
    </row>
    <row r="154" spans="2:9" x14ac:dyDescent="0.2">
      <c r="B154" s="9" t="str">
        <f>$B$43</f>
        <v>Vocational Training</v>
      </c>
      <c r="C154" s="171">
        <f>Data!LY37</f>
        <v>0</v>
      </c>
      <c r="D154" s="171">
        <f>Data!MS37</f>
        <v>0</v>
      </c>
      <c r="E154" s="171">
        <f>Data!NM37</f>
        <v>0</v>
      </c>
      <c r="F154" s="171">
        <f>Data!OG37</f>
        <v>0</v>
      </c>
      <c r="G154" s="171">
        <f>Data!PA37</f>
        <v>0</v>
      </c>
      <c r="H154" s="172">
        <f>Data!PU37</f>
        <v>4926</v>
      </c>
      <c r="I154" s="76">
        <f t="shared" si="6"/>
        <v>4926</v>
      </c>
    </row>
    <row r="155" spans="2:9" x14ac:dyDescent="0.2">
      <c r="B155" s="9" t="str">
        <f>$B$44</f>
        <v>Physical Training</v>
      </c>
      <c r="C155" s="171">
        <f>Data!LZ37</f>
        <v>0</v>
      </c>
      <c r="D155" s="171">
        <f>Data!MT37</f>
        <v>0</v>
      </c>
      <c r="E155" s="171">
        <f>Data!NN37</f>
        <v>0</v>
      </c>
      <c r="F155" s="171">
        <f>Data!OH37</f>
        <v>0</v>
      </c>
      <c r="G155" s="171">
        <f>Data!PB37</f>
        <v>0</v>
      </c>
      <c r="H155" s="172">
        <f>Data!PV37</f>
        <v>13755</v>
      </c>
      <c r="I155" s="76">
        <f t="shared" si="6"/>
        <v>13755</v>
      </c>
    </row>
    <row r="156" spans="2:9" x14ac:dyDescent="0.2">
      <c r="B156" s="9" t="str">
        <f>$B$45</f>
        <v>Health Services</v>
      </c>
      <c r="C156" s="171">
        <f>Data!MA37</f>
        <v>0</v>
      </c>
      <c r="D156" s="171">
        <f>Data!MU37</f>
        <v>0</v>
      </c>
      <c r="E156" s="171">
        <f>Data!NO37</f>
        <v>0</v>
      </c>
      <c r="F156" s="171">
        <f>Data!OI37</f>
        <v>0</v>
      </c>
      <c r="G156" s="171">
        <f>Data!PC37</f>
        <v>0</v>
      </c>
      <c r="H156" s="172">
        <f>Data!PW37</f>
        <v>145349</v>
      </c>
      <c r="I156" s="76">
        <f t="shared" si="6"/>
        <v>145349</v>
      </c>
    </row>
    <row r="157" spans="2:9" x14ac:dyDescent="0.2">
      <c r="B157" s="9" t="str">
        <f>$B$46</f>
        <v>Pharmacy</v>
      </c>
      <c r="C157" s="171">
        <f>Data!MB37</f>
        <v>0</v>
      </c>
      <c r="D157" s="171">
        <f>Data!MV37</f>
        <v>0</v>
      </c>
      <c r="E157" s="171">
        <f>Data!NP37</f>
        <v>0</v>
      </c>
      <c r="F157" s="171">
        <f>Data!OJ37</f>
        <v>0</v>
      </c>
      <c r="G157" s="171">
        <f>Data!PD37</f>
        <v>0</v>
      </c>
      <c r="H157" s="172">
        <f>Data!PX37</f>
        <v>0</v>
      </c>
      <c r="I157" s="76">
        <f t="shared" si="6"/>
        <v>0</v>
      </c>
    </row>
    <row r="158" spans="2:9" x14ac:dyDescent="0.2">
      <c r="B158" s="9" t="str">
        <f>$B$47</f>
        <v>Business Administration</v>
      </c>
      <c r="C158" s="171">
        <f>Data!MC37</f>
        <v>0</v>
      </c>
      <c r="D158" s="171">
        <f>Data!MW37</f>
        <v>0</v>
      </c>
      <c r="E158" s="171">
        <f>Data!NQ37</f>
        <v>0</v>
      </c>
      <c r="F158" s="171">
        <f>Data!OK37</f>
        <v>0</v>
      </c>
      <c r="G158" s="171">
        <f>Data!PE37</f>
        <v>0</v>
      </c>
      <c r="H158" s="172">
        <f>Data!PY37</f>
        <v>621305</v>
      </c>
      <c r="I158" s="76">
        <f t="shared" si="6"/>
        <v>621305</v>
      </c>
    </row>
    <row r="159" spans="2:9" x14ac:dyDescent="0.2">
      <c r="B159" s="9" t="str">
        <f>$B$48</f>
        <v>Optometry</v>
      </c>
      <c r="C159" s="171">
        <f>Data!MD37</f>
        <v>0</v>
      </c>
      <c r="D159" s="171">
        <f>Data!MX37</f>
        <v>0</v>
      </c>
      <c r="E159" s="171">
        <f>Data!NR37</f>
        <v>0</v>
      </c>
      <c r="F159" s="171">
        <f>Data!OL37</f>
        <v>0</v>
      </c>
      <c r="G159" s="171">
        <f>Data!PF37</f>
        <v>0</v>
      </c>
      <c r="H159" s="172">
        <f>Data!PZ37</f>
        <v>0</v>
      </c>
      <c r="I159" s="76">
        <f t="shared" si="6"/>
        <v>0</v>
      </c>
    </row>
    <row r="160" spans="2:9" x14ac:dyDescent="0.2">
      <c r="B160" s="9" t="str">
        <f>$B$49</f>
        <v>Teacher Ed-Practice Teaching</v>
      </c>
      <c r="C160" s="171">
        <f>Data!ME37</f>
        <v>0</v>
      </c>
      <c r="D160" s="171">
        <f>Data!MY37</f>
        <v>0</v>
      </c>
      <c r="E160" s="171">
        <f>Data!NS37</f>
        <v>0</v>
      </c>
      <c r="F160" s="171">
        <f>Data!OM37</f>
        <v>0</v>
      </c>
      <c r="G160" s="171">
        <f>Data!PG37</f>
        <v>0</v>
      </c>
      <c r="H160" s="172">
        <f>Data!QA37</f>
        <v>114969</v>
      </c>
      <c r="I160" s="76">
        <f t="shared" si="6"/>
        <v>114969</v>
      </c>
    </row>
    <row r="161" spans="2:9" x14ac:dyDescent="0.2">
      <c r="B161" s="9" t="str">
        <f>$B$50</f>
        <v>Technology</v>
      </c>
      <c r="C161" s="171">
        <f>Data!MF37</f>
        <v>0</v>
      </c>
      <c r="D161" s="171">
        <f>Data!MZ37</f>
        <v>0</v>
      </c>
      <c r="E161" s="171">
        <f>Data!NT37</f>
        <v>0</v>
      </c>
      <c r="F161" s="171">
        <f>Data!ON37</f>
        <v>0</v>
      </c>
      <c r="G161" s="171">
        <f>Data!PH37</f>
        <v>0</v>
      </c>
      <c r="H161" s="172">
        <f>Data!QB37</f>
        <v>50571</v>
      </c>
      <c r="I161" s="76">
        <f t="shared" si="6"/>
        <v>50571</v>
      </c>
    </row>
    <row r="162" spans="2:9" x14ac:dyDescent="0.2">
      <c r="B162" s="9" t="str">
        <f>$B$51</f>
        <v>Nursing</v>
      </c>
      <c r="C162" s="171">
        <f>Data!MG37</f>
        <v>0</v>
      </c>
      <c r="D162" s="171">
        <f>Data!NA37</f>
        <v>0</v>
      </c>
      <c r="E162" s="171">
        <f>Data!NU37</f>
        <v>0</v>
      </c>
      <c r="F162" s="171">
        <f>Data!OO37</f>
        <v>0</v>
      </c>
      <c r="G162" s="171">
        <f>Data!PI37</f>
        <v>0</v>
      </c>
      <c r="H162" s="172">
        <f>Data!QC37</f>
        <v>14225</v>
      </c>
      <c r="I162" s="76">
        <f t="shared" si="6"/>
        <v>14225</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6619016.7699999996</v>
      </c>
      <c r="I163" s="76">
        <f>SUM(I143:I162)</f>
        <v>6619016.7699999996</v>
      </c>
    </row>
    <row r="164" spans="2:9" ht="15" thickTop="1" x14ac:dyDescent="0.2">
      <c r="B164" s="14"/>
      <c r="C164" s="46"/>
      <c r="D164" s="46"/>
      <c r="E164" s="46"/>
      <c r="F164" s="46"/>
      <c r="G164" s="46"/>
      <c r="H164" s="47"/>
      <c r="I164" s="48"/>
    </row>
    <row r="165" spans="2:9"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C143+$H$140*IF($H116=0,0,$H143*C116/$H116)+IF($H32=0,0,$H$141*$H143*C32/$H32)</f>
        <v>1289379.9732950495</v>
      </c>
      <c r="D168" s="21">
        <f t="shared" ref="C168:G183" si="8">D143+$H$140*IF($H116=0,0,$H143*D116/$H116)+IF($H32=0,0,$H$141*$H143*D32/$H32)</f>
        <v>823184.35193629726</v>
      </c>
      <c r="E168" s="21">
        <f t="shared" si="8"/>
        <v>376290.44476865313</v>
      </c>
      <c r="F168" s="21">
        <f t="shared" si="8"/>
        <v>0</v>
      </c>
      <c r="G168" s="21">
        <f t="shared" si="8"/>
        <v>0</v>
      </c>
      <c r="H168" s="40">
        <f t="shared" ref="H168:H188" si="9">SUM(C168:G168)</f>
        <v>2488854.77</v>
      </c>
      <c r="I168" s="56"/>
    </row>
    <row r="169" spans="2:9" x14ac:dyDescent="0.2">
      <c r="B169" s="9" t="str">
        <f>$B$33</f>
        <v>Science</v>
      </c>
      <c r="C169" s="22">
        <f t="shared" si="8"/>
        <v>447038.67992755258</v>
      </c>
      <c r="D169" s="22">
        <f t="shared" si="8"/>
        <v>430123.50814636913</v>
      </c>
      <c r="E169" s="22">
        <f t="shared" si="8"/>
        <v>179652.81192607828</v>
      </c>
      <c r="F169" s="22">
        <f t="shared" si="8"/>
        <v>0</v>
      </c>
      <c r="G169" s="22">
        <f t="shared" si="8"/>
        <v>0</v>
      </c>
      <c r="H169" s="75">
        <f t="shared" si="9"/>
        <v>1056815</v>
      </c>
      <c r="I169" s="56"/>
    </row>
    <row r="170" spans="2:9" x14ac:dyDescent="0.2">
      <c r="B170" s="9" t="str">
        <f>$B$34</f>
        <v>Fine Arts</v>
      </c>
      <c r="C170" s="22">
        <f t="shared" si="8"/>
        <v>354004.25449163216</v>
      </c>
      <c r="D170" s="22">
        <f t="shared" si="8"/>
        <v>183723.21804714407</v>
      </c>
      <c r="E170" s="22">
        <f t="shared" si="8"/>
        <v>42091.527461223734</v>
      </c>
      <c r="F170" s="22">
        <f t="shared" si="8"/>
        <v>0</v>
      </c>
      <c r="G170" s="22">
        <f t="shared" si="8"/>
        <v>0</v>
      </c>
      <c r="H170" s="75">
        <f t="shared" si="9"/>
        <v>579819</v>
      </c>
      <c r="I170" s="56"/>
    </row>
    <row r="171" spans="2:9" x14ac:dyDescent="0.2">
      <c r="B171" s="9" t="str">
        <f>$B$35</f>
        <v>Teacher Education</v>
      </c>
      <c r="C171" s="22">
        <f t="shared" si="8"/>
        <v>36180.872405467584</v>
      </c>
      <c r="D171" s="22">
        <f t="shared" si="8"/>
        <v>285318.91526860307</v>
      </c>
      <c r="E171" s="22">
        <f t="shared" si="8"/>
        <v>651000.21232592931</v>
      </c>
      <c r="F171" s="22">
        <f t="shared" si="8"/>
        <v>0</v>
      </c>
      <c r="G171" s="22">
        <f t="shared" si="8"/>
        <v>0</v>
      </c>
      <c r="H171" s="75">
        <f t="shared" si="9"/>
        <v>972500</v>
      </c>
      <c r="I171" s="56"/>
    </row>
    <row r="172" spans="2:9" x14ac:dyDescent="0.2">
      <c r="B172" s="9" t="str">
        <f>$B$36</f>
        <v>Agriculture</v>
      </c>
      <c r="C172" s="22">
        <f t="shared" si="8"/>
        <v>139788.86321493555</v>
      </c>
      <c r="D172" s="22">
        <f t="shared" si="8"/>
        <v>108428.78559982058</v>
      </c>
      <c r="E172" s="22">
        <f t="shared" si="8"/>
        <v>214918.35118524387</v>
      </c>
      <c r="F172" s="22">
        <f t="shared" si="8"/>
        <v>0</v>
      </c>
      <c r="G172" s="22">
        <f t="shared" si="8"/>
        <v>0</v>
      </c>
      <c r="H172" s="75">
        <f t="shared" si="9"/>
        <v>463136</v>
      </c>
      <c r="I172" s="56"/>
    </row>
    <row r="173" spans="2:9" x14ac:dyDescent="0.2">
      <c r="B173" s="9" t="str">
        <f>$B$37</f>
        <v>Engineering</v>
      </c>
      <c r="C173" s="22">
        <f t="shared" si="8"/>
        <v>37965.413164107733</v>
      </c>
      <c r="D173" s="22">
        <f t="shared" si="8"/>
        <v>17739.586835892271</v>
      </c>
      <c r="E173" s="22">
        <f t="shared" si="8"/>
        <v>0</v>
      </c>
      <c r="F173" s="22">
        <f t="shared" si="8"/>
        <v>0</v>
      </c>
      <c r="G173" s="22">
        <f t="shared" si="8"/>
        <v>0</v>
      </c>
      <c r="H173" s="75">
        <f t="shared" si="9"/>
        <v>55705</v>
      </c>
      <c r="I173" s="56"/>
    </row>
    <row r="174" spans="2:9" x14ac:dyDescent="0.2">
      <c r="B174" s="9" t="str">
        <f>$B$38</f>
        <v>Home Economics</v>
      </c>
      <c r="C174" s="22">
        <f t="shared" si="8"/>
        <v>21622.774788815106</v>
      </c>
      <c r="D174" s="22">
        <f t="shared" si="8"/>
        <v>1398.0711704386322</v>
      </c>
      <c r="E174" s="22">
        <f t="shared" si="8"/>
        <v>14066.154040746262</v>
      </c>
      <c r="F174" s="22">
        <f t="shared" si="8"/>
        <v>0</v>
      </c>
      <c r="G174" s="22">
        <f t="shared" si="8"/>
        <v>0</v>
      </c>
      <c r="H174" s="75">
        <f t="shared" si="9"/>
        <v>37087</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4926</v>
      </c>
      <c r="D179" s="22">
        <f t="shared" si="8"/>
        <v>0</v>
      </c>
      <c r="E179" s="22">
        <f t="shared" si="8"/>
        <v>0</v>
      </c>
      <c r="F179" s="22">
        <f t="shared" si="8"/>
        <v>0</v>
      </c>
      <c r="G179" s="22">
        <f t="shared" si="8"/>
        <v>0</v>
      </c>
      <c r="H179" s="75">
        <f t="shared" si="9"/>
        <v>4926</v>
      </c>
      <c r="I179" s="56"/>
    </row>
    <row r="180" spans="2:9" x14ac:dyDescent="0.2">
      <c r="B180" s="9" t="str">
        <f>$B$44</f>
        <v>Physical Training</v>
      </c>
      <c r="C180" s="22">
        <f t="shared" si="8"/>
        <v>2955.2183180074294</v>
      </c>
      <c r="D180" s="22">
        <f t="shared" si="8"/>
        <v>10799.78168199257</v>
      </c>
      <c r="E180" s="22">
        <f t="shared" si="8"/>
        <v>0</v>
      </c>
      <c r="F180" s="22">
        <f t="shared" si="8"/>
        <v>0</v>
      </c>
      <c r="G180" s="22">
        <f t="shared" si="8"/>
        <v>0</v>
      </c>
      <c r="H180" s="75">
        <f t="shared" si="9"/>
        <v>13755</v>
      </c>
      <c r="I180" s="56"/>
    </row>
    <row r="181" spans="2:9" x14ac:dyDescent="0.2">
      <c r="B181" s="9" t="str">
        <f>$B$45</f>
        <v>Health Services</v>
      </c>
      <c r="C181" s="22">
        <f t="shared" si="8"/>
        <v>60224.570527043768</v>
      </c>
      <c r="D181" s="22">
        <f t="shared" si="8"/>
        <v>40250.234561853445</v>
      </c>
      <c r="E181" s="22">
        <f t="shared" si="8"/>
        <v>44874.194911102786</v>
      </c>
      <c r="F181" s="22">
        <f t="shared" si="8"/>
        <v>0</v>
      </c>
      <c r="G181" s="22">
        <f t="shared" si="8"/>
        <v>0</v>
      </c>
      <c r="H181" s="75">
        <f t="shared" si="9"/>
        <v>145349</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72366.71729346826</v>
      </c>
      <c r="D183" s="22">
        <f t="shared" si="8"/>
        <v>354068.34200258326</v>
      </c>
      <c r="E183" s="22">
        <f t="shared" si="8"/>
        <v>194869.94070394849</v>
      </c>
      <c r="F183" s="22">
        <f t="shared" si="8"/>
        <v>0</v>
      </c>
      <c r="G183" s="22">
        <f t="shared" si="8"/>
        <v>0</v>
      </c>
      <c r="H183" s="75">
        <f t="shared" si="9"/>
        <v>621305</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114969</v>
      </c>
      <c r="E185" s="22">
        <f t="shared" si="10"/>
        <v>0</v>
      </c>
      <c r="F185" s="22">
        <f t="shared" si="10"/>
        <v>0</v>
      </c>
      <c r="G185" s="22">
        <f t="shared" si="10"/>
        <v>0</v>
      </c>
      <c r="H185" s="75">
        <f t="shared" si="9"/>
        <v>114969</v>
      </c>
      <c r="I185" s="56"/>
    </row>
    <row r="186" spans="2:9" x14ac:dyDescent="0.2">
      <c r="B186" s="9" t="str">
        <f>$B$50</f>
        <v>Technology</v>
      </c>
      <c r="C186" s="22">
        <f t="shared" si="10"/>
        <v>16697.284176177305</v>
      </c>
      <c r="D186" s="22">
        <f t="shared" si="10"/>
        <v>23268.808500770236</v>
      </c>
      <c r="E186" s="22">
        <f t="shared" si="10"/>
        <v>10604.907323052459</v>
      </c>
      <c r="F186" s="22">
        <f t="shared" si="10"/>
        <v>0</v>
      </c>
      <c r="G186" s="22">
        <f t="shared" si="10"/>
        <v>0</v>
      </c>
      <c r="H186" s="75">
        <f t="shared" si="9"/>
        <v>50571</v>
      </c>
      <c r="I186" s="56"/>
    </row>
    <row r="187" spans="2:9" x14ac:dyDescent="0.2">
      <c r="B187" s="9" t="str">
        <f>$B$51</f>
        <v>Nursing</v>
      </c>
      <c r="C187" s="22">
        <f t="shared" si="10"/>
        <v>1338.6461339143748</v>
      </c>
      <c r="D187" s="22">
        <f t="shared" si="10"/>
        <v>12886.353866085625</v>
      </c>
      <c r="E187" s="22">
        <f t="shared" si="10"/>
        <v>0</v>
      </c>
      <c r="F187" s="22">
        <f t="shared" si="10"/>
        <v>0</v>
      </c>
      <c r="G187" s="22">
        <f t="shared" si="10"/>
        <v>0</v>
      </c>
      <c r="H187" s="75">
        <f t="shared" si="9"/>
        <v>14225</v>
      </c>
      <c r="I187" s="56"/>
    </row>
    <row r="188" spans="2:9" x14ac:dyDescent="0.2">
      <c r="B188" s="39" t="str">
        <f>$B$52</f>
        <v>Totals</v>
      </c>
      <c r="C188" s="40">
        <f>SUM(C168:C187)</f>
        <v>2484489.2677361714</v>
      </c>
      <c r="D188" s="40">
        <f>SUM(D168:D187)</f>
        <v>2406158.9576178496</v>
      </c>
      <c r="E188" s="40">
        <f>SUM(E168:E187)</f>
        <v>1728368.5446459781</v>
      </c>
      <c r="F188" s="40">
        <f>SUM(F168:F187)</f>
        <v>0</v>
      </c>
      <c r="G188" s="40">
        <f>SUM(G168:G187)</f>
        <v>0</v>
      </c>
      <c r="H188" s="40">
        <f t="shared" si="9"/>
        <v>6619016.7699999996</v>
      </c>
      <c r="I188" s="56"/>
    </row>
    <row r="189" spans="2:9" x14ac:dyDescent="0.2">
      <c r="B189" s="50"/>
      <c r="C189" s="46"/>
      <c r="D189" s="46"/>
      <c r="E189" s="46"/>
      <c r="F189" s="46"/>
      <c r="G189" s="46"/>
      <c r="H189" s="47"/>
      <c r="I189" s="1"/>
    </row>
    <row r="190" spans="2:9" x14ac:dyDescent="0.2">
      <c r="B190" s="370" t="s">
        <v>35</v>
      </c>
      <c r="C190" s="370"/>
      <c r="D190" s="370"/>
      <c r="E190" s="370"/>
      <c r="F190" s="370"/>
      <c r="G190" s="370"/>
      <c r="H190" s="17">
        <f>H15</f>
        <v>5573572</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1085728.0025047932</v>
      </c>
      <c r="D193" s="42">
        <f t="shared" si="11"/>
        <v>693165.95622078935</v>
      </c>
      <c r="E193" s="42">
        <f t="shared" si="11"/>
        <v>316857.00214208424</v>
      </c>
      <c r="F193" s="42">
        <f t="shared" si="11"/>
        <v>0</v>
      </c>
      <c r="G193" s="42">
        <f t="shared" si="11"/>
        <v>0</v>
      </c>
      <c r="H193" s="42">
        <f>SUM(C193:G193)</f>
        <v>2095750.9608676669</v>
      </c>
      <c r="I193" s="1"/>
    </row>
    <row r="194" spans="2:9" x14ac:dyDescent="0.2">
      <c r="B194" s="9" t="str">
        <f>$B$33</f>
        <v>Science</v>
      </c>
      <c r="C194" s="43">
        <f t="shared" si="11"/>
        <v>376430.98276334687</v>
      </c>
      <c r="D194" s="43">
        <f t="shared" si="11"/>
        <v>362187.48432998173</v>
      </c>
      <c r="E194" s="43">
        <f t="shared" si="11"/>
        <v>151277.47907740789</v>
      </c>
      <c r="F194" s="43">
        <f t="shared" si="11"/>
        <v>0</v>
      </c>
      <c r="G194" s="43">
        <f t="shared" si="11"/>
        <v>0</v>
      </c>
      <c r="H194" s="43">
        <f t="shared" ref="H194:H213" si="12">SUM(C194:G194)</f>
        <v>889895.94617073645</v>
      </c>
      <c r="I194" s="1"/>
    </row>
    <row r="195" spans="2:9" x14ac:dyDescent="0.2">
      <c r="B195" s="9" t="str">
        <f>$B$34</f>
        <v>Fine Arts</v>
      </c>
      <c r="C195" s="43">
        <f t="shared" si="11"/>
        <v>298090.68332765944</v>
      </c>
      <c r="D195" s="43">
        <f t="shared" si="11"/>
        <v>154704.86276916845</v>
      </c>
      <c r="E195" s="43">
        <f t="shared" si="11"/>
        <v>35443.337259433152</v>
      </c>
      <c r="F195" s="43">
        <f t="shared" si="11"/>
        <v>0</v>
      </c>
      <c r="G195" s="43">
        <f t="shared" si="11"/>
        <v>0</v>
      </c>
      <c r="H195" s="43">
        <f t="shared" si="12"/>
        <v>488238.88335626107</v>
      </c>
      <c r="I195" s="1"/>
    </row>
    <row r="196" spans="2:9" x14ac:dyDescent="0.2">
      <c r="B196" s="9" t="str">
        <f>$B$35</f>
        <v>Teacher Education</v>
      </c>
      <c r="C196" s="43">
        <f t="shared" si="11"/>
        <v>30466.259809533451</v>
      </c>
      <c r="D196" s="43">
        <f t="shared" si="11"/>
        <v>240254.02438427415</v>
      </c>
      <c r="E196" s="43">
        <f t="shared" si="11"/>
        <v>548177.5392952105</v>
      </c>
      <c r="F196" s="43">
        <f t="shared" si="11"/>
        <v>0</v>
      </c>
      <c r="G196" s="43">
        <f t="shared" si="11"/>
        <v>0</v>
      </c>
      <c r="H196" s="43">
        <f t="shared" si="12"/>
        <v>818897.82348901802</v>
      </c>
      <c r="I196" s="1"/>
    </row>
    <row r="197" spans="2:9" x14ac:dyDescent="0.2">
      <c r="B197" s="9" t="str">
        <f>$B$36</f>
        <v>Agriculture</v>
      </c>
      <c r="C197" s="43">
        <f t="shared" si="11"/>
        <v>117709.71564723825</v>
      </c>
      <c r="D197" s="43">
        <f t="shared" si="11"/>
        <v>91302.849364373265</v>
      </c>
      <c r="E197" s="43">
        <f t="shared" si="11"/>
        <v>180972.77153252802</v>
      </c>
      <c r="F197" s="43">
        <f t="shared" si="11"/>
        <v>0</v>
      </c>
      <c r="G197" s="43">
        <f t="shared" si="11"/>
        <v>0</v>
      </c>
      <c r="H197" s="43">
        <f t="shared" si="12"/>
        <v>389985.33654413954</v>
      </c>
      <c r="I197" s="1"/>
    </row>
    <row r="198" spans="2:9" x14ac:dyDescent="0.2">
      <c r="B198" s="9" t="str">
        <f>$B$37</f>
        <v>Engineering</v>
      </c>
      <c r="C198" s="43">
        <f t="shared" si="11"/>
        <v>31968.693903678348</v>
      </c>
      <c r="D198" s="43">
        <f t="shared" si="11"/>
        <v>14937.580662772965</v>
      </c>
      <c r="E198" s="43">
        <f t="shared" si="11"/>
        <v>0</v>
      </c>
      <c r="F198" s="43">
        <f t="shared" si="11"/>
        <v>0</v>
      </c>
      <c r="G198" s="43">
        <f t="shared" si="11"/>
        <v>0</v>
      </c>
      <c r="H198" s="43">
        <f t="shared" si="12"/>
        <v>46906.274566451313</v>
      </c>
      <c r="I198" s="1"/>
    </row>
    <row r="199" spans="2:9" x14ac:dyDescent="0.2">
      <c r="B199" s="9" t="str">
        <f>$B$38</f>
        <v>Home Economics</v>
      </c>
      <c r="C199" s="43">
        <f t="shared" si="11"/>
        <v>18207.66726392589</v>
      </c>
      <c r="D199" s="43">
        <f t="shared" si="11"/>
        <v>1177.2593911398253</v>
      </c>
      <c r="E199" s="43">
        <f t="shared" si="11"/>
        <v>11844.541459568572</v>
      </c>
      <c r="F199" s="43">
        <f t="shared" si="11"/>
        <v>0</v>
      </c>
      <c r="G199" s="43">
        <f t="shared" si="11"/>
        <v>0</v>
      </c>
      <c r="H199" s="43">
        <f t="shared" si="12"/>
        <v>31229.468114634288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4147.5645415830868</v>
      </c>
      <c r="D204" s="43">
        <f t="shared" si="11"/>
        <v>0</v>
      </c>
      <c r="E204" s="43">
        <f t="shared" si="11"/>
        <v>0</v>
      </c>
      <c r="F204" s="43">
        <f t="shared" si="11"/>
        <v>0</v>
      </c>
      <c r="G204" s="43">
        <f t="shared" si="11"/>
        <v>0</v>
      </c>
      <c r="H204" s="43">
        <f t="shared" si="12"/>
        <v>4147.5645415830868</v>
      </c>
      <c r="I204" s="1"/>
    </row>
    <row r="205" spans="2:9" x14ac:dyDescent="0.2">
      <c r="B205" s="9" t="str">
        <f>$B$44</f>
        <v>Physical Training</v>
      </c>
      <c r="C205" s="43">
        <f t="shared" si="11"/>
        <v>2488.5387249498522</v>
      </c>
      <c r="D205" s="43">
        <f t="shared" si="11"/>
        <v>9094.3111623521672</v>
      </c>
      <c r="E205" s="43">
        <f t="shared" si="11"/>
        <v>0</v>
      </c>
      <c r="F205" s="43">
        <f t="shared" si="11"/>
        <v>0</v>
      </c>
      <c r="G205" s="43">
        <f t="shared" si="11"/>
        <v>0</v>
      </c>
      <c r="H205" s="43">
        <f t="shared" si="12"/>
        <v>11582.84988730202</v>
      </c>
      <c r="I205" s="1"/>
    </row>
    <row r="206" spans="2:9" x14ac:dyDescent="0.2">
      <c r="B206" s="9" t="str">
        <f>$B$45</f>
        <v>Health Services</v>
      </c>
      <c r="C206" s="43">
        <f t="shared" si="11"/>
        <v>50712.440938285043</v>
      </c>
      <c r="D206" s="43">
        <f t="shared" si="11"/>
        <v>33892.938133174714</v>
      </c>
      <c r="E206" s="43">
        <f t="shared" si="11"/>
        <v>37786.570151803739</v>
      </c>
      <c r="F206" s="43">
        <f t="shared" si="11"/>
        <v>0</v>
      </c>
      <c r="G206" s="43">
        <f t="shared" si="11"/>
        <v>0</v>
      </c>
      <c r="H206" s="43">
        <f t="shared" si="12"/>
        <v>122391.94922326349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60936.751827782806</v>
      </c>
      <c r="D208" s="43">
        <f t="shared" si="11"/>
        <v>298144.99667284678</v>
      </c>
      <c r="E208" s="43">
        <f t="shared" si="11"/>
        <v>164091.19633291781</v>
      </c>
      <c r="F208" s="43">
        <f t="shared" si="11"/>
        <v>0</v>
      </c>
      <c r="G208" s="43">
        <f t="shared" si="11"/>
        <v>0</v>
      </c>
      <c r="H208" s="43">
        <f t="shared" si="12"/>
        <v>523172.94483354734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96810.363639999239</v>
      </c>
      <c r="E210" s="43">
        <f t="shared" si="13"/>
        <v>0</v>
      </c>
      <c r="F210" s="43">
        <f t="shared" si="13"/>
        <v>0</v>
      </c>
      <c r="G210" s="43">
        <f t="shared" si="13"/>
        <v>0</v>
      </c>
      <c r="H210" s="43">
        <f t="shared" si="12"/>
        <v>96810.363639999239</v>
      </c>
      <c r="I210" s="1"/>
    </row>
    <row r="211" spans="2:9" x14ac:dyDescent="0.2">
      <c r="B211" s="9" t="str">
        <f>$B$50</f>
        <v>Technology</v>
      </c>
      <c r="C211" s="43">
        <f t="shared" si="13"/>
        <v>14060.102722342803</v>
      </c>
      <c r="D211" s="43">
        <f t="shared" si="13"/>
        <v>19593.715618383503</v>
      </c>
      <c r="E211" s="43">
        <f t="shared" si="13"/>
        <v>8929.9603905513413</v>
      </c>
      <c r="F211" s="43">
        <f t="shared" si="13"/>
        <v>0</v>
      </c>
      <c r="G211" s="43">
        <f t="shared" si="13"/>
        <v>0</v>
      </c>
      <c r="H211" s="43">
        <f t="shared" si="12"/>
        <v>42583.778731277649</v>
      </c>
      <c r="I211" s="1"/>
    </row>
    <row r="212" spans="2:9" x14ac:dyDescent="0.2">
      <c r="B212" s="9" t="str">
        <f>$B$51</f>
        <v>Nursing</v>
      </c>
      <c r="C212" s="43">
        <f t="shared" si="13"/>
        <v>1127.1782546683287</v>
      </c>
      <c r="D212" s="43">
        <f t="shared" si="13"/>
        <v>10850.677779451127</v>
      </c>
      <c r="E212" s="43">
        <f t="shared" si="13"/>
        <v>0</v>
      </c>
      <c r="F212" s="43">
        <f t="shared" si="13"/>
        <v>0</v>
      </c>
      <c r="G212" s="43">
        <f t="shared" si="13"/>
        <v>0</v>
      </c>
      <c r="H212" s="43">
        <f t="shared" si="12"/>
        <v>11977.856034119455</v>
      </c>
      <c r="I212" s="1"/>
    </row>
    <row r="213" spans="2:9" x14ac:dyDescent="0.2">
      <c r="B213" s="39" t="str">
        <f>$B$52</f>
        <v>Totals</v>
      </c>
      <c r="C213" s="42">
        <f>SUM(C193:C212)</f>
        <v>2092074.5822297877</v>
      </c>
      <c r="D213" s="42">
        <f>SUM(D193:D212)</f>
        <v>2026117.0201287072</v>
      </c>
      <c r="E213" s="42">
        <f>SUM(E193:E212)</f>
        <v>1455380.3976415053</v>
      </c>
      <c r="F213" s="42">
        <f>SUM(F193:F212)</f>
        <v>0</v>
      </c>
      <c r="G213" s="42">
        <f>SUM(G193:G212)</f>
        <v>0</v>
      </c>
      <c r="H213" s="42">
        <f t="shared" si="12"/>
        <v>5573572</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10188062</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2067217.0119844044</v>
      </c>
      <c r="D218" s="42">
        <f t="shared" si="14"/>
        <v>1871473.2543760517</v>
      </c>
      <c r="E218" s="42">
        <f t="shared" si="14"/>
        <v>523615.37946272845</v>
      </c>
      <c r="F218" s="42">
        <f t="shared" si="14"/>
        <v>0</v>
      </c>
      <c r="G218" s="42">
        <f t="shared" si="14"/>
        <v>0</v>
      </c>
      <c r="H218" s="42">
        <f>SUM(C218:G218)</f>
        <v>4462305.6458231844</v>
      </c>
      <c r="I218" s="1"/>
    </row>
    <row r="219" spans="2:9" x14ac:dyDescent="0.2">
      <c r="B219" s="9" t="str">
        <f>$B$33</f>
        <v>Science</v>
      </c>
      <c r="C219" s="43">
        <f t="shared" si="14"/>
        <v>577361.39805249905</v>
      </c>
      <c r="D219" s="43">
        <f t="shared" si="14"/>
        <v>681622.84664175683</v>
      </c>
      <c r="E219" s="43">
        <f t="shared" si="14"/>
        <v>183446.56460415662</v>
      </c>
      <c r="F219" s="43">
        <f t="shared" si="14"/>
        <v>0</v>
      </c>
      <c r="G219" s="43">
        <f t="shared" si="14"/>
        <v>0</v>
      </c>
      <c r="H219" s="43">
        <f t="shared" ref="H219:H238" si="15">SUM(C219:G219)</f>
        <v>1442430.8092984124</v>
      </c>
      <c r="I219" s="1"/>
    </row>
    <row r="220" spans="2:9" x14ac:dyDescent="0.2">
      <c r="B220" s="9" t="str">
        <f>$B$34</f>
        <v>Fine Arts</v>
      </c>
      <c r="C220" s="43">
        <f t="shared" si="14"/>
        <v>261643.35077621709</v>
      </c>
      <c r="D220" s="43">
        <f t="shared" si="14"/>
        <v>128765.21820958002</v>
      </c>
      <c r="E220" s="43">
        <f t="shared" si="14"/>
        <v>17438.74749940748</v>
      </c>
      <c r="F220" s="43">
        <f t="shared" si="14"/>
        <v>0</v>
      </c>
      <c r="G220" s="43">
        <f t="shared" si="14"/>
        <v>0</v>
      </c>
      <c r="H220" s="43">
        <f t="shared" si="15"/>
        <v>407847.31648520462</v>
      </c>
      <c r="I220" s="1"/>
    </row>
    <row r="221" spans="2:9" x14ac:dyDescent="0.2">
      <c r="B221" s="9" t="str">
        <f>$B$35</f>
        <v>Teacher Education</v>
      </c>
      <c r="C221" s="43">
        <f t="shared" si="14"/>
        <v>35181.127843415641</v>
      </c>
      <c r="D221" s="43">
        <f t="shared" si="14"/>
        <v>680341.6006894228</v>
      </c>
      <c r="E221" s="43">
        <f t="shared" si="14"/>
        <v>1003973.6060373163</v>
      </c>
      <c r="F221" s="43">
        <f t="shared" si="14"/>
        <v>0</v>
      </c>
      <c r="G221" s="43">
        <f t="shared" si="14"/>
        <v>0</v>
      </c>
      <c r="H221" s="43">
        <f t="shared" si="15"/>
        <v>1719496.3345701545</v>
      </c>
      <c r="I221" s="1"/>
    </row>
    <row r="222" spans="2:9" x14ac:dyDescent="0.2">
      <c r="B222" s="9" t="str">
        <f>$B$36</f>
        <v>Agriculture</v>
      </c>
      <c r="C222" s="43">
        <f t="shared" si="14"/>
        <v>127564.16355075524</v>
      </c>
      <c r="D222" s="43">
        <f t="shared" si="14"/>
        <v>204358.72939729365</v>
      </c>
      <c r="E222" s="43">
        <f t="shared" si="14"/>
        <v>185484.85976642498</v>
      </c>
      <c r="F222" s="43">
        <f t="shared" si="14"/>
        <v>0</v>
      </c>
      <c r="G222" s="43">
        <f t="shared" si="14"/>
        <v>0</v>
      </c>
      <c r="H222" s="43">
        <f t="shared" si="15"/>
        <v>517407.75271447387</v>
      </c>
      <c r="I222" s="1"/>
    </row>
    <row r="223" spans="2:9" x14ac:dyDescent="0.2">
      <c r="B223" s="9" t="str">
        <f>$B$37</f>
        <v>Engineering</v>
      </c>
      <c r="C223" s="43">
        <f t="shared" si="14"/>
        <v>20326.873865084595</v>
      </c>
      <c r="D223" s="43">
        <f t="shared" si="14"/>
        <v>27546.787975183783</v>
      </c>
      <c r="E223" s="43">
        <f t="shared" si="14"/>
        <v>0</v>
      </c>
      <c r="F223" s="43">
        <f t="shared" si="14"/>
        <v>0</v>
      </c>
      <c r="G223" s="43">
        <f t="shared" si="14"/>
        <v>0</v>
      </c>
      <c r="H223" s="43">
        <f t="shared" si="15"/>
        <v>47873.661840268382</v>
      </c>
      <c r="I223" s="1"/>
    </row>
    <row r="224" spans="2:9" x14ac:dyDescent="0.2">
      <c r="B224" s="9" t="str">
        <f>$B$38</f>
        <v>Home Economics</v>
      </c>
      <c r="C224" s="43">
        <f t="shared" si="14"/>
        <v>27754.000854250124</v>
      </c>
      <c r="D224" s="43">
        <f t="shared" si="14"/>
        <v>9609.3446425059719</v>
      </c>
      <c r="E224" s="43">
        <f t="shared" si="14"/>
        <v>14947.497856634982</v>
      </c>
      <c r="F224" s="43">
        <f t="shared" si="14"/>
        <v>0</v>
      </c>
      <c r="G224" s="43">
        <f t="shared" si="14"/>
        <v>0</v>
      </c>
      <c r="H224" s="43">
        <f t="shared" si="15"/>
        <v>52310.843353391079</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4690.8170457887527</v>
      </c>
      <c r="D229" s="43">
        <f t="shared" si="14"/>
        <v>0</v>
      </c>
      <c r="E229" s="43">
        <f t="shared" si="14"/>
        <v>0</v>
      </c>
      <c r="F229" s="43">
        <f t="shared" si="14"/>
        <v>0</v>
      </c>
      <c r="G229" s="43">
        <f t="shared" si="14"/>
        <v>0</v>
      </c>
      <c r="H229" s="43">
        <f t="shared" si="15"/>
        <v>4690.8170457887527</v>
      </c>
      <c r="I229" s="1"/>
    </row>
    <row r="230" spans="2:9" x14ac:dyDescent="0.2">
      <c r="B230" s="9" t="str">
        <f>$B$44</f>
        <v>Physical Training</v>
      </c>
      <c r="C230" s="43">
        <f t="shared" si="14"/>
        <v>3909.0142048239609</v>
      </c>
      <c r="D230" s="43">
        <f t="shared" si="14"/>
        <v>25624.919046682589</v>
      </c>
      <c r="E230" s="43">
        <f t="shared" si="14"/>
        <v>0</v>
      </c>
      <c r="F230" s="43">
        <f t="shared" si="14"/>
        <v>0</v>
      </c>
      <c r="G230" s="43">
        <f t="shared" si="14"/>
        <v>0</v>
      </c>
      <c r="H230" s="43">
        <f t="shared" si="15"/>
        <v>29533.933251506551</v>
      </c>
      <c r="I230" s="1"/>
    </row>
    <row r="231" spans="2:9" x14ac:dyDescent="0.2">
      <c r="B231" s="9" t="str">
        <f>$B$45</f>
        <v>Health Services</v>
      </c>
      <c r="C231" s="43">
        <f t="shared" si="14"/>
        <v>94598.143756739839</v>
      </c>
      <c r="D231" s="43">
        <f t="shared" si="14"/>
        <v>103780.9221390645</v>
      </c>
      <c r="E231" s="43">
        <f t="shared" si="14"/>
        <v>91723.282302078311</v>
      </c>
      <c r="F231" s="43">
        <f t="shared" si="14"/>
        <v>0</v>
      </c>
      <c r="G231" s="43">
        <f t="shared" si="14"/>
        <v>0</v>
      </c>
      <c r="H231" s="43">
        <f t="shared" si="15"/>
        <v>290102.34819788265</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91080.030972398279</v>
      </c>
      <c r="D233" s="43">
        <f t="shared" si="14"/>
        <v>732872.68473512202</v>
      </c>
      <c r="E233" s="43">
        <f t="shared" si="14"/>
        <v>196355.76729852316</v>
      </c>
      <c r="F233" s="43">
        <f t="shared" si="14"/>
        <v>0</v>
      </c>
      <c r="G233" s="43">
        <f t="shared" si="14"/>
        <v>0</v>
      </c>
      <c r="H233" s="43">
        <f t="shared" si="15"/>
        <v>1020308.4830060434</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73031.019283045389</v>
      </c>
      <c r="E235" s="43">
        <f t="shared" si="16"/>
        <v>0</v>
      </c>
      <c r="F235" s="43">
        <f t="shared" si="16"/>
        <v>0</v>
      </c>
      <c r="G235" s="43">
        <f t="shared" si="16"/>
        <v>0</v>
      </c>
      <c r="H235" s="43">
        <f t="shared" si="15"/>
        <v>73031.019283045389</v>
      </c>
      <c r="I235" s="1"/>
    </row>
    <row r="236" spans="2:9" x14ac:dyDescent="0.2">
      <c r="B236" s="9" t="str">
        <f>$B$50</f>
        <v>Technology</v>
      </c>
      <c r="C236" s="43">
        <f t="shared" si="16"/>
        <v>21499.578126531782</v>
      </c>
      <c r="D236" s="43">
        <f t="shared" si="16"/>
        <v>50609.215117198117</v>
      </c>
      <c r="E236" s="43">
        <f t="shared" si="16"/>
        <v>29894.995713269964</v>
      </c>
      <c r="F236" s="43">
        <f t="shared" si="16"/>
        <v>0</v>
      </c>
      <c r="G236" s="43">
        <f t="shared" si="16"/>
        <v>0</v>
      </c>
      <c r="H236" s="43">
        <f t="shared" si="15"/>
        <v>102003.78895699987</v>
      </c>
      <c r="I236" s="1"/>
    </row>
    <row r="237" spans="2:9" x14ac:dyDescent="0.2">
      <c r="B237" s="9" t="str">
        <f>$B$51</f>
        <v>Nursing</v>
      </c>
      <c r="C237" s="43">
        <f t="shared" si="16"/>
        <v>781.80284096479215</v>
      </c>
      <c r="D237" s="43">
        <f t="shared" si="16"/>
        <v>17937.443332677813</v>
      </c>
      <c r="E237" s="43">
        <f t="shared" si="16"/>
        <v>0</v>
      </c>
      <c r="F237" s="43">
        <f t="shared" si="16"/>
        <v>0</v>
      </c>
      <c r="G237" s="43">
        <f t="shared" si="16"/>
        <v>0</v>
      </c>
      <c r="H237" s="43">
        <f t="shared" si="15"/>
        <v>18719.246173642605</v>
      </c>
      <c r="I237" s="1"/>
    </row>
    <row r="238" spans="2:9" x14ac:dyDescent="0.2">
      <c r="B238" s="39" t="str">
        <f>$B$52</f>
        <v>Totals</v>
      </c>
      <c r="C238" s="42">
        <f>SUM(C218:C237)</f>
        <v>3333607.3138738731</v>
      </c>
      <c r="D238" s="42">
        <f>SUM(D218:D237)</f>
        <v>4607573.9855855852</v>
      </c>
      <c r="E238" s="42">
        <f>SUM(E218:E237)</f>
        <v>2246880.7005405398</v>
      </c>
      <c r="F238" s="42">
        <f>SUM(F218:F237)</f>
        <v>0</v>
      </c>
      <c r="G238" s="42">
        <f>SUM(G218:G237)</f>
        <v>0</v>
      </c>
      <c r="H238" s="42">
        <f t="shared" si="15"/>
        <v>10188061.999999998</v>
      </c>
      <c r="I238" s="1"/>
    </row>
    <row r="239" spans="2:9" x14ac:dyDescent="0.2">
      <c r="B239" s="44"/>
      <c r="C239" s="45"/>
      <c r="D239" s="45"/>
      <c r="E239" s="45"/>
      <c r="F239" s="45"/>
      <c r="G239" s="45"/>
      <c r="H239" s="45"/>
      <c r="I239" s="1"/>
    </row>
    <row r="240" spans="2:9" x14ac:dyDescent="0.2">
      <c r="B240" s="28" t="s">
        <v>12</v>
      </c>
      <c r="C240" s="11"/>
      <c r="D240" s="11"/>
      <c r="E240" s="11"/>
      <c r="F240" s="11"/>
      <c r="G240" s="11"/>
      <c r="H240" s="17">
        <f>H16</f>
        <v>3422691</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694483.90301962371</v>
      </c>
      <c r="D243" s="42">
        <f t="shared" si="17"/>
        <v>628723.56533496</v>
      </c>
      <c r="E243" s="42">
        <f t="shared" si="17"/>
        <v>175909.18142711199</v>
      </c>
      <c r="F243" s="42">
        <f t="shared" si="17"/>
        <v>0</v>
      </c>
      <c r="G243" s="42">
        <f t="shared" si="17"/>
        <v>0</v>
      </c>
      <c r="H243" s="42">
        <f>SUM(C243:G243)</f>
        <v>1499116.6497816958</v>
      </c>
      <c r="I243" s="1"/>
    </row>
    <row r="244" spans="2:9" x14ac:dyDescent="0.2">
      <c r="B244" s="9" t="str">
        <f>$B$33</f>
        <v>Science</v>
      </c>
      <c r="C244" s="43">
        <f t="shared" si="17"/>
        <v>193965.21741443133</v>
      </c>
      <c r="D244" s="43">
        <f t="shared" si="17"/>
        <v>228991.96948302057</v>
      </c>
      <c r="E244" s="43">
        <f t="shared" si="17"/>
        <v>61629.081728356723</v>
      </c>
      <c r="F244" s="43">
        <f t="shared" si="17"/>
        <v>0</v>
      </c>
      <c r="G244" s="43">
        <f t="shared" si="17"/>
        <v>0</v>
      </c>
      <c r="H244" s="43">
        <f t="shared" ref="H244:H263" si="18">SUM(C244:G244)</f>
        <v>484586.26862580859</v>
      </c>
      <c r="I244" s="1"/>
    </row>
    <row r="245" spans="2:9" x14ac:dyDescent="0.2">
      <c r="B245" s="9" t="str">
        <f>$B$34</f>
        <v>Fine Arts</v>
      </c>
      <c r="C245" s="43">
        <f t="shared" si="17"/>
        <v>87899.380854926218</v>
      </c>
      <c r="D245" s="43">
        <f t="shared" si="17"/>
        <v>43258.821302713477</v>
      </c>
      <c r="E245" s="43">
        <f t="shared" si="17"/>
        <v>5858.567028498107</v>
      </c>
      <c r="F245" s="43">
        <f t="shared" si="17"/>
        <v>0</v>
      </c>
      <c r="G245" s="43">
        <f t="shared" si="17"/>
        <v>0</v>
      </c>
      <c r="H245" s="43">
        <f t="shared" si="18"/>
        <v>137016.7691861378</v>
      </c>
      <c r="I245" s="1"/>
    </row>
    <row r="246" spans="2:9" x14ac:dyDescent="0.2">
      <c r="B246" s="9" t="str">
        <f>$B$35</f>
        <v>Teacher Education</v>
      </c>
      <c r="C246" s="43">
        <f t="shared" si="17"/>
        <v>11819.139855991074</v>
      </c>
      <c r="D246" s="43">
        <f t="shared" si="17"/>
        <v>228561.53345015779</v>
      </c>
      <c r="E246" s="43">
        <f t="shared" si="17"/>
        <v>337286.07321210537</v>
      </c>
      <c r="F246" s="43">
        <f t="shared" si="17"/>
        <v>0</v>
      </c>
      <c r="G246" s="43">
        <f t="shared" si="17"/>
        <v>0</v>
      </c>
      <c r="H246" s="43">
        <f t="shared" si="18"/>
        <v>577666.74651825428</v>
      </c>
      <c r="I246" s="1"/>
    </row>
    <row r="247" spans="2:9" x14ac:dyDescent="0.2">
      <c r="B247" s="9" t="str">
        <f>$B$36</f>
        <v>Agriculture</v>
      </c>
      <c r="C247" s="43">
        <f t="shared" si="17"/>
        <v>42855.325625982456</v>
      </c>
      <c r="D247" s="43">
        <f t="shared" si="17"/>
        <v>68654.547241619905</v>
      </c>
      <c r="E247" s="43">
        <f t="shared" si="17"/>
        <v>62313.849303116229</v>
      </c>
      <c r="F247" s="43">
        <f t="shared" si="17"/>
        <v>0</v>
      </c>
      <c r="G247" s="43">
        <f t="shared" si="17"/>
        <v>0</v>
      </c>
      <c r="H247" s="43">
        <f t="shared" si="18"/>
        <v>173823.7221707186</v>
      </c>
      <c r="I247" s="1"/>
    </row>
    <row r="248" spans="2:9" x14ac:dyDescent="0.2">
      <c r="B248" s="9" t="str">
        <f>$B$37</f>
        <v>Engineering</v>
      </c>
      <c r="C248" s="43">
        <f t="shared" si="17"/>
        <v>6828.8363612392886</v>
      </c>
      <c r="D248" s="43">
        <f t="shared" si="17"/>
        <v>9254.374706550645</v>
      </c>
      <c r="E248" s="43">
        <f t="shared" si="17"/>
        <v>0</v>
      </c>
      <c r="F248" s="43">
        <f t="shared" si="17"/>
        <v>0</v>
      </c>
      <c r="G248" s="43">
        <f t="shared" si="17"/>
        <v>0</v>
      </c>
      <c r="H248" s="43">
        <f t="shared" si="18"/>
        <v>16083.211067789933</v>
      </c>
      <c r="I248" s="1"/>
    </row>
    <row r="249" spans="2:9" x14ac:dyDescent="0.2">
      <c r="B249" s="9" t="str">
        <f>$B$38</f>
        <v>Home Economics</v>
      </c>
      <c r="C249" s="43">
        <f t="shared" si="17"/>
        <v>9323.9881086151818</v>
      </c>
      <c r="D249" s="43">
        <f t="shared" si="17"/>
        <v>3228.2702464711551</v>
      </c>
      <c r="E249" s="43">
        <f t="shared" si="17"/>
        <v>5021.6288815698063</v>
      </c>
      <c r="F249" s="43">
        <f t="shared" si="17"/>
        <v>0</v>
      </c>
      <c r="G249" s="43">
        <f t="shared" si="17"/>
        <v>0</v>
      </c>
      <c r="H249" s="43">
        <f t="shared" si="18"/>
        <v>17573.887236656141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1575.8853141321433</v>
      </c>
      <c r="D254" s="43">
        <f t="shared" si="17"/>
        <v>0</v>
      </c>
      <c r="E254" s="43">
        <f t="shared" si="17"/>
        <v>0</v>
      </c>
      <c r="F254" s="43">
        <f t="shared" si="17"/>
        <v>0</v>
      </c>
      <c r="G254" s="43">
        <f t="shared" si="17"/>
        <v>0</v>
      </c>
      <c r="H254" s="43">
        <f t="shared" si="18"/>
        <v>1575.8853141321433</v>
      </c>
      <c r="I254" s="1"/>
    </row>
    <row r="255" spans="2:9" x14ac:dyDescent="0.2">
      <c r="B255" s="9" t="str">
        <f>$B$44</f>
        <v>Physical Training</v>
      </c>
      <c r="C255" s="43">
        <f t="shared" si="17"/>
        <v>1313.2377617767863</v>
      </c>
      <c r="D255" s="43">
        <f t="shared" si="17"/>
        <v>8608.7206572564137</v>
      </c>
      <c r="E255" s="43">
        <f t="shared" si="17"/>
        <v>0</v>
      </c>
      <c r="F255" s="43">
        <f t="shared" si="17"/>
        <v>0</v>
      </c>
      <c r="G255" s="43">
        <f t="shared" si="17"/>
        <v>0</v>
      </c>
      <c r="H255" s="43">
        <f t="shared" si="18"/>
        <v>9921.9584190332007</v>
      </c>
      <c r="I255" s="1"/>
    </row>
    <row r="256" spans="2:9" x14ac:dyDescent="0.2">
      <c r="B256" s="9" t="str">
        <f>$B$45</f>
        <v>Health Services</v>
      </c>
      <c r="C256" s="43">
        <f t="shared" si="17"/>
        <v>31780.353834998223</v>
      </c>
      <c r="D256" s="43">
        <f t="shared" si="17"/>
        <v>34865.318661888472</v>
      </c>
      <c r="E256" s="43">
        <f t="shared" si="17"/>
        <v>30814.540864178362</v>
      </c>
      <c r="F256" s="43">
        <f t="shared" si="17"/>
        <v>0</v>
      </c>
      <c r="G256" s="43">
        <f t="shared" si="17"/>
        <v>0</v>
      </c>
      <c r="H256" s="43">
        <f t="shared" si="18"/>
        <v>97460.213361065049</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30598.439849399118</v>
      </c>
      <c r="D258" s="43">
        <f t="shared" si="17"/>
        <v>246209.4107975334</v>
      </c>
      <c r="E258" s="43">
        <f t="shared" si="17"/>
        <v>65965.943035167002</v>
      </c>
      <c r="F258" s="43">
        <f t="shared" si="17"/>
        <v>0</v>
      </c>
      <c r="G258" s="43">
        <f t="shared" si="17"/>
        <v>0</v>
      </c>
      <c r="H258" s="43">
        <f t="shared" si="18"/>
        <v>342773.79368209949</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24534.853873180778</v>
      </c>
      <c r="E260" s="43">
        <f t="shared" si="19"/>
        <v>0</v>
      </c>
      <c r="F260" s="43">
        <f t="shared" si="19"/>
        <v>0</v>
      </c>
      <c r="G260" s="43">
        <f t="shared" si="19"/>
        <v>0</v>
      </c>
      <c r="H260" s="43">
        <f t="shared" si="18"/>
        <v>24534.853873180778</v>
      </c>
      <c r="I260" s="1"/>
    </row>
    <row r="261" spans="2:9" x14ac:dyDescent="0.2">
      <c r="B261" s="9" t="str">
        <f>$B$50</f>
        <v>Technology</v>
      </c>
      <c r="C261" s="43">
        <f t="shared" si="19"/>
        <v>7222.807689772324</v>
      </c>
      <c r="D261" s="43">
        <f t="shared" si="19"/>
        <v>17002.223298081419</v>
      </c>
      <c r="E261" s="43">
        <f t="shared" si="19"/>
        <v>10043.257763139613</v>
      </c>
      <c r="F261" s="43">
        <f t="shared" si="19"/>
        <v>0</v>
      </c>
      <c r="G261" s="43">
        <f t="shared" si="19"/>
        <v>0</v>
      </c>
      <c r="H261" s="43">
        <f t="shared" si="18"/>
        <v>34268.288750993357</v>
      </c>
      <c r="I261" s="1"/>
    </row>
    <row r="262" spans="2:9" x14ac:dyDescent="0.2">
      <c r="B262" s="9" t="str">
        <f>$B$51</f>
        <v>Nursing</v>
      </c>
      <c r="C262" s="43">
        <f t="shared" si="19"/>
        <v>262.64755235535722</v>
      </c>
      <c r="D262" s="43">
        <f t="shared" si="19"/>
        <v>6026.1044600794894</v>
      </c>
      <c r="E262" s="43">
        <f t="shared" si="19"/>
        <v>0</v>
      </c>
      <c r="F262" s="43">
        <f t="shared" si="19"/>
        <v>0</v>
      </c>
      <c r="G262" s="43">
        <f t="shared" si="19"/>
        <v>0</v>
      </c>
      <c r="H262" s="43">
        <f t="shared" si="18"/>
        <v>6288.7520124348466</v>
      </c>
      <c r="I262" s="1"/>
    </row>
    <row r="263" spans="2:9" x14ac:dyDescent="0.2">
      <c r="B263" s="39" t="str">
        <f>$B$52</f>
        <v>Totals</v>
      </c>
      <c r="C263" s="42">
        <f>SUM(C243:C262)</f>
        <v>1119929.1632432435</v>
      </c>
      <c r="D263" s="42">
        <f>SUM(D243:D262)</f>
        <v>1547919.7135135131</v>
      </c>
      <c r="E263" s="42">
        <f>SUM(E243:E262)</f>
        <v>754842.1232432432</v>
      </c>
      <c r="F263" s="42">
        <f>SUM(F243:F262)</f>
        <v>0</v>
      </c>
      <c r="G263" s="42">
        <f>SUM(G243:G262)</f>
        <v>0</v>
      </c>
      <c r="H263" s="42">
        <f t="shared" si="18"/>
        <v>3422691</v>
      </c>
      <c r="I263" s="54"/>
    </row>
    <row r="264" spans="2:9" x14ac:dyDescent="0.2">
      <c r="B264" s="378"/>
      <c r="C264" s="378"/>
      <c r="D264" s="378"/>
      <c r="E264" s="378"/>
      <c r="F264" s="378"/>
      <c r="G264" s="378"/>
      <c r="H264" s="379"/>
      <c r="I264" s="53"/>
    </row>
    <row r="265" spans="2:9"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6676044.8908038707</v>
      </c>
      <c r="D268" s="42">
        <f t="shared" si="20"/>
        <v>4999248.1278680982</v>
      </c>
      <c r="E268" s="42">
        <f t="shared" si="20"/>
        <v>1841880.0078005777</v>
      </c>
      <c r="F268" s="42">
        <f t="shared" si="20"/>
        <v>0</v>
      </c>
      <c r="G268" s="42">
        <f t="shared" si="20"/>
        <v>0</v>
      </c>
      <c r="H268" s="42">
        <f>SUM(C268:G268)</f>
        <v>13517173.026472546</v>
      </c>
      <c r="I268" s="1"/>
    </row>
    <row r="269" spans="2:9" x14ac:dyDescent="0.2">
      <c r="B269" s="9" t="str">
        <f>$B$33</f>
        <v>Science</v>
      </c>
      <c r="C269" s="43">
        <f t="shared" si="20"/>
        <v>2128462.2781578298</v>
      </c>
      <c r="D269" s="43">
        <f t="shared" si="20"/>
        <v>2216398.8086011279</v>
      </c>
      <c r="E269" s="43">
        <f t="shared" si="20"/>
        <v>790471.93733599945</v>
      </c>
      <c r="F269" s="43">
        <f t="shared" si="20"/>
        <v>0</v>
      </c>
      <c r="G269" s="43">
        <f t="shared" si="20"/>
        <v>0</v>
      </c>
      <c r="H269" s="43">
        <f t="shared" ref="H269:H288" si="21">SUM(C269:G269)</f>
        <v>5135333.0240949579</v>
      </c>
      <c r="I269" s="1"/>
    </row>
    <row r="270" spans="2:9" x14ac:dyDescent="0.2">
      <c r="B270" s="9" t="str">
        <f>$B$34</f>
        <v>Fine Arts</v>
      </c>
      <c r="C270" s="43">
        <f t="shared" si="20"/>
        <v>1424240.6694504349</v>
      </c>
      <c r="D270" s="43">
        <f t="shared" si="20"/>
        <v>729777.12032860611</v>
      </c>
      <c r="E270" s="43">
        <f t="shared" si="20"/>
        <v>151080.17924856246</v>
      </c>
      <c r="F270" s="43">
        <f t="shared" si="20"/>
        <v>0</v>
      </c>
      <c r="G270" s="43">
        <f t="shared" si="20"/>
        <v>0</v>
      </c>
      <c r="H270" s="43">
        <f t="shared" si="21"/>
        <v>2305097.9690276035</v>
      </c>
      <c r="I270" s="1"/>
    </row>
    <row r="271" spans="2:9" x14ac:dyDescent="0.2">
      <c r="B271" s="9" t="str">
        <f>$B$35</f>
        <v>Teacher Education</v>
      </c>
      <c r="C271" s="43">
        <f t="shared" si="20"/>
        <v>156839.39991440775</v>
      </c>
      <c r="D271" s="43">
        <f t="shared" si="20"/>
        <v>1775084.0737924578</v>
      </c>
      <c r="E271" s="43">
        <f t="shared" si="20"/>
        <v>3317588.4308705614</v>
      </c>
      <c r="F271" s="43">
        <f t="shared" si="20"/>
        <v>0</v>
      </c>
      <c r="G271" s="43">
        <f t="shared" si="20"/>
        <v>0</v>
      </c>
      <c r="H271" s="43">
        <f t="shared" si="21"/>
        <v>5249511.9045774266</v>
      </c>
      <c r="I271" s="1"/>
    </row>
    <row r="272" spans="2:9" x14ac:dyDescent="0.2">
      <c r="B272" s="9" t="str">
        <f>$B$36</f>
        <v>Agriculture</v>
      </c>
      <c r="C272" s="43">
        <f t="shared" si="20"/>
        <v>594795.06803891144</v>
      </c>
      <c r="D272" s="43">
        <f t="shared" si="20"/>
        <v>602184.91160310735</v>
      </c>
      <c r="E272" s="43">
        <f t="shared" si="20"/>
        <v>900254.8317873131</v>
      </c>
      <c r="F272" s="43">
        <f t="shared" si="20"/>
        <v>0</v>
      </c>
      <c r="G272" s="43">
        <f t="shared" si="20"/>
        <v>0</v>
      </c>
      <c r="H272" s="43">
        <f t="shared" si="21"/>
        <v>2097234.811429332</v>
      </c>
      <c r="I272" s="1"/>
    </row>
    <row r="273" spans="2:9" x14ac:dyDescent="0.2">
      <c r="B273" s="9" t="str">
        <f>$B$37</f>
        <v>Engineering</v>
      </c>
      <c r="C273" s="43">
        <f t="shared" si="20"/>
        <v>142411.81729410996</v>
      </c>
      <c r="D273" s="43">
        <f t="shared" si="20"/>
        <v>90655.330180399673</v>
      </c>
      <c r="E273" s="43">
        <f t="shared" si="20"/>
        <v>0</v>
      </c>
      <c r="F273" s="43">
        <f t="shared" si="20"/>
        <v>0</v>
      </c>
      <c r="G273" s="43">
        <f t="shared" si="20"/>
        <v>0</v>
      </c>
      <c r="H273" s="43">
        <f t="shared" si="21"/>
        <v>233067.14747450963</v>
      </c>
      <c r="I273" s="1"/>
    </row>
    <row r="274" spans="2:9" x14ac:dyDescent="0.2">
      <c r="B274" s="9" t="str">
        <f>$B$38</f>
        <v>Home Economics</v>
      </c>
      <c r="C274" s="43">
        <f t="shared" si="20"/>
        <v>102721.4310156063</v>
      </c>
      <c r="D274" s="43">
        <f t="shared" si="20"/>
        <v>17081.945450555584</v>
      </c>
      <c r="E274" s="43">
        <f t="shared" si="20"/>
        <v>62671.82223851962</v>
      </c>
      <c r="F274" s="43">
        <f t="shared" si="20"/>
        <v>0</v>
      </c>
      <c r="G274" s="43">
        <f t="shared" si="20"/>
        <v>0</v>
      </c>
      <c r="H274" s="43">
        <f t="shared" si="21"/>
        <v>182475.1987046815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21220.266901503983</v>
      </c>
      <c r="D279" s="43">
        <f t="shared" si="20"/>
        <v>0</v>
      </c>
      <c r="E279" s="43">
        <f t="shared" si="20"/>
        <v>0</v>
      </c>
      <c r="F279" s="43">
        <f t="shared" si="20"/>
        <v>0</v>
      </c>
      <c r="G279" s="43">
        <f t="shared" si="20"/>
        <v>0</v>
      </c>
      <c r="H279" s="43">
        <f t="shared" si="21"/>
        <v>21220.266901503983</v>
      </c>
      <c r="I279" s="1"/>
    </row>
    <row r="280" spans="2:9" x14ac:dyDescent="0.2">
      <c r="B280" s="9" t="str">
        <f>$B$44</f>
        <v>Physical Training</v>
      </c>
      <c r="C280" s="43">
        <f t="shared" si="20"/>
        <v>14194.009009558029</v>
      </c>
      <c r="D280" s="43">
        <f t="shared" si="20"/>
        <v>67020.732548283733</v>
      </c>
      <c r="E280" s="43">
        <f t="shared" si="20"/>
        <v>0</v>
      </c>
      <c r="F280" s="43">
        <f t="shared" si="20"/>
        <v>0</v>
      </c>
      <c r="G280" s="43">
        <f t="shared" si="20"/>
        <v>0</v>
      </c>
      <c r="H280" s="43">
        <f t="shared" si="21"/>
        <v>81214.741557841757</v>
      </c>
      <c r="I280" s="1"/>
    </row>
    <row r="281" spans="2:9" x14ac:dyDescent="0.2">
      <c r="B281" s="9" t="str">
        <f>$B$45</f>
        <v>Health Services</v>
      </c>
      <c r="C281" s="43">
        <f t="shared" si="20"/>
        <v>309210.50905706687</v>
      </c>
      <c r="D281" s="43">
        <f t="shared" si="20"/>
        <v>260839.41349598113</v>
      </c>
      <c r="E281" s="43">
        <f t="shared" si="20"/>
        <v>258768.5882291632</v>
      </c>
      <c r="F281" s="43">
        <f t="shared" si="20"/>
        <v>0</v>
      </c>
      <c r="G281" s="43">
        <f t="shared" si="20"/>
        <v>0</v>
      </c>
      <c r="H281" s="43">
        <f t="shared" si="21"/>
        <v>828818.5107822112</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341371.93994304846</v>
      </c>
      <c r="D283" s="43">
        <f t="shared" si="20"/>
        <v>2053975.4342080855</v>
      </c>
      <c r="E283" s="43">
        <f t="shared" si="20"/>
        <v>853914.84737055644</v>
      </c>
      <c r="F283" s="43">
        <f t="shared" si="20"/>
        <v>0</v>
      </c>
      <c r="G283" s="43">
        <f t="shared" si="20"/>
        <v>0</v>
      </c>
      <c r="H283" s="43">
        <f t="shared" si="21"/>
        <v>3249262.2215216905</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446593.23679622542</v>
      </c>
      <c r="E285" s="43">
        <f t="shared" si="22"/>
        <v>0</v>
      </c>
      <c r="F285" s="43">
        <f t="shared" si="22"/>
        <v>0</v>
      </c>
      <c r="G285" s="43">
        <f t="shared" si="22"/>
        <v>0</v>
      </c>
      <c r="H285" s="43">
        <f t="shared" si="21"/>
        <v>446593.23679622542</v>
      </c>
      <c r="I285" s="1"/>
    </row>
    <row r="286" spans="2:9" x14ac:dyDescent="0.2">
      <c r="B286" s="9" t="str">
        <f>$B$50</f>
        <v>Technology</v>
      </c>
      <c r="C286" s="43">
        <f t="shared" si="22"/>
        <v>79412.772714824212</v>
      </c>
      <c r="D286" s="43">
        <f t="shared" si="22"/>
        <v>138251.96253443329</v>
      </c>
      <c r="E286" s="43">
        <f t="shared" si="22"/>
        <v>72133.121190013379</v>
      </c>
      <c r="F286" s="43">
        <f t="shared" si="22"/>
        <v>0</v>
      </c>
      <c r="G286" s="43">
        <f t="shared" si="22"/>
        <v>0</v>
      </c>
      <c r="H286" s="43">
        <f t="shared" si="21"/>
        <v>289797.85643927089</v>
      </c>
      <c r="I286" s="1"/>
    </row>
    <row r="287" spans="2:9" x14ac:dyDescent="0.2">
      <c r="B287" s="9" t="str">
        <f>$B$51</f>
        <v>Nursing</v>
      </c>
      <c r="C287" s="43">
        <f t="shared" si="22"/>
        <v>5108.2747819028536</v>
      </c>
      <c r="D287" s="43">
        <f t="shared" si="22"/>
        <v>63083.579438294051</v>
      </c>
      <c r="E287" s="43">
        <f t="shared" si="22"/>
        <v>0</v>
      </c>
      <c r="F287" s="43">
        <f t="shared" si="22"/>
        <v>0</v>
      </c>
      <c r="G287" s="43">
        <f t="shared" si="22"/>
        <v>0</v>
      </c>
      <c r="H287" s="43">
        <f t="shared" si="21"/>
        <v>68191.85422019691</v>
      </c>
      <c r="I287" s="1"/>
    </row>
    <row r="288" spans="2:9" x14ac:dyDescent="0.2">
      <c r="B288" s="39" t="str">
        <f>$B$52</f>
        <v>Totals</v>
      </c>
      <c r="C288" s="42">
        <f>SUM(C268:C287)</f>
        <v>11996033.327083077</v>
      </c>
      <c r="D288" s="42">
        <f>SUM(D268:D287)</f>
        <v>13460194.676845655</v>
      </c>
      <c r="E288" s="42">
        <f>SUM(E268:E287)</f>
        <v>8248763.7660712674</v>
      </c>
      <c r="F288" s="42">
        <f>SUM(F268:F287)</f>
        <v>0</v>
      </c>
      <c r="G288" s="42">
        <f>SUM(G268:G287)</f>
        <v>0</v>
      </c>
      <c r="H288" s="42">
        <f t="shared" si="21"/>
        <v>33704991.769999996</v>
      </c>
      <c r="I288" s="92"/>
    </row>
    <row r="289" spans="2:9" x14ac:dyDescent="0.2">
      <c r="H289" s="58"/>
    </row>
    <row r="290" spans="2:9"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 t="shared" ref="C293:H308" si="23">IF(C32=0,0,C268/C32)</f>
        <v>420.80333380421496</v>
      </c>
      <c r="D293" s="40">
        <f t="shared" si="23"/>
        <v>570.42995525651509</v>
      </c>
      <c r="E293" s="40">
        <f t="shared" si="23"/>
        <v>796.66090302793157</v>
      </c>
      <c r="F293" s="40">
        <f t="shared" si="23"/>
        <v>0</v>
      </c>
      <c r="G293" s="41">
        <f t="shared" si="23"/>
        <v>0</v>
      </c>
      <c r="H293" s="42">
        <f t="shared" si="23"/>
        <v>501.7324162604412</v>
      </c>
      <c r="I293" s="1"/>
    </row>
    <row r="294" spans="2:9" x14ac:dyDescent="0.2">
      <c r="B294" s="9" t="str">
        <f>$B$33</f>
        <v>Science</v>
      </c>
      <c r="C294" s="75">
        <f t="shared" si="23"/>
        <v>480.3570927912051</v>
      </c>
      <c r="D294" s="75">
        <f t="shared" si="23"/>
        <v>694.3605290103784</v>
      </c>
      <c r="E294" s="75">
        <f t="shared" si="23"/>
        <v>975.89128066172771</v>
      </c>
      <c r="F294" s="75">
        <f t="shared" si="23"/>
        <v>0</v>
      </c>
      <c r="G294" s="95">
        <f t="shared" si="23"/>
        <v>0</v>
      </c>
      <c r="H294" s="43">
        <f t="shared" si="23"/>
        <v>608.95683909580907</v>
      </c>
      <c r="I294" s="1"/>
    </row>
    <row r="295" spans="2:9" x14ac:dyDescent="0.2">
      <c r="B295" s="9" t="str">
        <f>$B$34</f>
        <v>Fine Arts</v>
      </c>
      <c r="C295" s="75">
        <f t="shared" si="23"/>
        <v>709.28320191754722</v>
      </c>
      <c r="D295" s="75">
        <f t="shared" si="23"/>
        <v>1210.2439806444545</v>
      </c>
      <c r="E295" s="75">
        <f t="shared" si="23"/>
        <v>1962.0802499813306</v>
      </c>
      <c r="F295" s="75">
        <f t="shared" si="23"/>
        <v>0</v>
      </c>
      <c r="G295" s="95">
        <f t="shared" si="23"/>
        <v>0</v>
      </c>
      <c r="H295" s="43">
        <f t="shared" si="23"/>
        <v>857.55132776324535</v>
      </c>
      <c r="I295" s="1"/>
    </row>
    <row r="296" spans="2:9" x14ac:dyDescent="0.2">
      <c r="B296" s="9" t="str">
        <f>$B$35</f>
        <v>Teacher Education</v>
      </c>
      <c r="C296" s="75">
        <f t="shared" si="23"/>
        <v>580.8866663496583</v>
      </c>
      <c r="D296" s="75">
        <f t="shared" si="23"/>
        <v>557.1513100415749</v>
      </c>
      <c r="E296" s="75">
        <f t="shared" si="23"/>
        <v>748.38448699990101</v>
      </c>
      <c r="F296" s="75">
        <f t="shared" si="23"/>
        <v>0</v>
      </c>
      <c r="G296" s="95">
        <f t="shared" si="23"/>
        <v>0</v>
      </c>
      <c r="H296" s="43">
        <f t="shared" si="23"/>
        <v>665.42171435890816</v>
      </c>
      <c r="I296" s="1"/>
    </row>
    <row r="297" spans="2:9" x14ac:dyDescent="0.2">
      <c r="B297" s="9" t="str">
        <f>$B$36</f>
        <v>Agriculture</v>
      </c>
      <c r="C297" s="75">
        <f t="shared" si="23"/>
        <v>607.55369564750913</v>
      </c>
      <c r="D297" s="75">
        <f t="shared" si="23"/>
        <v>629.24233187367543</v>
      </c>
      <c r="E297" s="75">
        <f t="shared" si="23"/>
        <v>1099.2122488245582</v>
      </c>
      <c r="F297" s="75">
        <f t="shared" si="23"/>
        <v>0</v>
      </c>
      <c r="G297" s="95">
        <f t="shared" si="23"/>
        <v>0</v>
      </c>
      <c r="H297" s="43">
        <f t="shared" si="23"/>
        <v>761.24675550973939</v>
      </c>
      <c r="I297" s="1"/>
    </row>
    <row r="298" spans="2:9" x14ac:dyDescent="0.2">
      <c r="B298" s="9" t="str">
        <f>$B$37</f>
        <v>Engineering</v>
      </c>
      <c r="C298" s="75">
        <f t="shared" si="23"/>
        <v>912.89626470583312</v>
      </c>
      <c r="D298" s="75">
        <f t="shared" si="23"/>
        <v>702.75449752247812</v>
      </c>
      <c r="E298" s="75">
        <f t="shared" si="23"/>
        <v>0</v>
      </c>
      <c r="F298" s="75">
        <f t="shared" si="23"/>
        <v>0</v>
      </c>
      <c r="G298" s="95">
        <f t="shared" si="23"/>
        <v>0</v>
      </c>
      <c r="H298" s="43">
        <f t="shared" si="23"/>
        <v>817.77946482284085</v>
      </c>
      <c r="I298" s="1"/>
    </row>
    <row r="299" spans="2:9" x14ac:dyDescent="0.2">
      <c r="B299" s="9" t="str">
        <f>$B$38</f>
        <v>Home Economics</v>
      </c>
      <c r="C299" s="75">
        <f t="shared" si="23"/>
        <v>482.26023950988872</v>
      </c>
      <c r="D299" s="75">
        <f t="shared" si="23"/>
        <v>379.59878779012411</v>
      </c>
      <c r="E299" s="75">
        <f t="shared" si="23"/>
        <v>949.57306421999419</v>
      </c>
      <c r="F299" s="75">
        <f t="shared" si="23"/>
        <v>0</v>
      </c>
      <c r="G299" s="95">
        <f t="shared" si="23"/>
        <v>0</v>
      </c>
      <c r="H299" s="43">
        <f t="shared" si="23"/>
        <v>563.19505773049843</v>
      </c>
      <c r="I299" s="1"/>
    </row>
    <row r="300" spans="2:9" x14ac:dyDescent="0.2">
      <c r="B300" s="9" t="str">
        <f>$B$39</f>
        <v>Law</v>
      </c>
      <c r="C300" s="75">
        <f t="shared" si="23"/>
        <v>0</v>
      </c>
      <c r="D300" s="75">
        <f t="shared" si="23"/>
        <v>0</v>
      </c>
      <c r="E300" s="75">
        <f t="shared" si="23"/>
        <v>0</v>
      </c>
      <c r="F300" s="75">
        <f t="shared" si="23"/>
        <v>0</v>
      </c>
      <c r="G300" s="95">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9" x14ac:dyDescent="0.2">
      <c r="B302" s="9" t="str">
        <f>$B$41</f>
        <v>Library Science</v>
      </c>
      <c r="C302" s="75">
        <f t="shared" si="23"/>
        <v>0</v>
      </c>
      <c r="D302" s="75">
        <f t="shared" si="23"/>
        <v>0</v>
      </c>
      <c r="E302" s="75">
        <f t="shared" si="23"/>
        <v>0</v>
      </c>
      <c r="F302" s="75">
        <f t="shared" si="23"/>
        <v>0</v>
      </c>
      <c r="G302" s="95">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9" x14ac:dyDescent="0.2">
      <c r="B304" s="9" t="str">
        <f>$B$43</f>
        <v>Vocational Training</v>
      </c>
      <c r="C304" s="75">
        <f t="shared" si="23"/>
        <v>589.45185837511065</v>
      </c>
      <c r="D304" s="75">
        <f t="shared" si="23"/>
        <v>0</v>
      </c>
      <c r="E304" s="75">
        <f t="shared" si="23"/>
        <v>0</v>
      </c>
      <c r="F304" s="75">
        <f t="shared" si="23"/>
        <v>0</v>
      </c>
      <c r="G304" s="95">
        <f t="shared" si="23"/>
        <v>0</v>
      </c>
      <c r="H304" s="43">
        <f t="shared" si="23"/>
        <v>589.45185837511065</v>
      </c>
      <c r="I304" s="1"/>
    </row>
    <row r="305" spans="2:9" x14ac:dyDescent="0.2">
      <c r="B305" s="9" t="str">
        <f>$B$44</f>
        <v>Physical Training</v>
      </c>
      <c r="C305" s="75">
        <f t="shared" si="23"/>
        <v>473.1336336519343</v>
      </c>
      <c r="D305" s="75">
        <f t="shared" si="23"/>
        <v>558.50610456903109</v>
      </c>
      <c r="E305" s="75">
        <f t="shared" si="23"/>
        <v>0</v>
      </c>
      <c r="F305" s="75">
        <f t="shared" si="23"/>
        <v>0</v>
      </c>
      <c r="G305" s="95">
        <f t="shared" si="23"/>
        <v>0</v>
      </c>
      <c r="H305" s="43">
        <f t="shared" si="23"/>
        <v>541.43161038561175</v>
      </c>
      <c r="I305" s="1"/>
    </row>
    <row r="306" spans="2:9" x14ac:dyDescent="0.2">
      <c r="B306" s="9" t="str">
        <f>$B$45</f>
        <v>Health Services</v>
      </c>
      <c r="C306" s="75">
        <f t="shared" si="23"/>
        <v>425.90979208962381</v>
      </c>
      <c r="D306" s="75">
        <f t="shared" si="23"/>
        <v>536.7066121316484</v>
      </c>
      <c r="E306" s="75">
        <f t="shared" si="23"/>
        <v>638.93478575102029</v>
      </c>
      <c r="F306" s="75">
        <f t="shared" si="23"/>
        <v>0</v>
      </c>
      <c r="G306" s="95">
        <f t="shared" si="23"/>
        <v>0</v>
      </c>
      <c r="H306" s="43">
        <f t="shared" si="23"/>
        <v>512.56556016215904</v>
      </c>
      <c r="I306" s="1"/>
    </row>
    <row r="307" spans="2:9"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9" x14ac:dyDescent="0.2">
      <c r="B308" s="9" t="str">
        <f>$B$47</f>
        <v>Business Administration</v>
      </c>
      <c r="C308" s="75">
        <f t="shared" si="23"/>
        <v>488.3718740243898</v>
      </c>
      <c r="D308" s="75">
        <f t="shared" si="23"/>
        <v>598.47769062007148</v>
      </c>
      <c r="E308" s="75">
        <f t="shared" si="23"/>
        <v>984.90755175381366</v>
      </c>
      <c r="F308" s="75">
        <f t="shared" si="23"/>
        <v>0</v>
      </c>
      <c r="G308" s="95">
        <f t="shared" si="23"/>
        <v>0</v>
      </c>
      <c r="H308" s="43">
        <f t="shared" si="23"/>
        <v>650.11248930005809</v>
      </c>
      <c r="I308" s="1"/>
    </row>
    <row r="309" spans="2:9"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9" x14ac:dyDescent="0.2">
      <c r="B310" s="9" t="str">
        <f>$B$49</f>
        <v>Teacher Ed-Practice Teaching</v>
      </c>
      <c r="C310" s="75">
        <f t="shared" si="24"/>
        <v>0</v>
      </c>
      <c r="D310" s="75">
        <f t="shared" si="24"/>
        <v>1305.828177766741</v>
      </c>
      <c r="E310" s="75">
        <f t="shared" si="24"/>
        <v>0</v>
      </c>
      <c r="F310" s="75">
        <f t="shared" si="24"/>
        <v>0</v>
      </c>
      <c r="G310" s="95">
        <f t="shared" si="24"/>
        <v>0</v>
      </c>
      <c r="H310" s="43">
        <f t="shared" si="24"/>
        <v>1305.828177766741</v>
      </c>
      <c r="I310" s="1"/>
    </row>
    <row r="311" spans="2:9" x14ac:dyDescent="0.2">
      <c r="B311" s="9" t="str">
        <f>$B$50</f>
        <v>Technology</v>
      </c>
      <c r="C311" s="75">
        <f t="shared" si="24"/>
        <v>481.2895316049952</v>
      </c>
      <c r="D311" s="75">
        <f t="shared" si="24"/>
        <v>583.34161406933879</v>
      </c>
      <c r="E311" s="75">
        <f t="shared" si="24"/>
        <v>546.46303931828322</v>
      </c>
      <c r="F311" s="75">
        <f t="shared" si="24"/>
        <v>0</v>
      </c>
      <c r="G311" s="95">
        <f t="shared" si="24"/>
        <v>0</v>
      </c>
      <c r="H311" s="43">
        <f t="shared" si="24"/>
        <v>542.69261505481438</v>
      </c>
      <c r="I311" s="1"/>
    </row>
    <row r="312" spans="2:9" x14ac:dyDescent="0.2">
      <c r="B312" s="9" t="str">
        <f>$B$51</f>
        <v>Nursing</v>
      </c>
      <c r="C312" s="75">
        <f t="shared" si="24"/>
        <v>851.37913031714231</v>
      </c>
      <c r="D312" s="75">
        <f t="shared" si="24"/>
        <v>750.99499331302445</v>
      </c>
      <c r="E312" s="75">
        <f t="shared" si="24"/>
        <v>0</v>
      </c>
      <c r="F312" s="75">
        <f t="shared" si="24"/>
        <v>0</v>
      </c>
      <c r="G312" s="95">
        <f t="shared" si="24"/>
        <v>0</v>
      </c>
      <c r="H312" s="43">
        <f t="shared" si="24"/>
        <v>757.68726911329895</v>
      </c>
      <c r="I312" s="1"/>
    </row>
    <row r="313" spans="2:9" x14ac:dyDescent="0.2">
      <c r="B313" s="39" t="str">
        <f>$B$52</f>
        <v>Totals</v>
      </c>
      <c r="C313" s="42">
        <f t="shared" si="24"/>
        <v>468.88810690599894</v>
      </c>
      <c r="D313" s="42">
        <f t="shared" si="24"/>
        <v>623.82141524983342</v>
      </c>
      <c r="E313" s="42">
        <f t="shared" si="24"/>
        <v>831.4447904516951</v>
      </c>
      <c r="F313" s="42">
        <f t="shared" si="24"/>
        <v>0</v>
      </c>
      <c r="G313" s="42">
        <f t="shared" si="24"/>
        <v>0</v>
      </c>
      <c r="H313" s="42">
        <f t="shared" si="24"/>
        <v>590.46620248064175</v>
      </c>
      <c r="I313" s="54"/>
    </row>
    <row r="315" spans="2:9"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5">IF($C$293=0,"",C293/$C$293)</f>
        <v>1</v>
      </c>
      <c r="D318" s="59">
        <f t="shared" si="25"/>
        <v>1.355573754845574</v>
      </c>
      <c r="E318" s="59">
        <f t="shared" si="25"/>
        <v>1.8931905691569211</v>
      </c>
      <c r="F318" s="59">
        <f t="shared" si="25"/>
        <v>0</v>
      </c>
      <c r="G318" s="59">
        <f t="shared" si="25"/>
        <v>0</v>
      </c>
      <c r="H318" s="59">
        <f t="shared" si="25"/>
        <v>1.1923204403458449</v>
      </c>
      <c r="I318" s="1"/>
    </row>
    <row r="319" spans="2:9" x14ac:dyDescent="0.2">
      <c r="B319" s="9" t="str">
        <f>$B$33</f>
        <v>Science</v>
      </c>
      <c r="C319" s="59">
        <f t="shared" ref="C319:H334" si="26">IF($C$293=0,"",C294/$C$293)</f>
        <v>1.1415239714205745</v>
      </c>
      <c r="D319" s="59">
        <f t="shared" si="26"/>
        <v>1.6500832413400983</v>
      </c>
      <c r="E319" s="59">
        <f t="shared" si="26"/>
        <v>2.3191148982573786</v>
      </c>
      <c r="F319" s="59">
        <f t="shared" si="26"/>
        <v>0</v>
      </c>
      <c r="G319" s="59">
        <f t="shared" si="26"/>
        <v>0</v>
      </c>
      <c r="H319" s="59">
        <f t="shared" si="26"/>
        <v>1.4471293123811975</v>
      </c>
      <c r="I319" s="1"/>
    </row>
    <row r="320" spans="2:9" x14ac:dyDescent="0.2">
      <c r="B320" s="9" t="str">
        <f>$B$34</f>
        <v>Fine Arts</v>
      </c>
      <c r="C320" s="59">
        <f t="shared" si="26"/>
        <v>1.6855455861182693</v>
      </c>
      <c r="D320" s="59">
        <f t="shared" si="26"/>
        <v>2.8760323016060956</v>
      </c>
      <c r="E320" s="59">
        <f t="shared" si="26"/>
        <v>4.6627012962169587</v>
      </c>
      <c r="F320" s="59">
        <f t="shared" si="26"/>
        <v>0</v>
      </c>
      <c r="G320" s="59">
        <f t="shared" si="26"/>
        <v>0</v>
      </c>
      <c r="H320" s="59">
        <f t="shared" si="26"/>
        <v>2.037891002456349</v>
      </c>
      <c r="I320" s="1"/>
    </row>
    <row r="321" spans="2:9" x14ac:dyDescent="0.2">
      <c r="B321" s="9" t="str">
        <f>$B$35</f>
        <v>Teacher Education</v>
      </c>
      <c r="C321" s="59">
        <f t="shared" si="26"/>
        <v>1.3804231565806095</v>
      </c>
      <c r="D321" s="59">
        <f t="shared" si="26"/>
        <v>1.3240182890299959</v>
      </c>
      <c r="E321" s="59">
        <f t="shared" si="26"/>
        <v>1.7784661548049856</v>
      </c>
      <c r="F321" s="59">
        <f t="shared" si="26"/>
        <v>0</v>
      </c>
      <c r="G321" s="59">
        <f t="shared" si="26"/>
        <v>0</v>
      </c>
      <c r="H321" s="59">
        <f t="shared" si="26"/>
        <v>1.5813128388106013</v>
      </c>
      <c r="I321" s="1"/>
    </row>
    <row r="322" spans="2:9" x14ac:dyDescent="0.2">
      <c r="B322" s="9" t="str">
        <f>$B$36</f>
        <v>Agriculture</v>
      </c>
      <c r="C322" s="59">
        <f t="shared" si="26"/>
        <v>1.4437948724288923</v>
      </c>
      <c r="D322" s="59">
        <f t="shared" si="26"/>
        <v>1.4953358999917996</v>
      </c>
      <c r="E322" s="59">
        <f t="shared" si="26"/>
        <v>2.612175713740859</v>
      </c>
      <c r="F322" s="59">
        <f t="shared" si="26"/>
        <v>0</v>
      </c>
      <c r="G322" s="59">
        <f t="shared" si="26"/>
        <v>0</v>
      </c>
      <c r="H322" s="59">
        <f t="shared" si="26"/>
        <v>1.8090321400921239</v>
      </c>
      <c r="I322" s="1"/>
    </row>
    <row r="323" spans="2:9" x14ac:dyDescent="0.2">
      <c r="B323" s="9" t="str">
        <f>$B$37</f>
        <v>Engineering</v>
      </c>
      <c r="C323" s="59">
        <f t="shared" si="26"/>
        <v>2.1694130995895859</v>
      </c>
      <c r="D323" s="59">
        <f t="shared" si="26"/>
        <v>1.670030727107892</v>
      </c>
      <c r="E323" s="59">
        <f t="shared" si="26"/>
        <v>0</v>
      </c>
      <c r="F323" s="59">
        <f t="shared" si="26"/>
        <v>0</v>
      </c>
      <c r="G323" s="59">
        <f t="shared" si="26"/>
        <v>0</v>
      </c>
      <c r="H323" s="59">
        <f t="shared" si="26"/>
        <v>1.9433768678347139</v>
      </c>
      <c r="I323" s="1"/>
    </row>
    <row r="324" spans="2:9" x14ac:dyDescent="0.2">
      <c r="B324" s="9" t="str">
        <f>$B$38</f>
        <v>Home Economics</v>
      </c>
      <c r="C324" s="59">
        <f t="shared" si="26"/>
        <v>1.1460466226588109</v>
      </c>
      <c r="D324" s="59">
        <f t="shared" si="26"/>
        <v>0.90208122725267692</v>
      </c>
      <c r="E324" s="59">
        <f t="shared" si="26"/>
        <v>2.2565721037319473</v>
      </c>
      <c r="F324" s="59">
        <f t="shared" si="26"/>
        <v>0</v>
      </c>
      <c r="G324" s="59">
        <f t="shared" si="26"/>
        <v>0</v>
      </c>
      <c r="H324" s="59">
        <f t="shared" si="26"/>
        <v>1.3383806935154496</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1.400777539108951</v>
      </c>
      <c r="D329" s="59">
        <f t="shared" si="26"/>
        <v>0</v>
      </c>
      <c r="E329" s="59">
        <f t="shared" si="26"/>
        <v>0</v>
      </c>
      <c r="F329" s="59">
        <f t="shared" si="26"/>
        <v>0</v>
      </c>
      <c r="G329" s="59">
        <f t="shared" si="26"/>
        <v>0</v>
      </c>
      <c r="H329" s="59">
        <f t="shared" si="26"/>
        <v>1.400777539108951</v>
      </c>
      <c r="I329" s="1"/>
    </row>
    <row r="330" spans="2:9" x14ac:dyDescent="0.2">
      <c r="B330" s="9" t="str">
        <f>$B$44</f>
        <v>Physical Training</v>
      </c>
      <c r="C330" s="59">
        <f t="shared" si="26"/>
        <v>1.1243580923531058</v>
      </c>
      <c r="D330" s="59">
        <f t="shared" si="26"/>
        <v>1.3272378322669953</v>
      </c>
      <c r="E330" s="59">
        <f t="shared" si="26"/>
        <v>0</v>
      </c>
      <c r="F330" s="59">
        <f t="shared" si="26"/>
        <v>0</v>
      </c>
      <c r="G330" s="59">
        <f t="shared" si="26"/>
        <v>0</v>
      </c>
      <c r="H330" s="59">
        <f t="shared" si="26"/>
        <v>1.2866618842842175</v>
      </c>
      <c r="I330" s="1"/>
    </row>
    <row r="331" spans="2:9" x14ac:dyDescent="0.2">
      <c r="B331" s="9" t="str">
        <f>$B$45</f>
        <v>Health Services</v>
      </c>
      <c r="C331" s="59">
        <f t="shared" si="26"/>
        <v>1.0121350233593556</v>
      </c>
      <c r="D331" s="59">
        <f t="shared" si="26"/>
        <v>1.2754333652246186</v>
      </c>
      <c r="E331" s="59">
        <f t="shared" si="26"/>
        <v>1.5183691155077546</v>
      </c>
      <c r="F331" s="59">
        <f t="shared" si="26"/>
        <v>0</v>
      </c>
      <c r="G331" s="59">
        <f t="shared" si="26"/>
        <v>0</v>
      </c>
      <c r="H331" s="59">
        <f t="shared" si="26"/>
        <v>1.2180643996528739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1.1605703538736984</v>
      </c>
      <c r="D333" s="59">
        <f t="shared" si="26"/>
        <v>1.4222265902924671</v>
      </c>
      <c r="E333" s="59">
        <f t="shared" si="26"/>
        <v>2.3405412282500038</v>
      </c>
      <c r="F333" s="59">
        <f t="shared" si="26"/>
        <v>0</v>
      </c>
      <c r="G333" s="59">
        <f t="shared" si="26"/>
        <v>0</v>
      </c>
      <c r="H333" s="59">
        <f t="shared" si="26"/>
        <v>1.544931888782356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3.1031792594454517</v>
      </c>
      <c r="E335" s="59">
        <f t="shared" si="27"/>
        <v>0</v>
      </c>
      <c r="F335" s="59">
        <f t="shared" si="27"/>
        <v>0</v>
      </c>
      <c r="G335" s="59">
        <f t="shared" si="27"/>
        <v>0</v>
      </c>
      <c r="H335" s="59">
        <f t="shared" si="27"/>
        <v>3.1031792594454517</v>
      </c>
      <c r="I335" s="1"/>
    </row>
    <row r="336" spans="2:9" x14ac:dyDescent="0.2">
      <c r="B336" s="9" t="str">
        <f>$B$50</f>
        <v>Technology</v>
      </c>
      <c r="C336" s="59">
        <f t="shared" si="27"/>
        <v>1.1437398255711595</v>
      </c>
      <c r="D336" s="59">
        <f t="shared" si="27"/>
        <v>1.3862571115958582</v>
      </c>
      <c r="E336" s="59">
        <f t="shared" si="27"/>
        <v>1.2986186073623964</v>
      </c>
      <c r="F336" s="59">
        <f t="shared" si="27"/>
        <v>0</v>
      </c>
      <c r="G336" s="59">
        <f t="shared" si="27"/>
        <v>0</v>
      </c>
      <c r="H336" s="59">
        <f t="shared" si="27"/>
        <v>1.2896585446428763</v>
      </c>
      <c r="I336" s="1"/>
    </row>
    <row r="337" spans="2:9" x14ac:dyDescent="0.2">
      <c r="B337" s="9" t="str">
        <f>$B$51</f>
        <v>Nursing</v>
      </c>
      <c r="C337" s="59">
        <f t="shared" si="27"/>
        <v>2.0232233490651459</v>
      </c>
      <c r="D337" s="59">
        <f t="shared" si="27"/>
        <v>1.7846697803550104</v>
      </c>
      <c r="E337" s="59">
        <f t="shared" si="27"/>
        <v>0</v>
      </c>
      <c r="F337" s="59">
        <f t="shared" si="27"/>
        <v>0</v>
      </c>
      <c r="G337" s="59">
        <f t="shared" si="27"/>
        <v>0</v>
      </c>
      <c r="H337" s="59">
        <f t="shared" si="27"/>
        <v>1.8005733516023528</v>
      </c>
      <c r="I337" s="1"/>
    </row>
    <row r="338" spans="2:9" x14ac:dyDescent="0.2">
      <c r="B338" s="39" t="str">
        <f>$B$52</f>
        <v>Totals</v>
      </c>
      <c r="C338" s="59">
        <f t="shared" si="27"/>
        <v>1.114268992755072</v>
      </c>
      <c r="D338" s="59">
        <f t="shared" si="27"/>
        <v>1.4824535956268723</v>
      </c>
      <c r="E338" s="59">
        <f t="shared" si="27"/>
        <v>1.9758512437036375</v>
      </c>
      <c r="F338" s="59">
        <f t="shared" si="27"/>
        <v>0</v>
      </c>
      <c r="G338" s="59">
        <f t="shared" si="27"/>
        <v>0</v>
      </c>
      <c r="H338" s="59">
        <f t="shared" si="27"/>
        <v>1.4031880335704874</v>
      </c>
      <c r="I338" s="54"/>
    </row>
    <row r="340" spans="2:9"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58" si="28">C293*30</f>
        <v>12624.100014126449</v>
      </c>
      <c r="D343" s="42">
        <f t="shared" si="28"/>
        <v>17112.898657695452</v>
      </c>
      <c r="E343" s="42">
        <f>E293*24</f>
        <v>19119.861672670359</v>
      </c>
      <c r="F343" s="42">
        <f>F293*18</f>
        <v>0</v>
      </c>
      <c r="G343" s="42">
        <f>G293*24</f>
        <v>0</v>
      </c>
      <c r="H343" s="42">
        <f>IF((C32/30+D32/30+E32/24+F32/18+G32/24)=0,0,H268/(C32/30+D32/30+E32/24+F32/18+G32/24))</f>
        <v>14735.825821947612</v>
      </c>
      <c r="I343" s="1"/>
    </row>
    <row r="344" spans="2:9" x14ac:dyDescent="0.2">
      <c r="B344" s="9" t="str">
        <f>$B$33</f>
        <v>Science</v>
      </c>
      <c r="C344" s="43">
        <f t="shared" si="28"/>
        <v>14410.712783736153</v>
      </c>
      <c r="D344" s="43">
        <f t="shared" si="28"/>
        <v>20830.815870311351</v>
      </c>
      <c r="E344" s="43">
        <f>E294*24</f>
        <v>23421.390735881465</v>
      </c>
      <c r="F344" s="43">
        <f>F294*18</f>
        <v>0</v>
      </c>
      <c r="G344" s="43">
        <f>G294*24</f>
        <v>0</v>
      </c>
      <c r="H344" s="43">
        <f t="shared" ref="H344:H363" si="29">IF((C33/30+D33/30+E33/24+F33/18+G33/24)=0,0,H269/(C33/30+D33/30+E33/24+F33/18+G33/24))</f>
        <v>17840.309272520262</v>
      </c>
      <c r="I344" s="1"/>
    </row>
    <row r="345" spans="2:9" x14ac:dyDescent="0.2">
      <c r="B345" s="9" t="str">
        <f>$B$34</f>
        <v>Fine Arts</v>
      </c>
      <c r="C345" s="43">
        <f t="shared" si="28"/>
        <v>21278.496057526416</v>
      </c>
      <c r="D345" s="43">
        <f t="shared" si="28"/>
        <v>36307.319419333639</v>
      </c>
      <c r="E345" s="43">
        <f t="shared" ref="E345:E363" si="30">E295*24</f>
        <v>47089.925999551931</v>
      </c>
      <c r="F345" s="43">
        <f t="shared" ref="F345:F363" si="31">F295*18</f>
        <v>0</v>
      </c>
      <c r="G345" s="43">
        <f t="shared" ref="G345:G363" si="32">G295*24</f>
        <v>0</v>
      </c>
      <c r="H345" s="43">
        <f t="shared" si="29"/>
        <v>25543.610331823107</v>
      </c>
      <c r="I345" s="1"/>
    </row>
    <row r="346" spans="2:9" x14ac:dyDescent="0.2">
      <c r="B346" s="9" t="str">
        <f>$B$35</f>
        <v>Teacher Education</v>
      </c>
      <c r="C346" s="43">
        <f t="shared" si="28"/>
        <v>17426.599990489747</v>
      </c>
      <c r="D346" s="43">
        <f t="shared" si="28"/>
        <v>16714.539301247249</v>
      </c>
      <c r="E346" s="43">
        <f t="shared" si="30"/>
        <v>17961.227687997623</v>
      </c>
      <c r="F346" s="43">
        <f t="shared" si="31"/>
        <v>0</v>
      </c>
      <c r="G346" s="43">
        <f t="shared" si="32"/>
        <v>0</v>
      </c>
      <c r="H346" s="43">
        <f t="shared" si="29"/>
        <v>17503.721374566983</v>
      </c>
      <c r="I346" s="1"/>
    </row>
    <row r="347" spans="2:9" x14ac:dyDescent="0.2">
      <c r="B347" s="9" t="str">
        <f>$B$36</f>
        <v>Agriculture</v>
      </c>
      <c r="C347" s="43">
        <f t="shared" si="28"/>
        <v>18226.610869425273</v>
      </c>
      <c r="D347" s="43">
        <f t="shared" si="28"/>
        <v>18877.269956210264</v>
      </c>
      <c r="E347" s="43">
        <f t="shared" si="30"/>
        <v>26381.093971789396</v>
      </c>
      <c r="F347" s="43">
        <f t="shared" si="31"/>
        <v>0</v>
      </c>
      <c r="G347" s="43">
        <f t="shared" si="32"/>
        <v>0</v>
      </c>
      <c r="H347" s="43">
        <f t="shared" si="29"/>
        <v>21257.553625434568</v>
      </c>
      <c r="I347" s="1"/>
    </row>
    <row r="348" spans="2:9" x14ac:dyDescent="0.2">
      <c r="B348" s="9" t="str">
        <f>$B$37</f>
        <v>Engineering</v>
      </c>
      <c r="C348" s="43">
        <f t="shared" si="28"/>
        <v>27386.887941174995</v>
      </c>
      <c r="D348" s="43">
        <f t="shared" si="28"/>
        <v>21082.634925674345</v>
      </c>
      <c r="E348" s="43">
        <f t="shared" si="30"/>
        <v>0</v>
      </c>
      <c r="F348" s="43">
        <f t="shared" si="31"/>
        <v>0</v>
      </c>
      <c r="G348" s="43">
        <f t="shared" si="32"/>
        <v>0</v>
      </c>
      <c r="H348" s="43">
        <f t="shared" si="29"/>
        <v>24533.383944685225</v>
      </c>
      <c r="I348" s="1"/>
    </row>
    <row r="349" spans="2:9" x14ac:dyDescent="0.2">
      <c r="B349" s="9" t="str">
        <f>$B$38</f>
        <v>Home Economics</v>
      </c>
      <c r="C349" s="43">
        <f t="shared" si="28"/>
        <v>14467.807185296662</v>
      </c>
      <c r="D349" s="43">
        <f t="shared" si="28"/>
        <v>11387.963633703723</v>
      </c>
      <c r="E349" s="43">
        <f t="shared" si="30"/>
        <v>22789.753541279861</v>
      </c>
      <c r="F349" s="43">
        <f t="shared" si="31"/>
        <v>0</v>
      </c>
      <c r="G349" s="43">
        <f t="shared" si="32"/>
        <v>0</v>
      </c>
      <c r="H349" s="43">
        <f t="shared" si="29"/>
        <v>16077.110018033613</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17683.55575125332</v>
      </c>
      <c r="D354" s="43">
        <f t="shared" si="28"/>
        <v>0</v>
      </c>
      <c r="E354" s="43">
        <f t="shared" si="30"/>
        <v>0</v>
      </c>
      <c r="F354" s="43">
        <f t="shared" si="31"/>
        <v>0</v>
      </c>
      <c r="G354" s="43">
        <f t="shared" si="32"/>
        <v>0</v>
      </c>
      <c r="H354" s="43">
        <f t="shared" si="29"/>
        <v>17683.55575125332</v>
      </c>
      <c r="I354" s="1"/>
    </row>
    <row r="355" spans="2:9" x14ac:dyDescent="0.2">
      <c r="B355" s="9" t="str">
        <f>$B$44</f>
        <v>Physical Training</v>
      </c>
      <c r="C355" s="43">
        <f t="shared" si="28"/>
        <v>14194.009009558029</v>
      </c>
      <c r="D355" s="43">
        <f t="shared" si="28"/>
        <v>16755.183137070933</v>
      </c>
      <c r="E355" s="43">
        <f t="shared" si="30"/>
        <v>0</v>
      </c>
      <c r="F355" s="43">
        <f t="shared" si="31"/>
        <v>0</v>
      </c>
      <c r="G355" s="43">
        <f t="shared" si="32"/>
        <v>0</v>
      </c>
      <c r="H355" s="43">
        <f t="shared" si="29"/>
        <v>16242.948311568351</v>
      </c>
      <c r="I355" s="1"/>
    </row>
    <row r="356" spans="2:9" x14ac:dyDescent="0.2">
      <c r="B356" s="9" t="str">
        <f>$B$45</f>
        <v>Health Services</v>
      </c>
      <c r="C356" s="43">
        <f t="shared" si="28"/>
        <v>12777.293762688714</v>
      </c>
      <c r="D356" s="43">
        <f t="shared" si="28"/>
        <v>16101.198363949452</v>
      </c>
      <c r="E356" s="43">
        <f t="shared" si="30"/>
        <v>15334.434858024488</v>
      </c>
      <c r="F356" s="43">
        <f t="shared" si="31"/>
        <v>0</v>
      </c>
      <c r="G356" s="43">
        <f t="shared" si="32"/>
        <v>0</v>
      </c>
      <c r="H356" s="43">
        <f t="shared" si="29"/>
        <v>14470.8600747658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14651.156220731695</v>
      </c>
      <c r="D358" s="43">
        <f t="shared" si="28"/>
        <v>17954.330718602145</v>
      </c>
      <c r="E358" s="43">
        <f t="shared" si="30"/>
        <v>23637.781242091529</v>
      </c>
      <c r="F358" s="43">
        <f t="shared" si="31"/>
        <v>0</v>
      </c>
      <c r="G358" s="43">
        <f t="shared" si="32"/>
        <v>0</v>
      </c>
      <c r="H358" s="43">
        <f t="shared" si="29"/>
        <v>18692.720963737611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39174.845333002231</v>
      </c>
      <c r="E360" s="43">
        <f t="shared" si="30"/>
        <v>0</v>
      </c>
      <c r="F360" s="43">
        <f t="shared" si="31"/>
        <v>0</v>
      </c>
      <c r="G360" s="43">
        <f t="shared" si="32"/>
        <v>0</v>
      </c>
      <c r="H360" s="43">
        <f t="shared" si="29"/>
        <v>39174.845333002231</v>
      </c>
      <c r="I360" s="1"/>
    </row>
    <row r="361" spans="2:9" x14ac:dyDescent="0.2">
      <c r="B361" s="9" t="str">
        <f>$B$50</f>
        <v>Technology</v>
      </c>
      <c r="C361" s="43">
        <f t="shared" si="33"/>
        <v>14438.685948149856</v>
      </c>
      <c r="D361" s="43">
        <f t="shared" si="33"/>
        <v>17500.248422080163</v>
      </c>
      <c r="E361" s="43">
        <f t="shared" si="30"/>
        <v>13115.112943638796</v>
      </c>
      <c r="F361" s="43">
        <f t="shared" si="31"/>
        <v>0</v>
      </c>
      <c r="G361" s="43">
        <f t="shared" si="32"/>
        <v>0</v>
      </c>
      <c r="H361" s="43">
        <f t="shared" si="29"/>
        <v>15333.219917421742</v>
      </c>
      <c r="I361" s="1"/>
    </row>
    <row r="362" spans="2:9" x14ac:dyDescent="0.2">
      <c r="B362" s="9" t="str">
        <f>$B$51</f>
        <v>Nursing</v>
      </c>
      <c r="C362" s="43">
        <f t="shared" si="33"/>
        <v>25541.37390951427</v>
      </c>
      <c r="D362" s="43">
        <f t="shared" si="33"/>
        <v>22529.849799390733</v>
      </c>
      <c r="E362" s="43">
        <f t="shared" si="30"/>
        <v>0</v>
      </c>
      <c r="F362" s="43">
        <f t="shared" si="31"/>
        <v>0</v>
      </c>
      <c r="G362" s="43">
        <f t="shared" si="32"/>
        <v>0</v>
      </c>
      <c r="H362" s="43">
        <f t="shared" si="29"/>
        <v>22730.618073398971</v>
      </c>
      <c r="I362" s="1"/>
    </row>
    <row r="363" spans="2:9" x14ac:dyDescent="0.2">
      <c r="B363" s="39" t="str">
        <f>$B$52</f>
        <v>Totals</v>
      </c>
      <c r="C363" s="42">
        <f t="shared" si="33"/>
        <v>14066.643207179968</v>
      </c>
      <c r="D363" s="42">
        <f t="shared" si="33"/>
        <v>18714.642457495003</v>
      </c>
      <c r="E363" s="42">
        <f t="shared" si="30"/>
        <v>19954.674970840682</v>
      </c>
      <c r="F363" s="42">
        <f t="shared" si="31"/>
        <v>0</v>
      </c>
      <c r="G363" s="42">
        <f t="shared" si="32"/>
        <v>0</v>
      </c>
      <c r="H363" s="42">
        <f t="shared" si="29"/>
        <v>16976.352523620244</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6" priority="25" stopIfTrue="1">
      <formula>#REF!&gt;5</formula>
    </cfRule>
  </conditionalFormatting>
  <conditionalFormatting sqref="C25">
    <cfRule type="expression" dxfId="25" priority="21" stopIfTrue="1">
      <formula>C52=0</formula>
    </cfRule>
  </conditionalFormatting>
  <conditionalFormatting sqref="D25:G25">
    <cfRule type="expression" dxfId="24" priority="20" stopIfTrue="1">
      <formula>D52=0</formula>
    </cfRule>
  </conditionalFormatting>
  <conditionalFormatting sqref="C25:G25">
    <cfRule type="expression" dxfId="23" priority="19" stopIfTrue="1">
      <formula>AND(C52=0,C25&gt;0)</formula>
    </cfRule>
  </conditionalFormatting>
  <conditionalFormatting sqref="C116:G135">
    <cfRule type="expression" dxfId="22" priority="18" stopIfTrue="1">
      <formula>C32=0</formula>
    </cfRule>
  </conditionalFormatting>
  <conditionalFormatting sqref="H188">
    <cfRule type="expression" dxfId="21" priority="16" stopIfTrue="1">
      <formula>$H$188&lt;&gt;$I$163</formula>
    </cfRule>
  </conditionalFormatting>
  <conditionalFormatting sqref="H288">
    <cfRule type="expression" dxfId="20" priority="15" stopIfTrue="1">
      <formula>ROUND($H$288,-1)&lt;&gt;ROUND($H$18,-1)</formula>
    </cfRule>
  </conditionalFormatting>
  <conditionalFormatting sqref="C293:G312">
    <cfRule type="expression" dxfId="19" priority="14" stopIfTrue="1">
      <formula>C32=0</formula>
    </cfRule>
  </conditionalFormatting>
  <conditionalFormatting sqref="H138">
    <cfRule type="cellIs" dxfId="18" priority="13" operator="lessThan">
      <formula>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43:H162">
    <cfRule type="expression" dxfId="15" priority="3"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2" stopIfTrue="1">
      <formula>OR(AND(#REF!&gt;0,H143&gt;0,H61=0),AND(#REF!&gt;0,H143&gt;0,H32=0))</formula>
    </cfRule>
  </conditionalFormatting>
  <conditionalFormatting sqref="H143:H162">
    <cfRule type="expression" dxfId="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topLeftCell="A13" zoomScale="70" zoomScaleNormal="70" workbookViewId="0">
      <selection activeCell="B91" sqref="B91:H110"/>
    </sheetView>
  </sheetViews>
  <sheetFormatPr defaultColWidth="9.140625" defaultRowHeight="14.25" x14ac:dyDescent="0.2"/>
  <cols>
    <col min="1" max="1" width="1.85546875" style="4" customWidth="1"/>
    <col min="2" max="2" width="30.5703125" style="4" customWidth="1"/>
    <col min="3" max="4" width="19.28515625" style="4" bestFit="1" customWidth="1"/>
    <col min="5" max="5" width="17.140625" style="4" bestFit="1" customWidth="1"/>
    <col min="6" max="6" width="18.85546875" style="4" bestFit="1" customWidth="1"/>
    <col min="7" max="7" width="17.5703125" style="4" bestFit="1" customWidth="1"/>
    <col min="8" max="8" width="21.28515625" style="4" bestFit="1" customWidth="1"/>
    <col min="9" max="9" width="19.85546875" style="4" bestFit="1" customWidth="1"/>
    <col min="10" max="16384" width="9.140625" style="4"/>
  </cols>
  <sheetData>
    <row r="1" spans="2:9" x14ac:dyDescent="0.2">
      <c r="B1" s="370" t="str">
        <f>'Relative Weights'!A1</f>
        <v>THECB Texas Public University Expenditure Study Fiscal Year 2019</v>
      </c>
      <c r="C1" s="370"/>
      <c r="D1" s="370"/>
      <c r="E1" s="370"/>
      <c r="F1" s="370"/>
      <c r="G1" s="370"/>
      <c r="H1" s="370"/>
    </row>
    <row r="2" spans="2:9" x14ac:dyDescent="0.2">
      <c r="B2" s="371" t="str">
        <f>'Relative Weights'!A2</f>
        <v>Institution Survey for the Year Ended August 31, 2019</v>
      </c>
      <c r="C2" s="371"/>
      <c r="D2" s="371"/>
      <c r="E2" s="371"/>
      <c r="F2" s="371"/>
      <c r="G2" s="371"/>
      <c r="H2" s="371"/>
    </row>
    <row r="3" spans="2:9" x14ac:dyDescent="0.2">
      <c r="B3" s="6" t="s">
        <v>1</v>
      </c>
      <c r="C3" s="6"/>
      <c r="D3" s="6"/>
      <c r="E3" s="6"/>
      <c r="F3" s="6"/>
      <c r="G3" s="6"/>
      <c r="H3" s="6"/>
    </row>
    <row r="4" spans="2:9" x14ac:dyDescent="0.2">
      <c r="B4" s="90"/>
      <c r="C4" s="6"/>
      <c r="D4" s="6"/>
      <c r="E4" s="6"/>
      <c r="F4" s="6"/>
      <c r="G4" s="6"/>
      <c r="H4" s="6"/>
    </row>
    <row r="5" spans="2:9" ht="15" thickBot="1" x14ac:dyDescent="0.25">
      <c r="B5" s="370" t="s">
        <v>21</v>
      </c>
      <c r="C5" s="370"/>
      <c r="D5" s="370"/>
      <c r="E5" s="370"/>
      <c r="F5" s="370"/>
      <c r="G5" s="370"/>
      <c r="H5" s="5"/>
    </row>
    <row r="6" spans="2:9" ht="29.25" thickBot="1" x14ac:dyDescent="0.25">
      <c r="B6" s="375" t="s">
        <v>17</v>
      </c>
      <c r="C6" s="376"/>
      <c r="D6" s="376"/>
      <c r="E6" s="376"/>
      <c r="F6" s="93" t="s">
        <v>18</v>
      </c>
      <c r="G6" s="93" t="s">
        <v>64</v>
      </c>
      <c r="H6" s="64" t="s">
        <v>20</v>
      </c>
    </row>
    <row r="7" spans="2:9" x14ac:dyDescent="0.2">
      <c r="B7" s="377" t="s">
        <v>13</v>
      </c>
      <c r="C7" s="377"/>
      <c r="D7" s="377"/>
      <c r="E7" s="377"/>
      <c r="F7" s="81">
        <f>SUM(UTA:SRSU!F13)</f>
        <v>4044255733</v>
      </c>
      <c r="G7" s="33"/>
      <c r="H7" s="60">
        <f>F7</f>
        <v>4044255733</v>
      </c>
      <c r="I7" s="97"/>
    </row>
    <row r="8" spans="2:9" x14ac:dyDescent="0.2">
      <c r="B8" s="364" t="s">
        <v>14</v>
      </c>
      <c r="C8" s="364"/>
      <c r="D8" s="364"/>
      <c r="E8" s="364"/>
      <c r="F8" s="81">
        <f>SUM(UTA:SRSU!F14)</f>
        <v>1794961544</v>
      </c>
      <c r="G8" s="33"/>
      <c r="H8" s="30">
        <f>F8</f>
        <v>1794961544</v>
      </c>
      <c r="I8" s="97"/>
    </row>
    <row r="9" spans="2:9" x14ac:dyDescent="0.2">
      <c r="B9" s="364" t="s">
        <v>15</v>
      </c>
      <c r="C9" s="364"/>
      <c r="D9" s="364"/>
      <c r="E9" s="364"/>
      <c r="F9" s="81">
        <f>SUM(UTA:SRSU!F15)</f>
        <v>1701056736</v>
      </c>
      <c r="G9" s="34"/>
      <c r="H9" s="30">
        <f>F9</f>
        <v>1701056736</v>
      </c>
      <c r="I9" s="97"/>
    </row>
    <row r="10" spans="2:9" x14ac:dyDescent="0.2">
      <c r="B10" s="364" t="s">
        <v>19</v>
      </c>
      <c r="C10" s="364"/>
      <c r="D10" s="364"/>
      <c r="E10" s="364"/>
      <c r="F10" s="81">
        <f>SUM(UTA:SRSU!F16)</f>
        <v>751671885</v>
      </c>
      <c r="G10" s="31">
        <f>SUM(UTA:SRSU!G16)</f>
        <v>0</v>
      </c>
      <c r="H10" s="30">
        <f>F10-G10</f>
        <v>751671885</v>
      </c>
      <c r="I10" s="97"/>
    </row>
    <row r="11" spans="2:9" ht="15" thickBot="1" x14ac:dyDescent="0.25">
      <c r="B11" s="364" t="s">
        <v>16</v>
      </c>
      <c r="C11" s="364"/>
      <c r="D11" s="364"/>
      <c r="E11" s="364"/>
      <c r="F11" s="81">
        <f>SUM(UTA:SRSU!F17)</f>
        <v>1059929818</v>
      </c>
      <c r="G11" s="32"/>
      <c r="H11" s="30">
        <f>F11</f>
        <v>1059929818</v>
      </c>
      <c r="I11" s="97"/>
    </row>
    <row r="12" spans="2:9" ht="15" thickBot="1" x14ac:dyDescent="0.25">
      <c r="B12" s="364" t="s">
        <v>1</v>
      </c>
      <c r="C12" s="364"/>
      <c r="D12" s="364"/>
      <c r="E12" s="364"/>
      <c r="F12" s="83">
        <f>SUM(F7:F11)</f>
        <v>9351875716</v>
      </c>
      <c r="G12" s="285"/>
      <c r="H12" s="29">
        <f>SUM(H7:H11)</f>
        <v>9351875716</v>
      </c>
      <c r="I12" s="97"/>
    </row>
    <row r="13" spans="2:9" ht="13.5" customHeight="1" x14ac:dyDescent="0.2">
      <c r="B13" s="27"/>
      <c r="D13" s="27"/>
      <c r="E13" s="27"/>
      <c r="F13" s="27"/>
      <c r="G13" s="286"/>
      <c r="H13" s="5"/>
    </row>
    <row r="14" spans="2:9" ht="13.5" customHeight="1" thickBot="1" x14ac:dyDescent="0.25">
      <c r="B14" s="3" t="s">
        <v>67</v>
      </c>
      <c r="C14" s="27"/>
      <c r="D14" s="27"/>
      <c r="E14" s="27"/>
      <c r="F14" s="27"/>
      <c r="G14" s="287"/>
      <c r="H14" s="5"/>
    </row>
    <row r="15" spans="2:9" s="37" customFormat="1" x14ac:dyDescent="0.2">
      <c r="B15" s="62"/>
      <c r="C15" s="65" t="s">
        <v>26</v>
      </c>
      <c r="D15" s="66" t="s">
        <v>27</v>
      </c>
      <c r="E15" s="66" t="s">
        <v>28</v>
      </c>
      <c r="F15" s="66" t="s">
        <v>29</v>
      </c>
      <c r="G15" s="66" t="s">
        <v>30</v>
      </c>
      <c r="H15" s="67" t="s">
        <v>31</v>
      </c>
    </row>
    <row r="16" spans="2:9" s="37" customFormat="1" ht="15" thickBot="1" x14ac:dyDescent="0.25">
      <c r="B16" s="61" t="s">
        <v>686</v>
      </c>
      <c r="C16" s="85">
        <f>SUM(UTA:SRSU!C25)</f>
        <v>218479</v>
      </c>
      <c r="D16" s="86">
        <f>SUM(UTA:SRSU!D25)</f>
        <v>319001</v>
      </c>
      <c r="E16" s="86">
        <f>SUM(UTA:SRSU!E25)</f>
        <v>91335</v>
      </c>
      <c r="F16" s="86">
        <f>SUM(UTA:SRSU!F25)</f>
        <v>22448</v>
      </c>
      <c r="G16" s="86">
        <f>SUM(UTA:SRSU!G25)</f>
        <v>6954</v>
      </c>
      <c r="H16" s="74">
        <f>SUM(C16:G16)</f>
        <v>658217</v>
      </c>
      <c r="I16" s="96"/>
    </row>
    <row r="17" spans="2:9" x14ac:dyDescent="0.2">
      <c r="C17" s="2"/>
      <c r="D17" s="2"/>
      <c r="E17" s="2"/>
      <c r="F17" s="2"/>
      <c r="G17" s="286"/>
      <c r="H17" s="2"/>
      <c r="I17" s="2"/>
    </row>
    <row r="18" spans="2:9" ht="15" thickBot="1" x14ac:dyDescent="0.25">
      <c r="B18" s="3" t="s">
        <v>9</v>
      </c>
      <c r="C18" s="1"/>
      <c r="D18" s="1"/>
      <c r="E18" s="1"/>
      <c r="F18" s="1"/>
      <c r="G18" s="287"/>
      <c r="H18" s="1"/>
      <c r="I18" s="1"/>
    </row>
    <row r="19" spans="2:9" ht="15" thickBot="1" x14ac:dyDescent="0.25">
      <c r="B19" s="68" t="s">
        <v>32</v>
      </c>
      <c r="C19" s="69" t="s">
        <v>26</v>
      </c>
      <c r="D19" s="69" t="s">
        <v>27</v>
      </c>
      <c r="E19" s="69" t="s">
        <v>28</v>
      </c>
      <c r="F19" s="69" t="s">
        <v>29</v>
      </c>
      <c r="G19" s="69" t="s">
        <v>30</v>
      </c>
      <c r="H19" s="70" t="s">
        <v>31</v>
      </c>
      <c r="I19" s="1"/>
    </row>
    <row r="20" spans="2:9" x14ac:dyDescent="0.2">
      <c r="B20" s="9" t="s">
        <v>45</v>
      </c>
      <c r="C20" s="87">
        <f>SUM(UTA:SRSU!C32)</f>
        <v>3885876</v>
      </c>
      <c r="D20" s="87">
        <f>SUM(UTA:SRSU!D32)</f>
        <v>1587435</v>
      </c>
      <c r="E20" s="87">
        <f>SUM(UTA:SRSU!E32)</f>
        <v>284126</v>
      </c>
      <c r="F20" s="87">
        <f>SUM(UTA:SRSU!F32)</f>
        <v>87433</v>
      </c>
      <c r="G20" s="87">
        <f>SUM(UTA:SRSU!G32)</f>
        <v>0</v>
      </c>
      <c r="H20" s="22">
        <f>SUM(C20:G20)</f>
        <v>5844870</v>
      </c>
      <c r="I20" s="1"/>
    </row>
    <row r="21" spans="2:9" x14ac:dyDescent="0.2">
      <c r="B21" s="7" t="s">
        <v>46</v>
      </c>
      <c r="C21" s="87">
        <f>SUM(UTA:SRSU!C33)</f>
        <v>1554351</v>
      </c>
      <c r="D21" s="87">
        <f>SUM(UTA:SRSU!D33)</f>
        <v>774964</v>
      </c>
      <c r="E21" s="87">
        <f>SUM(UTA:SRSU!E33)</f>
        <v>128900</v>
      </c>
      <c r="F21" s="87">
        <f>SUM(UTA:SRSU!F33)</f>
        <v>78358</v>
      </c>
      <c r="G21" s="87">
        <f>SUM(UTA:SRSU!G33)</f>
        <v>0</v>
      </c>
      <c r="H21" s="22">
        <f t="shared" ref="H21:H40" si="0">SUM(C21:G21)</f>
        <v>2536573</v>
      </c>
      <c r="I21" s="1"/>
    </row>
    <row r="22" spans="2:9" x14ac:dyDescent="0.2">
      <c r="B22" s="7" t="s">
        <v>47</v>
      </c>
      <c r="C22" s="87">
        <f>SUM(UTA:SRSU!C34)</f>
        <v>554780</v>
      </c>
      <c r="D22" s="87">
        <f>SUM(UTA:SRSU!D34)</f>
        <v>233155</v>
      </c>
      <c r="E22" s="87">
        <f>SUM(UTA:SRSU!E34)</f>
        <v>34409</v>
      </c>
      <c r="F22" s="87">
        <f>SUM(UTA:SRSU!F34)</f>
        <v>12232</v>
      </c>
      <c r="G22" s="87">
        <f>SUM(UTA:SRSU!G34)</f>
        <v>0</v>
      </c>
      <c r="H22" s="22">
        <f t="shared" si="0"/>
        <v>834576</v>
      </c>
      <c r="I22" s="1"/>
    </row>
    <row r="23" spans="2:9" x14ac:dyDescent="0.2">
      <c r="B23" s="7" t="s">
        <v>48</v>
      </c>
      <c r="C23" s="87">
        <f>SUM(UTA:SRSU!C35)</f>
        <v>80236</v>
      </c>
      <c r="D23" s="87">
        <f>SUM(UTA:SRSU!D35)</f>
        <v>321949</v>
      </c>
      <c r="E23" s="87">
        <f>SUM(UTA:SRSU!E35)</f>
        <v>284965</v>
      </c>
      <c r="F23" s="87">
        <f>SUM(UTA:SRSU!F35)</f>
        <v>53507</v>
      </c>
      <c r="G23" s="87">
        <f>SUM(UTA:SRSU!G35)</f>
        <v>0</v>
      </c>
      <c r="H23" s="22">
        <f t="shared" si="0"/>
        <v>740657</v>
      </c>
      <c r="I23" s="1"/>
    </row>
    <row r="24" spans="2:9" x14ac:dyDescent="0.2">
      <c r="B24" s="7" t="s">
        <v>49</v>
      </c>
      <c r="C24" s="87">
        <f>SUM(UTA:SRSU!C36)</f>
        <v>87742</v>
      </c>
      <c r="D24" s="87">
        <f>SUM(UTA:SRSU!D36)</f>
        <v>106090</v>
      </c>
      <c r="E24" s="87">
        <f>SUM(UTA:SRSU!E36)</f>
        <v>16709</v>
      </c>
      <c r="F24" s="87">
        <f>SUM(UTA:SRSU!F36)</f>
        <v>7682</v>
      </c>
      <c r="G24" s="87">
        <f>SUM(UTA:SRSU!G36)</f>
        <v>0</v>
      </c>
      <c r="H24" s="22">
        <f t="shared" si="0"/>
        <v>218223</v>
      </c>
      <c r="I24" s="1"/>
    </row>
    <row r="25" spans="2:9" x14ac:dyDescent="0.2">
      <c r="B25" s="7" t="s">
        <v>50</v>
      </c>
      <c r="C25" s="87">
        <f>SUM(UTA:SRSU!C37)</f>
        <v>477167</v>
      </c>
      <c r="D25" s="87">
        <f>SUM(UTA:SRSU!D37)</f>
        <v>719655</v>
      </c>
      <c r="E25" s="87">
        <f>SUM(UTA:SRSU!E37)</f>
        <v>225669</v>
      </c>
      <c r="F25" s="87">
        <f>SUM(UTA:SRSU!F37)</f>
        <v>100505</v>
      </c>
      <c r="G25" s="87">
        <f>SUM(UTA:SRSU!G37)</f>
        <v>0</v>
      </c>
      <c r="H25" s="22">
        <f t="shared" si="0"/>
        <v>1522996</v>
      </c>
      <c r="I25" s="1"/>
    </row>
    <row r="26" spans="2:9" x14ac:dyDescent="0.2">
      <c r="B26" s="7" t="s">
        <v>51</v>
      </c>
      <c r="C26" s="87">
        <f>SUM(UTA:SRSU!C38)</f>
        <v>77467</v>
      </c>
      <c r="D26" s="87">
        <f>SUM(UTA:SRSU!D38)</f>
        <v>71634</v>
      </c>
      <c r="E26" s="87">
        <f>SUM(UTA:SRSU!E38)</f>
        <v>9479</v>
      </c>
      <c r="F26" s="87">
        <f>SUM(UTA:SRSU!F38)</f>
        <v>1974</v>
      </c>
      <c r="G26" s="87">
        <f>SUM(UTA:SRSU!G38)</f>
        <v>0</v>
      </c>
      <c r="H26" s="22">
        <f t="shared" si="0"/>
        <v>160554</v>
      </c>
      <c r="I26" s="1"/>
    </row>
    <row r="27" spans="2:9" x14ac:dyDescent="0.2">
      <c r="B27" s="7" t="s">
        <v>52</v>
      </c>
      <c r="C27" s="87">
        <f>SUM(UTA:SRSU!C39)</f>
        <v>0</v>
      </c>
      <c r="D27" s="87">
        <f>SUM(UTA:SRSU!D39)</f>
        <v>0</v>
      </c>
      <c r="E27" s="87">
        <f>SUM(UTA:SRSU!E39)</f>
        <v>0</v>
      </c>
      <c r="F27" s="87">
        <f>SUM(UTA:SRSU!F39)</f>
        <v>0</v>
      </c>
      <c r="G27" s="87">
        <f>SUM(UTA:SRSU!G39)</f>
        <v>106954</v>
      </c>
      <c r="H27" s="22">
        <f t="shared" si="0"/>
        <v>106954</v>
      </c>
      <c r="I27" s="1"/>
    </row>
    <row r="28" spans="2:9" x14ac:dyDescent="0.2">
      <c r="B28" s="7" t="s">
        <v>53</v>
      </c>
      <c r="C28" s="87">
        <f>SUM(UTA:SRSU!C40)</f>
        <v>20401</v>
      </c>
      <c r="D28" s="87">
        <f>SUM(UTA:SRSU!D40)</f>
        <v>63045</v>
      </c>
      <c r="E28" s="87">
        <f>SUM(UTA:SRSU!E40)</f>
        <v>84159</v>
      </c>
      <c r="F28" s="87">
        <f>SUM(UTA:SRSU!F40)</f>
        <v>1170</v>
      </c>
      <c r="G28" s="87">
        <f>SUM(UTA:SRSU!G40)</f>
        <v>0</v>
      </c>
      <c r="H28" s="22">
        <f t="shared" si="0"/>
        <v>168775</v>
      </c>
      <c r="I28" s="1"/>
    </row>
    <row r="29" spans="2:9" x14ac:dyDescent="0.2">
      <c r="B29" s="7" t="s">
        <v>54</v>
      </c>
      <c r="C29" s="87">
        <f>SUM(UTA:SRSU!C41)</f>
        <v>2569</v>
      </c>
      <c r="D29" s="87">
        <f>SUM(UTA:SRSU!D41)</f>
        <v>3857</v>
      </c>
      <c r="E29" s="87">
        <f>SUM(UTA:SRSU!E41)</f>
        <v>19506</v>
      </c>
      <c r="F29" s="87">
        <f>SUM(UTA:SRSU!F41)</f>
        <v>405</v>
      </c>
      <c r="G29" s="87">
        <f>SUM(UTA:SRSU!G41)</f>
        <v>0</v>
      </c>
      <c r="H29" s="22">
        <f t="shared" si="0"/>
        <v>26337</v>
      </c>
      <c r="I29" s="1"/>
    </row>
    <row r="30" spans="2:9" x14ac:dyDescent="0.2">
      <c r="B30" s="7" t="s">
        <v>55</v>
      </c>
      <c r="C30" s="87">
        <f>SUM(UTA:SRSU!C42)</f>
        <v>0</v>
      </c>
      <c r="D30" s="87">
        <f>SUM(UTA:SRSU!D42)</f>
        <v>0</v>
      </c>
      <c r="E30" s="87">
        <f>SUM(UTA:SRSU!E42)</f>
        <v>0</v>
      </c>
      <c r="F30" s="87">
        <f>SUM(UTA:SRSU!F42)</f>
        <v>0</v>
      </c>
      <c r="G30" s="87">
        <f>SUM(UTA:SRSU!G42)</f>
        <v>13248</v>
      </c>
      <c r="H30" s="22">
        <f t="shared" si="0"/>
        <v>13248</v>
      </c>
      <c r="I30" s="1"/>
    </row>
    <row r="31" spans="2:9" x14ac:dyDescent="0.2">
      <c r="B31" s="7" t="s">
        <v>56</v>
      </c>
      <c r="C31" s="87">
        <f>SUM(UTA:SRSU!C43)</f>
        <v>15186</v>
      </c>
      <c r="D31" s="87">
        <f>SUM(UTA:SRSU!D43)</f>
        <v>3461</v>
      </c>
      <c r="E31" s="87">
        <f>SUM(UTA:SRSU!E43)</f>
        <v>0</v>
      </c>
      <c r="F31" s="87">
        <f>SUM(UTA:SRSU!F43)</f>
        <v>0</v>
      </c>
      <c r="G31" s="87">
        <f>SUM(UTA:SRSU!G43)</f>
        <v>0</v>
      </c>
      <c r="H31" s="22">
        <f t="shared" si="0"/>
        <v>18647</v>
      </c>
      <c r="I31" s="1"/>
    </row>
    <row r="32" spans="2:9" x14ac:dyDescent="0.2">
      <c r="B32" s="7" t="s">
        <v>57</v>
      </c>
      <c r="C32" s="87">
        <f>SUM(UTA:SRSU!C44)</f>
        <v>37074</v>
      </c>
      <c r="D32" s="87">
        <f>SUM(UTA:SRSU!D44)</f>
        <v>3789</v>
      </c>
      <c r="E32" s="87">
        <f>SUM(UTA:SRSU!E44)</f>
        <v>0</v>
      </c>
      <c r="F32" s="87">
        <f>SUM(UTA:SRSU!F44)</f>
        <v>0</v>
      </c>
      <c r="G32" s="87">
        <f>SUM(UTA:SRSU!G44)</f>
        <v>0</v>
      </c>
      <c r="H32" s="22">
        <f t="shared" si="0"/>
        <v>40863</v>
      </c>
      <c r="I32" s="1"/>
    </row>
    <row r="33" spans="2:9" x14ac:dyDescent="0.2">
      <c r="B33" s="7" t="s">
        <v>58</v>
      </c>
      <c r="C33" s="87">
        <f>SUM(UTA:SRSU!C45)</f>
        <v>177290</v>
      </c>
      <c r="D33" s="87">
        <f>SUM(UTA:SRSU!D45)</f>
        <v>279992</v>
      </c>
      <c r="E33" s="87">
        <f>SUM(UTA:SRSU!E45)</f>
        <v>107959</v>
      </c>
      <c r="F33" s="87">
        <f>SUM(UTA:SRSU!F45)</f>
        <v>6882</v>
      </c>
      <c r="G33" s="87">
        <f>SUM(UTA:SRSU!G45)</f>
        <v>22676</v>
      </c>
      <c r="H33" s="22">
        <f t="shared" si="0"/>
        <v>594799</v>
      </c>
      <c r="I33" s="1"/>
    </row>
    <row r="34" spans="2:9" x14ac:dyDescent="0.2">
      <c r="B34" s="7" t="s">
        <v>59</v>
      </c>
      <c r="C34" s="87">
        <f>SUM(UTA:SRSU!C46)</f>
        <v>12</v>
      </c>
      <c r="D34" s="87">
        <f>SUM(UTA:SRSU!D46)</f>
        <v>1042</v>
      </c>
      <c r="E34" s="87">
        <f>SUM(UTA:SRSU!E46)</f>
        <v>1322</v>
      </c>
      <c r="F34" s="87">
        <f>SUM(UTA:SRSU!F46)</f>
        <v>2155</v>
      </c>
      <c r="G34" s="87">
        <f>SUM(UTA:SRSU!G46)</f>
        <v>53599</v>
      </c>
      <c r="H34" s="22">
        <f t="shared" si="0"/>
        <v>58130</v>
      </c>
      <c r="I34" s="1"/>
    </row>
    <row r="35" spans="2:9" x14ac:dyDescent="0.2">
      <c r="B35" s="7" t="s">
        <v>60</v>
      </c>
      <c r="C35" s="87">
        <f>SUM(UTA:SRSU!C47)</f>
        <v>451936</v>
      </c>
      <c r="D35" s="87">
        <f>SUM(UTA:SRSU!D47)</f>
        <v>1300981</v>
      </c>
      <c r="E35" s="87">
        <f>SUM(UTA:SRSU!E47)</f>
        <v>405647</v>
      </c>
      <c r="F35" s="87">
        <f>SUM(UTA:SRSU!F47)</f>
        <v>14219</v>
      </c>
      <c r="G35" s="87">
        <f>SUM(UTA:SRSU!G47)</f>
        <v>0</v>
      </c>
      <c r="H35" s="22">
        <f t="shared" si="0"/>
        <v>2172783</v>
      </c>
      <c r="I35" s="1"/>
    </row>
    <row r="36" spans="2:9" x14ac:dyDescent="0.2">
      <c r="B36" s="7" t="s">
        <v>61</v>
      </c>
      <c r="C36" s="87">
        <f>SUM(UTA:SRSU!C48)</f>
        <v>0</v>
      </c>
      <c r="D36" s="87">
        <f>SUM(UTA:SRSU!D48)</f>
        <v>0</v>
      </c>
      <c r="E36" s="87">
        <f>SUM(UTA:SRSU!E48)</f>
        <v>0</v>
      </c>
      <c r="F36" s="87">
        <f>SUM(UTA:SRSU!F48)</f>
        <v>0</v>
      </c>
      <c r="G36" s="87">
        <f>SUM(UTA:SRSU!G48)</f>
        <v>16168</v>
      </c>
      <c r="H36" s="22">
        <f t="shared" si="0"/>
        <v>16168</v>
      </c>
      <c r="I36" s="1"/>
    </row>
    <row r="37" spans="2:9" x14ac:dyDescent="0.2">
      <c r="B37" s="7" t="s">
        <v>62</v>
      </c>
      <c r="C37" s="87">
        <f>SUM(UTA:SRSU!C49)</f>
        <v>1521</v>
      </c>
      <c r="D37" s="87">
        <f>SUM(UTA:SRSU!D49)</f>
        <v>51153</v>
      </c>
      <c r="E37" s="87">
        <f>SUM(UTA:SRSU!E49)</f>
        <v>0</v>
      </c>
      <c r="F37" s="87">
        <f>SUM(UTA:SRSU!F49)</f>
        <v>0</v>
      </c>
      <c r="G37" s="87">
        <f>SUM(UTA:SRSU!G49)</f>
        <v>0</v>
      </c>
      <c r="H37" s="22">
        <f t="shared" si="0"/>
        <v>52674</v>
      </c>
      <c r="I37" s="1"/>
    </row>
    <row r="38" spans="2:9" x14ac:dyDescent="0.2">
      <c r="B38" s="7" t="s">
        <v>63</v>
      </c>
      <c r="C38" s="87">
        <f>SUM(UTA:SRSU!C50)</f>
        <v>67884</v>
      </c>
      <c r="D38" s="87">
        <f>SUM(UTA:SRSU!D50)</f>
        <v>112776</v>
      </c>
      <c r="E38" s="87">
        <f>SUM(UTA:SRSU!E50)</f>
        <v>11979</v>
      </c>
      <c r="F38" s="87">
        <f>SUM(UTA:SRSU!F50)</f>
        <v>63</v>
      </c>
      <c r="G38" s="87">
        <f>SUM(UTA:SRSU!G50)</f>
        <v>0</v>
      </c>
      <c r="H38" s="22">
        <f t="shared" si="0"/>
        <v>192702</v>
      </c>
      <c r="I38" s="1"/>
    </row>
    <row r="39" spans="2:9" x14ac:dyDescent="0.2">
      <c r="B39" s="7" t="s">
        <v>0</v>
      </c>
      <c r="C39" s="87">
        <f>SUM(UTA:SRSU!C51)</f>
        <v>30382</v>
      </c>
      <c r="D39" s="87">
        <f>SUM(UTA:SRSU!D51)</f>
        <v>314678</v>
      </c>
      <c r="E39" s="87">
        <f>SUM(UTA:SRSU!E51)</f>
        <v>120387</v>
      </c>
      <c r="F39" s="87">
        <f>SUM(UTA:SRSU!F51)</f>
        <v>7047</v>
      </c>
      <c r="G39" s="87">
        <f>SUM(UTA:SRSU!G51)</f>
        <v>0</v>
      </c>
      <c r="H39" s="22">
        <f t="shared" si="0"/>
        <v>472494</v>
      </c>
      <c r="I39" s="1"/>
    </row>
    <row r="40" spans="2:9" x14ac:dyDescent="0.2">
      <c r="B40" s="8" t="s">
        <v>34</v>
      </c>
      <c r="C40" s="22">
        <f>SUM(C20:C39)</f>
        <v>7521874</v>
      </c>
      <c r="D40" s="22">
        <f>SUM(D20:D39)</f>
        <v>5949656</v>
      </c>
      <c r="E40" s="22">
        <f>SUM(E20:E39)</f>
        <v>1735216</v>
      </c>
      <c r="F40" s="22">
        <f>SUM(F20:F39)</f>
        <v>373632</v>
      </c>
      <c r="G40" s="22">
        <f>SUM(G20:G39)</f>
        <v>212645</v>
      </c>
      <c r="H40" s="22">
        <f t="shared" si="0"/>
        <v>15793023</v>
      </c>
      <c r="I40" s="1"/>
    </row>
    <row r="41" spans="2:9" x14ac:dyDescent="0.2">
      <c r="B41" s="14"/>
      <c r="C41" s="18"/>
      <c r="D41" s="18"/>
      <c r="E41" s="18"/>
      <c r="F41" s="18"/>
      <c r="G41" s="18"/>
      <c r="H41" s="18"/>
      <c r="I41" s="1"/>
    </row>
    <row r="42" spans="2:9" ht="15" thickBot="1" x14ac:dyDescent="0.25">
      <c r="B42" s="3" t="s">
        <v>10</v>
      </c>
      <c r="C42" s="1"/>
      <c r="D42" s="1"/>
      <c r="E42" s="1"/>
      <c r="F42" s="1"/>
      <c r="G42" s="1"/>
      <c r="H42" s="1"/>
      <c r="I42" s="1"/>
    </row>
    <row r="43" spans="2:9" ht="15" thickBot="1" x14ac:dyDescent="0.25">
      <c r="B43" s="68" t="s">
        <v>32</v>
      </c>
      <c r="C43" s="69" t="s">
        <v>26</v>
      </c>
      <c r="D43" s="69" t="s">
        <v>27</v>
      </c>
      <c r="E43" s="69" t="s">
        <v>28</v>
      </c>
      <c r="F43" s="69" t="s">
        <v>29</v>
      </c>
      <c r="G43" s="69" t="s">
        <v>30</v>
      </c>
      <c r="H43" s="70" t="s">
        <v>31</v>
      </c>
      <c r="I43" s="1"/>
    </row>
    <row r="44" spans="2:9" x14ac:dyDescent="0.2">
      <c r="B44" s="9" t="str">
        <f>$B$20</f>
        <v>Liberal Arts</v>
      </c>
      <c r="C44" s="88">
        <f>SUM(UTA:SRSU!C61)</f>
        <v>216351409</v>
      </c>
      <c r="D44" s="88">
        <f>SUM(UTA:SRSU!D61)</f>
        <v>170987165</v>
      </c>
      <c r="E44" s="88">
        <f>SUM(UTA:SRSU!E61)</f>
        <v>106399051</v>
      </c>
      <c r="F44" s="88">
        <f>SUM(UTA:SRSU!F61)</f>
        <v>99741716</v>
      </c>
      <c r="G44" s="88">
        <f>SUM(UTA:SRSU!G61)</f>
        <v>0</v>
      </c>
      <c r="H44" s="21">
        <f>SUM(C44:G44)</f>
        <v>593479341</v>
      </c>
      <c r="I44" s="1"/>
    </row>
    <row r="45" spans="2:9" x14ac:dyDescent="0.2">
      <c r="B45" s="9" t="str">
        <f>$B$21</f>
        <v>Science</v>
      </c>
      <c r="C45" s="87">
        <f>SUM(UTA:SRSU!C62)</f>
        <v>88026397</v>
      </c>
      <c r="D45" s="87">
        <f>SUM(UTA:SRSU!D62)</f>
        <v>99214155</v>
      </c>
      <c r="E45" s="87">
        <f>SUM(UTA:SRSU!E62)</f>
        <v>57627026</v>
      </c>
      <c r="F45" s="87">
        <f>SUM(UTA:SRSU!F62)</f>
        <v>86024369</v>
      </c>
      <c r="G45" s="87">
        <f>SUM(UTA:SRSU!G62)</f>
        <v>0</v>
      </c>
      <c r="H45" s="22">
        <f t="shared" ref="H45:H64" si="1">SUM(C45:G45)</f>
        <v>330891947</v>
      </c>
      <c r="I45" s="1"/>
    </row>
    <row r="46" spans="2:9" x14ac:dyDescent="0.2">
      <c r="B46" s="9" t="str">
        <f>$B$22</f>
        <v>Fine Arts</v>
      </c>
      <c r="C46" s="87">
        <f>SUM(UTA:SRSU!C63)</f>
        <v>53258337</v>
      </c>
      <c r="D46" s="87">
        <f>SUM(UTA:SRSU!D63)</f>
        <v>47470330</v>
      </c>
      <c r="E46" s="87">
        <f>SUM(UTA:SRSU!E63)</f>
        <v>22550105</v>
      </c>
      <c r="F46" s="87">
        <f>SUM(UTA:SRSU!F63)</f>
        <v>10235671</v>
      </c>
      <c r="G46" s="87">
        <f>SUM(UTA:SRSU!G63)</f>
        <v>0</v>
      </c>
      <c r="H46" s="22">
        <f t="shared" si="1"/>
        <v>133514443</v>
      </c>
      <c r="I46" s="1"/>
    </row>
    <row r="47" spans="2:9" x14ac:dyDescent="0.2">
      <c r="B47" s="9" t="str">
        <f>$B$23</f>
        <v>Teacher Education</v>
      </c>
      <c r="C47" s="87">
        <f>SUM(UTA:SRSU!C64)</f>
        <v>6349507</v>
      </c>
      <c r="D47" s="87">
        <f>SUM(UTA:SRSU!D64)</f>
        <v>32111252</v>
      </c>
      <c r="E47" s="87">
        <f>SUM(UTA:SRSU!E64)</f>
        <v>41643413</v>
      </c>
      <c r="F47" s="87">
        <f>SUM(UTA:SRSU!F64)</f>
        <v>29426100</v>
      </c>
      <c r="G47" s="87">
        <f>SUM(UTA:SRSU!G64)</f>
        <v>2717</v>
      </c>
      <c r="H47" s="22">
        <f t="shared" si="1"/>
        <v>109532989</v>
      </c>
      <c r="I47" s="1"/>
    </row>
    <row r="48" spans="2:9" x14ac:dyDescent="0.2">
      <c r="B48" s="9" t="str">
        <f>$B$24</f>
        <v>Agriculture</v>
      </c>
      <c r="C48" s="87">
        <f>SUM(UTA:SRSU!C65)</f>
        <v>5547663</v>
      </c>
      <c r="D48" s="87">
        <f>SUM(UTA:SRSU!D65)</f>
        <v>12515609</v>
      </c>
      <c r="E48" s="87">
        <f>SUM(UTA:SRSU!E65)</f>
        <v>8846598</v>
      </c>
      <c r="F48" s="87">
        <f>SUM(UTA:SRSU!F65)</f>
        <v>6269385</v>
      </c>
      <c r="G48" s="87">
        <f>SUM(UTA:SRSU!G65)</f>
        <v>0</v>
      </c>
      <c r="H48" s="22">
        <f t="shared" si="1"/>
        <v>33179255</v>
      </c>
      <c r="I48" s="1"/>
    </row>
    <row r="49" spans="2:9" x14ac:dyDescent="0.2">
      <c r="B49" s="9" t="str">
        <f>$B$25</f>
        <v>Engineering</v>
      </c>
      <c r="C49" s="87">
        <f>SUM(UTA:SRSU!C66)</f>
        <v>44364906</v>
      </c>
      <c r="D49" s="87">
        <f>SUM(UTA:SRSU!D66)</f>
        <v>101929919</v>
      </c>
      <c r="E49" s="87">
        <f>SUM(UTA:SRSU!E66)</f>
        <v>88727335</v>
      </c>
      <c r="F49" s="87">
        <f>SUM(UTA:SRSU!F66)</f>
        <v>107463795</v>
      </c>
      <c r="G49" s="87">
        <f>SUM(UTA:SRSU!G66)</f>
        <v>0</v>
      </c>
      <c r="H49" s="22">
        <f t="shared" si="1"/>
        <v>342485955</v>
      </c>
      <c r="I49" s="1"/>
    </row>
    <row r="50" spans="2:9" x14ac:dyDescent="0.2">
      <c r="B50" s="9" t="str">
        <f>$B$26</f>
        <v>Home Economics</v>
      </c>
      <c r="C50" s="87">
        <f>SUM(UTA:SRSU!C67)</f>
        <v>3780664</v>
      </c>
      <c r="D50" s="87">
        <f>SUM(UTA:SRSU!D67)</f>
        <v>6132666</v>
      </c>
      <c r="E50" s="87">
        <f>SUM(UTA:SRSU!E67)</f>
        <v>2655073</v>
      </c>
      <c r="F50" s="87">
        <f>SUM(UTA:SRSU!F67)</f>
        <v>2023886</v>
      </c>
      <c r="G50" s="87">
        <f>SUM(UTA:SRSU!G67)</f>
        <v>0</v>
      </c>
      <c r="H50" s="22">
        <f t="shared" si="1"/>
        <v>14592289</v>
      </c>
      <c r="I50" s="1"/>
    </row>
    <row r="51" spans="2:9" x14ac:dyDescent="0.2">
      <c r="B51" s="9" t="str">
        <f>$B$27</f>
        <v>Law</v>
      </c>
      <c r="C51" s="87">
        <f>SUM(UTA:SRSU!C68)</f>
        <v>455</v>
      </c>
      <c r="D51" s="87">
        <f>SUM(UTA:SRSU!D68)</f>
        <v>6673</v>
      </c>
      <c r="E51" s="87">
        <f>SUM(UTA:SRSU!E68)</f>
        <v>2084</v>
      </c>
      <c r="F51" s="87">
        <f>SUM(UTA:SRSU!F68)</f>
        <v>2084</v>
      </c>
      <c r="G51" s="87">
        <f>SUM(UTA:SRSU!G68)</f>
        <v>44074253</v>
      </c>
      <c r="H51" s="22">
        <f t="shared" si="1"/>
        <v>44085549</v>
      </c>
      <c r="I51" s="1"/>
    </row>
    <row r="52" spans="2:9" x14ac:dyDescent="0.2">
      <c r="B52" s="9" t="str">
        <f>$B$28</f>
        <v>Social Service</v>
      </c>
      <c r="C52" s="87">
        <f>SUM(UTA:SRSU!C69)</f>
        <v>1924184</v>
      </c>
      <c r="D52" s="87">
        <f>SUM(UTA:SRSU!D69)</f>
        <v>6749319</v>
      </c>
      <c r="E52" s="87">
        <f>SUM(UTA:SRSU!E69)</f>
        <v>11395135</v>
      </c>
      <c r="F52" s="87">
        <f>SUM(UTA:SRSU!F69)</f>
        <v>2060574</v>
      </c>
      <c r="G52" s="87">
        <f>SUM(UTA:SRSU!G69)</f>
        <v>0</v>
      </c>
      <c r="H52" s="22">
        <f t="shared" si="1"/>
        <v>22129212</v>
      </c>
      <c r="I52" s="1"/>
    </row>
    <row r="53" spans="2:9" x14ac:dyDescent="0.2">
      <c r="B53" s="9" t="str">
        <f>$B$29</f>
        <v>Library Science</v>
      </c>
      <c r="C53" s="87">
        <f>SUM(UTA:SRSU!C70)</f>
        <v>384702</v>
      </c>
      <c r="D53" s="87">
        <f>SUM(UTA:SRSU!D70)</f>
        <v>333829</v>
      </c>
      <c r="E53" s="87">
        <f>SUM(UTA:SRSU!E70)</f>
        <v>4342073</v>
      </c>
      <c r="F53" s="87">
        <f>SUM(UTA:SRSU!F70)</f>
        <v>342348</v>
      </c>
      <c r="G53" s="87">
        <f>SUM(UTA:SRSU!G70)</f>
        <v>0</v>
      </c>
      <c r="H53" s="22">
        <f t="shared" si="1"/>
        <v>5402952</v>
      </c>
      <c r="I53" s="1"/>
    </row>
    <row r="54" spans="2:9" x14ac:dyDescent="0.2">
      <c r="B54" s="9" t="str">
        <f>$B$30</f>
        <v>Veterinary Science</v>
      </c>
      <c r="C54" s="87">
        <f>SUM(UTA:SRSU!C71)</f>
        <v>0</v>
      </c>
      <c r="D54" s="87">
        <f>SUM(UTA:SRSU!D71)</f>
        <v>0</v>
      </c>
      <c r="E54" s="87">
        <f>SUM(UTA:SRSU!E71)</f>
        <v>0</v>
      </c>
      <c r="F54" s="87">
        <f>SUM(UTA:SRSU!F71)</f>
        <v>0</v>
      </c>
      <c r="G54" s="87">
        <f>SUM(UTA:SRSU!G71)</f>
        <v>0</v>
      </c>
      <c r="H54" s="22">
        <f t="shared" si="1"/>
        <v>0</v>
      </c>
      <c r="I54" s="1"/>
    </row>
    <row r="55" spans="2:9" x14ac:dyDescent="0.2">
      <c r="B55" s="9" t="str">
        <f>$B$31</f>
        <v>Vocational Training</v>
      </c>
      <c r="C55" s="87">
        <f>SUM(UTA:SRSU!C72)</f>
        <v>1287419</v>
      </c>
      <c r="D55" s="87">
        <f>SUM(UTA:SRSU!D72)</f>
        <v>696445</v>
      </c>
      <c r="E55" s="87">
        <f>SUM(UTA:SRSU!E72)</f>
        <v>0</v>
      </c>
      <c r="F55" s="87">
        <f>SUM(UTA:SRSU!F72)</f>
        <v>0</v>
      </c>
      <c r="G55" s="87">
        <f>SUM(UTA:SRSU!G72)</f>
        <v>0</v>
      </c>
      <c r="H55" s="22">
        <f t="shared" si="1"/>
        <v>1983864</v>
      </c>
      <c r="I55" s="1"/>
    </row>
    <row r="56" spans="2:9" x14ac:dyDescent="0.2">
      <c r="B56" s="9" t="str">
        <f>$B$32</f>
        <v>Physical Training</v>
      </c>
      <c r="C56" s="87">
        <f>SUM(UTA:SRSU!C73)</f>
        <v>3020501</v>
      </c>
      <c r="D56" s="87">
        <f>SUM(UTA:SRSU!D73)</f>
        <v>307197</v>
      </c>
      <c r="E56" s="87">
        <f>SUM(UTA:SRSU!E73)</f>
        <v>0</v>
      </c>
      <c r="F56" s="87">
        <f>SUM(UTA:SRSU!F73)</f>
        <v>0</v>
      </c>
      <c r="G56" s="87">
        <f>SUM(UTA:SRSU!G73)</f>
        <v>0</v>
      </c>
      <c r="H56" s="22">
        <f t="shared" si="1"/>
        <v>3327698</v>
      </c>
      <c r="I56" s="1"/>
    </row>
    <row r="57" spans="2:9" x14ac:dyDescent="0.2">
      <c r="B57" s="9" t="str">
        <f>$B$33</f>
        <v>Health Services</v>
      </c>
      <c r="C57" s="87">
        <f>SUM(UTA:SRSU!C74)</f>
        <v>8833298</v>
      </c>
      <c r="D57" s="87">
        <f>SUM(UTA:SRSU!D74)</f>
        <v>23673803</v>
      </c>
      <c r="E57" s="87">
        <f>SUM(UTA:SRSU!E74)</f>
        <v>20926621</v>
      </c>
      <c r="F57" s="87">
        <f>SUM(UTA:SRSU!F74)</f>
        <v>6889659</v>
      </c>
      <c r="G57" s="87">
        <f>SUM(UTA:SRSU!G74)</f>
        <v>6163070</v>
      </c>
      <c r="H57" s="22">
        <f t="shared" si="1"/>
        <v>66486451</v>
      </c>
      <c r="I57" s="1"/>
    </row>
    <row r="58" spans="2:9" x14ac:dyDescent="0.2">
      <c r="B58" s="9" t="str">
        <f>$B$34</f>
        <v>Pharmacy</v>
      </c>
      <c r="C58" s="87">
        <f>SUM(UTA:SRSU!C75)</f>
        <v>1073</v>
      </c>
      <c r="D58" s="87">
        <f>SUM(UTA:SRSU!D75)</f>
        <v>173802</v>
      </c>
      <c r="E58" s="87">
        <f>SUM(UTA:SRSU!E75)</f>
        <v>2544991</v>
      </c>
      <c r="F58" s="87">
        <f>SUM(UTA:SRSU!F75)</f>
        <v>4334424</v>
      </c>
      <c r="G58" s="87">
        <f>SUM(UTA:SRSU!G75)</f>
        <v>10847957</v>
      </c>
      <c r="H58" s="22">
        <f t="shared" si="1"/>
        <v>17902247</v>
      </c>
      <c r="I58" s="1"/>
    </row>
    <row r="59" spans="2:9" x14ac:dyDescent="0.2">
      <c r="B59" s="9" t="str">
        <f>$B$35</f>
        <v>Business Administration</v>
      </c>
      <c r="C59" s="87">
        <f>SUM(UTA:SRSU!C76)</f>
        <v>30244263</v>
      </c>
      <c r="D59" s="87">
        <f>SUM(UTA:SRSU!D76)</f>
        <v>138731296</v>
      </c>
      <c r="E59" s="87">
        <f>SUM(UTA:SRSU!E76)</f>
        <v>93760483</v>
      </c>
      <c r="F59" s="87">
        <f>SUM(UTA:SRSU!F76)</f>
        <v>37769389</v>
      </c>
      <c r="G59" s="87">
        <f>SUM(UTA:SRSU!G76)</f>
        <v>0</v>
      </c>
      <c r="H59" s="22">
        <f t="shared" si="1"/>
        <v>300505431</v>
      </c>
      <c r="I59" s="1"/>
    </row>
    <row r="60" spans="2:9" x14ac:dyDescent="0.2">
      <c r="B60" s="9" t="str">
        <f>$B$36</f>
        <v>Optometry</v>
      </c>
      <c r="C60" s="87">
        <f>SUM(UTA:SRSU!C77)</f>
        <v>0</v>
      </c>
      <c r="D60" s="87">
        <f>SUM(UTA:SRSU!D77)</f>
        <v>0</v>
      </c>
      <c r="E60" s="87">
        <f>SUM(UTA:SRSU!E77)</f>
        <v>0</v>
      </c>
      <c r="F60" s="87">
        <f>SUM(UTA:SRSU!F77)</f>
        <v>0</v>
      </c>
      <c r="G60" s="87">
        <f>SUM(UTA:SRSU!G77)</f>
        <v>5228184</v>
      </c>
      <c r="H60" s="22">
        <f t="shared" si="1"/>
        <v>5228184</v>
      </c>
      <c r="I60" s="1"/>
    </row>
    <row r="61" spans="2:9" x14ac:dyDescent="0.2">
      <c r="B61" s="9" t="str">
        <f>$B$37</f>
        <v>Teacher Ed-Practice Teaching</v>
      </c>
      <c r="C61" s="87">
        <f>SUM(UTA:SRSU!C78)</f>
        <v>111205</v>
      </c>
      <c r="D61" s="87">
        <f>SUM(UTA:SRSU!D78)</f>
        <v>7115723</v>
      </c>
      <c r="E61" s="87">
        <f>SUM(UTA:SRSU!E78)</f>
        <v>0</v>
      </c>
      <c r="F61" s="87">
        <f>SUM(UTA:SRSU!F78)</f>
        <v>0</v>
      </c>
      <c r="G61" s="87">
        <f>SUM(UTA:SRSU!G78)</f>
        <v>0</v>
      </c>
      <c r="H61" s="22">
        <f t="shared" si="1"/>
        <v>7226928</v>
      </c>
      <c r="I61" s="1"/>
    </row>
    <row r="62" spans="2:9" x14ac:dyDescent="0.2">
      <c r="B62" s="9" t="str">
        <f>$B$38</f>
        <v>Technology</v>
      </c>
      <c r="C62" s="87">
        <f>SUM(UTA:SRSU!C79)</f>
        <v>6788045</v>
      </c>
      <c r="D62" s="87">
        <f>SUM(UTA:SRSU!D79)</f>
        <v>14324772</v>
      </c>
      <c r="E62" s="87">
        <f>SUM(UTA:SRSU!E79)</f>
        <v>3565912</v>
      </c>
      <c r="F62" s="87">
        <f>SUM(UTA:SRSU!F79)</f>
        <v>46717</v>
      </c>
      <c r="G62" s="87">
        <f>SUM(UTA:SRSU!G79)</f>
        <v>0</v>
      </c>
      <c r="H62" s="22">
        <f t="shared" si="1"/>
        <v>24725446</v>
      </c>
      <c r="I62" s="1"/>
    </row>
    <row r="63" spans="2:9" x14ac:dyDescent="0.2">
      <c r="B63" s="9" t="str">
        <f>$B$39</f>
        <v>Nursing</v>
      </c>
      <c r="C63" s="87">
        <f>SUM(UTA:SRSU!C80)</f>
        <v>2328090</v>
      </c>
      <c r="D63" s="87">
        <f>SUM(UTA:SRSU!D80)</f>
        <v>36241072</v>
      </c>
      <c r="E63" s="87">
        <f>SUM(UTA:SRSU!E80)</f>
        <v>18530863</v>
      </c>
      <c r="F63" s="87">
        <f>SUM(UTA:SRSU!F80)</f>
        <v>5476717</v>
      </c>
      <c r="G63" s="87">
        <f>SUM(UTA:SRSU!G80)</f>
        <v>0</v>
      </c>
      <c r="H63" s="22">
        <f t="shared" si="1"/>
        <v>62576742</v>
      </c>
      <c r="I63" s="1"/>
    </row>
    <row r="64" spans="2:9" x14ac:dyDescent="0.2">
      <c r="B64" s="39" t="str">
        <f>$B$40</f>
        <v>Totals</v>
      </c>
      <c r="C64" s="21">
        <f>SUM(C44:C63)</f>
        <v>472602118</v>
      </c>
      <c r="D64" s="21">
        <f>SUM(D44:D63)</f>
        <v>698715027</v>
      </c>
      <c r="E64" s="21">
        <f>SUM(E44:E63)</f>
        <v>483516763</v>
      </c>
      <c r="F64" s="21">
        <f>SUM(F44:F63)</f>
        <v>398106834</v>
      </c>
      <c r="G64" s="21">
        <f>SUM(G44:G63)</f>
        <v>66316181</v>
      </c>
      <c r="H64" s="21">
        <f t="shared" si="1"/>
        <v>2119256923</v>
      </c>
      <c r="I64" s="1"/>
    </row>
    <row r="65" spans="2:9" x14ac:dyDescent="0.2">
      <c r="B65" s="14"/>
      <c r="C65" s="15"/>
      <c r="D65" s="15"/>
      <c r="E65" s="15"/>
      <c r="F65" s="15"/>
      <c r="G65" s="15"/>
      <c r="H65" s="16"/>
      <c r="I65" s="1"/>
    </row>
    <row r="66" spans="2:9" x14ac:dyDescent="0.2">
      <c r="B66" s="28" t="s">
        <v>33</v>
      </c>
      <c r="C66" s="13"/>
      <c r="D66" s="13"/>
      <c r="E66" s="13"/>
      <c r="F66" s="13"/>
      <c r="G66" s="13"/>
      <c r="H66" s="17">
        <f>H7+H8</f>
        <v>5839217277</v>
      </c>
    </row>
    <row r="67" spans="2:9" ht="15" thickBot="1" x14ac:dyDescent="0.25">
      <c r="B67" s="28" t="s">
        <v>5</v>
      </c>
      <c r="C67" s="12"/>
      <c r="D67" s="12"/>
      <c r="E67" s="12"/>
      <c r="F67" s="12"/>
      <c r="G67" s="12"/>
      <c r="H67" s="17"/>
    </row>
    <row r="68" spans="2:9" ht="15" thickBot="1" x14ac:dyDescent="0.25">
      <c r="B68" s="68" t="s">
        <v>32</v>
      </c>
      <c r="C68" s="69" t="s">
        <v>26</v>
      </c>
      <c r="D68" s="69" t="s">
        <v>27</v>
      </c>
      <c r="E68" s="69" t="s">
        <v>28</v>
      </c>
      <c r="F68" s="69" t="s">
        <v>29</v>
      </c>
      <c r="G68" s="69" t="s">
        <v>30</v>
      </c>
      <c r="H68" s="70" t="s">
        <v>31</v>
      </c>
    </row>
    <row r="69" spans="2:9" x14ac:dyDescent="0.2">
      <c r="B69" s="9" t="str">
        <f>$B$20</f>
        <v>Liberal Arts</v>
      </c>
      <c r="C69" s="20">
        <f>SUM(UTA:SRSU!C91)</f>
        <v>32929393.45871773</v>
      </c>
      <c r="D69" s="20">
        <f>SUM(UTA:SRSU!D91)</f>
        <v>16362510.302005995</v>
      </c>
      <c r="E69" s="20">
        <f>SUM(UTA:SRSU!E91)</f>
        <v>5173462.6756718168</v>
      </c>
      <c r="F69" s="20">
        <f>SUM(UTA:SRSU!F91)</f>
        <v>4743836.5786317755</v>
      </c>
      <c r="G69" s="20">
        <f>SUM(UTA:SRSU!G91)</f>
        <v>0</v>
      </c>
      <c r="H69" s="40">
        <f t="shared" ref="H69:H89" si="2">SUM(C69:G69)</f>
        <v>59209203.015027314</v>
      </c>
    </row>
    <row r="70" spans="2:9" x14ac:dyDescent="0.2">
      <c r="B70" s="9" t="str">
        <f>$B$21</f>
        <v>Science</v>
      </c>
      <c r="C70" s="19">
        <f>SUM(UTA:SRSU!C92)</f>
        <v>31653010.199830592</v>
      </c>
      <c r="D70" s="19">
        <f>SUM(UTA:SRSU!D92)</f>
        <v>22016312.205496825</v>
      </c>
      <c r="E70" s="19">
        <f>SUM(UTA:SRSU!E92)</f>
        <v>6568054.6057769544</v>
      </c>
      <c r="F70" s="19">
        <f>SUM(UTA:SRSU!F92)</f>
        <v>7296166.8681222033</v>
      </c>
      <c r="G70" s="19">
        <f>SUM(UTA:SRSU!G92)</f>
        <v>0</v>
      </c>
      <c r="H70" s="75">
        <f t="shared" si="2"/>
        <v>67533543.87922658</v>
      </c>
    </row>
    <row r="71" spans="2:9" x14ac:dyDescent="0.2">
      <c r="B71" s="9" t="str">
        <f>$B$22</f>
        <v>Fine Arts</v>
      </c>
      <c r="C71" s="19">
        <f>SUM(UTA:SRSU!C93)</f>
        <v>7054914.6270703664</v>
      </c>
      <c r="D71" s="19">
        <f>SUM(UTA:SRSU!D93)</f>
        <v>3310181.161626881</v>
      </c>
      <c r="E71" s="19">
        <f>SUM(UTA:SRSU!E93)</f>
        <v>963272.80091897899</v>
      </c>
      <c r="F71" s="19">
        <f>SUM(UTA:SRSU!F93)</f>
        <v>416748.73985478427</v>
      </c>
      <c r="G71" s="19">
        <f>SUM(UTA:SRSU!G93)</f>
        <v>0</v>
      </c>
      <c r="H71" s="75">
        <f t="shared" si="2"/>
        <v>11745117.329471011</v>
      </c>
    </row>
    <row r="72" spans="2:9" x14ac:dyDescent="0.2">
      <c r="B72" s="9" t="str">
        <f>$B$23</f>
        <v>Teacher Education</v>
      </c>
      <c r="C72" s="19">
        <f>SUM(UTA:SRSU!C94)</f>
        <v>643351.91776636802</v>
      </c>
      <c r="D72" s="19">
        <f>SUM(UTA:SRSU!D94)</f>
        <v>3591241.7578042001</v>
      </c>
      <c r="E72" s="19">
        <f>SUM(UTA:SRSU!E94)</f>
        <v>2432021.0438869167</v>
      </c>
      <c r="F72" s="19">
        <f>SUM(UTA:SRSU!F94)</f>
        <v>2395916.7486734316</v>
      </c>
      <c r="G72" s="19">
        <f>SUM(UTA:SRSU!G94)</f>
        <v>0</v>
      </c>
      <c r="H72" s="75">
        <f t="shared" si="2"/>
        <v>9062531.4681309164</v>
      </c>
    </row>
    <row r="73" spans="2:9" x14ac:dyDescent="0.2">
      <c r="B73" s="9" t="str">
        <f>$B$24</f>
        <v>Agriculture</v>
      </c>
      <c r="C73" s="19">
        <f>SUM(UTA:SRSU!C95)</f>
        <v>1019637.1639066667</v>
      </c>
      <c r="D73" s="19">
        <f>SUM(UTA:SRSU!D95)</f>
        <v>1309672.0864026379</v>
      </c>
      <c r="E73" s="19">
        <f>SUM(UTA:SRSU!E95)</f>
        <v>605987.01204320369</v>
      </c>
      <c r="F73" s="19">
        <f>SUM(UTA:SRSU!F95)</f>
        <v>612046.55679062952</v>
      </c>
      <c r="G73" s="19">
        <f>SUM(UTA:SRSU!G95)</f>
        <v>0</v>
      </c>
      <c r="H73" s="75">
        <f t="shared" si="2"/>
        <v>3547342.8191431374</v>
      </c>
    </row>
    <row r="74" spans="2:9" x14ac:dyDescent="0.2">
      <c r="B74" s="9" t="str">
        <f>$B$25</f>
        <v>Engineering</v>
      </c>
      <c r="C74" s="19">
        <f>SUM(UTA:SRSU!C96)</f>
        <v>9650335.0708697662</v>
      </c>
      <c r="D74" s="19">
        <f>SUM(UTA:SRSU!D96)</f>
        <v>18222057.726625551</v>
      </c>
      <c r="E74" s="19">
        <f>SUM(UTA:SRSU!E96)</f>
        <v>12803220.055130508</v>
      </c>
      <c r="F74" s="19">
        <f>SUM(UTA:SRSU!F96)</f>
        <v>7325072.906000738</v>
      </c>
      <c r="G74" s="19">
        <f>SUM(UTA:SRSU!G96)</f>
        <v>0</v>
      </c>
      <c r="H74" s="75">
        <f t="shared" si="2"/>
        <v>48000685.758626565</v>
      </c>
    </row>
    <row r="75" spans="2:9" x14ac:dyDescent="0.2">
      <c r="B75" s="9" t="str">
        <f>$B$26</f>
        <v>Home Economics</v>
      </c>
      <c r="C75" s="19">
        <f>SUM(UTA:SRSU!C97)</f>
        <v>535113.57519789343</v>
      </c>
      <c r="D75" s="19">
        <f>SUM(UTA:SRSU!D97)</f>
        <v>674593.27541864372</v>
      </c>
      <c r="E75" s="19">
        <f>SUM(UTA:SRSU!E97)</f>
        <v>51685.055168747072</v>
      </c>
      <c r="F75" s="19">
        <f>SUM(UTA:SRSU!F97)</f>
        <v>129605.00586081794</v>
      </c>
      <c r="G75" s="19">
        <f>SUM(UTA:SRSU!G97)</f>
        <v>0</v>
      </c>
      <c r="H75" s="75">
        <f t="shared" si="2"/>
        <v>1390996.9116461019</v>
      </c>
    </row>
    <row r="76" spans="2:9" x14ac:dyDescent="0.2">
      <c r="B76" s="9" t="str">
        <f>$B$27</f>
        <v>Law</v>
      </c>
      <c r="C76" s="19">
        <f>SUM(UTA:SRSU!C98)</f>
        <v>0</v>
      </c>
      <c r="D76" s="19">
        <f>SUM(UTA:SRSU!D98)</f>
        <v>2686.0809236846103</v>
      </c>
      <c r="E76" s="19">
        <f>SUM(UTA:SRSU!E98)</f>
        <v>825.50905934685909</v>
      </c>
      <c r="F76" s="19">
        <f>SUM(UTA:SRSU!F98)</f>
        <v>825.50905934685909</v>
      </c>
      <c r="G76" s="19">
        <f>SUM(UTA:SRSU!G98)</f>
        <v>7851746.6069578873</v>
      </c>
      <c r="H76" s="75">
        <f t="shared" si="2"/>
        <v>7856083.7060002657</v>
      </c>
    </row>
    <row r="77" spans="2:9" x14ac:dyDescent="0.2">
      <c r="B77" s="9" t="str">
        <f>$B$28</f>
        <v>Social Service</v>
      </c>
      <c r="C77" s="19">
        <f>SUM(UTA:SRSU!C99)</f>
        <v>217830.73589958058</v>
      </c>
      <c r="D77" s="19">
        <f>SUM(UTA:SRSU!D99)</f>
        <v>583810.66298944643</v>
      </c>
      <c r="E77" s="19">
        <f>SUM(UTA:SRSU!E99)</f>
        <v>1555962.622767423</v>
      </c>
      <c r="F77" s="19">
        <f>SUM(UTA:SRSU!F99)</f>
        <v>289590.16396980238</v>
      </c>
      <c r="G77" s="19">
        <f>SUM(UTA:SRSU!G99)</f>
        <v>0</v>
      </c>
      <c r="H77" s="75">
        <f t="shared" si="2"/>
        <v>2647194.1856262521</v>
      </c>
    </row>
    <row r="78" spans="2:9" x14ac:dyDescent="0.2">
      <c r="B78" s="9" t="str">
        <f>$B$29</f>
        <v>Library Science</v>
      </c>
      <c r="C78" s="19">
        <f>SUM(UTA:SRSU!C100)</f>
        <v>42695.306157584055</v>
      </c>
      <c r="D78" s="19">
        <f>SUM(UTA:SRSU!D100)</f>
        <v>69077.879759188072</v>
      </c>
      <c r="E78" s="19">
        <f>SUM(UTA:SRSU!E100)</f>
        <v>557081.18340987433</v>
      </c>
      <c r="F78" s="19">
        <f>SUM(UTA:SRSU!F100)</f>
        <v>50678.373843838344</v>
      </c>
      <c r="G78" s="19">
        <f>SUM(UTA:SRSU!G100)</f>
        <v>0</v>
      </c>
      <c r="H78" s="75">
        <f t="shared" si="2"/>
        <v>719532.74317048478</v>
      </c>
    </row>
    <row r="79" spans="2:9" x14ac:dyDescent="0.2">
      <c r="B79" s="9" t="str">
        <f>$B$30</f>
        <v>Veterinary Science</v>
      </c>
      <c r="C79" s="19">
        <f>SUM(UTA:SRSU!C101)</f>
        <v>0</v>
      </c>
      <c r="D79" s="19">
        <f>SUM(UTA:SRSU!D101)</f>
        <v>0</v>
      </c>
      <c r="E79" s="19">
        <f>SUM(UTA:SRSU!E101)</f>
        <v>0</v>
      </c>
      <c r="F79" s="19">
        <f>SUM(UTA:SRSU!F101)</f>
        <v>0</v>
      </c>
      <c r="G79" s="19">
        <f>SUM(UTA:SRSU!G101)</f>
        <v>20551335.408</v>
      </c>
      <c r="H79" s="75">
        <f t="shared" si="2"/>
        <v>20551335.408</v>
      </c>
    </row>
    <row r="80" spans="2:9" x14ac:dyDescent="0.2">
      <c r="B80" s="9" t="str">
        <f>$B$31</f>
        <v>Vocational Training</v>
      </c>
      <c r="C80" s="19">
        <f>SUM(UTA:SRSU!C102)</f>
        <v>88494.607909958751</v>
      </c>
      <c r="D80" s="19">
        <f>SUM(UTA:SRSU!D102)</f>
        <v>19467.011908264325</v>
      </c>
      <c r="E80" s="19">
        <f>SUM(UTA:SRSU!E102)</f>
        <v>0</v>
      </c>
      <c r="F80" s="19">
        <f>SUM(UTA:SRSU!F102)</f>
        <v>0</v>
      </c>
      <c r="G80" s="19">
        <f>SUM(UTA:SRSU!G102)</f>
        <v>0</v>
      </c>
      <c r="H80" s="75">
        <f t="shared" si="2"/>
        <v>107961.61981822307</v>
      </c>
    </row>
    <row r="81" spans="2:9" x14ac:dyDescent="0.2">
      <c r="B81" s="9" t="str">
        <f>$B$32</f>
        <v>Physical Training</v>
      </c>
      <c r="C81" s="19">
        <f>SUM(UTA:SRSU!C103)</f>
        <v>540868.35581265355</v>
      </c>
      <c r="D81" s="19">
        <f>SUM(UTA:SRSU!D103)</f>
        <v>29317</v>
      </c>
      <c r="E81" s="19">
        <f>SUM(UTA:SRSU!E103)</f>
        <v>0</v>
      </c>
      <c r="F81" s="19">
        <f>SUM(UTA:SRSU!F103)</f>
        <v>0</v>
      </c>
      <c r="G81" s="19">
        <f>SUM(UTA:SRSU!G103)</f>
        <v>0</v>
      </c>
      <c r="H81" s="75">
        <f t="shared" si="2"/>
        <v>570185.35581265355</v>
      </c>
    </row>
    <row r="82" spans="2:9" x14ac:dyDescent="0.2">
      <c r="B82" s="9" t="str">
        <f>$B$33</f>
        <v>Health Services</v>
      </c>
      <c r="C82" s="19">
        <f>SUM(UTA:SRSU!C104)</f>
        <v>1254002.5407136902</v>
      </c>
      <c r="D82" s="19">
        <f>SUM(UTA:SRSU!D104)</f>
        <v>2207960.268810791</v>
      </c>
      <c r="E82" s="19">
        <f>SUM(UTA:SRSU!E104)</f>
        <v>1059000.43053732</v>
      </c>
      <c r="F82" s="19">
        <f>SUM(UTA:SRSU!F104)</f>
        <v>550470.59099439043</v>
      </c>
      <c r="G82" s="19">
        <f>SUM(UTA:SRSU!G104)</f>
        <v>200484.13652450492</v>
      </c>
      <c r="H82" s="75">
        <f t="shared" si="2"/>
        <v>5271917.9675806966</v>
      </c>
    </row>
    <row r="83" spans="2:9" x14ac:dyDescent="0.2">
      <c r="B83" s="9" t="str">
        <f>$B$34</f>
        <v>Pharmacy</v>
      </c>
      <c r="C83" s="19">
        <f>SUM(UTA:SRSU!C105)</f>
        <v>83</v>
      </c>
      <c r="D83" s="19">
        <f>SUM(UTA:SRSU!D105)</f>
        <v>10688.369999999999</v>
      </c>
      <c r="E83" s="19">
        <f>SUM(UTA:SRSU!E105)</f>
        <v>1719032.44</v>
      </c>
      <c r="F83" s="19">
        <f>SUM(UTA:SRSU!F105)</f>
        <v>1608274.4200000002</v>
      </c>
      <c r="G83" s="19">
        <f>SUM(UTA:SRSU!G105)</f>
        <v>2741494.8899999997</v>
      </c>
      <c r="H83" s="75">
        <f t="shared" si="2"/>
        <v>6079573.1200000001</v>
      </c>
    </row>
    <row r="84" spans="2:9" x14ac:dyDescent="0.2">
      <c r="B84" s="9" t="str">
        <f>$B$35</f>
        <v>Business Administration</v>
      </c>
      <c r="C84" s="19">
        <f>SUM(UTA:SRSU!C106)</f>
        <v>5714158.808154962</v>
      </c>
      <c r="D84" s="19">
        <f>SUM(UTA:SRSU!D106)</f>
        <v>20784896.296480525</v>
      </c>
      <c r="E84" s="19">
        <f>SUM(UTA:SRSU!E106)</f>
        <v>17115485.559864923</v>
      </c>
      <c r="F84" s="19">
        <f>SUM(UTA:SRSU!F106)</f>
        <v>3559400.3137360434</v>
      </c>
      <c r="G84" s="19">
        <f>SUM(UTA:SRSU!G106)</f>
        <v>0</v>
      </c>
      <c r="H84" s="75">
        <f t="shared" si="2"/>
        <v>47173940.978236459</v>
      </c>
    </row>
    <row r="85" spans="2:9" x14ac:dyDescent="0.2">
      <c r="B85" s="9" t="str">
        <f>$B$36</f>
        <v>Optometry</v>
      </c>
      <c r="C85" s="19">
        <f>SUM(UTA:SRSU!C107)</f>
        <v>0</v>
      </c>
      <c r="D85" s="19">
        <f>SUM(UTA:SRSU!D107)</f>
        <v>0</v>
      </c>
      <c r="E85" s="19">
        <f>SUM(UTA:SRSU!E107)</f>
        <v>0</v>
      </c>
      <c r="F85" s="19">
        <f>SUM(UTA:SRSU!F107)</f>
        <v>0</v>
      </c>
      <c r="G85" s="19">
        <f>SUM(UTA:SRSU!G107)</f>
        <v>2108227.63</v>
      </c>
      <c r="H85" s="75">
        <f t="shared" si="2"/>
        <v>2108227.63</v>
      </c>
    </row>
    <row r="86" spans="2:9" x14ac:dyDescent="0.2">
      <c r="B86" s="9" t="str">
        <f>$B$37</f>
        <v>Teacher Ed-Practice Teaching</v>
      </c>
      <c r="C86" s="19">
        <f>SUM(UTA:SRSU!C108)</f>
        <v>42738.548744064858</v>
      </c>
      <c r="D86" s="19">
        <f>SUM(UTA:SRSU!D108)</f>
        <v>379381.90914194984</v>
      </c>
      <c r="E86" s="19">
        <f>SUM(UTA:SRSU!E108)</f>
        <v>0</v>
      </c>
      <c r="F86" s="19">
        <f>SUM(UTA:SRSU!F108)</f>
        <v>0</v>
      </c>
      <c r="G86" s="19">
        <f>SUM(UTA:SRSU!G108)</f>
        <v>0</v>
      </c>
      <c r="H86" s="75">
        <f t="shared" si="2"/>
        <v>422120.45788601472</v>
      </c>
    </row>
    <row r="87" spans="2:9" x14ac:dyDescent="0.2">
      <c r="B87" s="9" t="str">
        <f>$B$38</f>
        <v>Technology</v>
      </c>
      <c r="C87" s="19">
        <f>SUM(UTA:SRSU!C109)</f>
        <v>888148.50385665265</v>
      </c>
      <c r="D87" s="19">
        <f>SUM(UTA:SRSU!D109)</f>
        <v>1679008.0122175557</v>
      </c>
      <c r="E87" s="19">
        <f>SUM(UTA:SRSU!E109)</f>
        <v>108620.99905519669</v>
      </c>
      <c r="F87" s="19">
        <f>SUM(UTA:SRSU!F109)</f>
        <v>5533.5694778953766</v>
      </c>
      <c r="G87" s="19">
        <f>SUM(UTA:SRSU!G109)</f>
        <v>0</v>
      </c>
      <c r="H87" s="75">
        <f t="shared" si="2"/>
        <v>2681311.0846073003</v>
      </c>
    </row>
    <row r="88" spans="2:9" x14ac:dyDescent="0.2">
      <c r="B88" s="9" t="str">
        <f>$B$39</f>
        <v>Nursing</v>
      </c>
      <c r="C88" s="19">
        <f>SUM(UTA:SRSU!C110)</f>
        <v>159130.11232847109</v>
      </c>
      <c r="D88" s="19">
        <f>SUM(UTA:SRSU!D110)</f>
        <v>2822895.1931719379</v>
      </c>
      <c r="E88" s="19">
        <f>SUM(UTA:SRSU!E110)</f>
        <v>1299825.7007201938</v>
      </c>
      <c r="F88" s="19">
        <f>SUM(UTA:SRSU!F110)</f>
        <v>469713.35377939738</v>
      </c>
      <c r="G88" s="19">
        <f>SUM(UTA:SRSU!G110)</f>
        <v>0</v>
      </c>
      <c r="H88" s="75">
        <f t="shared" si="2"/>
        <v>4751564.3600000003</v>
      </c>
    </row>
    <row r="89" spans="2:9" x14ac:dyDescent="0.2">
      <c r="B89" s="39" t="str">
        <f>$B$40</f>
        <v>Totals</v>
      </c>
      <c r="C89" s="40">
        <f>SUM(C69:C88)</f>
        <v>92433906.53293702</v>
      </c>
      <c r="D89" s="40">
        <f>SUM(D69:D88)</f>
        <v>94075757.200784072</v>
      </c>
      <c r="E89" s="40">
        <f>SUM(E69:E88)</f>
        <v>52013537.694011405</v>
      </c>
      <c r="F89" s="40">
        <f>SUM(F69:F88)</f>
        <v>29453879.698795099</v>
      </c>
      <c r="G89" s="40">
        <f>SUM(G69:G88)</f>
        <v>33453288.671482392</v>
      </c>
      <c r="H89" s="40">
        <f t="shared" si="2"/>
        <v>301430369.79800999</v>
      </c>
    </row>
    <row r="90" spans="2:9" x14ac:dyDescent="0.2">
      <c r="B90" s="44"/>
      <c r="C90" s="46"/>
      <c r="D90" s="46"/>
      <c r="E90" s="46"/>
      <c r="F90" s="46"/>
      <c r="G90" s="46"/>
      <c r="H90" s="49"/>
    </row>
    <row r="91" spans="2:9" ht="15" thickBot="1" x14ac:dyDescent="0.25">
      <c r="B91" s="373" t="s">
        <v>65</v>
      </c>
      <c r="C91" s="373"/>
      <c r="D91" s="373"/>
      <c r="E91" s="373"/>
      <c r="F91" s="373"/>
      <c r="G91" s="373"/>
      <c r="H91" s="373"/>
      <c r="I91" s="1"/>
    </row>
    <row r="92" spans="2:9" ht="15" thickBot="1" x14ac:dyDescent="0.25">
      <c r="B92" s="68" t="s">
        <v>32</v>
      </c>
      <c r="C92" s="69" t="s">
        <v>26</v>
      </c>
      <c r="D92" s="69" t="s">
        <v>27</v>
      </c>
      <c r="E92" s="69" t="s">
        <v>28</v>
      </c>
      <c r="F92" s="69" t="s">
        <v>29</v>
      </c>
      <c r="G92" s="69" t="s">
        <v>30</v>
      </c>
      <c r="H92" s="70" t="s">
        <v>31</v>
      </c>
      <c r="I92" s="1"/>
    </row>
    <row r="93" spans="2:9" x14ac:dyDescent="0.2">
      <c r="B93" s="9" t="str">
        <f>$B$20</f>
        <v>Liberal Arts</v>
      </c>
      <c r="C93" s="21">
        <f t="shared" ref="C93:G102" si="3">C69+C44</f>
        <v>249280802.45871773</v>
      </c>
      <c r="D93" s="21">
        <f t="shared" si="3"/>
        <v>187349675.30200601</v>
      </c>
      <c r="E93" s="21">
        <f t="shared" si="3"/>
        <v>111572513.67567182</v>
      </c>
      <c r="F93" s="21">
        <f t="shared" si="3"/>
        <v>104485552.57863177</v>
      </c>
      <c r="G93" s="21">
        <f t="shared" si="3"/>
        <v>0</v>
      </c>
      <c r="H93" s="40">
        <f t="shared" ref="H93:H113" si="4">SUM(C93:G93)</f>
        <v>652688544.01502728</v>
      </c>
      <c r="I93" s="1"/>
    </row>
    <row r="94" spans="2:9" x14ac:dyDescent="0.2">
      <c r="B94" s="9" t="str">
        <f>$B$21</f>
        <v>Science</v>
      </c>
      <c r="C94" s="22">
        <f t="shared" si="3"/>
        <v>119679407.19983059</v>
      </c>
      <c r="D94" s="22">
        <f t="shared" si="3"/>
        <v>121230467.20549682</v>
      </c>
      <c r="E94" s="22">
        <f t="shared" si="3"/>
        <v>64195080.605776951</v>
      </c>
      <c r="F94" s="22">
        <f t="shared" si="3"/>
        <v>93320535.868122205</v>
      </c>
      <c r="G94" s="22">
        <f t="shared" si="3"/>
        <v>0</v>
      </c>
      <c r="H94" s="75">
        <f t="shared" si="4"/>
        <v>398425490.87922657</v>
      </c>
      <c r="I94" s="1"/>
    </row>
    <row r="95" spans="2:9" x14ac:dyDescent="0.2">
      <c r="B95" s="9" t="str">
        <f>$B$22</f>
        <v>Fine Arts</v>
      </c>
      <c r="C95" s="22">
        <f t="shared" si="3"/>
        <v>60313251.627070367</v>
      </c>
      <c r="D95" s="22">
        <f t="shared" si="3"/>
        <v>50780511.161626883</v>
      </c>
      <c r="E95" s="22">
        <f t="shared" si="3"/>
        <v>23513377.800918978</v>
      </c>
      <c r="F95" s="22">
        <f t="shared" si="3"/>
        <v>10652419.739854785</v>
      </c>
      <c r="G95" s="22">
        <f t="shared" si="3"/>
        <v>0</v>
      </c>
      <c r="H95" s="75">
        <f t="shared" si="4"/>
        <v>145259560.32947099</v>
      </c>
      <c r="I95" s="1"/>
    </row>
    <row r="96" spans="2:9" x14ac:dyDescent="0.2">
      <c r="B96" s="9" t="str">
        <f>$B$23</f>
        <v>Teacher Education</v>
      </c>
      <c r="C96" s="22">
        <f t="shared" si="3"/>
        <v>6992858.917766368</v>
      </c>
      <c r="D96" s="22">
        <f t="shared" si="3"/>
        <v>35702493.7578042</v>
      </c>
      <c r="E96" s="22">
        <f t="shared" si="3"/>
        <v>44075434.043886915</v>
      </c>
      <c r="F96" s="22">
        <f t="shared" si="3"/>
        <v>31822016.748673432</v>
      </c>
      <c r="G96" s="22">
        <f t="shared" si="3"/>
        <v>2717</v>
      </c>
      <c r="H96" s="75">
        <f t="shared" si="4"/>
        <v>118595520.46813092</v>
      </c>
      <c r="I96" s="1"/>
    </row>
    <row r="97" spans="2:9" x14ac:dyDescent="0.2">
      <c r="B97" s="9" t="str">
        <f>$B$24</f>
        <v>Agriculture</v>
      </c>
      <c r="C97" s="22">
        <f t="shared" si="3"/>
        <v>6567300.1639066665</v>
      </c>
      <c r="D97" s="22">
        <f t="shared" si="3"/>
        <v>13825281.086402638</v>
      </c>
      <c r="E97" s="22">
        <f t="shared" si="3"/>
        <v>9452585.0120432042</v>
      </c>
      <c r="F97" s="22">
        <f t="shared" si="3"/>
        <v>6881431.5567906294</v>
      </c>
      <c r="G97" s="22">
        <f t="shared" si="3"/>
        <v>0</v>
      </c>
      <c r="H97" s="75">
        <f t="shared" si="4"/>
        <v>36726597.819143139</v>
      </c>
      <c r="I97" s="1"/>
    </row>
    <row r="98" spans="2:9" x14ac:dyDescent="0.2">
      <c r="B98" s="9" t="str">
        <f>$B$25</f>
        <v>Engineering</v>
      </c>
      <c r="C98" s="22">
        <f t="shared" si="3"/>
        <v>54015241.070869766</v>
      </c>
      <c r="D98" s="22">
        <f t="shared" si="3"/>
        <v>120151976.72662555</v>
      </c>
      <c r="E98" s="22">
        <f t="shared" si="3"/>
        <v>101530555.05513051</v>
      </c>
      <c r="F98" s="22">
        <f t="shared" si="3"/>
        <v>114788867.90600073</v>
      </c>
      <c r="G98" s="22">
        <f t="shared" si="3"/>
        <v>0</v>
      </c>
      <c r="H98" s="75">
        <f t="shared" si="4"/>
        <v>390486640.75862658</v>
      </c>
      <c r="I98" s="1"/>
    </row>
    <row r="99" spans="2:9" x14ac:dyDescent="0.2">
      <c r="B99" s="9" t="str">
        <f>$B$26</f>
        <v>Home Economics</v>
      </c>
      <c r="C99" s="22">
        <f t="shared" si="3"/>
        <v>4315777.5751978932</v>
      </c>
      <c r="D99" s="22">
        <f t="shared" si="3"/>
        <v>6807259.2754186438</v>
      </c>
      <c r="E99" s="22">
        <f t="shared" si="3"/>
        <v>2706758.055168747</v>
      </c>
      <c r="F99" s="22">
        <f t="shared" si="3"/>
        <v>2153491.0058608181</v>
      </c>
      <c r="G99" s="22">
        <f t="shared" si="3"/>
        <v>0</v>
      </c>
      <c r="H99" s="75">
        <f t="shared" si="4"/>
        <v>15983285.911646103</v>
      </c>
      <c r="I99" s="1"/>
    </row>
    <row r="100" spans="2:9" x14ac:dyDescent="0.2">
      <c r="B100" s="9" t="str">
        <f>$B$27</f>
        <v>Law</v>
      </c>
      <c r="C100" s="22">
        <f t="shared" si="3"/>
        <v>455</v>
      </c>
      <c r="D100" s="22">
        <f t="shared" si="3"/>
        <v>9359.0809236846108</v>
      </c>
      <c r="E100" s="22">
        <f t="shared" si="3"/>
        <v>2909.509059346859</v>
      </c>
      <c r="F100" s="22">
        <f t="shared" si="3"/>
        <v>2909.509059346859</v>
      </c>
      <c r="G100" s="22">
        <f t="shared" si="3"/>
        <v>51925999.60695789</v>
      </c>
      <c r="H100" s="75">
        <f t="shared" si="4"/>
        <v>51941632.706000268</v>
      </c>
      <c r="I100" s="1"/>
    </row>
    <row r="101" spans="2:9" x14ac:dyDescent="0.2">
      <c r="B101" s="9" t="str">
        <f>$B$28</f>
        <v>Social Service</v>
      </c>
      <c r="C101" s="22">
        <f t="shared" si="3"/>
        <v>2142014.7358995806</v>
      </c>
      <c r="D101" s="22">
        <f t="shared" si="3"/>
        <v>7333129.6629894469</v>
      </c>
      <c r="E101" s="22">
        <f t="shared" si="3"/>
        <v>12951097.622767422</v>
      </c>
      <c r="F101" s="22">
        <f t="shared" si="3"/>
        <v>2350164.1639698022</v>
      </c>
      <c r="G101" s="22">
        <f t="shared" si="3"/>
        <v>0</v>
      </c>
      <c r="H101" s="75">
        <f t="shared" si="4"/>
        <v>24776406.185626253</v>
      </c>
      <c r="I101" s="1"/>
    </row>
    <row r="102" spans="2:9" x14ac:dyDescent="0.2">
      <c r="B102" s="9" t="str">
        <f>$B$29</f>
        <v>Library Science</v>
      </c>
      <c r="C102" s="22">
        <f t="shared" si="3"/>
        <v>427397.30615758407</v>
      </c>
      <c r="D102" s="22">
        <f t="shared" si="3"/>
        <v>402906.87975918804</v>
      </c>
      <c r="E102" s="22">
        <f t="shared" si="3"/>
        <v>4899154.1834098743</v>
      </c>
      <c r="F102" s="22">
        <f t="shared" si="3"/>
        <v>393026.37384383834</v>
      </c>
      <c r="G102" s="22">
        <f t="shared" si="3"/>
        <v>0</v>
      </c>
      <c r="H102" s="75">
        <f t="shared" si="4"/>
        <v>6122484.7431704849</v>
      </c>
      <c r="I102" s="1"/>
    </row>
    <row r="103" spans="2:9" x14ac:dyDescent="0.2">
      <c r="B103" s="9" t="str">
        <f>$B$30</f>
        <v>Veterinary Science</v>
      </c>
      <c r="C103" s="22">
        <f t="shared" ref="C103:G112" si="5">C79+C54</f>
        <v>0</v>
      </c>
      <c r="D103" s="22">
        <f t="shared" si="5"/>
        <v>0</v>
      </c>
      <c r="E103" s="22">
        <f t="shared" si="5"/>
        <v>0</v>
      </c>
      <c r="F103" s="22">
        <f t="shared" si="5"/>
        <v>0</v>
      </c>
      <c r="G103" s="22">
        <f t="shared" si="5"/>
        <v>20551335.408</v>
      </c>
      <c r="H103" s="75">
        <f t="shared" si="4"/>
        <v>20551335.408</v>
      </c>
      <c r="I103" s="1"/>
    </row>
    <row r="104" spans="2:9" x14ac:dyDescent="0.2">
      <c r="B104" s="9" t="str">
        <f>$B$31</f>
        <v>Vocational Training</v>
      </c>
      <c r="C104" s="22">
        <f t="shared" si="5"/>
        <v>1375913.6079099588</v>
      </c>
      <c r="D104" s="22">
        <f t="shared" si="5"/>
        <v>715912.01190826437</v>
      </c>
      <c r="E104" s="22">
        <f t="shared" si="5"/>
        <v>0</v>
      </c>
      <c r="F104" s="22">
        <f t="shared" si="5"/>
        <v>0</v>
      </c>
      <c r="G104" s="22">
        <f t="shared" si="5"/>
        <v>0</v>
      </c>
      <c r="H104" s="75">
        <f t="shared" si="4"/>
        <v>2091825.6198182232</v>
      </c>
      <c r="I104" s="1"/>
    </row>
    <row r="105" spans="2:9" x14ac:dyDescent="0.2">
      <c r="B105" s="9" t="str">
        <f>$B$32</f>
        <v>Physical Training</v>
      </c>
      <c r="C105" s="22">
        <f t="shared" si="5"/>
        <v>3561369.3558126534</v>
      </c>
      <c r="D105" s="22">
        <f t="shared" si="5"/>
        <v>336514</v>
      </c>
      <c r="E105" s="22">
        <f t="shared" si="5"/>
        <v>0</v>
      </c>
      <c r="F105" s="22">
        <f t="shared" si="5"/>
        <v>0</v>
      </c>
      <c r="G105" s="22">
        <f t="shared" si="5"/>
        <v>0</v>
      </c>
      <c r="H105" s="75">
        <f t="shared" si="4"/>
        <v>3897883.3558126534</v>
      </c>
      <c r="I105" s="1"/>
    </row>
    <row r="106" spans="2:9" x14ac:dyDescent="0.2">
      <c r="B106" s="9" t="str">
        <f>$B$33</f>
        <v>Health Services</v>
      </c>
      <c r="C106" s="22">
        <f t="shared" si="5"/>
        <v>10087300.54071369</v>
      </c>
      <c r="D106" s="22">
        <f t="shared" si="5"/>
        <v>25881763.26881079</v>
      </c>
      <c r="E106" s="22">
        <f t="shared" si="5"/>
        <v>21985621.430537321</v>
      </c>
      <c r="F106" s="22">
        <f t="shared" si="5"/>
        <v>7440129.5909943907</v>
      </c>
      <c r="G106" s="22">
        <f t="shared" si="5"/>
        <v>6363554.136524505</v>
      </c>
      <c r="H106" s="75">
        <f t="shared" si="4"/>
        <v>71758368.967580691</v>
      </c>
      <c r="I106" s="1"/>
    </row>
    <row r="107" spans="2:9" x14ac:dyDescent="0.2">
      <c r="B107" s="9" t="str">
        <f>$B$34</f>
        <v>Pharmacy</v>
      </c>
      <c r="C107" s="22">
        <f t="shared" si="5"/>
        <v>1156</v>
      </c>
      <c r="D107" s="22">
        <f t="shared" si="5"/>
        <v>184490.37</v>
      </c>
      <c r="E107" s="22">
        <f t="shared" si="5"/>
        <v>4264023.4399999995</v>
      </c>
      <c r="F107" s="22">
        <f t="shared" si="5"/>
        <v>5942698.4199999999</v>
      </c>
      <c r="G107" s="22">
        <f t="shared" si="5"/>
        <v>13589451.890000001</v>
      </c>
      <c r="H107" s="75">
        <f t="shared" si="4"/>
        <v>23981820.120000001</v>
      </c>
      <c r="I107" s="1"/>
    </row>
    <row r="108" spans="2:9" x14ac:dyDescent="0.2">
      <c r="B108" s="9" t="str">
        <f>$B$35</f>
        <v>Business Administration</v>
      </c>
      <c r="C108" s="22">
        <f t="shared" si="5"/>
        <v>35958421.808154963</v>
      </c>
      <c r="D108" s="22">
        <f t="shared" si="5"/>
        <v>159516192.29648054</v>
      </c>
      <c r="E108" s="22">
        <f t="shared" si="5"/>
        <v>110875968.55986492</v>
      </c>
      <c r="F108" s="22">
        <f t="shared" si="5"/>
        <v>41328789.313736044</v>
      </c>
      <c r="G108" s="22">
        <f t="shared" si="5"/>
        <v>0</v>
      </c>
      <c r="H108" s="75">
        <f t="shared" si="4"/>
        <v>347679371.97823644</v>
      </c>
      <c r="I108" s="1"/>
    </row>
    <row r="109" spans="2:9" x14ac:dyDescent="0.2">
      <c r="B109" s="9" t="str">
        <f>$B$36</f>
        <v>Optometry</v>
      </c>
      <c r="C109" s="22">
        <f t="shared" si="5"/>
        <v>0</v>
      </c>
      <c r="D109" s="22">
        <f t="shared" si="5"/>
        <v>0</v>
      </c>
      <c r="E109" s="22">
        <f t="shared" si="5"/>
        <v>0</v>
      </c>
      <c r="F109" s="22">
        <f t="shared" si="5"/>
        <v>0</v>
      </c>
      <c r="G109" s="22">
        <f t="shared" si="5"/>
        <v>7336411.6299999999</v>
      </c>
      <c r="H109" s="75">
        <f t="shared" si="4"/>
        <v>7336411.6299999999</v>
      </c>
      <c r="I109" s="1"/>
    </row>
    <row r="110" spans="2:9" x14ac:dyDescent="0.2">
      <c r="B110" s="9" t="str">
        <f>$B$37</f>
        <v>Teacher Ed-Practice Teaching</v>
      </c>
      <c r="C110" s="22">
        <f t="shared" si="5"/>
        <v>153943.54874406487</v>
      </c>
      <c r="D110" s="22">
        <f t="shared" si="5"/>
        <v>7495104.9091419503</v>
      </c>
      <c r="E110" s="22">
        <f t="shared" si="5"/>
        <v>0</v>
      </c>
      <c r="F110" s="22">
        <f t="shared" si="5"/>
        <v>0</v>
      </c>
      <c r="G110" s="22">
        <f t="shared" si="5"/>
        <v>0</v>
      </c>
      <c r="H110" s="75">
        <f t="shared" si="4"/>
        <v>7649048.4578860151</v>
      </c>
      <c r="I110" s="1"/>
    </row>
    <row r="111" spans="2:9" x14ac:dyDescent="0.2">
      <c r="B111" s="9" t="str">
        <f>$B$38</f>
        <v>Technology</v>
      </c>
      <c r="C111" s="22">
        <f t="shared" si="5"/>
        <v>7676193.5038566524</v>
      </c>
      <c r="D111" s="22">
        <f t="shared" si="5"/>
        <v>16003780.012217555</v>
      </c>
      <c r="E111" s="22">
        <f t="shared" si="5"/>
        <v>3674532.9990551965</v>
      </c>
      <c r="F111" s="22">
        <f t="shared" si="5"/>
        <v>52250.569477895377</v>
      </c>
      <c r="G111" s="22">
        <f t="shared" si="5"/>
        <v>0</v>
      </c>
      <c r="H111" s="75">
        <f t="shared" si="4"/>
        <v>27406757.084607299</v>
      </c>
      <c r="I111" s="1"/>
    </row>
    <row r="112" spans="2:9" x14ac:dyDescent="0.2">
      <c r="B112" s="9" t="str">
        <f>$B$39</f>
        <v>Nursing</v>
      </c>
      <c r="C112" s="22">
        <f t="shared" si="5"/>
        <v>2487220.1123284712</v>
      </c>
      <c r="D112" s="22">
        <f t="shared" si="5"/>
        <v>39063967.193171941</v>
      </c>
      <c r="E112" s="22">
        <f t="shared" si="5"/>
        <v>19830688.700720195</v>
      </c>
      <c r="F112" s="22">
        <f t="shared" si="5"/>
        <v>5946430.353779397</v>
      </c>
      <c r="G112" s="22">
        <f t="shared" si="5"/>
        <v>0</v>
      </c>
      <c r="H112" s="75">
        <f t="shared" si="4"/>
        <v>67328306.359999999</v>
      </c>
      <c r="I112" s="1"/>
    </row>
    <row r="113" spans="2:9" x14ac:dyDescent="0.2">
      <c r="B113" s="39" t="str">
        <f>$B$40</f>
        <v>Totals</v>
      </c>
      <c r="C113" s="40">
        <f>SUM(C93:C112)</f>
        <v>565036024.53293717</v>
      </c>
      <c r="D113" s="40">
        <f>SUM(D93:D112)</f>
        <v>792790784.20078409</v>
      </c>
      <c r="E113" s="40">
        <f>SUM(E93:E112)</f>
        <v>535530300.69401151</v>
      </c>
      <c r="F113" s="40">
        <f>SUM(F93:F112)</f>
        <v>427560713.69879514</v>
      </c>
      <c r="G113" s="40">
        <f>SUM(G93:G112)</f>
        <v>99769469.671482384</v>
      </c>
      <c r="H113" s="40">
        <f t="shared" si="4"/>
        <v>2420687292.7980103</v>
      </c>
      <c r="I113" s="1"/>
    </row>
    <row r="114" spans="2:9" x14ac:dyDescent="0.2">
      <c r="B114" s="50"/>
      <c r="C114" s="51"/>
      <c r="D114" s="51"/>
      <c r="E114" s="51"/>
      <c r="F114" s="51"/>
      <c r="G114" s="51"/>
      <c r="H114" s="52"/>
      <c r="I114" s="1"/>
    </row>
    <row r="115" spans="2:9" ht="15" thickBot="1" x14ac:dyDescent="0.25">
      <c r="B115" s="365" t="s">
        <v>68</v>
      </c>
      <c r="C115" s="365"/>
      <c r="D115" s="365"/>
      <c r="E115" s="365"/>
      <c r="F115" s="365"/>
      <c r="G115" s="365"/>
      <c r="H115" s="78"/>
      <c r="I115" s="78"/>
    </row>
    <row r="116" spans="2:9" ht="15" thickBot="1" x14ac:dyDescent="0.25">
      <c r="B116" s="68" t="s">
        <v>32</v>
      </c>
      <c r="C116" s="69" t="s">
        <v>26</v>
      </c>
      <c r="D116" s="69" t="s">
        <v>27</v>
      </c>
      <c r="E116" s="69" t="s">
        <v>28</v>
      </c>
      <c r="F116" s="69" t="s">
        <v>29</v>
      </c>
      <c r="G116" s="69" t="s">
        <v>30</v>
      </c>
      <c r="H116" s="70" t="s">
        <v>1</v>
      </c>
      <c r="I116" s="1"/>
    </row>
    <row r="117" spans="2:9" x14ac:dyDescent="0.2">
      <c r="B117" s="9" t="str">
        <f>$B$20</f>
        <v>Liberal Arts</v>
      </c>
      <c r="C117" s="21">
        <f>SUM(UTA:SRSU!C168)</f>
        <v>245537855.91092199</v>
      </c>
      <c r="D117" s="21">
        <f>SUM(UTA:SRSU!D168)</f>
        <v>185365486.59239408</v>
      </c>
      <c r="E117" s="21">
        <f>SUM(UTA:SRSU!E168)</f>
        <v>113974324.81134504</v>
      </c>
      <c r="F117" s="21">
        <f>SUM(UTA:SRSU!F168)</f>
        <v>130416093.89975652</v>
      </c>
      <c r="G117" s="21">
        <f>SUM(UTA:SRSU!G168)</f>
        <v>0</v>
      </c>
      <c r="H117" s="40">
        <f t="shared" ref="H117:H137" si="6">SUM(C117:G117)</f>
        <v>675293761.21441758</v>
      </c>
      <c r="I117" s="56"/>
    </row>
    <row r="118" spans="2:9" x14ac:dyDescent="0.2">
      <c r="B118" s="9" t="str">
        <f>$B$21</f>
        <v>Science</v>
      </c>
      <c r="C118" s="22">
        <f>SUM(UTA:SRSU!C169)</f>
        <v>221687423.53518611</v>
      </c>
      <c r="D118" s="22">
        <f>SUM(UTA:SRSU!D169)</f>
        <v>224162689.85383502</v>
      </c>
      <c r="E118" s="22">
        <f>SUM(UTA:SRSU!E169)</f>
        <v>122617561.80010507</v>
      </c>
      <c r="F118" s="22">
        <f>SUM(UTA:SRSU!F169)</f>
        <v>253964830.66554853</v>
      </c>
      <c r="G118" s="22">
        <f>SUM(UTA:SRSU!G169)</f>
        <v>0</v>
      </c>
      <c r="H118" s="75">
        <f t="shared" si="6"/>
        <v>822432505.85467482</v>
      </c>
      <c r="I118" s="56"/>
    </row>
    <row r="119" spans="2:9" x14ac:dyDescent="0.2">
      <c r="B119" s="9" t="str">
        <f>$B$22</f>
        <v>Fine Arts</v>
      </c>
      <c r="C119" s="22">
        <f>SUM(UTA:SRSU!C170)</f>
        <v>48778964.308902934</v>
      </c>
      <c r="D119" s="22">
        <f>SUM(UTA:SRSU!D170)</f>
        <v>42681725.670051426</v>
      </c>
      <c r="E119" s="22">
        <f>SUM(UTA:SRSU!E170)</f>
        <v>21726796.962027606</v>
      </c>
      <c r="F119" s="22">
        <f>SUM(UTA:SRSU!F170)</f>
        <v>10343249.531449525</v>
      </c>
      <c r="G119" s="22">
        <f>SUM(UTA:SRSU!G170)</f>
        <v>0</v>
      </c>
      <c r="H119" s="75">
        <f t="shared" si="6"/>
        <v>123530736.4724315</v>
      </c>
      <c r="I119" s="56"/>
    </row>
    <row r="120" spans="2:9" x14ac:dyDescent="0.2">
      <c r="B120" s="9" t="str">
        <f>$B$23</f>
        <v>Teacher Education</v>
      </c>
      <c r="C120" s="22">
        <f>SUM(UTA:SRSU!C171)</f>
        <v>8579304.2637396753</v>
      </c>
      <c r="D120" s="22">
        <f>SUM(UTA:SRSU!D171)</f>
        <v>42250414.90227928</v>
      </c>
      <c r="E120" s="22">
        <f>SUM(UTA:SRSU!E171)</f>
        <v>51940824.209489055</v>
      </c>
      <c r="F120" s="22">
        <f>SUM(UTA:SRSU!F171)</f>
        <v>50856663.345425077</v>
      </c>
      <c r="G120" s="22">
        <f>SUM(UTA:SRSU!G171)</f>
        <v>2463.594871670316</v>
      </c>
      <c r="H120" s="75">
        <f t="shared" si="6"/>
        <v>153629670.31580475</v>
      </c>
      <c r="I120" s="56"/>
    </row>
    <row r="121" spans="2:9" x14ac:dyDescent="0.2">
      <c r="B121" s="9" t="str">
        <f>$B$24</f>
        <v>Agriculture</v>
      </c>
      <c r="C121" s="22">
        <f>SUM(UTA:SRSU!C172)</f>
        <v>17710030.718571708</v>
      </c>
      <c r="D121" s="22">
        <f>SUM(UTA:SRSU!D172)</f>
        <v>23565156.805539034</v>
      </c>
      <c r="E121" s="22">
        <f>SUM(UTA:SRSU!E172)</f>
        <v>16231944.243561748</v>
      </c>
      <c r="F121" s="22">
        <f>SUM(UTA:SRSU!F172)</f>
        <v>15554674.618705692</v>
      </c>
      <c r="G121" s="22">
        <f>SUM(UTA:SRSU!G172)</f>
        <v>0</v>
      </c>
      <c r="H121" s="75">
        <f t="shared" si="6"/>
        <v>73061806.386378184</v>
      </c>
      <c r="I121" s="56"/>
    </row>
    <row r="122" spans="2:9" x14ac:dyDescent="0.2">
      <c r="B122" s="9" t="str">
        <f>$B$25</f>
        <v>Engineering</v>
      </c>
      <c r="C122" s="22">
        <f>SUM(UTA:SRSU!C173)</f>
        <v>90620252.952802807</v>
      </c>
      <c r="D122" s="22">
        <f>SUM(UTA:SRSU!D173)</f>
        <v>203569229.67570287</v>
      </c>
      <c r="E122" s="22">
        <f>SUM(UTA:SRSU!E173)</f>
        <v>207916047.01177251</v>
      </c>
      <c r="F122" s="22">
        <f>SUM(UTA:SRSU!F173)</f>
        <v>278449887.70759648</v>
      </c>
      <c r="G122" s="22">
        <f>SUM(UTA:SRSU!G173)</f>
        <v>0</v>
      </c>
      <c r="H122" s="75">
        <f t="shared" si="6"/>
        <v>780555417.34787464</v>
      </c>
      <c r="I122" s="56"/>
    </row>
    <row r="123" spans="2:9" x14ac:dyDescent="0.2">
      <c r="B123" s="9" t="str">
        <f>$B$26</f>
        <v>Home Economics</v>
      </c>
      <c r="C123" s="22">
        <f>SUM(UTA:SRSU!C174)</f>
        <v>6043636.9231593162</v>
      </c>
      <c r="D123" s="22">
        <f>SUM(UTA:SRSU!D174)</f>
        <v>10912321.469099361</v>
      </c>
      <c r="E123" s="22">
        <f>SUM(UTA:SRSU!E174)</f>
        <v>3365860.1031015678</v>
      </c>
      <c r="F123" s="22">
        <f>SUM(UTA:SRSU!F174)</f>
        <v>2938630.3583426336</v>
      </c>
      <c r="G123" s="22">
        <f>SUM(UTA:SRSU!G174)</f>
        <v>0</v>
      </c>
      <c r="H123" s="75">
        <f t="shared" si="6"/>
        <v>23260448.853702877</v>
      </c>
      <c r="I123" s="56"/>
    </row>
    <row r="124" spans="2:9" x14ac:dyDescent="0.2">
      <c r="B124" s="9" t="str">
        <f>$B$27</f>
        <v>Law</v>
      </c>
      <c r="C124" s="22">
        <f>SUM(UTA:SRSU!C175)</f>
        <v>273.27636023768451</v>
      </c>
      <c r="D124" s="22">
        <f>SUM(UTA:SRSU!D175)</f>
        <v>8112.7625517707593</v>
      </c>
      <c r="E124" s="22">
        <f>SUM(UTA:SRSU!E175)</f>
        <v>3717.2109591599883</v>
      </c>
      <c r="F124" s="22">
        <f>SUM(UTA:SRSU!F175)</f>
        <v>3717.2109591599883</v>
      </c>
      <c r="G124" s="22">
        <f>SUM(UTA:SRSU!G175)</f>
        <v>46501136.395064458</v>
      </c>
      <c r="H124" s="75">
        <f t="shared" si="6"/>
        <v>46516956.855894789</v>
      </c>
      <c r="I124" s="56"/>
    </row>
    <row r="125" spans="2:9" x14ac:dyDescent="0.2">
      <c r="B125" s="9" t="str">
        <f>$B$28</f>
        <v>Social Service</v>
      </c>
      <c r="C125" s="22">
        <f>SUM(UTA:SRSU!C176)</f>
        <v>2950774.7329097888</v>
      </c>
      <c r="D125" s="22">
        <f>SUM(UTA:SRSU!D176)</f>
        <v>8644895.6339324489</v>
      </c>
      <c r="E125" s="22">
        <f>SUM(UTA:SRSU!E176)</f>
        <v>16889047.027099356</v>
      </c>
      <c r="F125" s="22">
        <f>SUM(UTA:SRSU!F176)</f>
        <v>3449978.9040583838</v>
      </c>
      <c r="G125" s="22">
        <f>SUM(UTA:SRSU!G176)</f>
        <v>0</v>
      </c>
      <c r="H125" s="75">
        <f t="shared" si="6"/>
        <v>31934696.297999978</v>
      </c>
      <c r="I125" s="56"/>
    </row>
    <row r="126" spans="2:9" x14ac:dyDescent="0.2">
      <c r="B126" s="9" t="str">
        <f>$B$29</f>
        <v>Library Science</v>
      </c>
      <c r="C126" s="22">
        <f>SUM(UTA:SRSU!C177)</f>
        <v>329417.1830985595</v>
      </c>
      <c r="D126" s="22">
        <f>SUM(UTA:SRSU!D177)</f>
        <v>428393.00583369628</v>
      </c>
      <c r="E126" s="22">
        <f>SUM(UTA:SRSU!E177)</f>
        <v>6109863.9041471332</v>
      </c>
      <c r="F126" s="22">
        <f>SUM(UTA:SRSU!F177)</f>
        <v>585698.30287540064</v>
      </c>
      <c r="G126" s="22">
        <f>SUM(UTA:SRSU!G177)</f>
        <v>0</v>
      </c>
      <c r="H126" s="75">
        <f t="shared" si="6"/>
        <v>7453372.3959547896</v>
      </c>
      <c r="I126" s="56"/>
    </row>
    <row r="127" spans="2:9" x14ac:dyDescent="0.2">
      <c r="B127" s="9" t="str">
        <f>$B$30</f>
        <v>Veterinary Science</v>
      </c>
      <c r="C127" s="22">
        <f>SUM(UTA:SRSU!C178)</f>
        <v>0</v>
      </c>
      <c r="D127" s="22">
        <f>SUM(UTA:SRSU!D178)</f>
        <v>0</v>
      </c>
      <c r="E127" s="22">
        <f>SUM(UTA:SRSU!E178)</f>
        <v>0</v>
      </c>
      <c r="F127" s="22">
        <f>SUM(UTA:SRSU!F178)</f>
        <v>0</v>
      </c>
      <c r="G127" s="22">
        <f>SUM(UTA:SRSU!G178)</f>
        <v>33371458.782628655</v>
      </c>
      <c r="H127" s="75">
        <f t="shared" si="6"/>
        <v>33371458.782628655</v>
      </c>
      <c r="I127" s="56"/>
    </row>
    <row r="128" spans="2:9" x14ac:dyDescent="0.2">
      <c r="B128" s="9" t="str">
        <f>$B$31</f>
        <v>Vocational Training</v>
      </c>
      <c r="C128" s="22">
        <f>SUM(UTA:SRSU!C179)</f>
        <v>1795580.9406761709</v>
      </c>
      <c r="D128" s="22">
        <f>SUM(UTA:SRSU!D179)</f>
        <v>932678.66319105169</v>
      </c>
      <c r="E128" s="22">
        <f>SUM(UTA:SRSU!E179)</f>
        <v>0</v>
      </c>
      <c r="F128" s="22">
        <f>SUM(UTA:SRSU!F179)</f>
        <v>0</v>
      </c>
      <c r="G128" s="22">
        <f>SUM(UTA:SRSU!G179)</f>
        <v>0</v>
      </c>
      <c r="H128" s="75">
        <f t="shared" si="6"/>
        <v>2728259.6038672226</v>
      </c>
      <c r="I128" s="56"/>
    </row>
    <row r="129" spans="2:9" x14ac:dyDescent="0.2">
      <c r="B129" s="9" t="str">
        <f>$B$32</f>
        <v>Physical Training</v>
      </c>
      <c r="C129" s="22">
        <f>SUM(UTA:SRSU!C180)</f>
        <v>5972938.3320502508</v>
      </c>
      <c r="D129" s="22">
        <f>SUM(UTA:SRSU!D180)</f>
        <v>412954.01823802094</v>
      </c>
      <c r="E129" s="22">
        <f>SUM(UTA:SRSU!E180)</f>
        <v>0</v>
      </c>
      <c r="F129" s="22">
        <f>SUM(UTA:SRSU!F180)</f>
        <v>0</v>
      </c>
      <c r="G129" s="22">
        <f>SUM(UTA:SRSU!G180)</f>
        <v>0</v>
      </c>
      <c r="H129" s="75">
        <f t="shared" si="6"/>
        <v>6385892.3502882719</v>
      </c>
      <c r="I129" s="56"/>
    </row>
    <row r="130" spans="2:9" x14ac:dyDescent="0.2">
      <c r="B130" s="9" t="str">
        <f>$B$33</f>
        <v>Health Services</v>
      </c>
      <c r="C130" s="22">
        <f>SUM(UTA:SRSU!C181)</f>
        <v>10047797.543567296</v>
      </c>
      <c r="D130" s="22">
        <f>SUM(UTA:SRSU!D181)</f>
        <v>27306090.564752717</v>
      </c>
      <c r="E130" s="22">
        <f>SUM(UTA:SRSU!E181)</f>
        <v>23708204.971090805</v>
      </c>
      <c r="F130" s="22">
        <f>SUM(UTA:SRSU!F181)</f>
        <v>8579312.2573338412</v>
      </c>
      <c r="G130" s="22">
        <f>SUM(UTA:SRSU!G181)</f>
        <v>7123892.8094324069</v>
      </c>
      <c r="H130" s="75">
        <f t="shared" si="6"/>
        <v>76765298.146177068</v>
      </c>
      <c r="I130" s="56"/>
    </row>
    <row r="131" spans="2:9" x14ac:dyDescent="0.2">
      <c r="B131" s="9" t="str">
        <f>$B$34</f>
        <v>Pharmacy</v>
      </c>
      <c r="C131" s="22">
        <f>SUM(UTA:SRSU!C182)</f>
        <v>3115.2530868489498</v>
      </c>
      <c r="D131" s="22">
        <f>SUM(UTA:SRSU!D182)</f>
        <v>626453.99817680253</v>
      </c>
      <c r="E131" s="22">
        <f>SUM(UTA:SRSU!E182)</f>
        <v>9439991.5252348762</v>
      </c>
      <c r="F131" s="22">
        <f>SUM(UTA:SRSU!F182)</f>
        <v>14709318.216672208</v>
      </c>
      <c r="G131" s="22">
        <f>SUM(UTA:SRSU!G182)</f>
        <v>33451793.700024229</v>
      </c>
      <c r="H131" s="75">
        <f t="shared" si="6"/>
        <v>58230672.69319497</v>
      </c>
      <c r="I131" s="56"/>
    </row>
    <row r="132" spans="2:9" x14ac:dyDescent="0.2">
      <c r="B132" s="9" t="str">
        <f>$B$35</f>
        <v>Business Administration</v>
      </c>
      <c r="C132" s="22">
        <f>SUM(UTA:SRSU!C183)</f>
        <v>32345537.735780738</v>
      </c>
      <c r="D132" s="22">
        <f>SUM(UTA:SRSU!D183)</f>
        <v>143820707.03512034</v>
      </c>
      <c r="E132" s="22">
        <f>SUM(UTA:SRSU!E183)</f>
        <v>110889362.60658753</v>
      </c>
      <c r="F132" s="22">
        <f>SUM(UTA:SRSU!F183)</f>
        <v>63780735.158129394</v>
      </c>
      <c r="G132" s="22">
        <f>SUM(UTA:SRSU!G183)</f>
        <v>0</v>
      </c>
      <c r="H132" s="75">
        <f t="shared" si="6"/>
        <v>350836342.53561801</v>
      </c>
      <c r="I132" s="56"/>
    </row>
    <row r="133" spans="2:9" x14ac:dyDescent="0.2">
      <c r="B133" s="9" t="str">
        <f>$B$36</f>
        <v>Optometry</v>
      </c>
      <c r="C133" s="22">
        <f>SUM(UTA:SRSU!C184)</f>
        <v>0</v>
      </c>
      <c r="D133" s="22">
        <f>SUM(UTA:SRSU!D184)</f>
        <v>0</v>
      </c>
      <c r="E133" s="22">
        <f>SUM(UTA:SRSU!E184)</f>
        <v>0</v>
      </c>
      <c r="F133" s="22">
        <f>SUM(UTA:SRSU!F184)</f>
        <v>0</v>
      </c>
      <c r="G133" s="22">
        <f>SUM(UTA:SRSU!G184)</f>
        <v>9117516.7599999998</v>
      </c>
      <c r="H133" s="75">
        <f t="shared" si="6"/>
        <v>9117516.7599999998</v>
      </c>
      <c r="I133" s="56"/>
    </row>
    <row r="134" spans="2:9" x14ac:dyDescent="0.2">
      <c r="B134" s="9" t="str">
        <f>$B$37</f>
        <v>Teacher Ed-Practice Teaching</v>
      </c>
      <c r="C134" s="22">
        <f>SUM(UTA:SRSU!C185)</f>
        <v>292603.11069776793</v>
      </c>
      <c r="D134" s="22">
        <f>SUM(UTA:SRSU!D185)</f>
        <v>10911399.862347312</v>
      </c>
      <c r="E134" s="22">
        <f>SUM(UTA:SRSU!E185)</f>
        <v>0</v>
      </c>
      <c r="F134" s="22">
        <f>SUM(UTA:SRSU!F185)</f>
        <v>0</v>
      </c>
      <c r="G134" s="22">
        <f>SUM(UTA:SRSU!G185)</f>
        <v>0</v>
      </c>
      <c r="H134" s="75">
        <f t="shared" si="6"/>
        <v>11204002.973045081</v>
      </c>
      <c r="I134" s="56"/>
    </row>
    <row r="135" spans="2:9" x14ac:dyDescent="0.2">
      <c r="B135" s="9" t="str">
        <f>$B$38</f>
        <v>Technology</v>
      </c>
      <c r="C135" s="22">
        <f>SUM(UTA:SRSU!C186)</f>
        <v>13152395.107062381</v>
      </c>
      <c r="D135" s="22">
        <f>SUM(UTA:SRSU!D186)</f>
        <v>25730254.053434737</v>
      </c>
      <c r="E135" s="22">
        <f>SUM(UTA:SRSU!E186)</f>
        <v>5899802.8201414784</v>
      </c>
      <c r="F135" s="22">
        <f>SUM(UTA:SRSU!F186)</f>
        <v>178488.90355532826</v>
      </c>
      <c r="G135" s="22">
        <f>SUM(UTA:SRSU!G186)</f>
        <v>0</v>
      </c>
      <c r="H135" s="75">
        <f t="shared" si="6"/>
        <v>44960940.88419392</v>
      </c>
      <c r="I135" s="56"/>
    </row>
    <row r="136" spans="2:9" x14ac:dyDescent="0.2">
      <c r="B136" s="9" t="str">
        <f>$B$39</f>
        <v>Nursing</v>
      </c>
      <c r="C136" s="22">
        <f>SUM(UTA:SRSU!C187)</f>
        <v>3335051.9479117836</v>
      </c>
      <c r="D136" s="22">
        <f>SUM(UTA:SRSU!D187)</f>
        <v>44661668.666858621</v>
      </c>
      <c r="E136" s="22">
        <f>SUM(UTA:SRSU!E187)</f>
        <v>26495981.422179412</v>
      </c>
      <c r="F136" s="22">
        <f>SUM(UTA:SRSU!F187)</f>
        <v>8399235.7156326715</v>
      </c>
      <c r="G136" s="22">
        <f>SUM(UTA:SRSU!G187)</f>
        <v>0</v>
      </c>
      <c r="H136" s="75">
        <f t="shared" si="6"/>
        <v>82891937.75258249</v>
      </c>
      <c r="I136" s="56"/>
    </row>
    <row r="137" spans="2:9" x14ac:dyDescent="0.2">
      <c r="B137" s="39" t="str">
        <f>$B$40</f>
        <v>Totals</v>
      </c>
      <c r="C137" s="40">
        <f>SUM(C117:C136)</f>
        <v>709182953.77648616</v>
      </c>
      <c r="D137" s="40">
        <f>SUM(D117:D136)</f>
        <v>995990633.23333883</v>
      </c>
      <c r="E137" s="40">
        <f>SUM(E117:E136)</f>
        <v>737209330.62884235</v>
      </c>
      <c r="F137" s="40">
        <f>SUM(F117:F136)</f>
        <v>842210514.79604065</v>
      </c>
      <c r="G137" s="40">
        <f>SUM(G117:G136)</f>
        <v>129568262.04202142</v>
      </c>
      <c r="H137" s="40">
        <f t="shared" si="6"/>
        <v>3414161694.4767289</v>
      </c>
      <c r="I137" s="56"/>
    </row>
    <row r="138" spans="2:9" x14ac:dyDescent="0.2">
      <c r="B138" s="50"/>
      <c r="C138" s="46"/>
      <c r="D138" s="46"/>
      <c r="E138" s="46"/>
      <c r="F138" s="46"/>
      <c r="G138" s="46"/>
      <c r="H138" s="47"/>
      <c r="I138" s="1"/>
    </row>
    <row r="139" spans="2:9" ht="15" thickBot="1" x14ac:dyDescent="0.25">
      <c r="B139" s="370" t="s">
        <v>35</v>
      </c>
      <c r="C139" s="370"/>
      <c r="D139" s="370"/>
      <c r="E139" s="370"/>
      <c r="F139" s="370"/>
      <c r="G139" s="370"/>
      <c r="H139" s="17">
        <f>H9</f>
        <v>1701056736</v>
      </c>
    </row>
    <row r="140" spans="2:9" ht="15" thickBot="1" x14ac:dyDescent="0.25">
      <c r="B140" s="68" t="s">
        <v>32</v>
      </c>
      <c r="C140" s="69" t="s">
        <v>26</v>
      </c>
      <c r="D140" s="69" t="s">
        <v>27</v>
      </c>
      <c r="E140" s="69" t="s">
        <v>28</v>
      </c>
      <c r="F140" s="69" t="s">
        <v>29</v>
      </c>
      <c r="G140" s="69" t="s">
        <v>30</v>
      </c>
      <c r="H140" s="70" t="s">
        <v>1</v>
      </c>
      <c r="I140" s="1"/>
    </row>
    <row r="141" spans="2:9" x14ac:dyDescent="0.2">
      <c r="B141" s="9" t="str">
        <f>$B$20</f>
        <v>Liberal Arts</v>
      </c>
      <c r="C141" s="42">
        <f t="shared" ref="C141:G150" si="7">$H$139*IF($H$113=0,0,C93/$H$113)</f>
        <v>175173715.92749152</v>
      </c>
      <c r="D141" s="42">
        <f t="shared" si="7"/>
        <v>131653695.25756535</v>
      </c>
      <c r="E141" s="42">
        <f t="shared" si="7"/>
        <v>78403838.655706301</v>
      </c>
      <c r="F141" s="42">
        <f t="shared" si="7"/>
        <v>73423714.643919751</v>
      </c>
      <c r="G141" s="42">
        <f t="shared" si="7"/>
        <v>0</v>
      </c>
      <c r="H141" s="42">
        <f>SUM(C141:G141)</f>
        <v>458654964.48468292</v>
      </c>
      <c r="I141" s="1"/>
    </row>
    <row r="142" spans="2:9" x14ac:dyDescent="0.2">
      <c r="B142" s="9" t="str">
        <f>$B$21</f>
        <v>Science</v>
      </c>
      <c r="C142" s="43">
        <f t="shared" si="7"/>
        <v>84100685.942976192</v>
      </c>
      <c r="D142" s="43">
        <f t="shared" si="7"/>
        <v>85190641.295089856</v>
      </c>
      <c r="E142" s="43">
        <f t="shared" si="7"/>
        <v>45110937.958574139</v>
      </c>
      <c r="F142" s="43">
        <f t="shared" si="7"/>
        <v>65577873.944267832</v>
      </c>
      <c r="G142" s="43">
        <f t="shared" si="7"/>
        <v>0</v>
      </c>
      <c r="H142" s="43">
        <f t="shared" ref="H142:H161" si="8">SUM(C142:G142)</f>
        <v>279980139.140908</v>
      </c>
      <c r="I142" s="1"/>
    </row>
    <row r="143" spans="2:9" x14ac:dyDescent="0.2">
      <c r="B143" s="9" t="str">
        <f>$B$22</f>
        <v>Fine Arts</v>
      </c>
      <c r="C143" s="43">
        <f t="shared" si="7"/>
        <v>42383112.951240644</v>
      </c>
      <c r="D143" s="43">
        <f t="shared" si="7"/>
        <v>35684299.589627519</v>
      </c>
      <c r="E143" s="43">
        <f t="shared" si="7"/>
        <v>16523236.93909836</v>
      </c>
      <c r="F143" s="43">
        <f t="shared" si="7"/>
        <v>7485630.3856721949</v>
      </c>
      <c r="G143" s="43">
        <f t="shared" si="7"/>
        <v>0</v>
      </c>
      <c r="H143" s="43">
        <f t="shared" si="8"/>
        <v>102076279.86563872</v>
      </c>
      <c r="I143" s="1"/>
    </row>
    <row r="144" spans="2:9" x14ac:dyDescent="0.2">
      <c r="B144" s="9" t="str">
        <f>$B$23</f>
        <v>Teacher Education</v>
      </c>
      <c r="C144" s="43">
        <f t="shared" si="7"/>
        <v>4913996.8641776675</v>
      </c>
      <c r="D144" s="43">
        <f t="shared" si="7"/>
        <v>25088729.006592281</v>
      </c>
      <c r="E144" s="43">
        <f t="shared" si="7"/>
        <v>30972531.724994555</v>
      </c>
      <c r="F144" s="43">
        <f t="shared" si="7"/>
        <v>22361854.0504945</v>
      </c>
      <c r="G144" s="43">
        <f t="shared" si="7"/>
        <v>1909.2805441919816</v>
      </c>
      <c r="H144" s="43">
        <f t="shared" si="8"/>
        <v>83339020.926803201</v>
      </c>
      <c r="I144" s="1"/>
    </row>
    <row r="145" spans="2:9" x14ac:dyDescent="0.2">
      <c r="B145" s="9" t="str">
        <f>$B$24</f>
        <v>Agriculture</v>
      </c>
      <c r="C145" s="43">
        <f t="shared" si="7"/>
        <v>4614949.7353021018</v>
      </c>
      <c r="D145" s="43">
        <f t="shared" si="7"/>
        <v>9715252.1885365993</v>
      </c>
      <c r="E145" s="43">
        <f t="shared" si="7"/>
        <v>6642486.8074401245</v>
      </c>
      <c r="F145" s="43">
        <f t="shared" si="7"/>
        <v>4835695.0267092707</v>
      </c>
      <c r="G145" s="43">
        <f t="shared" si="7"/>
        <v>0</v>
      </c>
      <c r="H145" s="43">
        <f t="shared" si="8"/>
        <v>25808383.757988095</v>
      </c>
      <c r="I145" s="1"/>
    </row>
    <row r="146" spans="2:9" x14ac:dyDescent="0.2">
      <c r="B146" s="9" t="str">
        <f>$B$25</f>
        <v>Engineering</v>
      </c>
      <c r="C146" s="43">
        <f t="shared" si="7"/>
        <v>37957397.448086604</v>
      </c>
      <c r="D146" s="43">
        <f t="shared" si="7"/>
        <v>84432768.314447537</v>
      </c>
      <c r="E146" s="43">
        <f t="shared" si="7"/>
        <v>71347189.329324082</v>
      </c>
      <c r="F146" s="43">
        <f t="shared" si="7"/>
        <v>80664023.622653872</v>
      </c>
      <c r="G146" s="43">
        <f t="shared" si="7"/>
        <v>0</v>
      </c>
      <c r="H146" s="43">
        <f t="shared" si="8"/>
        <v>274401378.71451211</v>
      </c>
      <c r="I146" s="1"/>
    </row>
    <row r="147" spans="2:9" x14ac:dyDescent="0.2">
      <c r="B147" s="9" t="str">
        <f>$B$26</f>
        <v>Home Economics</v>
      </c>
      <c r="C147" s="43">
        <f t="shared" si="7"/>
        <v>3032767.8164833952</v>
      </c>
      <c r="D147" s="43">
        <f t="shared" si="7"/>
        <v>4783572.9458326185</v>
      </c>
      <c r="E147" s="43">
        <f t="shared" si="7"/>
        <v>1902083.3612692733</v>
      </c>
      <c r="F147" s="43">
        <f t="shared" si="7"/>
        <v>1513293.5147524772</v>
      </c>
      <c r="G147" s="43">
        <f t="shared" si="7"/>
        <v>0</v>
      </c>
      <c r="H147" s="43">
        <f t="shared" si="8"/>
        <v>11231717.638337765</v>
      </c>
      <c r="I147" s="1"/>
    </row>
    <row r="148" spans="2:9" x14ac:dyDescent="0.2">
      <c r="B148" s="9" t="str">
        <f>$B$27</f>
        <v>Law</v>
      </c>
      <c r="C148" s="43">
        <f t="shared" si="7"/>
        <v>319.7359763000926</v>
      </c>
      <c r="D148" s="43">
        <f t="shared" si="7"/>
        <v>6576.7799481447728</v>
      </c>
      <c r="E148" s="43">
        <f t="shared" si="7"/>
        <v>2044.5598233939168</v>
      </c>
      <c r="F148" s="43">
        <f t="shared" si="7"/>
        <v>2044.5598233939168</v>
      </c>
      <c r="G148" s="43">
        <f t="shared" si="7"/>
        <v>36489253.142173424</v>
      </c>
      <c r="H148" s="43">
        <f t="shared" si="8"/>
        <v>36500238.777744658</v>
      </c>
      <c r="I148" s="1"/>
    </row>
    <row r="149" spans="2:9" x14ac:dyDescent="0.2">
      <c r="B149" s="9" t="str">
        <f>$B$28</f>
        <v>Social Service</v>
      </c>
      <c r="C149" s="43">
        <f t="shared" si="7"/>
        <v>1505228.9512792032</v>
      </c>
      <c r="D149" s="43">
        <f t="shared" si="7"/>
        <v>5153110.7079804391</v>
      </c>
      <c r="E149" s="43">
        <f t="shared" si="7"/>
        <v>9100949.1045568138</v>
      </c>
      <c r="F149" s="43">
        <f t="shared" si="7"/>
        <v>1651498.9745766497</v>
      </c>
      <c r="G149" s="43">
        <f t="shared" si="7"/>
        <v>0</v>
      </c>
      <c r="H149" s="43">
        <f t="shared" si="8"/>
        <v>17410787.738393106</v>
      </c>
      <c r="I149" s="1"/>
    </row>
    <row r="150" spans="2:9" x14ac:dyDescent="0.2">
      <c r="B150" s="9" t="str">
        <f>$B$29</f>
        <v>Library Science</v>
      </c>
      <c r="C150" s="43">
        <f t="shared" si="7"/>
        <v>300339.10978532908</v>
      </c>
      <c r="D150" s="43">
        <f t="shared" si="7"/>
        <v>283129.28474247915</v>
      </c>
      <c r="E150" s="43">
        <f t="shared" si="7"/>
        <v>3442716.1447851406</v>
      </c>
      <c r="F150" s="43">
        <f t="shared" si="7"/>
        <v>276186.09088493371</v>
      </c>
      <c r="G150" s="43">
        <f t="shared" si="7"/>
        <v>0</v>
      </c>
      <c r="H150" s="43">
        <f t="shared" si="8"/>
        <v>4302370.6301978827</v>
      </c>
      <c r="I150" s="1"/>
    </row>
    <row r="151" spans="2:9" x14ac:dyDescent="0.2">
      <c r="B151" s="9" t="str">
        <f>$B$30</f>
        <v>Veterinary Science</v>
      </c>
      <c r="C151" s="43">
        <f t="shared" ref="C151:G160" si="9">$H$139*IF($H$113=0,0,C103/$H$113)</f>
        <v>0</v>
      </c>
      <c r="D151" s="43">
        <f t="shared" si="9"/>
        <v>0</v>
      </c>
      <c r="E151" s="43">
        <f t="shared" si="9"/>
        <v>0</v>
      </c>
      <c r="F151" s="43">
        <f t="shared" si="9"/>
        <v>0</v>
      </c>
      <c r="G151" s="43">
        <f t="shared" si="9"/>
        <v>14441761.079005588</v>
      </c>
      <c r="H151" s="43">
        <f t="shared" si="8"/>
        <v>14441761.079005588</v>
      </c>
      <c r="I151" s="1"/>
    </row>
    <row r="152" spans="2:9" x14ac:dyDescent="0.2">
      <c r="B152" s="9" t="str">
        <f>$B$31</f>
        <v>Vocational Training</v>
      </c>
      <c r="C152" s="43">
        <f t="shared" si="9"/>
        <v>966877.10050477693</v>
      </c>
      <c r="D152" s="43">
        <f t="shared" si="9"/>
        <v>503083.13422517013</v>
      </c>
      <c r="E152" s="43">
        <f t="shared" si="9"/>
        <v>0</v>
      </c>
      <c r="F152" s="43">
        <f t="shared" si="9"/>
        <v>0</v>
      </c>
      <c r="G152" s="43">
        <f t="shared" si="9"/>
        <v>0</v>
      </c>
      <c r="H152" s="43">
        <f t="shared" si="8"/>
        <v>1469960.2347299471</v>
      </c>
      <c r="I152" s="1"/>
    </row>
    <row r="153" spans="2:9" x14ac:dyDescent="0.2">
      <c r="B153" s="9" t="str">
        <f>$B$32</f>
        <v>Physical Training</v>
      </c>
      <c r="C153" s="43">
        <f t="shared" si="9"/>
        <v>2502632.7647164632</v>
      </c>
      <c r="D153" s="43">
        <f t="shared" si="9"/>
        <v>236473.91720582277</v>
      </c>
      <c r="E153" s="43">
        <f t="shared" si="9"/>
        <v>0</v>
      </c>
      <c r="F153" s="43">
        <f t="shared" si="9"/>
        <v>0</v>
      </c>
      <c r="G153" s="43">
        <f t="shared" si="9"/>
        <v>0</v>
      </c>
      <c r="H153" s="43">
        <f t="shared" si="8"/>
        <v>2739106.6819222858</v>
      </c>
      <c r="I153" s="1"/>
    </row>
    <row r="154" spans="2:9" x14ac:dyDescent="0.2">
      <c r="B154" s="9" t="str">
        <f>$B$33</f>
        <v>Health Services</v>
      </c>
      <c r="C154" s="43">
        <f t="shared" si="9"/>
        <v>7088511.8387198765</v>
      </c>
      <c r="D154" s="43">
        <f t="shared" si="9"/>
        <v>18187540.323343065</v>
      </c>
      <c r="E154" s="43">
        <f t="shared" si="9"/>
        <v>15449657.434411185</v>
      </c>
      <c r="F154" s="43">
        <f t="shared" si="9"/>
        <v>5228301.3155512093</v>
      </c>
      <c r="G154" s="43">
        <f t="shared" si="9"/>
        <v>4471774.0540223196</v>
      </c>
      <c r="H154" s="43">
        <f t="shared" si="8"/>
        <v>50425784.966047652</v>
      </c>
      <c r="I154" s="1"/>
    </row>
    <row r="155" spans="2:9" x14ac:dyDescent="0.2">
      <c r="B155" s="9" t="str">
        <f>$B$34</f>
        <v>Pharmacy</v>
      </c>
      <c r="C155" s="43">
        <f t="shared" si="9"/>
        <v>812.34019473166393</v>
      </c>
      <c r="D155" s="43">
        <f t="shared" si="9"/>
        <v>129644.41443937433</v>
      </c>
      <c r="E155" s="43">
        <f t="shared" si="9"/>
        <v>2996399.3352854489</v>
      </c>
      <c r="F155" s="43">
        <f t="shared" si="9"/>
        <v>4176031.8267598199</v>
      </c>
      <c r="G155" s="43">
        <f t="shared" si="9"/>
        <v>9549531.1372138225</v>
      </c>
      <c r="H155" s="43">
        <f t="shared" si="8"/>
        <v>16852419.053893197</v>
      </c>
      <c r="I155" s="1"/>
    </row>
    <row r="156" spans="2:9" x14ac:dyDescent="0.2">
      <c r="B156" s="9" t="str">
        <f>$B$35</f>
        <v>Business Administration</v>
      </c>
      <c r="C156" s="43">
        <f t="shared" si="9"/>
        <v>25268573.852837294</v>
      </c>
      <c r="D156" s="43">
        <f t="shared" si="9"/>
        <v>112094649.40568905</v>
      </c>
      <c r="E156" s="43">
        <f t="shared" si="9"/>
        <v>77914364.95759733</v>
      </c>
      <c r="F156" s="43">
        <f t="shared" si="9"/>
        <v>29042419.341820281</v>
      </c>
      <c r="G156" s="43">
        <f t="shared" si="9"/>
        <v>0</v>
      </c>
      <c r="H156" s="43">
        <f t="shared" si="8"/>
        <v>244320007.55794391</v>
      </c>
      <c r="I156" s="1"/>
    </row>
    <row r="157" spans="2:9" x14ac:dyDescent="0.2">
      <c r="B157" s="9" t="str">
        <f>$B$36</f>
        <v>Optometry</v>
      </c>
      <c r="C157" s="43">
        <f t="shared" si="9"/>
        <v>0</v>
      </c>
      <c r="D157" s="43">
        <f t="shared" si="9"/>
        <v>0</v>
      </c>
      <c r="E157" s="43">
        <f t="shared" si="9"/>
        <v>0</v>
      </c>
      <c r="F157" s="43">
        <f t="shared" si="9"/>
        <v>0</v>
      </c>
      <c r="G157" s="43">
        <f t="shared" si="9"/>
        <v>5155417.0001261625</v>
      </c>
      <c r="H157" s="43">
        <f t="shared" si="8"/>
        <v>5155417.0001261625</v>
      </c>
      <c r="I157" s="1"/>
    </row>
    <row r="158" spans="2:9" x14ac:dyDescent="0.2">
      <c r="B158" s="9" t="str">
        <f>$B$37</f>
        <v>Teacher Ed-Practice Teaching</v>
      </c>
      <c r="C158" s="43">
        <f t="shared" si="9"/>
        <v>108178.66121491096</v>
      </c>
      <c r="D158" s="43">
        <f t="shared" si="9"/>
        <v>5266933.3749365238</v>
      </c>
      <c r="E158" s="43">
        <f t="shared" si="9"/>
        <v>0</v>
      </c>
      <c r="F158" s="43">
        <f t="shared" si="9"/>
        <v>0</v>
      </c>
      <c r="G158" s="43">
        <f t="shared" si="9"/>
        <v>0</v>
      </c>
      <c r="H158" s="43">
        <f t="shared" si="8"/>
        <v>5375112.0361514352</v>
      </c>
      <c r="I158" s="1"/>
    </row>
    <row r="159" spans="2:9" x14ac:dyDescent="0.2">
      <c r="B159" s="9" t="str">
        <f>$B$38</f>
        <v>Technology</v>
      </c>
      <c r="C159" s="43">
        <f t="shared" si="9"/>
        <v>5394187.3059868915</v>
      </c>
      <c r="D159" s="43">
        <f t="shared" si="9"/>
        <v>11246119.179556677</v>
      </c>
      <c r="E159" s="43">
        <f t="shared" si="9"/>
        <v>2582154.7162633417</v>
      </c>
      <c r="F159" s="43">
        <f t="shared" si="9"/>
        <v>36717.333723627911</v>
      </c>
      <c r="G159" s="43">
        <f t="shared" si="9"/>
        <v>0</v>
      </c>
      <c r="H159" s="43">
        <f t="shared" si="8"/>
        <v>19259178.535530537</v>
      </c>
      <c r="I159" s="1"/>
    </row>
    <row r="160" spans="2:9" x14ac:dyDescent="0.2">
      <c r="B160" s="9" t="str">
        <f>$B$39</f>
        <v>Nursing</v>
      </c>
      <c r="C160" s="43">
        <f t="shared" si="9"/>
        <v>1747810.4415133402</v>
      </c>
      <c r="D160" s="43">
        <f t="shared" si="9"/>
        <v>27450891.623436525</v>
      </c>
      <c r="E160" s="43">
        <f t="shared" si="9"/>
        <v>13935350.796545027</v>
      </c>
      <c r="F160" s="43">
        <f t="shared" si="9"/>
        <v>4178654.3179476056</v>
      </c>
      <c r="G160" s="43">
        <f t="shared" si="9"/>
        <v>0</v>
      </c>
      <c r="H160" s="43">
        <f t="shared" si="8"/>
        <v>47312707.179442495</v>
      </c>
      <c r="I160" s="1"/>
    </row>
    <row r="161" spans="2:9" x14ac:dyDescent="0.2">
      <c r="B161" s="39" t="str">
        <f>$B$40</f>
        <v>Totals</v>
      </c>
      <c r="C161" s="42">
        <f>SUM(C141:C160)</f>
        <v>397060098.7884872</v>
      </c>
      <c r="D161" s="42">
        <f>SUM(D141:D160)</f>
        <v>557107110.74319494</v>
      </c>
      <c r="E161" s="42">
        <f>SUM(E141:E160)</f>
        <v>376325941.82567453</v>
      </c>
      <c r="F161" s="42">
        <f>SUM(F141:F160)</f>
        <v>300453938.94955736</v>
      </c>
      <c r="G161" s="42">
        <f>SUM(G141:G160)</f>
        <v>70109645.693085507</v>
      </c>
      <c r="H161" s="42">
        <f t="shared" si="8"/>
        <v>1701056735.9999993</v>
      </c>
      <c r="I161" s="1"/>
    </row>
    <row r="162" spans="2:9" x14ac:dyDescent="0.2">
      <c r="B162" s="14"/>
      <c r="C162" s="18"/>
      <c r="D162" s="18"/>
      <c r="E162" s="18"/>
      <c r="F162" s="18"/>
      <c r="G162" s="18"/>
      <c r="H162" s="18"/>
      <c r="I162" s="1"/>
    </row>
    <row r="163" spans="2:9" ht="15" thickBot="1" x14ac:dyDescent="0.25">
      <c r="B163" s="370" t="s">
        <v>36</v>
      </c>
      <c r="C163" s="370"/>
      <c r="D163" s="370"/>
      <c r="E163" s="370"/>
      <c r="F163" s="370"/>
      <c r="G163" s="370"/>
      <c r="H163" s="17">
        <f>H11</f>
        <v>1059929818</v>
      </c>
    </row>
    <row r="164" spans="2:9" ht="15" thickBot="1" x14ac:dyDescent="0.25">
      <c r="B164" s="68" t="s">
        <v>32</v>
      </c>
      <c r="C164" s="69" t="s">
        <v>26</v>
      </c>
      <c r="D164" s="69" t="s">
        <v>27</v>
      </c>
      <c r="E164" s="69" t="s">
        <v>28</v>
      </c>
      <c r="F164" s="69" t="s">
        <v>29</v>
      </c>
      <c r="G164" s="69" t="s">
        <v>30</v>
      </c>
      <c r="H164" s="70" t="s">
        <v>1</v>
      </c>
      <c r="I164" s="1"/>
    </row>
    <row r="165" spans="2:9" x14ac:dyDescent="0.2">
      <c r="B165" s="9" t="str">
        <f>$B$20</f>
        <v>Liberal Arts</v>
      </c>
      <c r="C165" s="42">
        <f t="shared" ref="C165:G174" si="10">$H$163*IF($H$16=0,0,C$16/$H$16)*IF(C$40=0,0,C20/C$40)</f>
        <v>181752585.76402086</v>
      </c>
      <c r="D165" s="42">
        <f t="shared" si="10"/>
        <v>137057925.7512491</v>
      </c>
      <c r="E165" s="42">
        <f t="shared" si="10"/>
        <v>24082561.71877335</v>
      </c>
      <c r="F165" s="42">
        <f t="shared" si="10"/>
        <v>8458960.2538262252</v>
      </c>
      <c r="G165" s="42">
        <f t="shared" si="10"/>
        <v>0</v>
      </c>
      <c r="H165" s="42">
        <f>SUM(C165:G165)</f>
        <v>351352033.48786956</v>
      </c>
      <c r="I165" s="1"/>
    </row>
    <row r="166" spans="2:9" x14ac:dyDescent="0.2">
      <c r="B166" s="9" t="str">
        <f>$B$21</f>
        <v>Science</v>
      </c>
      <c r="C166" s="43">
        <f t="shared" si="10"/>
        <v>72701062.369177908</v>
      </c>
      <c r="D166" s="43">
        <f t="shared" si="10"/>
        <v>66909800.005600862</v>
      </c>
      <c r="E166" s="43">
        <f t="shared" si="10"/>
        <v>10925583.035519047</v>
      </c>
      <c r="F166" s="43">
        <f t="shared" si="10"/>
        <v>7580972.9457906652</v>
      </c>
      <c r="G166" s="43">
        <f t="shared" si="10"/>
        <v>0</v>
      </c>
      <c r="H166" s="43">
        <f t="shared" ref="H166:H185" si="11">SUM(C166:G166)</f>
        <v>158117418.35608849</v>
      </c>
      <c r="I166" s="1"/>
    </row>
    <row r="167" spans="2:9" x14ac:dyDescent="0.2">
      <c r="B167" s="9" t="str">
        <f>$B$22</f>
        <v>Fine Arts</v>
      </c>
      <c r="C167" s="43">
        <f t="shared" si="10"/>
        <v>25948511.874841988</v>
      </c>
      <c r="D167" s="43">
        <f t="shared" si="10"/>
        <v>20130424.66528235</v>
      </c>
      <c r="E167" s="43">
        <f t="shared" si="10"/>
        <v>2916511.9214055464</v>
      </c>
      <c r="F167" s="43">
        <f t="shared" si="10"/>
        <v>1183420.4685279287</v>
      </c>
      <c r="G167" s="43">
        <f t="shared" si="10"/>
        <v>0</v>
      </c>
      <c r="H167" s="43">
        <f t="shared" si="11"/>
        <v>50178868.930057816</v>
      </c>
      <c r="I167" s="1"/>
    </row>
    <row r="168" spans="2:9" x14ac:dyDescent="0.2">
      <c r="B168" s="9" t="str">
        <f>$B$23</f>
        <v>Teacher Education</v>
      </c>
      <c r="C168" s="43">
        <f t="shared" si="10"/>
        <v>3752847.6130895521</v>
      </c>
      <c r="D168" s="43">
        <f t="shared" si="10"/>
        <v>27796830.823113322</v>
      </c>
      <c r="E168" s="43">
        <f t="shared" si="10"/>
        <v>24153675.482674051</v>
      </c>
      <c r="F168" s="43">
        <f t="shared" si="10"/>
        <v>5176690.5665078377</v>
      </c>
      <c r="G168" s="43">
        <f t="shared" si="10"/>
        <v>0</v>
      </c>
      <c r="H168" s="43">
        <f t="shared" si="11"/>
        <v>60880044.48538477</v>
      </c>
      <c r="I168" s="1"/>
    </row>
    <row r="169" spans="2:9" x14ac:dyDescent="0.2">
      <c r="B169" s="9" t="str">
        <f>$B$24</f>
        <v>Agriculture</v>
      </c>
      <c r="C169" s="43">
        <f t="shared" si="10"/>
        <v>4103922.8683845592</v>
      </c>
      <c r="D169" s="43">
        <f t="shared" si="10"/>
        <v>9159729.5907864049</v>
      </c>
      <c r="E169" s="43">
        <f t="shared" si="10"/>
        <v>1416257.3075289973</v>
      </c>
      <c r="F169" s="43">
        <f t="shared" si="10"/>
        <v>743217.46560100943</v>
      </c>
      <c r="G169" s="43">
        <f t="shared" si="10"/>
        <v>0</v>
      </c>
      <c r="H169" s="43">
        <f t="shared" si="11"/>
        <v>15423127.232300971</v>
      </c>
      <c r="I169" s="1"/>
    </row>
    <row r="170" spans="2:9" x14ac:dyDescent="0.2">
      <c r="B170" s="9" t="str">
        <f>$B$25</f>
        <v>Engineering</v>
      </c>
      <c r="C170" s="43">
        <f t="shared" si="10"/>
        <v>22318348.833380308</v>
      </c>
      <c r="D170" s="43">
        <f t="shared" si="10"/>
        <v>62134463.178974368</v>
      </c>
      <c r="E170" s="43">
        <f t="shared" si="10"/>
        <v>19127737.766039938</v>
      </c>
      <c r="F170" s="43">
        <f t="shared" si="10"/>
        <v>9723648.9690483548</v>
      </c>
      <c r="G170" s="43">
        <f t="shared" si="10"/>
        <v>0</v>
      </c>
      <c r="H170" s="43">
        <f t="shared" si="11"/>
        <v>113304198.74744296</v>
      </c>
      <c r="I170" s="1"/>
    </row>
    <row r="171" spans="2:9" x14ac:dyDescent="0.2">
      <c r="B171" s="9" t="str">
        <f>$B$26</f>
        <v>Home Economics</v>
      </c>
      <c r="C171" s="43">
        <f t="shared" si="10"/>
        <v>3623334.2395334807</v>
      </c>
      <c r="D171" s="43">
        <f t="shared" si="10"/>
        <v>6184824.8610273674</v>
      </c>
      <c r="E171" s="43">
        <f t="shared" si="10"/>
        <v>803441.43982688163</v>
      </c>
      <c r="F171" s="43">
        <f t="shared" si="10"/>
        <v>190980.37973137107</v>
      </c>
      <c r="G171" s="43">
        <f t="shared" si="10"/>
        <v>0</v>
      </c>
      <c r="H171" s="43">
        <f t="shared" si="11"/>
        <v>10802580.920119099</v>
      </c>
      <c r="I171" s="1"/>
    </row>
    <row r="172" spans="2:9" x14ac:dyDescent="0.2">
      <c r="B172" s="9" t="str">
        <f>$B$27</f>
        <v>Law</v>
      </c>
      <c r="C172" s="43">
        <f t="shared" si="10"/>
        <v>0</v>
      </c>
      <c r="D172" s="43">
        <f t="shared" si="10"/>
        <v>0</v>
      </c>
      <c r="E172" s="43">
        <f t="shared" si="10"/>
        <v>0</v>
      </c>
      <c r="F172" s="43">
        <f t="shared" si="10"/>
        <v>0</v>
      </c>
      <c r="G172" s="43">
        <f t="shared" si="10"/>
        <v>5632284.1578641199</v>
      </c>
      <c r="H172" s="43">
        <f t="shared" si="11"/>
        <v>5632284.1578641199</v>
      </c>
      <c r="I172" s="1"/>
    </row>
    <row r="173" spans="2:9" x14ac:dyDescent="0.2">
      <c r="B173" s="9" t="str">
        <f>$B$28</f>
        <v>Social Service</v>
      </c>
      <c r="C173" s="43">
        <f t="shared" si="10"/>
        <v>954208.1379261174</v>
      </c>
      <c r="D173" s="43">
        <f t="shared" si="10"/>
        <v>5443257.1594978692</v>
      </c>
      <c r="E173" s="43">
        <f t="shared" si="10"/>
        <v>7133329.2683184445</v>
      </c>
      <c r="F173" s="43">
        <f t="shared" si="10"/>
        <v>113195.05789549349</v>
      </c>
      <c r="G173" s="43">
        <f t="shared" si="10"/>
        <v>0</v>
      </c>
      <c r="H173" s="43">
        <f t="shared" si="11"/>
        <v>13643989.623637924</v>
      </c>
      <c r="I173" s="1"/>
    </row>
    <row r="174" spans="2:9" x14ac:dyDescent="0.2">
      <c r="B174" s="9" t="str">
        <f>$B$29</f>
        <v>Library Science</v>
      </c>
      <c r="C174" s="43">
        <f t="shared" si="10"/>
        <v>120158.85036675632</v>
      </c>
      <c r="D174" s="43">
        <f t="shared" si="10"/>
        <v>333010.43483516981</v>
      </c>
      <c r="E174" s="43">
        <f t="shared" si="10"/>
        <v>1653331.4405805627</v>
      </c>
      <c r="F174" s="43">
        <f t="shared" si="10"/>
        <v>39182.90465613237</v>
      </c>
      <c r="G174" s="43">
        <f t="shared" si="10"/>
        <v>0</v>
      </c>
      <c r="H174" s="43">
        <f t="shared" si="11"/>
        <v>2145683.6304386212</v>
      </c>
      <c r="I174" s="1"/>
    </row>
    <row r="175" spans="2:9" x14ac:dyDescent="0.2">
      <c r="B175" s="9" t="str">
        <f>$B$30</f>
        <v>Veterinary Science</v>
      </c>
      <c r="C175" s="43">
        <f t="shared" ref="C175:G184" si="12">$H$163*IF($H$16=0,0,C$16/$H$16)*IF(C$40=0,0,C30/C$40)</f>
        <v>0</v>
      </c>
      <c r="D175" s="43">
        <f t="shared" si="12"/>
        <v>0</v>
      </c>
      <c r="E175" s="43">
        <f t="shared" si="12"/>
        <v>0</v>
      </c>
      <c r="F175" s="43">
        <f t="shared" si="12"/>
        <v>0</v>
      </c>
      <c r="G175" s="43">
        <f t="shared" si="12"/>
        <v>697650.39665074577</v>
      </c>
      <c r="H175" s="43">
        <f t="shared" si="11"/>
        <v>697650.39665074577</v>
      </c>
      <c r="I175" s="1"/>
    </row>
    <row r="176" spans="2:9" x14ac:dyDescent="0.2">
      <c r="B176" s="9" t="str">
        <f>$B$31</f>
        <v>Vocational Training</v>
      </c>
      <c r="C176" s="43">
        <f t="shared" si="12"/>
        <v>710288.94576471846</v>
      </c>
      <c r="D176" s="43">
        <f t="shared" si="12"/>
        <v>298820.097216625</v>
      </c>
      <c r="E176" s="43">
        <f t="shared" si="12"/>
        <v>0</v>
      </c>
      <c r="F176" s="43">
        <f t="shared" si="12"/>
        <v>0</v>
      </c>
      <c r="G176" s="43">
        <f t="shared" si="12"/>
        <v>0</v>
      </c>
      <c r="H176" s="43">
        <f t="shared" si="11"/>
        <v>1009109.0429813435</v>
      </c>
      <c r="I176" s="1"/>
    </row>
    <row r="177" spans="2:9" x14ac:dyDescent="0.2">
      <c r="B177" s="9" t="str">
        <f>$B$32</f>
        <v>Physical Training</v>
      </c>
      <c r="C177" s="43">
        <f t="shared" si="12"/>
        <v>1734047.963603396</v>
      </c>
      <c r="D177" s="43">
        <f t="shared" si="12"/>
        <v>327139.36675925809</v>
      </c>
      <c r="E177" s="43">
        <f t="shared" si="12"/>
        <v>0</v>
      </c>
      <c r="F177" s="43">
        <f t="shared" si="12"/>
        <v>0</v>
      </c>
      <c r="G177" s="43">
        <f t="shared" si="12"/>
        <v>0</v>
      </c>
      <c r="H177" s="43">
        <f t="shared" si="11"/>
        <v>2061187.3303626541</v>
      </c>
      <c r="I177" s="1"/>
    </row>
    <row r="178" spans="2:9" x14ac:dyDescent="0.2">
      <c r="B178" s="9" t="str">
        <f>$B$33</f>
        <v>Health Services</v>
      </c>
      <c r="C178" s="43">
        <f t="shared" si="12"/>
        <v>8292317.0811686376</v>
      </c>
      <c r="D178" s="43">
        <f t="shared" si="12"/>
        <v>24174295.481039375</v>
      </c>
      <c r="E178" s="43">
        <f t="shared" si="12"/>
        <v>9150620.7830225043</v>
      </c>
      <c r="F178" s="43">
        <f t="shared" si="12"/>
        <v>665819.13541605661</v>
      </c>
      <c r="G178" s="43">
        <f t="shared" si="12"/>
        <v>1194136.5032044316</v>
      </c>
      <c r="H178" s="43">
        <f t="shared" si="11"/>
        <v>43477188.983851008</v>
      </c>
      <c r="I178" s="1"/>
    </row>
    <row r="179" spans="2:9" x14ac:dyDescent="0.2">
      <c r="B179" s="9" t="str">
        <f>$B$34</f>
        <v>Pharmacy</v>
      </c>
      <c r="C179" s="43">
        <f t="shared" si="12"/>
        <v>561.27139135892401</v>
      </c>
      <c r="D179" s="43">
        <f t="shared" si="12"/>
        <v>89965.484339706236</v>
      </c>
      <c r="E179" s="43">
        <f t="shared" si="12"/>
        <v>112052.91522851963</v>
      </c>
      <c r="F179" s="43">
        <f t="shared" si="12"/>
        <v>208491.75193571663</v>
      </c>
      <c r="G179" s="43">
        <f t="shared" si="12"/>
        <v>2822566.6976210233</v>
      </c>
      <c r="H179" s="43">
        <f t="shared" si="11"/>
        <v>3233638.1205163249</v>
      </c>
      <c r="I179" s="1"/>
    </row>
    <row r="180" spans="2:9" x14ac:dyDescent="0.2">
      <c r="B180" s="9" t="str">
        <f>$B$35</f>
        <v>Business Administration</v>
      </c>
      <c r="C180" s="43">
        <f t="shared" si="12"/>
        <v>21138228.960432224</v>
      </c>
      <c r="D180" s="43">
        <f t="shared" si="12"/>
        <v>112325706.12452529</v>
      </c>
      <c r="E180" s="43">
        <f t="shared" si="12"/>
        <v>34382699.624586463</v>
      </c>
      <c r="F180" s="43">
        <f t="shared" si="12"/>
        <v>1375658.5711248051</v>
      </c>
      <c r="G180" s="43">
        <f t="shared" si="12"/>
        <v>0</v>
      </c>
      <c r="H180" s="43">
        <f t="shared" si="11"/>
        <v>169222293.28066877</v>
      </c>
      <c r="I180" s="1"/>
    </row>
    <row r="181" spans="2:9" x14ac:dyDescent="0.2">
      <c r="B181" s="9" t="str">
        <f>$B$36</f>
        <v>Optometry</v>
      </c>
      <c r="C181" s="43">
        <f t="shared" si="12"/>
        <v>0</v>
      </c>
      <c r="D181" s="43">
        <f t="shared" si="12"/>
        <v>0</v>
      </c>
      <c r="E181" s="43">
        <f t="shared" si="12"/>
        <v>0</v>
      </c>
      <c r="F181" s="43">
        <f t="shared" si="12"/>
        <v>0</v>
      </c>
      <c r="G181" s="43">
        <f t="shared" si="12"/>
        <v>851419.95871446689</v>
      </c>
      <c r="H181" s="43">
        <f t="shared" si="11"/>
        <v>851419.95871446689</v>
      </c>
      <c r="I181" s="1"/>
    </row>
    <row r="182" spans="2:9" x14ac:dyDescent="0.2">
      <c r="B182" s="9" t="str">
        <f>$B$37</f>
        <v>Teacher Ed-Practice Teaching</v>
      </c>
      <c r="C182" s="43">
        <f t="shared" si="12"/>
        <v>71141.148854743617</v>
      </c>
      <c r="D182" s="43">
        <f t="shared" si="12"/>
        <v>4416510.9601045996</v>
      </c>
      <c r="E182" s="43">
        <f t="shared" si="12"/>
        <v>0</v>
      </c>
      <c r="F182" s="43">
        <f t="shared" si="12"/>
        <v>0</v>
      </c>
      <c r="G182" s="43">
        <f t="shared" si="12"/>
        <v>0</v>
      </c>
      <c r="H182" s="43">
        <f t="shared" si="11"/>
        <v>4487652.1089593433</v>
      </c>
      <c r="I182" s="1"/>
    </row>
    <row r="183" spans="2:9" x14ac:dyDescent="0.2">
      <c r="B183" s="9" t="str">
        <f>$B$38</f>
        <v>Technology</v>
      </c>
      <c r="C183" s="43">
        <f t="shared" si="12"/>
        <v>3175112.2609174335</v>
      </c>
      <c r="D183" s="43">
        <f t="shared" si="12"/>
        <v>9736993.7254267856</v>
      </c>
      <c r="E183" s="43">
        <f t="shared" si="12"/>
        <v>1015341.8090184845</v>
      </c>
      <c r="F183" s="43">
        <f t="shared" si="12"/>
        <v>6095.1185020650346</v>
      </c>
      <c r="G183" s="43">
        <f t="shared" si="12"/>
        <v>0</v>
      </c>
      <c r="H183" s="43">
        <f t="shared" si="11"/>
        <v>13933542.913864769</v>
      </c>
      <c r="I183" s="1"/>
    </row>
    <row r="184" spans="2:9" x14ac:dyDescent="0.2">
      <c r="B184" s="9" t="str">
        <f>$B$39</f>
        <v>Nursing</v>
      </c>
      <c r="C184" s="43">
        <f t="shared" si="12"/>
        <v>1421045.6176889024</v>
      </c>
      <c r="D184" s="43">
        <f t="shared" si="12"/>
        <v>27169058.235172819</v>
      </c>
      <c r="E184" s="43">
        <f t="shared" si="12"/>
        <v>10204019.898347801</v>
      </c>
      <c r="F184" s="43">
        <f t="shared" si="12"/>
        <v>681782.54101670312</v>
      </c>
      <c r="G184" s="43">
        <f t="shared" si="12"/>
        <v>0</v>
      </c>
      <c r="H184" s="43">
        <f t="shared" si="11"/>
        <v>39475906.292226225</v>
      </c>
      <c r="I184" s="1"/>
    </row>
    <row r="185" spans="2:9" x14ac:dyDescent="0.2">
      <c r="B185" s="39" t="str">
        <f>$B$40</f>
        <v>Totals</v>
      </c>
      <c r="C185" s="42">
        <f>SUM(C165:C184)</f>
        <v>351817723.80054289</v>
      </c>
      <c r="D185" s="42">
        <f>SUM(D165:D184)</f>
        <v>513688755.94495124</v>
      </c>
      <c r="E185" s="42">
        <f>SUM(E165:E184)</f>
        <v>147077164.41087058</v>
      </c>
      <c r="F185" s="42">
        <f>SUM(F165:F184)</f>
        <v>36148116.129580364</v>
      </c>
      <c r="G185" s="42">
        <f>SUM(G165:G184)</f>
        <v>11198057.714054786</v>
      </c>
      <c r="H185" s="42">
        <f t="shared" si="11"/>
        <v>1059929817.9999999</v>
      </c>
      <c r="I185" s="1"/>
    </row>
    <row r="186" spans="2:9" x14ac:dyDescent="0.2">
      <c r="B186" s="44"/>
      <c r="C186" s="45"/>
      <c r="D186" s="45"/>
      <c r="E186" s="45"/>
      <c r="F186" s="45"/>
      <c r="G186" s="45"/>
      <c r="H186" s="45"/>
      <c r="I186" s="1"/>
    </row>
    <row r="187" spans="2:9" ht="15" thickBot="1" x14ac:dyDescent="0.25">
      <c r="B187" s="28" t="s">
        <v>12</v>
      </c>
      <c r="C187" s="11"/>
      <c r="D187" s="11"/>
      <c r="E187" s="11"/>
      <c r="F187" s="11"/>
      <c r="G187" s="11"/>
      <c r="H187" s="17">
        <f>H10</f>
        <v>751671885</v>
      </c>
    </row>
    <row r="188" spans="2:9" ht="15" thickBot="1" x14ac:dyDescent="0.25">
      <c r="B188" s="68" t="s">
        <v>32</v>
      </c>
      <c r="C188" s="69" t="s">
        <v>26</v>
      </c>
      <c r="D188" s="69" t="s">
        <v>27</v>
      </c>
      <c r="E188" s="69" t="s">
        <v>28</v>
      </c>
      <c r="F188" s="69" t="s">
        <v>29</v>
      </c>
      <c r="G188" s="69" t="s">
        <v>30</v>
      </c>
      <c r="H188" s="70" t="s">
        <v>1</v>
      </c>
      <c r="I188" s="1"/>
    </row>
    <row r="189" spans="2:9" x14ac:dyDescent="0.2">
      <c r="B189" s="9" t="str">
        <f>$B$20</f>
        <v>Liberal Arts</v>
      </c>
      <c r="C189" s="42">
        <f t="shared" ref="C189:G198" si="13">$H$187*IF($H$16=0,0,C$16/$H$16)*IF(C$40=0,0,C20/C$40)</f>
        <v>128893730.91008344</v>
      </c>
      <c r="D189" s="42">
        <f t="shared" si="13"/>
        <v>97197557.474160478</v>
      </c>
      <c r="E189" s="42">
        <f t="shared" si="13"/>
        <v>17078663.375030365</v>
      </c>
      <c r="F189" s="42">
        <f t="shared" si="13"/>
        <v>5998852.4628275307</v>
      </c>
      <c r="G189" s="42">
        <f t="shared" si="13"/>
        <v>0</v>
      </c>
      <c r="H189" s="42">
        <f>SUM(C189:G189)</f>
        <v>249168804.22210181</v>
      </c>
      <c r="I189" s="1"/>
    </row>
    <row r="190" spans="2:9" x14ac:dyDescent="0.2">
      <c r="B190" s="9" t="str">
        <f>$B$21</f>
        <v>Science</v>
      </c>
      <c r="C190" s="43">
        <f t="shared" si="13"/>
        <v>51557512.265913561</v>
      </c>
      <c r="D190" s="43">
        <f t="shared" si="13"/>
        <v>47450514.78038805</v>
      </c>
      <c r="E190" s="43">
        <f t="shared" si="13"/>
        <v>7748110.7291885084</v>
      </c>
      <c r="F190" s="43">
        <f t="shared" si="13"/>
        <v>5376208.9975437149</v>
      </c>
      <c r="G190" s="43">
        <f t="shared" si="13"/>
        <v>0</v>
      </c>
      <c r="H190" s="43">
        <f t="shared" ref="H190:H209" si="14">SUM(C190:G190)</f>
        <v>112132346.77303383</v>
      </c>
      <c r="I190" s="1"/>
    </row>
    <row r="191" spans="2:9" x14ac:dyDescent="0.2">
      <c r="B191" s="9" t="str">
        <f>$B$22</f>
        <v>Fine Arts</v>
      </c>
      <c r="C191" s="43">
        <f t="shared" si="13"/>
        <v>18401941.810365561</v>
      </c>
      <c r="D191" s="43">
        <f t="shared" si="13"/>
        <v>14275920.911966719</v>
      </c>
      <c r="E191" s="43">
        <f t="shared" si="13"/>
        <v>2068306.7655597159</v>
      </c>
      <c r="F191" s="43">
        <f t="shared" si="13"/>
        <v>839247.91926739749</v>
      </c>
      <c r="G191" s="43">
        <f t="shared" si="13"/>
        <v>0</v>
      </c>
      <c r="H191" s="43">
        <f t="shared" si="14"/>
        <v>35585417.407159396</v>
      </c>
      <c r="I191" s="1"/>
    </row>
    <row r="192" spans="2:9" x14ac:dyDescent="0.2">
      <c r="B192" s="9" t="str">
        <f>$B$23</f>
        <v>Teacher Education</v>
      </c>
      <c r="C192" s="43">
        <f t="shared" si="13"/>
        <v>2661412.0968609024</v>
      </c>
      <c r="D192" s="43">
        <f t="shared" si="13"/>
        <v>19712716.697848096</v>
      </c>
      <c r="E192" s="43">
        <f t="shared" si="13"/>
        <v>17129095.220661003</v>
      </c>
      <c r="F192" s="43">
        <f t="shared" si="13"/>
        <v>3671160.7599935117</v>
      </c>
      <c r="G192" s="43">
        <f t="shared" si="13"/>
        <v>0</v>
      </c>
      <c r="H192" s="43">
        <f t="shared" si="14"/>
        <v>43174384.775363505</v>
      </c>
      <c r="I192" s="1"/>
    </row>
    <row r="193" spans="2:9" x14ac:dyDescent="0.2">
      <c r="B193" s="9" t="str">
        <f>$B$24</f>
        <v>Agriculture</v>
      </c>
      <c r="C193" s="43">
        <f t="shared" si="13"/>
        <v>2910384.6179117765</v>
      </c>
      <c r="D193" s="43">
        <f t="shared" si="13"/>
        <v>6495818.0161289657</v>
      </c>
      <c r="E193" s="43">
        <f t="shared" si="13"/>
        <v>1004369.1402173063</v>
      </c>
      <c r="F193" s="43">
        <f t="shared" si="13"/>
        <v>527068.55099837703</v>
      </c>
      <c r="G193" s="43">
        <f t="shared" si="13"/>
        <v>0</v>
      </c>
      <c r="H193" s="43">
        <f t="shared" si="14"/>
        <v>10937640.325256426</v>
      </c>
      <c r="I193" s="1"/>
    </row>
    <row r="194" spans="2:9" x14ac:dyDescent="0.2">
      <c r="B194" s="9" t="str">
        <f>$B$25</f>
        <v>Engineering</v>
      </c>
      <c r="C194" s="43">
        <f t="shared" si="13"/>
        <v>15827534.099691236</v>
      </c>
      <c r="D194" s="43">
        <f t="shared" si="13"/>
        <v>44063982.60342437</v>
      </c>
      <c r="E194" s="43">
        <f t="shared" si="13"/>
        <v>13564844.066293573</v>
      </c>
      <c r="F194" s="43">
        <f t="shared" si="13"/>
        <v>6895733.4962369017</v>
      </c>
      <c r="G194" s="43">
        <f t="shared" si="13"/>
        <v>0</v>
      </c>
      <c r="H194" s="43">
        <f t="shared" si="14"/>
        <v>80352094.265646085</v>
      </c>
      <c r="I194" s="1"/>
    </row>
    <row r="195" spans="2:9" x14ac:dyDescent="0.2">
      <c r="B195" s="9" t="str">
        <f>$B$26</f>
        <v>Home Economics</v>
      </c>
      <c r="C195" s="43">
        <f t="shared" si="13"/>
        <v>2569564.9198305439</v>
      </c>
      <c r="D195" s="43">
        <f t="shared" si="13"/>
        <v>4386100.7424581246</v>
      </c>
      <c r="E195" s="43">
        <f t="shared" si="13"/>
        <v>569777.66952659329</v>
      </c>
      <c r="F195" s="43">
        <f t="shared" si="13"/>
        <v>135437.81823363659</v>
      </c>
      <c r="G195" s="43">
        <f t="shared" si="13"/>
        <v>0</v>
      </c>
      <c r="H195" s="43">
        <f t="shared" si="14"/>
        <v>7660881.1500488976</v>
      </c>
      <c r="I195" s="1"/>
    </row>
    <row r="196" spans="2:9" x14ac:dyDescent="0.2">
      <c r="B196" s="9" t="str">
        <f>$B$27</f>
        <v>Law</v>
      </c>
      <c r="C196" s="43">
        <f t="shared" si="13"/>
        <v>0</v>
      </c>
      <c r="D196" s="43">
        <f t="shared" si="13"/>
        <v>0</v>
      </c>
      <c r="E196" s="43">
        <f t="shared" si="13"/>
        <v>0</v>
      </c>
      <c r="F196" s="43">
        <f t="shared" si="13"/>
        <v>0</v>
      </c>
      <c r="G196" s="43">
        <f t="shared" si="13"/>
        <v>3994254.6930002114</v>
      </c>
      <c r="H196" s="43">
        <f t="shared" si="14"/>
        <v>3994254.6930002114</v>
      </c>
      <c r="I196" s="1"/>
    </row>
    <row r="197" spans="2:9" x14ac:dyDescent="0.2">
      <c r="B197" s="9" t="str">
        <f>$B$28</f>
        <v>Social Service</v>
      </c>
      <c r="C197" s="43">
        <f t="shared" si="13"/>
        <v>676697.09591778333</v>
      </c>
      <c r="D197" s="43">
        <f t="shared" si="13"/>
        <v>3860202.156912534</v>
      </c>
      <c r="E197" s="43">
        <f t="shared" si="13"/>
        <v>5058752.9158865456</v>
      </c>
      <c r="F197" s="43">
        <f t="shared" si="13"/>
        <v>80274.694697748113</v>
      </c>
      <c r="G197" s="43">
        <f t="shared" si="13"/>
        <v>0</v>
      </c>
      <c r="H197" s="43">
        <f t="shared" si="14"/>
        <v>9675926.8634146117</v>
      </c>
      <c r="I197" s="1"/>
    </row>
    <row r="198" spans="2:9" x14ac:dyDescent="0.2">
      <c r="B198" s="9" t="str">
        <f>$B$29</f>
        <v>Library Science</v>
      </c>
      <c r="C198" s="43">
        <f t="shared" si="13"/>
        <v>85213.216970383088</v>
      </c>
      <c r="D198" s="43">
        <f t="shared" si="13"/>
        <v>236161.46751069304</v>
      </c>
      <c r="E198" s="43">
        <f t="shared" si="13"/>
        <v>1172495.3288095505</v>
      </c>
      <c r="F198" s="43">
        <f t="shared" si="13"/>
        <v>27787.394318451275</v>
      </c>
      <c r="G198" s="43">
        <f t="shared" si="13"/>
        <v>0</v>
      </c>
      <c r="H198" s="43">
        <f t="shared" si="14"/>
        <v>1521657.4076090779</v>
      </c>
      <c r="I198" s="1"/>
    </row>
    <row r="199" spans="2:9" x14ac:dyDescent="0.2">
      <c r="B199" s="9" t="str">
        <f>$B$30</f>
        <v>Veterinary Science</v>
      </c>
      <c r="C199" s="43">
        <f t="shared" ref="C199:G208" si="15">$H$187*IF($H$16=0,0,C$16/$H$16)*IF(C$40=0,0,C30/C$40)</f>
        <v>0</v>
      </c>
      <c r="D199" s="43">
        <f t="shared" si="15"/>
        <v>0</v>
      </c>
      <c r="E199" s="43">
        <f t="shared" si="15"/>
        <v>0</v>
      </c>
      <c r="F199" s="43">
        <f t="shared" si="15"/>
        <v>0</v>
      </c>
      <c r="G199" s="43">
        <f t="shared" si="15"/>
        <v>494753.69011787127</v>
      </c>
      <c r="H199" s="43">
        <f t="shared" si="14"/>
        <v>494753.69011787127</v>
      </c>
      <c r="I199" s="1"/>
    </row>
    <row r="200" spans="2:9" x14ac:dyDescent="0.2">
      <c r="B200" s="9" t="str">
        <f>$B$31</f>
        <v>Vocational Training</v>
      </c>
      <c r="C200" s="43">
        <f t="shared" si="15"/>
        <v>503716.58735392673</v>
      </c>
      <c r="D200" s="43">
        <f t="shared" si="15"/>
        <v>211914.65881631023</v>
      </c>
      <c r="E200" s="43">
        <f t="shared" si="15"/>
        <v>0</v>
      </c>
      <c r="F200" s="43">
        <f t="shared" si="15"/>
        <v>0</v>
      </c>
      <c r="G200" s="43">
        <f t="shared" si="15"/>
        <v>0</v>
      </c>
      <c r="H200" s="43">
        <f t="shared" si="14"/>
        <v>715631.24617023696</v>
      </c>
      <c r="I200" s="1"/>
    </row>
    <row r="201" spans="2:9" x14ac:dyDescent="0.2">
      <c r="B201" s="9" t="str">
        <f>$B$32</f>
        <v>Physical Training</v>
      </c>
      <c r="C201" s="43">
        <f t="shared" si="15"/>
        <v>1229737.1763176266</v>
      </c>
      <c r="D201" s="43">
        <f t="shared" si="15"/>
        <v>231997.87409852628</v>
      </c>
      <c r="E201" s="43">
        <f t="shared" si="15"/>
        <v>0</v>
      </c>
      <c r="F201" s="43">
        <f t="shared" si="15"/>
        <v>0</v>
      </c>
      <c r="G201" s="43">
        <f t="shared" si="15"/>
        <v>0</v>
      </c>
      <c r="H201" s="43">
        <f t="shared" si="14"/>
        <v>1461735.0504161529</v>
      </c>
      <c r="I201" s="1"/>
    </row>
    <row r="202" spans="2:9" x14ac:dyDescent="0.2">
      <c r="B202" s="9" t="str">
        <f>$B$33</f>
        <v>Health Services</v>
      </c>
      <c r="C202" s="43">
        <f t="shared" si="15"/>
        <v>5880673.8951651305</v>
      </c>
      <c r="D202" s="43">
        <f t="shared" si="15"/>
        <v>17143718.333226331</v>
      </c>
      <c r="E202" s="43">
        <f t="shared" si="15"/>
        <v>6489358.3104147566</v>
      </c>
      <c r="F202" s="43">
        <f t="shared" si="15"/>
        <v>472179.87086316454</v>
      </c>
      <c r="G202" s="43">
        <f t="shared" si="15"/>
        <v>846847.42429897713</v>
      </c>
      <c r="H202" s="43">
        <f t="shared" si="14"/>
        <v>30832777.83396836</v>
      </c>
      <c r="I202" s="1"/>
    </row>
    <row r="203" spans="2:9" x14ac:dyDescent="0.2">
      <c r="B203" s="9" t="str">
        <f>$B$34</f>
        <v>Pharmacy</v>
      </c>
      <c r="C203" s="43">
        <f t="shared" si="15"/>
        <v>398.03760359851975</v>
      </c>
      <c r="D203" s="43">
        <f t="shared" si="15"/>
        <v>63800.946109966848</v>
      </c>
      <c r="E203" s="43">
        <f t="shared" si="15"/>
        <v>79464.719813709919</v>
      </c>
      <c r="F203" s="43">
        <f t="shared" si="15"/>
        <v>147856.38211422836</v>
      </c>
      <c r="G203" s="43">
        <f t="shared" si="15"/>
        <v>2001683.5021609135</v>
      </c>
      <c r="H203" s="43">
        <f t="shared" si="14"/>
        <v>2293203.5878024171</v>
      </c>
      <c r="I203" s="1"/>
    </row>
    <row r="204" spans="2:9" x14ac:dyDescent="0.2">
      <c r="B204" s="9" t="str">
        <f>$B$35</f>
        <v>Business Administration</v>
      </c>
      <c r="C204" s="43">
        <f t="shared" si="15"/>
        <v>14990626.868325051</v>
      </c>
      <c r="D204" s="43">
        <f t="shared" si="15"/>
        <v>79658175.308148548</v>
      </c>
      <c r="E204" s="43">
        <f t="shared" si="15"/>
        <v>24383226.32244477</v>
      </c>
      <c r="F204" s="43">
        <f t="shared" si="15"/>
        <v>975577.67855323118</v>
      </c>
      <c r="G204" s="43">
        <f t="shared" si="15"/>
        <v>0</v>
      </c>
      <c r="H204" s="43">
        <f t="shared" si="14"/>
        <v>120007606.17747161</v>
      </c>
      <c r="I204" s="1"/>
    </row>
    <row r="205" spans="2:9" x14ac:dyDescent="0.2">
      <c r="B205" s="9" t="str">
        <f>$B$36</f>
        <v>Optometry</v>
      </c>
      <c r="C205" s="43">
        <f t="shared" si="15"/>
        <v>0</v>
      </c>
      <c r="D205" s="43">
        <f t="shared" si="15"/>
        <v>0</v>
      </c>
      <c r="E205" s="43">
        <f t="shared" si="15"/>
        <v>0</v>
      </c>
      <c r="F205" s="43">
        <f t="shared" si="15"/>
        <v>0</v>
      </c>
      <c r="G205" s="43">
        <f t="shared" si="15"/>
        <v>603802.66167162918</v>
      </c>
      <c r="H205" s="43">
        <f t="shared" si="14"/>
        <v>603802.66167162918</v>
      </c>
      <c r="I205" s="1"/>
    </row>
    <row r="206" spans="2:9" x14ac:dyDescent="0.2">
      <c r="B206" s="9" t="str">
        <f>$B$37</f>
        <v>Teacher Ed-Practice Teaching</v>
      </c>
      <c r="C206" s="43">
        <f t="shared" si="15"/>
        <v>50451.266256112373</v>
      </c>
      <c r="D206" s="43">
        <f t="shared" si="15"/>
        <v>3132063.144302432</v>
      </c>
      <c r="E206" s="43">
        <f t="shared" si="15"/>
        <v>0</v>
      </c>
      <c r="F206" s="43">
        <f t="shared" si="15"/>
        <v>0</v>
      </c>
      <c r="G206" s="43">
        <f t="shared" si="15"/>
        <v>0</v>
      </c>
      <c r="H206" s="43">
        <f t="shared" si="14"/>
        <v>3182514.4105585441</v>
      </c>
      <c r="I206" s="1"/>
    </row>
    <row r="207" spans="2:9" x14ac:dyDescent="0.2">
      <c r="B207" s="9" t="str">
        <f>$B$38</f>
        <v>Technology</v>
      </c>
      <c r="C207" s="43">
        <f t="shared" si="15"/>
        <v>2251698.7235568264</v>
      </c>
      <c r="D207" s="43">
        <f t="shared" si="15"/>
        <v>6905197.2154487735</v>
      </c>
      <c r="E207" s="43">
        <f t="shared" si="15"/>
        <v>720051.34542241378</v>
      </c>
      <c r="F207" s="43">
        <f t="shared" si="15"/>
        <v>4322.4835606479755</v>
      </c>
      <c r="G207" s="43">
        <f t="shared" si="15"/>
        <v>0</v>
      </c>
      <c r="H207" s="43">
        <f t="shared" si="14"/>
        <v>9881269.7679886613</v>
      </c>
      <c r="I207" s="1"/>
    </row>
    <row r="208" spans="2:9" x14ac:dyDescent="0.2">
      <c r="B208" s="9" t="str">
        <f>$B$39</f>
        <v>Nursing</v>
      </c>
      <c r="C208" s="43">
        <f t="shared" si="15"/>
        <v>1007764.8727108521</v>
      </c>
      <c r="D208" s="43">
        <f t="shared" si="15"/>
        <v>19267518.34932068</v>
      </c>
      <c r="E208" s="43">
        <f t="shared" si="15"/>
        <v>7236398.8080280609</v>
      </c>
      <c r="F208" s="43">
        <f t="shared" si="15"/>
        <v>483500.66114105209</v>
      </c>
      <c r="G208" s="43">
        <f t="shared" si="15"/>
        <v>0</v>
      </c>
      <c r="H208" s="43">
        <f t="shared" si="14"/>
        <v>27995182.691200648</v>
      </c>
      <c r="I208" s="1"/>
    </row>
    <row r="209" spans="2:9" x14ac:dyDescent="0.2">
      <c r="B209" s="39" t="str">
        <f>$B$40</f>
        <v>Totals</v>
      </c>
      <c r="C209" s="42">
        <f>SUM(C189:C208)</f>
        <v>249499058.46083435</v>
      </c>
      <c r="D209" s="42">
        <f>SUM(D189:D208)</f>
        <v>364293360.6802696</v>
      </c>
      <c r="E209" s="42">
        <f>SUM(E189:E208)</f>
        <v>104302914.71729685</v>
      </c>
      <c r="F209" s="42">
        <f>SUM(F189:F208)</f>
        <v>25635209.17034959</v>
      </c>
      <c r="G209" s="42">
        <f>SUM(G189:G208)</f>
        <v>7941341.9712496027</v>
      </c>
      <c r="H209" s="42">
        <f t="shared" si="14"/>
        <v>751671885</v>
      </c>
      <c r="I209" s="54"/>
    </row>
    <row r="210" spans="2:9" x14ac:dyDescent="0.2">
      <c r="B210" s="378"/>
      <c r="C210" s="378"/>
      <c r="D210" s="378"/>
      <c r="E210" s="378"/>
      <c r="F210" s="378"/>
      <c r="G210" s="378"/>
      <c r="H210" s="379"/>
      <c r="I210" s="53"/>
    </row>
    <row r="211" spans="2:9" ht="15" thickBot="1" x14ac:dyDescent="0.25">
      <c r="B211" s="176" t="s">
        <v>238</v>
      </c>
      <c r="C211" s="11"/>
      <c r="D211" s="11"/>
      <c r="E211" s="11"/>
      <c r="F211" s="11"/>
      <c r="G211" s="11"/>
      <c r="H211" s="17"/>
    </row>
    <row r="212" spans="2:9" ht="15" thickBot="1" x14ac:dyDescent="0.25">
      <c r="B212" s="68" t="s">
        <v>32</v>
      </c>
      <c r="C212" s="69" t="s">
        <v>26</v>
      </c>
      <c r="D212" s="69" t="s">
        <v>27</v>
      </c>
      <c r="E212" s="69" t="s">
        <v>28</v>
      </c>
      <c r="F212" s="69" t="s">
        <v>29</v>
      </c>
      <c r="G212" s="69" t="s">
        <v>30</v>
      </c>
      <c r="H212" s="70" t="s">
        <v>1</v>
      </c>
      <c r="I212" s="1"/>
    </row>
    <row r="213" spans="2:9" x14ac:dyDescent="0.2">
      <c r="B213" s="9" t="str">
        <f>$B$20</f>
        <v>Liberal Arts</v>
      </c>
      <c r="C213" s="42">
        <f>SUM(UTA:SRSU!C268)</f>
        <v>978850285.96351707</v>
      </c>
      <c r="D213" s="42">
        <f>SUM(UTA:SRSU!D268)</f>
        <v>735002068.18011224</v>
      </c>
      <c r="E213" s="42">
        <f>SUM(UTA:SRSU!E268)</f>
        <v>343088089.59238821</v>
      </c>
      <c r="F213" s="42">
        <f>SUM(UTA:SRSU!F268)</f>
        <v>330818238.10172701</v>
      </c>
      <c r="G213" s="42">
        <f>SUM(UTA:SRSU!G268)</f>
        <v>0</v>
      </c>
      <c r="H213" s="42">
        <f>SUM(C213:G213)</f>
        <v>2387758681.8377447</v>
      </c>
      <c r="I213" s="1"/>
    </row>
    <row r="214" spans="2:9" x14ac:dyDescent="0.2">
      <c r="B214" s="9" t="str">
        <f>$B$21</f>
        <v>Science</v>
      </c>
      <c r="C214" s="43">
        <f>SUM(UTA:SRSU!C269)</f>
        <v>547201709.02535915</v>
      </c>
      <c r="D214" s="43">
        <f>SUM(UTA:SRSU!D269)</f>
        <v>542514558.31389618</v>
      </c>
      <c r="E214" s="43">
        <f>SUM(UTA:SRSU!E269)</f>
        <v>248496620.45229539</v>
      </c>
      <c r="F214" s="43">
        <f>SUM(UTA:SRSU!F269)</f>
        <v>429788422.84913391</v>
      </c>
      <c r="G214" s="43">
        <f>SUM(UTA:SRSU!G269)</f>
        <v>0</v>
      </c>
      <c r="H214" s="43">
        <f t="shared" ref="H214:H233" si="16">SUM(C214:G214)</f>
        <v>1768001310.6406846</v>
      </c>
      <c r="I214" s="1"/>
    </row>
    <row r="215" spans="2:9" x14ac:dyDescent="0.2">
      <c r="B215" s="9" t="str">
        <f>$B$22</f>
        <v>Fine Arts</v>
      </c>
      <c r="C215" s="43">
        <f>SUM(UTA:SRSU!C270)</f>
        <v>193253644.14227819</v>
      </c>
      <c r="D215" s="43">
        <f>SUM(UTA:SRSU!D270)</f>
        <v>160668473.24297529</v>
      </c>
      <c r="E215" s="43">
        <f>SUM(UTA:SRSU!E270)</f>
        <v>66500879.745270565</v>
      </c>
      <c r="F215" s="43">
        <f>SUM(UTA:SRSU!F270)</f>
        <v>30770447.084050115</v>
      </c>
      <c r="G215" s="43">
        <f>SUM(UTA:SRSU!G270)</f>
        <v>0</v>
      </c>
      <c r="H215" s="43">
        <f t="shared" si="16"/>
        <v>451193444.21457416</v>
      </c>
      <c r="I215" s="1"/>
    </row>
    <row r="216" spans="2:9" x14ac:dyDescent="0.2">
      <c r="B216" s="9" t="str">
        <f>$B$23</f>
        <v>Teacher Education</v>
      </c>
      <c r="C216" s="43">
        <f>SUM(UTA:SRSU!C271)</f>
        <v>27226885.325357694</v>
      </c>
      <c r="D216" s="43">
        <f>SUM(UTA:SRSU!D271)</f>
        <v>149470219.67616731</v>
      </c>
      <c r="E216" s="43">
        <f>SUM(UTA:SRSU!E271)</f>
        <v>165148575.17191547</v>
      </c>
      <c r="F216" s="43">
        <f>SUM(UTA:SRSU!F271)</f>
        <v>115114119.61736727</v>
      </c>
      <c r="G216" s="43">
        <f>SUM(UTA:SRSU!G271)</f>
        <v>7653.0400228521266</v>
      </c>
      <c r="H216" s="43">
        <f t="shared" si="16"/>
        <v>456967452.83083057</v>
      </c>
      <c r="I216" s="1"/>
    </row>
    <row r="217" spans="2:9" x14ac:dyDescent="0.2">
      <c r="B217" s="9" t="str">
        <f>$B$24</f>
        <v>Agriculture</v>
      </c>
      <c r="C217" s="43">
        <f>SUM(UTA:SRSU!C272)</f>
        <v>35626955.873448752</v>
      </c>
      <c r="D217" s="43">
        <f>SUM(UTA:SRSU!D272)</f>
        <v>60833487.269943342</v>
      </c>
      <c r="E217" s="43">
        <f>SUM(UTA:SRSU!E272)</f>
        <v>34780413.87141683</v>
      </c>
      <c r="F217" s="43">
        <f>SUM(UTA:SRSU!F272)</f>
        <v>28817003.581500828</v>
      </c>
      <c r="G217" s="43">
        <f>SUM(UTA:SRSU!G272)</f>
        <v>0</v>
      </c>
      <c r="H217" s="43">
        <f t="shared" si="16"/>
        <v>160057860.59630975</v>
      </c>
      <c r="I217" s="1"/>
    </row>
    <row r="218" spans="2:9" x14ac:dyDescent="0.2">
      <c r="B218" s="9" t="str">
        <f>$B$25</f>
        <v>Engineering</v>
      </c>
      <c r="C218" s="43">
        <f>SUM(UTA:SRSU!C273)</f>
        <v>220000644.77750787</v>
      </c>
      <c r="D218" s="43">
        <f>SUM(UTA:SRSU!D273)</f>
        <v>511035537.04176545</v>
      </c>
      <c r="E218" s="43">
        <f>SUM(UTA:SRSU!E273)</f>
        <v>415878870.34919095</v>
      </c>
      <c r="F218" s="43">
        <f>SUM(UTA:SRSU!F273)</f>
        <v>493874157.35870606</v>
      </c>
      <c r="G218" s="43">
        <f>SUM(UTA:SRSU!G273)</f>
        <v>0</v>
      </c>
      <c r="H218" s="43">
        <f t="shared" si="16"/>
        <v>1640789209.5271702</v>
      </c>
      <c r="I218" s="1"/>
    </row>
    <row r="219" spans="2:9" x14ac:dyDescent="0.2">
      <c r="B219" s="9" t="str">
        <f>$B$26</f>
        <v>Home Economics</v>
      </c>
      <c r="C219" s="43">
        <f>SUM(UTA:SRSU!C274)</f>
        <v>19951532.691225283</v>
      </c>
      <c r="D219" s="43">
        <f>SUM(UTA:SRSU!D274)</f>
        <v>33299949.353770956</v>
      </c>
      <c r="E219" s="43">
        <f>SUM(UTA:SRSU!E274)</f>
        <v>9431650.0951103084</v>
      </c>
      <c r="F219" s="43">
        <f>SUM(UTA:SRSU!F274)</f>
        <v>7137206.5256801695</v>
      </c>
      <c r="G219" s="43">
        <f>SUM(UTA:SRSU!G274)</f>
        <v>0</v>
      </c>
      <c r="H219" s="43">
        <f t="shared" si="16"/>
        <v>69820338.665786713</v>
      </c>
      <c r="I219" s="1"/>
    </row>
    <row r="220" spans="2:9" x14ac:dyDescent="0.2">
      <c r="B220" s="9" t="str">
        <f>$B$27</f>
        <v>Law</v>
      </c>
      <c r="C220" s="43">
        <f>SUM(UTA:SRSU!C275)</f>
        <v>1128.5758158630899</v>
      </c>
      <c r="D220" s="43">
        <f>SUM(UTA:SRSU!D275)</f>
        <v>22745.383464044662</v>
      </c>
      <c r="E220" s="43">
        <f>SUM(UTA:SRSU!E275)</f>
        <v>8219.1064310471575</v>
      </c>
      <c r="F220" s="43">
        <f>SUM(UTA:SRSU!F275)</f>
        <v>8219.1064310471575</v>
      </c>
      <c r="G220" s="43">
        <f>SUM(UTA:SRSU!G275)</f>
        <v>153151743.78409025</v>
      </c>
      <c r="H220" s="43">
        <f t="shared" si="16"/>
        <v>153192055.95623225</v>
      </c>
      <c r="I220" s="1"/>
    </row>
    <row r="221" spans="2:9" x14ac:dyDescent="0.2">
      <c r="B221" s="9" t="str">
        <f>$B$28</f>
        <v>Social Service</v>
      </c>
      <c r="C221" s="43">
        <f>SUM(UTA:SRSU!C276)</f>
        <v>8321724.5207714606</v>
      </c>
      <c r="D221" s="43">
        <f>SUM(UTA:SRSU!D276)</f>
        <v>30867727.015098389</v>
      </c>
      <c r="E221" s="43">
        <f>SUM(UTA:SRSU!E276)</f>
        <v>51641163.95482032</v>
      </c>
      <c r="F221" s="43">
        <f>SUM(UTA:SRSU!F276)</f>
        <v>7973244.1185137946</v>
      </c>
      <c r="G221" s="43">
        <f>SUM(UTA:SRSU!G276)</f>
        <v>0</v>
      </c>
      <c r="H221" s="43">
        <f t="shared" si="16"/>
        <v>98803859.609203964</v>
      </c>
      <c r="I221" s="1"/>
    </row>
    <row r="222" spans="2:9" x14ac:dyDescent="0.2">
      <c r="B222" s="9" t="str">
        <f>$B$29</f>
        <v>Library Science</v>
      </c>
      <c r="C222" s="43">
        <f>SUM(UTA:SRSU!C277)</f>
        <v>1317882.4314730349</v>
      </c>
      <c r="D222" s="43">
        <f>SUM(UTA:SRSU!D277)</f>
        <v>1839054.9401094397</v>
      </c>
      <c r="E222" s="43">
        <f>SUM(UTA:SRSU!E277)</f>
        <v>17615489.562355775</v>
      </c>
      <c r="F222" s="43">
        <f>SUM(UTA:SRSU!F277)</f>
        <v>1413864.9938586198</v>
      </c>
      <c r="G222" s="43">
        <f>SUM(UTA:SRSU!G277)</f>
        <v>0</v>
      </c>
      <c r="H222" s="43">
        <f t="shared" si="16"/>
        <v>22186291.92779687</v>
      </c>
      <c r="I222" s="1"/>
    </row>
    <row r="223" spans="2:9" x14ac:dyDescent="0.2">
      <c r="B223" s="9" t="str">
        <f>$B$30</f>
        <v>Veterinary Science</v>
      </c>
      <c r="C223" s="43">
        <f>SUM(UTA:SRSU!C278)</f>
        <v>0</v>
      </c>
      <c r="D223" s="43">
        <f>SUM(UTA:SRSU!D278)</f>
        <v>0</v>
      </c>
      <c r="E223" s="43">
        <f>SUM(UTA:SRSU!E278)</f>
        <v>0</v>
      </c>
      <c r="F223" s="43">
        <f>SUM(UTA:SRSU!F278)</f>
        <v>0</v>
      </c>
      <c r="G223" s="43">
        <f>SUM(UTA:SRSU!G278)</f>
        <v>73048044.985026807</v>
      </c>
      <c r="H223" s="43">
        <f t="shared" si="16"/>
        <v>73048044.985026807</v>
      </c>
      <c r="I223" s="1"/>
    </row>
    <row r="224" spans="2:9" x14ac:dyDescent="0.2">
      <c r="B224" s="9" t="str">
        <f>$B$31</f>
        <v>Vocational Training</v>
      </c>
      <c r="C224" s="43">
        <f>SUM(UTA:SRSU!C279)</f>
        <v>5273752.5131853921</v>
      </c>
      <c r="D224" s="43">
        <f>SUM(UTA:SRSU!D279)</f>
        <v>3009492.2274425435</v>
      </c>
      <c r="E224" s="43">
        <f>SUM(UTA:SRSU!E279)</f>
        <v>0</v>
      </c>
      <c r="F224" s="43">
        <f>SUM(UTA:SRSU!F279)</f>
        <v>0</v>
      </c>
      <c r="G224" s="43">
        <f>SUM(UTA:SRSU!G279)</f>
        <v>0</v>
      </c>
      <c r="H224" s="43">
        <f t="shared" si="16"/>
        <v>8283244.7406279352</v>
      </c>
      <c r="I224" s="1"/>
    </row>
    <row r="225" spans="2:9" x14ac:dyDescent="0.2">
      <c r="B225" s="9" t="str">
        <f>$B$32</f>
        <v>Physical Training</v>
      </c>
      <c r="C225" s="43">
        <f>SUM(UTA:SRSU!C280)</f>
        <v>15333784.608413603</v>
      </c>
      <c r="D225" s="43">
        <f>SUM(UTA:SRSU!D280)</f>
        <v>1649144.3052004322</v>
      </c>
      <c r="E225" s="43">
        <f>SUM(UTA:SRSU!E280)</f>
        <v>0</v>
      </c>
      <c r="F225" s="43">
        <f>SUM(UTA:SRSU!F280)</f>
        <v>0</v>
      </c>
      <c r="G225" s="43">
        <f>SUM(UTA:SRSU!G280)</f>
        <v>0</v>
      </c>
      <c r="H225" s="43">
        <f t="shared" si="16"/>
        <v>16982928.913614035</v>
      </c>
      <c r="I225" s="1"/>
    </row>
    <row r="226" spans="2:9" x14ac:dyDescent="0.2">
      <c r="B226" s="9" t="str">
        <f>$B$33</f>
        <v>Health Services</v>
      </c>
      <c r="C226" s="43">
        <f>SUM(UTA:SRSU!C281)</f>
        <v>41105580.725019842</v>
      </c>
      <c r="D226" s="43">
        <f>SUM(UTA:SRSU!D281)</f>
        <v>111825923.32826513</v>
      </c>
      <c r="E226" s="43">
        <f>SUM(UTA:SRSU!E281)</f>
        <v>73327508.96273528</v>
      </c>
      <c r="F226" s="43">
        <f>SUM(UTA:SRSU!F281)</f>
        <v>22250950.452933133</v>
      </c>
      <c r="G226" s="43">
        <f>SUM(UTA:SRSU!G281)</f>
        <v>18650100.274887778</v>
      </c>
      <c r="H226" s="43">
        <f t="shared" si="16"/>
        <v>267160063.74384114</v>
      </c>
      <c r="I226" s="1"/>
    </row>
    <row r="227" spans="2:9" x14ac:dyDescent="0.2">
      <c r="B227" s="9" t="str">
        <f>$B$34</f>
        <v>Pharmacy</v>
      </c>
      <c r="C227" s="43">
        <f>SUM(UTA:SRSU!C282)</f>
        <v>6705.0557591362704</v>
      </c>
      <c r="D227" s="43">
        <f>SUM(UTA:SRSU!D282)</f>
        <v>1231626.2108605183</v>
      </c>
      <c r="E227" s="43">
        <f>SUM(UTA:SRSU!E282)</f>
        <v>17576122.574194122</v>
      </c>
      <c r="F227" s="43">
        <f>SUM(UTA:SRSU!F282)</f>
        <v>26192228.538355</v>
      </c>
      <c r="G227" s="43">
        <f>SUM(UTA:SRSU!G282)</f>
        <v>63605511.651301622</v>
      </c>
      <c r="H227" s="43">
        <f t="shared" si="16"/>
        <v>108612194.0304704</v>
      </c>
      <c r="I227" s="1"/>
    </row>
    <row r="228" spans="2:9" x14ac:dyDescent="0.2">
      <c r="B228" s="9" t="str">
        <f>$B$35</f>
        <v>Business Administration</v>
      </c>
      <c r="C228" s="43">
        <f>SUM(UTA:SRSU!C283)</f>
        <v>129194428.38557811</v>
      </c>
      <c r="D228" s="43">
        <f>SUM(UTA:SRSU!D283)</f>
        <v>602880089.06347501</v>
      </c>
      <c r="E228" s="43">
        <f>SUM(UTA:SRSU!E283)</f>
        <v>356350914.15937263</v>
      </c>
      <c r="F228" s="43">
        <f>SUM(UTA:SRSU!F283)</f>
        <v>136520123.78503659</v>
      </c>
      <c r="G228" s="43">
        <f>SUM(UTA:SRSU!G283)</f>
        <v>0</v>
      </c>
      <c r="H228" s="43">
        <f t="shared" si="16"/>
        <v>1224945555.3934624</v>
      </c>
      <c r="I228" s="1"/>
    </row>
    <row r="229" spans="2:9" x14ac:dyDescent="0.2">
      <c r="B229" s="9" t="str">
        <f>$B$36</f>
        <v>Optometry</v>
      </c>
      <c r="C229" s="43">
        <f>SUM(UTA:SRSU!C284)</f>
        <v>0</v>
      </c>
      <c r="D229" s="43">
        <f>SUM(UTA:SRSU!D284)</f>
        <v>0</v>
      </c>
      <c r="E229" s="43">
        <f>SUM(UTA:SRSU!E284)</f>
        <v>0</v>
      </c>
      <c r="F229" s="43">
        <f>SUM(UTA:SRSU!F284)</f>
        <v>0</v>
      </c>
      <c r="G229" s="43">
        <f>SUM(UTA:SRSU!G284)</f>
        <v>24024121.885340977</v>
      </c>
      <c r="H229" s="43">
        <f t="shared" si="16"/>
        <v>24024121.885340977</v>
      </c>
      <c r="I229" s="1"/>
    </row>
    <row r="230" spans="2:9" x14ac:dyDescent="0.2">
      <c r="B230" s="9" t="str">
        <f>$B$37</f>
        <v>Teacher Ed-Practice Teaching</v>
      </c>
      <c r="C230" s="43">
        <f>SUM(UTA:SRSU!C285)</f>
        <v>677544.7061307152</v>
      </c>
      <c r="D230" s="43">
        <f>SUM(UTA:SRSU!D285)</f>
        <v>29797931.023016378</v>
      </c>
      <c r="E230" s="43">
        <f>SUM(UTA:SRSU!E285)</f>
        <v>0</v>
      </c>
      <c r="F230" s="43">
        <f>SUM(UTA:SRSU!F285)</f>
        <v>0</v>
      </c>
      <c r="G230" s="43">
        <f>SUM(UTA:SRSU!G285)</f>
        <v>0</v>
      </c>
      <c r="H230" s="43">
        <f t="shared" si="16"/>
        <v>30475475.729147095</v>
      </c>
      <c r="I230" s="1"/>
    </row>
    <row r="231" spans="2:9" x14ac:dyDescent="0.2">
      <c r="B231" s="9" t="str">
        <f>$B$38</f>
        <v>Technology</v>
      </c>
      <c r="C231" s="43">
        <f>SUM(UTA:SRSU!C286)</f>
        <v>31556667.865149226</v>
      </c>
      <c r="D231" s="43">
        <f>SUM(UTA:SRSU!D286)</f>
        <v>69037068.32629928</v>
      </c>
      <c r="E231" s="43">
        <f>SUM(UTA:SRSU!E286)</f>
        <v>13788285.8909855</v>
      </c>
      <c r="F231" s="43">
        <f>SUM(UTA:SRSU!F286)</f>
        <v>273557.65292605775</v>
      </c>
      <c r="G231" s="43">
        <f>SUM(UTA:SRSU!G286)</f>
        <v>0</v>
      </c>
      <c r="H231" s="43">
        <f t="shared" si="16"/>
        <v>114655579.73536007</v>
      </c>
      <c r="I231" s="1"/>
    </row>
    <row r="232" spans="2:9" x14ac:dyDescent="0.2">
      <c r="B232" s="9" t="str">
        <f>$B$39</f>
        <v>Nursing</v>
      </c>
      <c r="C232" s="43">
        <f>SUM(UTA:SRSU!C287)</f>
        <v>10046232.759128813</v>
      </c>
      <c r="D232" s="43">
        <f>SUM(UTA:SRSU!D287)</f>
        <v>161414974.05596471</v>
      </c>
      <c r="E232" s="43">
        <f>SUM(UTA:SRSU!E287)</f>
        <v>79277658.772578046</v>
      </c>
      <c r="F232" s="43">
        <f>SUM(UTA:SRSU!F287)</f>
        <v>19810845.723842829</v>
      </c>
      <c r="G232" s="43">
        <f>SUM(UTA:SRSU!G287)</f>
        <v>0</v>
      </c>
      <c r="H232" s="43">
        <f t="shared" si="16"/>
        <v>270549711.31151438</v>
      </c>
      <c r="I232" s="1"/>
    </row>
    <row r="233" spans="2:9" x14ac:dyDescent="0.2">
      <c r="B233" s="39" t="str">
        <f>$B$40</f>
        <v>Totals</v>
      </c>
      <c r="C233" s="42">
        <f>SUM(C213:C232)</f>
        <v>2264947089.9451194</v>
      </c>
      <c r="D233" s="42">
        <f>SUM(D213:D232)</f>
        <v>3206400068.9578266</v>
      </c>
      <c r="E233" s="42">
        <f>SUM(E213:E232)</f>
        <v>1892910462.2610605</v>
      </c>
      <c r="F233" s="42">
        <f>SUM(F213:F232)</f>
        <v>1650762629.4900622</v>
      </c>
      <c r="G233" s="42">
        <f>SUM(G213:G232)</f>
        <v>332487175.62067026</v>
      </c>
      <c r="H233" s="42">
        <f t="shared" si="16"/>
        <v>9347507426.2747402</v>
      </c>
      <c r="I233" s="92"/>
    </row>
    <row r="234" spans="2:9" x14ac:dyDescent="0.2">
      <c r="H234" s="58">
        <f>H233-H12</f>
        <v>-4368289.7252597809</v>
      </c>
    </row>
    <row r="235" spans="2:9" ht="15" thickBot="1" x14ac:dyDescent="0.25">
      <c r="B235" s="176" t="s">
        <v>227</v>
      </c>
      <c r="C235" s="11"/>
      <c r="D235" s="11"/>
      <c r="E235" s="11"/>
      <c r="F235" s="11"/>
      <c r="G235" s="11"/>
      <c r="H235" s="17"/>
    </row>
    <row r="236" spans="2:9" ht="15" thickBot="1" x14ac:dyDescent="0.25">
      <c r="B236" s="68" t="s">
        <v>32</v>
      </c>
      <c r="C236" s="69" t="s">
        <v>26</v>
      </c>
      <c r="D236" s="69" t="s">
        <v>27</v>
      </c>
      <c r="E236" s="69" t="s">
        <v>28</v>
      </c>
      <c r="F236" s="69" t="s">
        <v>29</v>
      </c>
      <c r="G236" s="69" t="s">
        <v>30</v>
      </c>
      <c r="H236" s="70" t="s">
        <v>1</v>
      </c>
      <c r="I236" s="1"/>
    </row>
    <row r="237" spans="2:9" x14ac:dyDescent="0.2">
      <c r="B237" s="9" t="str">
        <f>$B$20</f>
        <v>Liberal Arts</v>
      </c>
      <c r="C237" s="40">
        <f t="shared" ref="C237:H246" si="17">IF(C20=0,0,C213/C20)</f>
        <v>251.89951659896431</v>
      </c>
      <c r="D237" s="40">
        <f t="shared" si="17"/>
        <v>463.01238676236335</v>
      </c>
      <c r="E237" s="40">
        <f t="shared" si="17"/>
        <v>1207.520922380874</v>
      </c>
      <c r="F237" s="40">
        <f t="shared" si="17"/>
        <v>3783.6770796121259</v>
      </c>
      <c r="G237" s="41">
        <f t="shared" si="17"/>
        <v>0</v>
      </c>
      <c r="H237" s="42">
        <f t="shared" si="17"/>
        <v>408.52211971142981</v>
      </c>
      <c r="I237" s="1"/>
    </row>
    <row r="238" spans="2:9" x14ac:dyDescent="0.2">
      <c r="B238" s="9" t="str">
        <f>$B$21</f>
        <v>Science</v>
      </c>
      <c r="C238" s="75">
        <f t="shared" si="17"/>
        <v>352.04513589617733</v>
      </c>
      <c r="D238" s="75">
        <f t="shared" si="17"/>
        <v>700.05130343331587</v>
      </c>
      <c r="E238" s="75">
        <f t="shared" si="17"/>
        <v>1927.8248289549681</v>
      </c>
      <c r="F238" s="75">
        <f t="shared" si="17"/>
        <v>5484.9335466593575</v>
      </c>
      <c r="G238" s="95">
        <f t="shared" si="17"/>
        <v>0</v>
      </c>
      <c r="H238" s="43">
        <f t="shared" si="17"/>
        <v>697.00391458896888</v>
      </c>
      <c r="I238" s="1"/>
    </row>
    <row r="239" spans="2:9" x14ac:dyDescent="0.2">
      <c r="B239" s="9" t="str">
        <f>$B$22</f>
        <v>Fine Arts</v>
      </c>
      <c r="C239" s="75">
        <f t="shared" si="17"/>
        <v>348.34284606921335</v>
      </c>
      <c r="D239" s="75">
        <f t="shared" si="17"/>
        <v>689.10584479412967</v>
      </c>
      <c r="E239" s="75">
        <f t="shared" si="17"/>
        <v>1932.6594712217898</v>
      </c>
      <c r="F239" s="75">
        <f t="shared" si="17"/>
        <v>2515.5695784867653</v>
      </c>
      <c r="G239" s="95">
        <f t="shared" si="17"/>
        <v>0</v>
      </c>
      <c r="H239" s="43">
        <f t="shared" si="17"/>
        <v>540.62595163840581</v>
      </c>
      <c r="I239" s="1"/>
    </row>
    <row r="240" spans="2:9" x14ac:dyDescent="0.2">
      <c r="B240" s="9" t="str">
        <f>$B$23</f>
        <v>Teacher Education</v>
      </c>
      <c r="C240" s="75">
        <f t="shared" si="17"/>
        <v>339.33502823368184</v>
      </c>
      <c r="D240" s="75">
        <f t="shared" si="17"/>
        <v>464.26676174228623</v>
      </c>
      <c r="E240" s="75">
        <f t="shared" si="17"/>
        <v>579.53985637504775</v>
      </c>
      <c r="F240" s="75">
        <f t="shared" si="17"/>
        <v>2151.3842977062304</v>
      </c>
      <c r="G240" s="95">
        <f t="shared" si="17"/>
        <v>0</v>
      </c>
      <c r="H240" s="43">
        <f t="shared" si="17"/>
        <v>616.9758104369912</v>
      </c>
      <c r="I240" s="1"/>
    </row>
    <row r="241" spans="2:9" x14ac:dyDescent="0.2">
      <c r="B241" s="9" t="str">
        <f>$B$24</f>
        <v>Agriculture</v>
      </c>
      <c r="C241" s="75">
        <f t="shared" si="17"/>
        <v>406.0422132325312</v>
      </c>
      <c r="D241" s="75">
        <f t="shared" si="17"/>
        <v>573.41396238988921</v>
      </c>
      <c r="E241" s="75">
        <f t="shared" si="17"/>
        <v>2081.5377264598019</v>
      </c>
      <c r="F241" s="75">
        <f t="shared" si="17"/>
        <v>3751.2371233403837</v>
      </c>
      <c r="G241" s="95">
        <f t="shared" si="17"/>
        <v>0</v>
      </c>
      <c r="H241" s="43">
        <f t="shared" si="17"/>
        <v>733.46008714163838</v>
      </c>
      <c r="I241" s="1"/>
    </row>
    <row r="242" spans="2:9" x14ac:dyDescent="0.2">
      <c r="B242" s="9" t="str">
        <f>$B$25</f>
        <v>Engineering</v>
      </c>
      <c r="C242" s="75">
        <f t="shared" si="17"/>
        <v>461.05586676678786</v>
      </c>
      <c r="D242" s="75">
        <f t="shared" si="17"/>
        <v>710.11184114855791</v>
      </c>
      <c r="E242" s="75">
        <f t="shared" si="17"/>
        <v>1842.8710649189341</v>
      </c>
      <c r="F242" s="75">
        <f t="shared" si="17"/>
        <v>4913.9262460445352</v>
      </c>
      <c r="G242" s="95">
        <f t="shared" si="17"/>
        <v>0</v>
      </c>
      <c r="H242" s="43">
        <f t="shared" si="17"/>
        <v>1077.3430852918657</v>
      </c>
      <c r="I242" s="1"/>
    </row>
    <row r="243" spans="2:9" x14ac:dyDescent="0.2">
      <c r="B243" s="9" t="str">
        <f>$B$26</f>
        <v>Home Economics</v>
      </c>
      <c r="C243" s="75">
        <f t="shared" si="17"/>
        <v>257.54879743923584</v>
      </c>
      <c r="D243" s="75">
        <f t="shared" si="17"/>
        <v>464.86234684327212</v>
      </c>
      <c r="E243" s="75">
        <f t="shared" si="17"/>
        <v>995.00475737000829</v>
      </c>
      <c r="F243" s="75">
        <f t="shared" si="17"/>
        <v>3615.6061426951214</v>
      </c>
      <c r="G243" s="95">
        <f t="shared" si="17"/>
        <v>0</v>
      </c>
      <c r="H243" s="43">
        <f t="shared" si="17"/>
        <v>434.87137452686767</v>
      </c>
      <c r="I243" s="1"/>
    </row>
    <row r="244" spans="2:9" x14ac:dyDescent="0.2">
      <c r="B244" s="9" t="str">
        <f>$B$27</f>
        <v>Law</v>
      </c>
      <c r="C244" s="75">
        <f t="shared" si="17"/>
        <v>0</v>
      </c>
      <c r="D244" s="75">
        <f t="shared" si="17"/>
        <v>0</v>
      </c>
      <c r="E244" s="75">
        <f t="shared" si="17"/>
        <v>0</v>
      </c>
      <c r="F244" s="75">
        <f t="shared" si="17"/>
        <v>0</v>
      </c>
      <c r="G244" s="95">
        <f t="shared" si="17"/>
        <v>1431.9403087690994</v>
      </c>
      <c r="H244" s="43">
        <f t="shared" si="17"/>
        <v>1432.3172200780921</v>
      </c>
      <c r="I244" s="1"/>
    </row>
    <row r="245" spans="2:9" x14ac:dyDescent="0.2">
      <c r="B245" s="9" t="str">
        <f>$B$28</f>
        <v>Social Service</v>
      </c>
      <c r="C245" s="75">
        <f t="shared" si="17"/>
        <v>407.90767711246804</v>
      </c>
      <c r="D245" s="75">
        <f t="shared" si="17"/>
        <v>489.61419644854294</v>
      </c>
      <c r="E245" s="75">
        <f t="shared" si="17"/>
        <v>613.61427719935261</v>
      </c>
      <c r="F245" s="75">
        <f t="shared" si="17"/>
        <v>6814.7385628323027</v>
      </c>
      <c r="G245" s="95">
        <f t="shared" si="17"/>
        <v>0</v>
      </c>
      <c r="H245" s="43">
        <f t="shared" si="17"/>
        <v>585.4176247027342</v>
      </c>
      <c r="I245" s="1"/>
    </row>
    <row r="246" spans="2:9" x14ac:dyDescent="0.2">
      <c r="B246" s="9" t="str">
        <f>$B$29</f>
        <v>Library Science</v>
      </c>
      <c r="C246" s="75">
        <f t="shared" si="17"/>
        <v>512.99432910589132</v>
      </c>
      <c r="D246" s="75">
        <f t="shared" si="17"/>
        <v>476.80968112767425</v>
      </c>
      <c r="E246" s="75">
        <f t="shared" si="17"/>
        <v>903.0805681511215</v>
      </c>
      <c r="F246" s="75">
        <f t="shared" si="17"/>
        <v>3491.024676194123</v>
      </c>
      <c r="G246" s="95">
        <f t="shared" si="17"/>
        <v>0</v>
      </c>
      <c r="H246" s="43">
        <f t="shared" si="17"/>
        <v>842.40011876056008</v>
      </c>
      <c r="I246" s="1"/>
    </row>
    <row r="247" spans="2:9" x14ac:dyDescent="0.2">
      <c r="B247" s="9" t="str">
        <f>$B$30</f>
        <v>Veterinary Science</v>
      </c>
      <c r="C247" s="75">
        <f t="shared" ref="C247:H256" si="18">IF(C30=0,0,C223/C30)</f>
        <v>0</v>
      </c>
      <c r="D247" s="75">
        <f t="shared" si="18"/>
        <v>0</v>
      </c>
      <c r="E247" s="75">
        <f t="shared" si="18"/>
        <v>0</v>
      </c>
      <c r="F247" s="75">
        <f t="shared" si="18"/>
        <v>0</v>
      </c>
      <c r="G247" s="95">
        <f t="shared" si="18"/>
        <v>5513.892284497796</v>
      </c>
      <c r="H247" s="43">
        <f t="shared" si="18"/>
        <v>5513.892284497796</v>
      </c>
      <c r="I247" s="1"/>
    </row>
    <row r="248" spans="2:9" x14ac:dyDescent="0.2">
      <c r="B248" s="9" t="str">
        <f>$B$31</f>
        <v>Vocational Training</v>
      </c>
      <c r="C248" s="75">
        <f t="shared" si="18"/>
        <v>347.27726282005744</v>
      </c>
      <c r="D248" s="75">
        <f t="shared" si="18"/>
        <v>869.54412812555427</v>
      </c>
      <c r="E248" s="75">
        <f t="shared" si="18"/>
        <v>0</v>
      </c>
      <c r="F248" s="75">
        <f t="shared" si="18"/>
        <v>0</v>
      </c>
      <c r="G248" s="95">
        <f t="shared" si="18"/>
        <v>0</v>
      </c>
      <c r="H248" s="43">
        <f t="shared" si="18"/>
        <v>444.21326436573901</v>
      </c>
      <c r="I248" s="1"/>
    </row>
    <row r="249" spans="2:9" x14ac:dyDescent="0.2">
      <c r="B249" s="9" t="str">
        <f>$B$32</f>
        <v>Physical Training</v>
      </c>
      <c r="C249" s="75">
        <f t="shared" si="18"/>
        <v>413.59941221377795</v>
      </c>
      <c r="D249" s="75">
        <f t="shared" si="18"/>
        <v>435.24526397477757</v>
      </c>
      <c r="E249" s="75">
        <f t="shared" si="18"/>
        <v>0</v>
      </c>
      <c r="F249" s="75">
        <f t="shared" si="18"/>
        <v>0</v>
      </c>
      <c r="G249" s="95">
        <f t="shared" si="18"/>
        <v>0</v>
      </c>
      <c r="H249" s="43">
        <f t="shared" si="18"/>
        <v>415.60651233668682</v>
      </c>
      <c r="I249" s="1"/>
    </row>
    <row r="250" spans="2:9" x14ac:dyDescent="0.2">
      <c r="B250" s="9" t="str">
        <f>$B$33</f>
        <v>Health Services</v>
      </c>
      <c r="C250" s="75">
        <f t="shared" si="18"/>
        <v>231.85504385481326</v>
      </c>
      <c r="D250" s="75">
        <f t="shared" si="18"/>
        <v>399.3897087354822</v>
      </c>
      <c r="E250" s="75">
        <f t="shared" si="18"/>
        <v>679.2162669414804</v>
      </c>
      <c r="F250" s="75">
        <f t="shared" si="18"/>
        <v>3233.2098885401238</v>
      </c>
      <c r="G250" s="95">
        <f t="shared" si="18"/>
        <v>822.45988158792454</v>
      </c>
      <c r="H250" s="43">
        <f t="shared" si="18"/>
        <v>449.16024361816534</v>
      </c>
      <c r="I250" s="1"/>
    </row>
    <row r="251" spans="2:9" x14ac:dyDescent="0.2">
      <c r="B251" s="9" t="str">
        <f>$B$34</f>
        <v>Pharmacy</v>
      </c>
      <c r="C251" s="75">
        <f t="shared" si="18"/>
        <v>558.75464659468923</v>
      </c>
      <c r="D251" s="75">
        <f t="shared" si="18"/>
        <v>1181.982927889173</v>
      </c>
      <c r="E251" s="75">
        <f t="shared" si="18"/>
        <v>13295.10028305153</v>
      </c>
      <c r="F251" s="75">
        <f t="shared" si="18"/>
        <v>12154.166375106728</v>
      </c>
      <c r="G251" s="95">
        <f t="shared" si="18"/>
        <v>1186.6921332730392</v>
      </c>
      <c r="H251" s="43">
        <f t="shared" si="18"/>
        <v>1868.4361608544709</v>
      </c>
      <c r="I251" s="1"/>
    </row>
    <row r="252" spans="2:9" x14ac:dyDescent="0.2">
      <c r="B252" s="9" t="str">
        <f>$B$35</f>
        <v>Business Administration</v>
      </c>
      <c r="C252" s="75">
        <f t="shared" si="18"/>
        <v>285.86885839052013</v>
      </c>
      <c r="D252" s="75">
        <f t="shared" si="18"/>
        <v>463.40422270846</v>
      </c>
      <c r="E252" s="75">
        <f t="shared" si="18"/>
        <v>878.47540881449299</v>
      </c>
      <c r="F252" s="75">
        <f t="shared" si="18"/>
        <v>9601.2464860423788</v>
      </c>
      <c r="G252" s="95">
        <f t="shared" si="18"/>
        <v>0</v>
      </c>
      <c r="H252" s="43">
        <f t="shared" si="18"/>
        <v>563.76801336970254</v>
      </c>
      <c r="I252" s="1"/>
    </row>
    <row r="253" spans="2:9" x14ac:dyDescent="0.2">
      <c r="B253" s="9" t="str">
        <f>$B$36</f>
        <v>Optometry</v>
      </c>
      <c r="C253" s="75">
        <f t="shared" si="18"/>
        <v>0</v>
      </c>
      <c r="D253" s="75">
        <f t="shared" si="18"/>
        <v>0</v>
      </c>
      <c r="E253" s="75">
        <f t="shared" si="18"/>
        <v>0</v>
      </c>
      <c r="F253" s="75">
        <f t="shared" si="18"/>
        <v>0</v>
      </c>
      <c r="G253" s="95">
        <f t="shared" si="18"/>
        <v>1485.9056089399417</v>
      </c>
      <c r="H253" s="43">
        <f t="shared" si="18"/>
        <v>1485.9056089399417</v>
      </c>
      <c r="I253" s="1"/>
    </row>
    <row r="254" spans="2:9" x14ac:dyDescent="0.2">
      <c r="B254" s="9" t="str">
        <f>$B$37</f>
        <v>Teacher Ed-Practice Teaching</v>
      </c>
      <c r="C254" s="75">
        <f t="shared" si="18"/>
        <v>445.46003032920135</v>
      </c>
      <c r="D254" s="75">
        <f t="shared" si="18"/>
        <v>582.52558057232966</v>
      </c>
      <c r="E254" s="75">
        <f t="shared" si="18"/>
        <v>0</v>
      </c>
      <c r="F254" s="75">
        <f t="shared" si="18"/>
        <v>0</v>
      </c>
      <c r="G254" s="95">
        <f t="shared" si="18"/>
        <v>0</v>
      </c>
      <c r="H254" s="43">
        <f t="shared" si="18"/>
        <v>578.56771327689364</v>
      </c>
      <c r="I254" s="1"/>
    </row>
    <row r="255" spans="2:9" x14ac:dyDescent="0.2">
      <c r="B255" s="9" t="str">
        <f>$B$38</f>
        <v>Technology</v>
      </c>
      <c r="C255" s="75">
        <f t="shared" si="18"/>
        <v>464.86164435138215</v>
      </c>
      <c r="D255" s="75">
        <f t="shared" si="18"/>
        <v>612.1609945937015</v>
      </c>
      <c r="E255" s="75">
        <f t="shared" si="18"/>
        <v>1151.0381409955339</v>
      </c>
      <c r="F255" s="75">
        <f t="shared" si="18"/>
        <v>4342.1849670802821</v>
      </c>
      <c r="G255" s="95">
        <f t="shared" si="18"/>
        <v>0</v>
      </c>
      <c r="H255" s="43">
        <f t="shared" si="18"/>
        <v>594.98904907764359</v>
      </c>
      <c r="I255" s="1"/>
    </row>
    <row r="256" spans="2:9" x14ac:dyDescent="0.2">
      <c r="B256" s="9" t="str">
        <f>$B$39</f>
        <v>Nursing</v>
      </c>
      <c r="C256" s="75">
        <f t="shared" si="18"/>
        <v>330.66397074349328</v>
      </c>
      <c r="D256" s="75">
        <f t="shared" si="18"/>
        <v>512.95284085943319</v>
      </c>
      <c r="E256" s="75">
        <f t="shared" si="18"/>
        <v>658.52341841376597</v>
      </c>
      <c r="F256" s="75">
        <f t="shared" si="18"/>
        <v>2811.2453134444204</v>
      </c>
      <c r="G256" s="95">
        <f t="shared" si="18"/>
        <v>0</v>
      </c>
      <c r="H256" s="43">
        <f t="shared" si="18"/>
        <v>572.59925271329234</v>
      </c>
      <c r="I256" s="1"/>
    </row>
    <row r="257" spans="2:9" x14ac:dyDescent="0.2">
      <c r="B257" s="39" t="str">
        <f>$B$40</f>
        <v>Totals</v>
      </c>
      <c r="C257" s="42">
        <f t="shared" ref="C257:H257" si="19">IF(C40=0,0,C233/C40)</f>
        <v>301.11473416666104</v>
      </c>
      <c r="D257" s="42">
        <f t="shared" si="19"/>
        <v>538.92192573113914</v>
      </c>
      <c r="E257" s="42">
        <f t="shared" si="19"/>
        <v>1090.8788659515935</v>
      </c>
      <c r="F257" s="42">
        <f t="shared" si="19"/>
        <v>4418.1510938304591</v>
      </c>
      <c r="G257" s="42">
        <f t="shared" si="19"/>
        <v>1563.5786198625422</v>
      </c>
      <c r="H257" s="42">
        <f t="shared" si="19"/>
        <v>591.87575591289522</v>
      </c>
      <c r="I257" s="54"/>
    </row>
    <row r="259" spans="2:9" ht="15" thickBot="1" x14ac:dyDescent="0.25">
      <c r="B259" s="28" t="s">
        <v>38</v>
      </c>
      <c r="C259" s="11"/>
      <c r="D259" s="11"/>
      <c r="E259" s="11"/>
      <c r="F259" s="11"/>
      <c r="G259" s="11"/>
      <c r="H259" s="17"/>
    </row>
    <row r="260" spans="2:9" ht="15" thickBot="1" x14ac:dyDescent="0.25">
      <c r="B260" s="68" t="s">
        <v>32</v>
      </c>
      <c r="C260" s="69" t="s">
        <v>26</v>
      </c>
      <c r="D260" s="69" t="s">
        <v>27</v>
      </c>
      <c r="E260" s="69" t="s">
        <v>28</v>
      </c>
      <c r="F260" s="69" t="s">
        <v>29</v>
      </c>
      <c r="G260" s="69" t="s">
        <v>30</v>
      </c>
      <c r="H260" s="70" t="s">
        <v>1</v>
      </c>
      <c r="I260" s="1"/>
    </row>
    <row r="261" spans="2:9" x14ac:dyDescent="0.2">
      <c r="B261" s="9" t="str">
        <f>$B$20</f>
        <v>Liberal Arts</v>
      </c>
      <c r="C261" s="59">
        <f t="shared" ref="C261:H261" si="20">IF($C$237=0,"",C237/$C$237)</f>
        <v>1</v>
      </c>
      <c r="D261" s="59">
        <f t="shared" si="20"/>
        <v>1.8380836653192174</v>
      </c>
      <c r="E261" s="59">
        <f t="shared" si="20"/>
        <v>4.7936611339485147</v>
      </c>
      <c r="F261" s="59">
        <f t="shared" si="20"/>
        <v>15.020580947108028</v>
      </c>
      <c r="G261" s="59">
        <f t="shared" si="20"/>
        <v>0</v>
      </c>
      <c r="H261" s="59">
        <f t="shared" si="20"/>
        <v>1.6217661916430588</v>
      </c>
      <c r="I261" s="1"/>
    </row>
    <row r="262" spans="2:9" x14ac:dyDescent="0.2">
      <c r="B262" s="9" t="str">
        <f>$B$21</f>
        <v>Science</v>
      </c>
      <c r="C262" s="59">
        <f t="shared" ref="C262:H277" si="21">IF($C$237=0,"",C238/$C$237)</f>
        <v>1.3975617764151944</v>
      </c>
      <c r="D262" s="59">
        <f t="shared" si="21"/>
        <v>2.7790895071379986</v>
      </c>
      <c r="E262" s="59">
        <f t="shared" si="21"/>
        <v>7.6531501726704558</v>
      </c>
      <c r="F262" s="59">
        <f t="shared" si="21"/>
        <v>21.774291672784848</v>
      </c>
      <c r="G262" s="59">
        <f t="shared" si="21"/>
        <v>0</v>
      </c>
      <c r="H262" s="59">
        <f t="shared" si="21"/>
        <v>2.7669918704077205</v>
      </c>
      <c r="I262" s="1"/>
    </row>
    <row r="263" spans="2:9" x14ac:dyDescent="0.2">
      <c r="B263" s="9" t="str">
        <f>$B$22</f>
        <v>Fine Arts</v>
      </c>
      <c r="C263" s="59">
        <f t="shared" si="21"/>
        <v>1.3828642895881031</v>
      </c>
      <c r="D263" s="59">
        <f t="shared" si="21"/>
        <v>2.7356378213746955</v>
      </c>
      <c r="E263" s="59">
        <f t="shared" si="21"/>
        <v>7.672342914014691</v>
      </c>
      <c r="F263" s="59">
        <f t="shared" si="21"/>
        <v>9.9864009762736803</v>
      </c>
      <c r="G263" s="59">
        <f t="shared" si="21"/>
        <v>0</v>
      </c>
      <c r="H263" s="59">
        <f t="shared" si="21"/>
        <v>2.1461968603104045</v>
      </c>
      <c r="I263" s="1"/>
    </row>
    <row r="264" spans="2:9" x14ac:dyDescent="0.2">
      <c r="B264" s="9" t="str">
        <f>$B$23</f>
        <v>Teacher Education</v>
      </c>
      <c r="C264" s="59">
        <f t="shared" si="21"/>
        <v>1.3471047218161951</v>
      </c>
      <c r="D264" s="59">
        <f t="shared" si="21"/>
        <v>1.8430633294204388</v>
      </c>
      <c r="E264" s="59">
        <f t="shared" si="21"/>
        <v>2.3006787158615394</v>
      </c>
      <c r="F264" s="59">
        <f t="shared" si="21"/>
        <v>8.540644804536619</v>
      </c>
      <c r="G264" s="59">
        <f t="shared" si="21"/>
        <v>0</v>
      </c>
      <c r="H264" s="59">
        <f t="shared" si="21"/>
        <v>2.4492933482649164</v>
      </c>
      <c r="I264" s="1"/>
    </row>
    <row r="265" spans="2:9" x14ac:dyDescent="0.2">
      <c r="B265" s="9" t="str">
        <f>$B$24</f>
        <v>Agriculture</v>
      </c>
      <c r="C265" s="59">
        <f t="shared" si="21"/>
        <v>1.6119213673560524</v>
      </c>
      <c r="D265" s="59">
        <f t="shared" si="21"/>
        <v>2.276359915778603</v>
      </c>
      <c r="E265" s="59">
        <f t="shared" si="21"/>
        <v>8.263365307578999</v>
      </c>
      <c r="F265" s="59">
        <f t="shared" si="21"/>
        <v>14.891799611162124</v>
      </c>
      <c r="G265" s="59">
        <f t="shared" si="21"/>
        <v>0</v>
      </c>
      <c r="H265" s="59">
        <f t="shared" si="21"/>
        <v>2.9117169300064232</v>
      </c>
      <c r="I265" s="1"/>
    </row>
    <row r="266" spans="2:9" x14ac:dyDescent="0.2">
      <c r="B266" s="9" t="str">
        <f>$B$25</f>
        <v>Engineering</v>
      </c>
      <c r="C266" s="59">
        <f t="shared" si="21"/>
        <v>1.8303166000147992</v>
      </c>
      <c r="D266" s="59">
        <f t="shared" si="21"/>
        <v>2.8190282011500991</v>
      </c>
      <c r="E266" s="59">
        <f t="shared" si="21"/>
        <v>7.3158975840865548</v>
      </c>
      <c r="F266" s="59">
        <f t="shared" si="21"/>
        <v>19.507485811764113</v>
      </c>
      <c r="G266" s="59">
        <f t="shared" si="21"/>
        <v>0</v>
      </c>
      <c r="H266" s="59">
        <f t="shared" si="21"/>
        <v>4.2768763506880632</v>
      </c>
      <c r="I266" s="1"/>
    </row>
    <row r="267" spans="2:9" x14ac:dyDescent="0.2">
      <c r="B267" s="9" t="str">
        <f>$B$26</f>
        <v>Home Economics</v>
      </c>
      <c r="C267" s="59">
        <f t="shared" si="21"/>
        <v>1.0224267236259348</v>
      </c>
      <c r="D267" s="59">
        <f t="shared" si="21"/>
        <v>1.8454277051406751</v>
      </c>
      <c r="E267" s="59">
        <f t="shared" si="21"/>
        <v>3.9500066169404442</v>
      </c>
      <c r="F267" s="59">
        <f t="shared" si="21"/>
        <v>14.353366737306343</v>
      </c>
      <c r="G267" s="59">
        <f t="shared" si="21"/>
        <v>0</v>
      </c>
      <c r="H267" s="59">
        <f t="shared" si="21"/>
        <v>1.7263684361062233</v>
      </c>
      <c r="I267" s="1"/>
    </row>
    <row r="268" spans="2:9" x14ac:dyDescent="0.2">
      <c r="B268" s="9" t="str">
        <f>$B$27</f>
        <v>Law</v>
      </c>
      <c r="C268" s="59">
        <f t="shared" si="21"/>
        <v>0</v>
      </c>
      <c r="D268" s="59">
        <f t="shared" si="21"/>
        <v>0</v>
      </c>
      <c r="E268" s="59">
        <f t="shared" si="21"/>
        <v>0</v>
      </c>
      <c r="F268" s="59">
        <f t="shared" si="21"/>
        <v>0</v>
      </c>
      <c r="G268" s="59">
        <f t="shared" si="21"/>
        <v>5.6845694985942137</v>
      </c>
      <c r="H268" s="59">
        <f t="shared" si="21"/>
        <v>5.6860657750225352</v>
      </c>
      <c r="I268" s="1"/>
    </row>
    <row r="269" spans="2:9" x14ac:dyDescent="0.2">
      <c r="B269" s="9" t="str">
        <f>$B$28</f>
        <v>Social Service</v>
      </c>
      <c r="C269" s="59">
        <f t="shared" si="21"/>
        <v>1.619326954731223</v>
      </c>
      <c r="D269" s="59">
        <f t="shared" si="21"/>
        <v>1.9436885114314506</v>
      </c>
      <c r="E269" s="59">
        <f t="shared" si="21"/>
        <v>2.4359486095253406</v>
      </c>
      <c r="F269" s="59">
        <f t="shared" si="21"/>
        <v>27.053400716451879</v>
      </c>
      <c r="G269" s="59">
        <f t="shared" si="21"/>
        <v>0</v>
      </c>
      <c r="H269" s="59">
        <f t="shared" si="21"/>
        <v>2.3240124975497518</v>
      </c>
      <c r="I269" s="1"/>
    </row>
    <row r="270" spans="2:9" x14ac:dyDescent="0.2">
      <c r="B270" s="9" t="str">
        <f>$B$29</f>
        <v>Library Science</v>
      </c>
      <c r="C270" s="59">
        <f t="shared" si="21"/>
        <v>2.0365038251446985</v>
      </c>
      <c r="D270" s="59">
        <f t="shared" si="21"/>
        <v>1.8928566738251322</v>
      </c>
      <c r="E270" s="59">
        <f t="shared" si="21"/>
        <v>3.5850825771486794</v>
      </c>
      <c r="F270" s="59">
        <f t="shared" si="21"/>
        <v>13.858798632599187</v>
      </c>
      <c r="G270" s="59">
        <f t="shared" si="21"/>
        <v>0</v>
      </c>
      <c r="H270" s="59">
        <f t="shared" si="21"/>
        <v>3.344191089106773</v>
      </c>
      <c r="I270" s="1"/>
    </row>
    <row r="271" spans="2:9" x14ac:dyDescent="0.2">
      <c r="B271" s="9" t="str">
        <f>$B$30</f>
        <v>Veterinary Science</v>
      </c>
      <c r="C271" s="59">
        <f t="shared" si="21"/>
        <v>0</v>
      </c>
      <c r="D271" s="59">
        <f t="shared" si="21"/>
        <v>0</v>
      </c>
      <c r="E271" s="59">
        <f t="shared" si="21"/>
        <v>0</v>
      </c>
      <c r="F271" s="59">
        <f t="shared" si="21"/>
        <v>0</v>
      </c>
      <c r="G271" s="59">
        <f t="shared" si="21"/>
        <v>21.889253139283184</v>
      </c>
      <c r="H271" s="59">
        <f t="shared" si="21"/>
        <v>21.889253139283184</v>
      </c>
      <c r="I271" s="1"/>
    </row>
    <row r="272" spans="2:9" x14ac:dyDescent="0.2">
      <c r="B272" s="9" t="str">
        <f>$B$31</f>
        <v>Vocational Training</v>
      </c>
      <c r="C272" s="59">
        <f t="shared" si="21"/>
        <v>1.3786340978690281</v>
      </c>
      <c r="D272" s="59">
        <f t="shared" si="21"/>
        <v>3.4519483795195556</v>
      </c>
      <c r="E272" s="59">
        <f t="shared" si="21"/>
        <v>0</v>
      </c>
      <c r="F272" s="59">
        <f t="shared" si="21"/>
        <v>0</v>
      </c>
      <c r="G272" s="59">
        <f t="shared" si="21"/>
        <v>0</v>
      </c>
      <c r="H272" s="59">
        <f t="shared" si="21"/>
        <v>1.7634542152494366</v>
      </c>
      <c r="I272" s="1"/>
    </row>
    <row r="273" spans="2:9" x14ac:dyDescent="0.2">
      <c r="B273" s="9" t="str">
        <f>$B$32</f>
        <v>Physical Training</v>
      </c>
      <c r="C273" s="59">
        <f t="shared" si="21"/>
        <v>1.6419222148498496</v>
      </c>
      <c r="D273" s="59">
        <f t="shared" si="21"/>
        <v>1.727852716238865</v>
      </c>
      <c r="E273" s="59">
        <f t="shared" si="21"/>
        <v>0</v>
      </c>
      <c r="F273" s="59">
        <f t="shared" si="21"/>
        <v>0</v>
      </c>
      <c r="G273" s="59">
        <f t="shared" si="21"/>
        <v>0</v>
      </c>
      <c r="H273" s="59">
        <f t="shared" si="21"/>
        <v>1.6498900750109482</v>
      </c>
      <c r="I273" s="1"/>
    </row>
    <row r="274" spans="2:9" x14ac:dyDescent="0.2">
      <c r="B274" s="9" t="str">
        <f>$B$33</f>
        <v>Health Services</v>
      </c>
      <c r="C274" s="59">
        <f t="shared" si="21"/>
        <v>0.92042671214783323</v>
      </c>
      <c r="D274" s="59">
        <f t="shared" si="21"/>
        <v>1.5855120094229045</v>
      </c>
      <c r="E274" s="59">
        <f t="shared" si="21"/>
        <v>2.6963778101361906</v>
      </c>
      <c r="F274" s="59">
        <f t="shared" si="21"/>
        <v>12.835315971199515</v>
      </c>
      <c r="G274" s="59">
        <f t="shared" si="21"/>
        <v>3.2650315994743204</v>
      </c>
      <c r="H274" s="59">
        <f t="shared" si="21"/>
        <v>1.7830929161061044</v>
      </c>
      <c r="I274" s="1"/>
    </row>
    <row r="275" spans="2:9" x14ac:dyDescent="0.2">
      <c r="B275" s="9" t="str">
        <f>$B$34</f>
        <v>Pharmacy</v>
      </c>
      <c r="C275" s="59">
        <f t="shared" si="21"/>
        <v>2.2181648227783324</v>
      </c>
      <c r="D275" s="59">
        <f t="shared" si="21"/>
        <v>4.6922794606666294</v>
      </c>
      <c r="E275" s="59">
        <f t="shared" si="21"/>
        <v>52.779379899398315</v>
      </c>
      <c r="F275" s="59">
        <f t="shared" si="21"/>
        <v>48.25005835345339</v>
      </c>
      <c r="G275" s="59">
        <f t="shared" si="21"/>
        <v>4.7109742380423381</v>
      </c>
      <c r="H275" s="59">
        <f t="shared" si="21"/>
        <v>7.4173868456806442</v>
      </c>
      <c r="I275" s="1"/>
    </row>
    <row r="276" spans="2:9" x14ac:dyDescent="0.2">
      <c r="B276" s="9" t="str">
        <f>$B$35</f>
        <v>Business Administration</v>
      </c>
      <c r="C276" s="59">
        <f t="shared" si="21"/>
        <v>1.1348527470405454</v>
      </c>
      <c r="D276" s="59">
        <f t="shared" si="21"/>
        <v>1.8396391901228655</v>
      </c>
      <c r="E276" s="59">
        <f t="shared" si="21"/>
        <v>3.4874041073015096</v>
      </c>
      <c r="F276" s="59">
        <f t="shared" si="21"/>
        <v>38.115382735442118</v>
      </c>
      <c r="G276" s="59">
        <f t="shared" si="21"/>
        <v>0</v>
      </c>
      <c r="H276" s="59">
        <f t="shared" si="21"/>
        <v>2.2380670712728969</v>
      </c>
      <c r="I276" s="1"/>
    </row>
    <row r="277" spans="2:9" x14ac:dyDescent="0.2">
      <c r="B277" s="9" t="str">
        <f>$B$36</f>
        <v>Optometry</v>
      </c>
      <c r="C277" s="59">
        <f t="shared" si="21"/>
        <v>0</v>
      </c>
      <c r="D277" s="59">
        <f t="shared" si="21"/>
        <v>0</v>
      </c>
      <c r="E277" s="59">
        <f t="shared" si="21"/>
        <v>0</v>
      </c>
      <c r="F277" s="59">
        <f t="shared" si="21"/>
        <v>0</v>
      </c>
      <c r="G277" s="59">
        <f t="shared" si="21"/>
        <v>5.8988029393703529</v>
      </c>
      <c r="H277" s="59">
        <f t="shared" si="21"/>
        <v>5.8988029393703529</v>
      </c>
      <c r="I277" s="1"/>
    </row>
    <row r="278" spans="2:9" x14ac:dyDescent="0.2">
      <c r="B278" s="9" t="str">
        <f>$B$37</f>
        <v>Teacher Ed-Practice Teaching</v>
      </c>
      <c r="C278" s="59">
        <f t="shared" ref="C278:H281" si="22">IF($C$237=0,"",C254/$C$237)</f>
        <v>1.7684036727962218</v>
      </c>
      <c r="D278" s="59">
        <f t="shared" si="22"/>
        <v>2.3125315539995155</v>
      </c>
      <c r="E278" s="59">
        <f t="shared" si="22"/>
        <v>0</v>
      </c>
      <c r="F278" s="59">
        <f t="shared" si="22"/>
        <v>0</v>
      </c>
      <c r="G278" s="59">
        <f t="shared" si="22"/>
        <v>0</v>
      </c>
      <c r="H278" s="59">
        <f t="shared" si="22"/>
        <v>2.2968194663033046</v>
      </c>
      <c r="I278" s="1"/>
    </row>
    <row r="279" spans="2:9" x14ac:dyDescent="0.2">
      <c r="B279" s="9" t="str">
        <f>$B$38</f>
        <v>Technology</v>
      </c>
      <c r="C279" s="59">
        <f t="shared" si="22"/>
        <v>1.8454249163624374</v>
      </c>
      <c r="D279" s="59">
        <f t="shared" si="22"/>
        <v>2.4301793145887221</v>
      </c>
      <c r="E279" s="59">
        <f t="shared" si="22"/>
        <v>4.5694337033128969</v>
      </c>
      <c r="F279" s="59">
        <f t="shared" si="22"/>
        <v>17.237766176396605</v>
      </c>
      <c r="G279" s="59">
        <f t="shared" si="22"/>
        <v>0</v>
      </c>
      <c r="H279" s="59">
        <f t="shared" si="22"/>
        <v>2.3620094913675191</v>
      </c>
      <c r="I279" s="1"/>
    </row>
    <row r="280" spans="2:9" x14ac:dyDescent="0.2">
      <c r="B280" s="9" t="str">
        <f>$B$39</f>
        <v>Nursing</v>
      </c>
      <c r="C280" s="59">
        <f t="shared" si="22"/>
        <v>1.312682037694918</v>
      </c>
      <c r="D280" s="59">
        <f t="shared" si="22"/>
        <v>2.0363391235723483</v>
      </c>
      <c r="E280" s="59">
        <f t="shared" si="22"/>
        <v>2.6142305761632949</v>
      </c>
      <c r="F280" s="59">
        <f t="shared" si="22"/>
        <v>11.160185423936534</v>
      </c>
      <c r="G280" s="59">
        <f t="shared" si="22"/>
        <v>0</v>
      </c>
      <c r="H280" s="59">
        <f t="shared" si="22"/>
        <v>2.2731256512290052</v>
      </c>
      <c r="I280" s="1"/>
    </row>
    <row r="281" spans="2:9" x14ac:dyDescent="0.2">
      <c r="B281" s="39" t="str">
        <f>$B$40</f>
        <v>Totals</v>
      </c>
      <c r="C281" s="59">
        <f t="shared" si="22"/>
        <v>1.195376387506331</v>
      </c>
      <c r="D281" s="59">
        <f t="shared" si="22"/>
        <v>2.1394321553587092</v>
      </c>
      <c r="E281" s="59">
        <f t="shared" si="22"/>
        <v>4.3306111924316362</v>
      </c>
      <c r="F281" s="59">
        <f t="shared" si="22"/>
        <v>17.53933931069967</v>
      </c>
      <c r="G281" s="59">
        <f t="shared" si="22"/>
        <v>6.2071521254716489</v>
      </c>
      <c r="H281" s="59">
        <f t="shared" si="22"/>
        <v>2.3496502252332179</v>
      </c>
      <c r="I281" s="54"/>
    </row>
    <row r="283" spans="2:9" ht="15" thickBot="1" x14ac:dyDescent="0.25">
      <c r="B283" s="176" t="s">
        <v>242</v>
      </c>
      <c r="C283" s="11"/>
      <c r="D283" s="11"/>
      <c r="E283" s="11"/>
      <c r="F283" s="11"/>
      <c r="G283" s="11"/>
      <c r="H283" s="17"/>
    </row>
    <row r="284" spans="2:9" ht="15" thickBot="1" x14ac:dyDescent="0.25">
      <c r="B284" s="68" t="s">
        <v>32</v>
      </c>
      <c r="C284" s="69" t="s">
        <v>26</v>
      </c>
      <c r="D284" s="69" t="s">
        <v>27</v>
      </c>
      <c r="E284" s="69" t="s">
        <v>28</v>
      </c>
      <c r="F284" s="69" t="s">
        <v>29</v>
      </c>
      <c r="G284" s="69" t="s">
        <v>30</v>
      </c>
      <c r="H284" s="70" t="s">
        <v>1</v>
      </c>
      <c r="I284" s="1"/>
    </row>
    <row r="285" spans="2:9" x14ac:dyDescent="0.2">
      <c r="B285" s="9" t="str">
        <f>$B$20</f>
        <v>Liberal Arts</v>
      </c>
      <c r="C285" s="42">
        <f t="shared" ref="C285:D300" si="23">C237*30</f>
        <v>7556.9854979689289</v>
      </c>
      <c r="D285" s="42">
        <f t="shared" si="23"/>
        <v>13890.3716028709</v>
      </c>
      <c r="E285" s="42">
        <f>E237*24</f>
        <v>28980.502137140975</v>
      </c>
      <c r="F285" s="42">
        <f>F237*18</f>
        <v>68106.187433018262</v>
      </c>
      <c r="G285" s="42">
        <f>G237*24</f>
        <v>0</v>
      </c>
      <c r="H285" s="42">
        <f>IF((C20/30+D20/30+E20/24+F20/18+G20/24)=0,0,H213/(C20/30+D20/30+E20/24+F20/18+G20/24))</f>
        <v>11990.371658205893</v>
      </c>
      <c r="I285" s="1"/>
    </row>
    <row r="286" spans="2:9" x14ac:dyDescent="0.2">
      <c r="B286" s="9" t="str">
        <f>$B$21</f>
        <v>Science</v>
      </c>
      <c r="C286" s="43">
        <f t="shared" si="23"/>
        <v>10561.35407688532</v>
      </c>
      <c r="D286" s="43">
        <f t="shared" si="23"/>
        <v>21001.539102999475</v>
      </c>
      <c r="E286" s="43">
        <f>E238*24</f>
        <v>46267.795894919233</v>
      </c>
      <c r="F286" s="43">
        <f>F238*18</f>
        <v>98728.803839868429</v>
      </c>
      <c r="G286" s="43">
        <f>G238*24</f>
        <v>0</v>
      </c>
      <c r="H286" s="43">
        <f t="shared" ref="H286:H305" si="24">IF((C21/30+D21/30+E21/24+F21/18+G21/24)=0,0,H214/(C21/30+D21/30+E21/24+F21/18+G21/24))</f>
        <v>20236.282839444142</v>
      </c>
      <c r="I286" s="1"/>
    </row>
    <row r="287" spans="2:9" x14ac:dyDescent="0.2">
      <c r="B287" s="9" t="str">
        <f>$B$22</f>
        <v>Fine Arts</v>
      </c>
      <c r="C287" s="43">
        <f t="shared" si="23"/>
        <v>10450.285382076401</v>
      </c>
      <c r="D287" s="43">
        <f t="shared" si="23"/>
        <v>20673.175343823888</v>
      </c>
      <c r="E287" s="43">
        <f t="shared" ref="E287:E305" si="25">E239*24</f>
        <v>46383.827309322951</v>
      </c>
      <c r="F287" s="43">
        <f t="shared" ref="F287:F305" si="26">F239*18</f>
        <v>45280.252412761773</v>
      </c>
      <c r="G287" s="43">
        <f t="shared" ref="G287:G305" si="27">G239*24</f>
        <v>0</v>
      </c>
      <c r="H287" s="43">
        <f t="shared" si="24"/>
        <v>15899.541837799128</v>
      </c>
      <c r="I287" s="1"/>
    </row>
    <row r="288" spans="2:9" x14ac:dyDescent="0.2">
      <c r="B288" s="9" t="str">
        <f>$B$23</f>
        <v>Teacher Education</v>
      </c>
      <c r="C288" s="43">
        <f t="shared" si="23"/>
        <v>10180.050847010456</v>
      </c>
      <c r="D288" s="43">
        <f t="shared" si="23"/>
        <v>13928.002852268586</v>
      </c>
      <c r="E288" s="43">
        <f t="shared" si="25"/>
        <v>13908.956553001146</v>
      </c>
      <c r="F288" s="43">
        <f t="shared" si="26"/>
        <v>38724.917358712148</v>
      </c>
      <c r="G288" s="43">
        <f t="shared" si="27"/>
        <v>0</v>
      </c>
      <c r="H288" s="43">
        <f t="shared" si="24"/>
        <v>16174.511042515094</v>
      </c>
      <c r="I288" s="1"/>
    </row>
    <row r="289" spans="2:9" x14ac:dyDescent="0.2">
      <c r="B289" s="9" t="str">
        <f>$B$24</f>
        <v>Agriculture</v>
      </c>
      <c r="C289" s="43">
        <f t="shared" si="23"/>
        <v>12181.266396975936</v>
      </c>
      <c r="D289" s="43">
        <f t="shared" si="23"/>
        <v>17202.418871696675</v>
      </c>
      <c r="E289" s="43">
        <f t="shared" si="25"/>
        <v>49956.905435035245</v>
      </c>
      <c r="F289" s="43">
        <f t="shared" si="26"/>
        <v>67522.268220126905</v>
      </c>
      <c r="G289" s="43">
        <f t="shared" si="27"/>
        <v>0</v>
      </c>
      <c r="H289" s="43">
        <f t="shared" si="24"/>
        <v>21104.528843113974</v>
      </c>
      <c r="I289" s="1"/>
    </row>
    <row r="290" spans="2:9" x14ac:dyDescent="0.2">
      <c r="B290" s="9" t="str">
        <f>$B$25</f>
        <v>Engineering</v>
      </c>
      <c r="C290" s="43">
        <f t="shared" si="23"/>
        <v>13831.676003003635</v>
      </c>
      <c r="D290" s="43">
        <f t="shared" si="23"/>
        <v>21303.355234456736</v>
      </c>
      <c r="E290" s="43">
        <f t="shared" si="25"/>
        <v>44228.905558054415</v>
      </c>
      <c r="F290" s="43">
        <f t="shared" si="26"/>
        <v>88450.672428801627</v>
      </c>
      <c r="G290" s="43">
        <f t="shared" si="27"/>
        <v>0</v>
      </c>
      <c r="H290" s="43">
        <f t="shared" si="24"/>
        <v>29897.461422647302</v>
      </c>
      <c r="I290" s="1"/>
    </row>
    <row r="291" spans="2:9" x14ac:dyDescent="0.2">
      <c r="B291" s="9" t="str">
        <f>$B$26</f>
        <v>Home Economics</v>
      </c>
      <c r="C291" s="43">
        <f t="shared" si="23"/>
        <v>7726.4639231770752</v>
      </c>
      <c r="D291" s="43">
        <f t="shared" si="23"/>
        <v>13945.870405298163</v>
      </c>
      <c r="E291" s="43">
        <f t="shared" si="25"/>
        <v>23880.114176880197</v>
      </c>
      <c r="F291" s="43">
        <f t="shared" si="26"/>
        <v>65080.910568512183</v>
      </c>
      <c r="G291" s="43">
        <f t="shared" si="27"/>
        <v>0</v>
      </c>
      <c r="H291" s="43">
        <f t="shared" si="24"/>
        <v>12753.369144641303</v>
      </c>
      <c r="I291" s="1"/>
    </row>
    <row r="292" spans="2:9" x14ac:dyDescent="0.2">
      <c r="B292" s="9" t="str">
        <f>$B$27</f>
        <v>Law</v>
      </c>
      <c r="C292" s="43">
        <f t="shared" si="23"/>
        <v>0</v>
      </c>
      <c r="D292" s="43">
        <f t="shared" si="23"/>
        <v>0</v>
      </c>
      <c r="E292" s="43">
        <f t="shared" si="25"/>
        <v>0</v>
      </c>
      <c r="F292" s="43">
        <f t="shared" si="26"/>
        <v>0</v>
      </c>
      <c r="G292" s="43">
        <f t="shared" si="27"/>
        <v>34366.567410458389</v>
      </c>
      <c r="H292" s="43">
        <f t="shared" si="24"/>
        <v>34375.613281874204</v>
      </c>
      <c r="I292" s="1"/>
    </row>
    <row r="293" spans="2:9" x14ac:dyDescent="0.2">
      <c r="B293" s="9" t="str">
        <f>$B$28</f>
        <v>Social Service</v>
      </c>
      <c r="C293" s="43">
        <f t="shared" si="23"/>
        <v>12237.230313374041</v>
      </c>
      <c r="D293" s="43">
        <f t="shared" si="23"/>
        <v>14688.425893456288</v>
      </c>
      <c r="E293" s="43">
        <f t="shared" si="25"/>
        <v>14726.742652784462</v>
      </c>
      <c r="F293" s="43">
        <f t="shared" si="26"/>
        <v>122665.29413098145</v>
      </c>
      <c r="G293" s="43">
        <f t="shared" si="27"/>
        <v>0</v>
      </c>
      <c r="H293" s="43">
        <f t="shared" si="24"/>
        <v>15551.927785398702</v>
      </c>
      <c r="I293" s="1"/>
    </row>
    <row r="294" spans="2:9" x14ac:dyDescent="0.2">
      <c r="B294" s="9" t="str">
        <f>$B$29</f>
        <v>Library Science</v>
      </c>
      <c r="C294" s="43">
        <f t="shared" si="23"/>
        <v>15389.829873176739</v>
      </c>
      <c r="D294" s="43">
        <f t="shared" si="23"/>
        <v>14304.290433830227</v>
      </c>
      <c r="E294" s="43">
        <f t="shared" si="25"/>
        <v>21673.933635626916</v>
      </c>
      <c r="F294" s="43">
        <f t="shared" si="26"/>
        <v>62838.444171494215</v>
      </c>
      <c r="G294" s="43">
        <f t="shared" si="27"/>
        <v>0</v>
      </c>
      <c r="H294" s="43">
        <f t="shared" si="24"/>
        <v>21140.875627992635</v>
      </c>
      <c r="I294" s="1"/>
    </row>
    <row r="295" spans="2:9" x14ac:dyDescent="0.2">
      <c r="B295" s="9" t="str">
        <f>$B$30</f>
        <v>Veterinary Science</v>
      </c>
      <c r="C295" s="43">
        <f t="shared" si="23"/>
        <v>0</v>
      </c>
      <c r="D295" s="43">
        <f t="shared" si="23"/>
        <v>0</v>
      </c>
      <c r="E295" s="43">
        <f t="shared" si="25"/>
        <v>0</v>
      </c>
      <c r="F295" s="43">
        <f t="shared" si="26"/>
        <v>0</v>
      </c>
      <c r="G295" s="43">
        <f t="shared" si="27"/>
        <v>132333.4148279471</v>
      </c>
      <c r="H295" s="43">
        <f t="shared" si="24"/>
        <v>132333.41482794713</v>
      </c>
      <c r="I295" s="1"/>
    </row>
    <row r="296" spans="2:9" x14ac:dyDescent="0.2">
      <c r="B296" s="9" t="str">
        <f>$B$31</f>
        <v>Vocational Training</v>
      </c>
      <c r="C296" s="43">
        <f t="shared" si="23"/>
        <v>10418.317884601724</v>
      </c>
      <c r="D296" s="43">
        <f t="shared" si="23"/>
        <v>26086.32384376663</v>
      </c>
      <c r="E296" s="43">
        <f t="shared" si="25"/>
        <v>0</v>
      </c>
      <c r="F296" s="43">
        <f t="shared" si="26"/>
        <v>0</v>
      </c>
      <c r="G296" s="43">
        <f t="shared" si="27"/>
        <v>0</v>
      </c>
      <c r="H296" s="43">
        <f t="shared" si="24"/>
        <v>13326.397930972171</v>
      </c>
      <c r="I296" s="1"/>
    </row>
    <row r="297" spans="2:9" x14ac:dyDescent="0.2">
      <c r="B297" s="9" t="str">
        <f>$B$32</f>
        <v>Physical Training</v>
      </c>
      <c r="C297" s="43">
        <f t="shared" si="23"/>
        <v>12407.982366413338</v>
      </c>
      <c r="D297" s="43">
        <f t="shared" si="23"/>
        <v>13057.357919243328</v>
      </c>
      <c r="E297" s="43">
        <f t="shared" si="25"/>
        <v>0</v>
      </c>
      <c r="F297" s="43">
        <f t="shared" si="26"/>
        <v>0</v>
      </c>
      <c r="G297" s="43">
        <f t="shared" si="27"/>
        <v>0</v>
      </c>
      <c r="H297" s="43">
        <f t="shared" si="24"/>
        <v>12468.195370100606</v>
      </c>
      <c r="I297" s="1"/>
    </row>
    <row r="298" spans="2:9" x14ac:dyDescent="0.2">
      <c r="B298" s="9" t="str">
        <f>$B$33</f>
        <v>Health Services</v>
      </c>
      <c r="C298" s="43">
        <f t="shared" si="23"/>
        <v>6955.651315644398</v>
      </c>
      <c r="D298" s="43">
        <f t="shared" si="23"/>
        <v>11981.691262064465</v>
      </c>
      <c r="E298" s="43">
        <f t="shared" si="25"/>
        <v>16301.19040659553</v>
      </c>
      <c r="F298" s="43">
        <f t="shared" si="26"/>
        <v>58197.777993722229</v>
      </c>
      <c r="G298" s="43">
        <f t="shared" si="27"/>
        <v>19739.03715811019</v>
      </c>
      <c r="H298" s="43">
        <f t="shared" si="24"/>
        <v>12680.730646974898</v>
      </c>
      <c r="I298" s="1"/>
    </row>
    <row r="299" spans="2:9" x14ac:dyDescent="0.2">
      <c r="B299" s="9" t="str">
        <f>$B$34</f>
        <v>Pharmacy</v>
      </c>
      <c r="C299" s="43">
        <f t="shared" si="23"/>
        <v>16762.639397840678</v>
      </c>
      <c r="D299" s="43">
        <f t="shared" si="23"/>
        <v>35459.487836675187</v>
      </c>
      <c r="E299" s="43">
        <f t="shared" si="25"/>
        <v>319082.40679323673</v>
      </c>
      <c r="F299" s="43">
        <f t="shared" si="26"/>
        <v>218774.9947519211</v>
      </c>
      <c r="G299" s="43">
        <f t="shared" si="27"/>
        <v>28480.611198552942</v>
      </c>
      <c r="H299" s="43">
        <f t="shared" si="24"/>
        <v>44454.336813814756</v>
      </c>
      <c r="I299" s="1"/>
    </row>
    <row r="300" spans="2:9" x14ac:dyDescent="0.2">
      <c r="B300" s="9" t="str">
        <f>$B$35</f>
        <v>Business Administration</v>
      </c>
      <c r="C300" s="43">
        <f t="shared" si="23"/>
        <v>8576.0657517156033</v>
      </c>
      <c r="D300" s="43">
        <f t="shared" si="23"/>
        <v>13902.1266812538</v>
      </c>
      <c r="E300" s="43">
        <f t="shared" si="25"/>
        <v>21083.409811547834</v>
      </c>
      <c r="F300" s="43">
        <f t="shared" si="26"/>
        <v>172822.43674876282</v>
      </c>
      <c r="G300" s="43">
        <f t="shared" si="27"/>
        <v>0</v>
      </c>
      <c r="H300" s="43">
        <f t="shared" si="24"/>
        <v>16091.773747401219</v>
      </c>
      <c r="I300" s="1"/>
    </row>
    <row r="301" spans="2:9" x14ac:dyDescent="0.2">
      <c r="B301" s="9" t="str">
        <f>$B$36</f>
        <v>Optometry</v>
      </c>
      <c r="C301" s="43">
        <f t="shared" ref="C301:D305" si="28">C253*30</f>
        <v>0</v>
      </c>
      <c r="D301" s="43">
        <f t="shared" si="28"/>
        <v>0</v>
      </c>
      <c r="E301" s="43">
        <f t="shared" si="25"/>
        <v>0</v>
      </c>
      <c r="F301" s="43">
        <f t="shared" si="26"/>
        <v>0</v>
      </c>
      <c r="G301" s="43">
        <f t="shared" si="27"/>
        <v>35661.734614558598</v>
      </c>
      <c r="H301" s="43">
        <f t="shared" si="24"/>
        <v>35661.734614558605</v>
      </c>
      <c r="I301" s="1"/>
    </row>
    <row r="302" spans="2:9" x14ac:dyDescent="0.2">
      <c r="B302" s="9" t="str">
        <f>$B$37</f>
        <v>Teacher Ed-Practice Teaching</v>
      </c>
      <c r="C302" s="43">
        <f t="shared" si="28"/>
        <v>13363.800909876041</v>
      </c>
      <c r="D302" s="43">
        <f t="shared" si="28"/>
        <v>17475.767417169889</v>
      </c>
      <c r="E302" s="43">
        <f t="shared" si="25"/>
        <v>0</v>
      </c>
      <c r="F302" s="43">
        <f t="shared" si="26"/>
        <v>0</v>
      </c>
      <c r="G302" s="43">
        <f t="shared" si="27"/>
        <v>0</v>
      </c>
      <c r="H302" s="43">
        <f t="shared" si="24"/>
        <v>17357.031398306808</v>
      </c>
      <c r="I302" s="1"/>
    </row>
    <row r="303" spans="2:9" x14ac:dyDescent="0.2">
      <c r="B303" s="9" t="str">
        <f>$B$38</f>
        <v>Technology</v>
      </c>
      <c r="C303" s="43">
        <f t="shared" si="28"/>
        <v>13945.849330541465</v>
      </c>
      <c r="D303" s="43">
        <f t="shared" si="28"/>
        <v>18364.829837811045</v>
      </c>
      <c r="E303" s="43">
        <f t="shared" si="25"/>
        <v>27624.915383892814</v>
      </c>
      <c r="F303" s="43">
        <f t="shared" si="26"/>
        <v>78159.329407445082</v>
      </c>
      <c r="G303" s="43">
        <f t="shared" si="27"/>
        <v>0</v>
      </c>
      <c r="H303" s="43">
        <f t="shared" si="24"/>
        <v>17572.746285857051</v>
      </c>
      <c r="I303" s="1"/>
    </row>
    <row r="304" spans="2:9" x14ac:dyDescent="0.2">
      <c r="B304" s="9" t="str">
        <f>$B$39</f>
        <v>Nursing</v>
      </c>
      <c r="C304" s="43">
        <f t="shared" si="28"/>
        <v>9919.9191223047983</v>
      </c>
      <c r="D304" s="43">
        <f t="shared" si="28"/>
        <v>15388.585225782996</v>
      </c>
      <c r="E304" s="43">
        <f t="shared" si="25"/>
        <v>15804.562041930383</v>
      </c>
      <c r="F304" s="43">
        <f t="shared" si="26"/>
        <v>50602.415641999571</v>
      </c>
      <c r="G304" s="43">
        <f t="shared" si="27"/>
        <v>0</v>
      </c>
      <c r="H304" s="43">
        <f t="shared" si="24"/>
        <v>15999.746375896235</v>
      </c>
      <c r="I304" s="1"/>
    </row>
    <row r="305" spans="2:9" x14ac:dyDescent="0.2">
      <c r="B305" s="39" t="str">
        <f>$B$40</f>
        <v>Totals</v>
      </c>
      <c r="C305" s="42">
        <f t="shared" si="28"/>
        <v>9033.4420249998311</v>
      </c>
      <c r="D305" s="42">
        <f t="shared" si="28"/>
        <v>16167.657771934175</v>
      </c>
      <c r="E305" s="42">
        <f t="shared" si="25"/>
        <v>26181.092782838245</v>
      </c>
      <c r="F305" s="42">
        <f t="shared" si="26"/>
        <v>79526.719688948258</v>
      </c>
      <c r="G305" s="42">
        <f t="shared" si="27"/>
        <v>37525.886876701014</v>
      </c>
      <c r="H305" s="42">
        <f t="shared" si="24"/>
        <v>16965.571369316069</v>
      </c>
      <c r="I305" s="54"/>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80" zoomScaleNormal="80" workbookViewId="0">
      <pane xSplit="5" ySplit="1" topLeftCell="F2" activePane="bottomRight" state="frozen"/>
      <selection activeCell="C91" sqref="C91:G110"/>
      <selection pane="topRight" activeCell="C91" sqref="C91:G110"/>
      <selection pane="bottomLeft" activeCell="C91" sqref="C91:G110"/>
      <selection pane="bottomRight" activeCell="N19" sqref="N19"/>
    </sheetView>
  </sheetViews>
  <sheetFormatPr defaultColWidth="9.140625" defaultRowHeight="12.75" outlineLevelCol="1" x14ac:dyDescent="0.2"/>
  <cols>
    <col min="1" max="2" width="10.28515625" style="188" customWidth="1" outlineLevel="1"/>
    <col min="3" max="3" width="15.140625" style="188" customWidth="1" collapsed="1"/>
    <col min="4" max="4" width="7.42578125" style="188" bestFit="1" customWidth="1"/>
    <col min="5" max="5" width="19.7109375" style="188" customWidth="1" outlineLevel="1"/>
    <col min="6" max="6" width="10.28515625" style="188" customWidth="1" outlineLevel="1"/>
    <col min="7" max="7" width="15.5703125" style="188" customWidth="1" collapsed="1"/>
    <col min="8" max="8" width="15.140625" style="188" hidden="1" customWidth="1" outlineLevel="1"/>
    <col min="9" max="9" width="16.85546875" style="188" hidden="1" customWidth="1" outlineLevel="1"/>
    <col min="10" max="10" width="15.42578125" style="188" hidden="1" customWidth="1" outlineLevel="1"/>
    <col min="11" max="11" width="18.28515625" style="188" hidden="1" customWidth="1" outlineLevel="1"/>
    <col min="12" max="12" width="19.140625" style="188" customWidth="1"/>
    <col min="13" max="13" width="16.42578125" style="188" customWidth="1" outlineLevel="1"/>
    <col min="14" max="14" width="24.85546875" style="188" customWidth="1" outlineLevel="1"/>
    <col min="15" max="15" width="15.28515625" style="188" bestFit="1" customWidth="1" collapsed="1"/>
    <col min="16" max="18" width="15.28515625" style="188" hidden="1" customWidth="1" outlineLevel="1"/>
    <col min="19" max="19" width="15" style="188" hidden="1" customWidth="1" outlineLevel="1"/>
    <col min="20" max="20" width="22.5703125" style="188" customWidth="1" collapsed="1"/>
    <col min="21" max="21" width="24.28515625" style="188" hidden="1" customWidth="1" outlineLevel="1"/>
    <col min="22" max="22" width="38.140625" style="188" hidden="1" customWidth="1" outlineLevel="1"/>
    <col min="23" max="23" width="15.42578125" style="188" bestFit="1" customWidth="1"/>
    <col min="24" max="24" width="15.85546875" style="188" customWidth="1" outlineLevel="1"/>
    <col min="25" max="25" width="15.28515625" style="188" customWidth="1" outlineLevel="1"/>
    <col min="26" max="26" width="15" style="188" customWidth="1" outlineLevel="1"/>
    <col min="27" max="28" width="15.7109375" style="188" customWidth="1" outlineLevel="1"/>
    <col min="29" max="29" width="15.28515625" style="188" customWidth="1" outlineLevel="1"/>
    <col min="30" max="30" width="15.85546875" style="188" customWidth="1" outlineLevel="1"/>
    <col min="31" max="31" width="15.42578125" style="188" customWidth="1" outlineLevel="1"/>
    <col min="32" max="32" width="15.28515625" style="188" customWidth="1" outlineLevel="1"/>
    <col min="33" max="33" width="15.42578125" style="188" customWidth="1" outlineLevel="1"/>
    <col min="34" max="35" width="15.28515625" style="188" customWidth="1" outlineLevel="1"/>
    <col min="36" max="38" width="15.42578125" style="188" customWidth="1" outlineLevel="1"/>
    <col min="39" max="39" width="15.7109375" style="188" customWidth="1" outlineLevel="1"/>
    <col min="40" max="41" width="15.28515625" style="188" customWidth="1" outlineLevel="1"/>
    <col min="42" max="42" width="15.7109375" style="188" customWidth="1" outlineLevel="1"/>
    <col min="43" max="43" width="15.42578125" style="188" customWidth="1" outlineLevel="1"/>
    <col min="44" max="44" width="14.5703125" style="188" customWidth="1" outlineLevel="1"/>
    <col min="45" max="45" width="15.42578125" style="188" customWidth="1" outlineLevel="1"/>
    <col min="46" max="46" width="15.28515625" style="188" customWidth="1" outlineLevel="1"/>
    <col min="47" max="47" width="15.85546875" style="188" customWidth="1" outlineLevel="1"/>
    <col min="48" max="48" width="15.7109375" style="188" customWidth="1" outlineLevel="1"/>
    <col min="49" max="49" width="15.42578125" style="188" customWidth="1" outlineLevel="1"/>
    <col min="50" max="50" width="15.85546875" style="188" customWidth="1" outlineLevel="1"/>
    <col min="51" max="51" width="15.7109375" style="188" customWidth="1" outlineLevel="1"/>
    <col min="52" max="52" width="15.42578125" style="188" customWidth="1" outlineLevel="1"/>
    <col min="53" max="53" width="15.7109375" style="188" customWidth="1" outlineLevel="1"/>
    <col min="54" max="55" width="15.42578125" style="188" customWidth="1" outlineLevel="1"/>
    <col min="56" max="58" width="15.7109375" style="188" customWidth="1" outlineLevel="1"/>
    <col min="59" max="59" width="15.85546875" style="188" customWidth="1" outlineLevel="1"/>
    <col min="60" max="61" width="15.28515625" style="188" customWidth="1" outlineLevel="1"/>
    <col min="62" max="62" width="15.7109375" style="188" customWidth="1" outlineLevel="1"/>
    <col min="63" max="63" width="15.42578125" style="188" customWidth="1" outlineLevel="1"/>
    <col min="64" max="64" width="14.5703125" style="188" customWidth="1" outlineLevel="1"/>
    <col min="65" max="65" width="15.42578125" style="188" customWidth="1" outlineLevel="1"/>
    <col min="66" max="66" width="15.28515625" style="188" customWidth="1" outlineLevel="1"/>
    <col min="67" max="67" width="15.85546875" style="188" customWidth="1" outlineLevel="1"/>
    <col min="68" max="68" width="15.7109375" style="188" customWidth="1" outlineLevel="1"/>
    <col min="69" max="69" width="15.42578125" style="188" customWidth="1" outlineLevel="1"/>
    <col min="70" max="70" width="15.85546875" style="188" customWidth="1" outlineLevel="1"/>
    <col min="71" max="71" width="15.7109375" style="188" customWidth="1" outlineLevel="1"/>
    <col min="72" max="72" width="15.42578125" style="188" customWidth="1" outlineLevel="1"/>
    <col min="73" max="73" width="15.7109375" style="188" customWidth="1" outlineLevel="1"/>
    <col min="74" max="75" width="15.42578125" style="188" customWidth="1" outlineLevel="1"/>
    <col min="76" max="78" width="15.7109375" style="188" customWidth="1" outlineLevel="1"/>
    <col min="79" max="79" width="15.85546875" style="188" customWidth="1" outlineLevel="1"/>
    <col min="80" max="81" width="15.28515625" style="188" customWidth="1" outlineLevel="1"/>
    <col min="82" max="82" width="15.7109375" style="188" customWidth="1" outlineLevel="1"/>
    <col min="83" max="83" width="15.42578125" style="188" customWidth="1" outlineLevel="1"/>
    <col min="84" max="84" width="14.5703125" style="188" customWidth="1" outlineLevel="1"/>
    <col min="85" max="85" width="15.42578125" style="188" customWidth="1" outlineLevel="1"/>
    <col min="86" max="86" width="15.28515625" style="188" customWidth="1" outlineLevel="1"/>
    <col min="87" max="87" width="15.85546875" style="188" customWidth="1" outlineLevel="1"/>
    <col min="88" max="88" width="15.7109375" style="188" customWidth="1" outlineLevel="1"/>
    <col min="89" max="89" width="15.42578125" style="188" customWidth="1" outlineLevel="1"/>
    <col min="90" max="90" width="15.85546875" style="188" customWidth="1" outlineLevel="1"/>
    <col min="91" max="91" width="15.7109375" style="188" customWidth="1" outlineLevel="1"/>
    <col min="92" max="92" width="15.42578125" style="188" customWidth="1" outlineLevel="1"/>
    <col min="93" max="93" width="15.7109375" style="188" customWidth="1" outlineLevel="1"/>
    <col min="94" max="95" width="15.42578125" style="188" customWidth="1" outlineLevel="1"/>
    <col min="96" max="98" width="15.7109375" style="188" customWidth="1" outlineLevel="1"/>
    <col min="99" max="99" width="15.85546875" style="188" customWidth="1" outlineLevel="1"/>
    <col min="100" max="101" width="15.28515625" style="188" customWidth="1" outlineLevel="1"/>
    <col min="102" max="102" width="15.7109375" style="188" customWidth="1" outlineLevel="1"/>
    <col min="103" max="103" width="13.85546875" style="188" customWidth="1" outlineLevel="1"/>
    <col min="104" max="104" width="14.42578125" style="188" customWidth="1" outlineLevel="1"/>
    <col min="105" max="105" width="13.85546875" style="188" customWidth="1" outlineLevel="1"/>
    <col min="106" max="106" width="13.42578125" style="188" customWidth="1" outlineLevel="1"/>
    <col min="107" max="107" width="14.28515625" style="188" customWidth="1" outlineLevel="1"/>
    <col min="108" max="108" width="15.42578125" style="188" customWidth="1" outlineLevel="1"/>
    <col min="109" max="109" width="13.85546875" style="188" customWidth="1" outlineLevel="1"/>
    <col min="110" max="110" width="15.7109375" style="188" customWidth="1" outlineLevel="1"/>
    <col min="111" max="111" width="14" style="188" customWidth="1" outlineLevel="1"/>
    <col min="112" max="112" width="13.85546875" style="188" customWidth="1" outlineLevel="1"/>
    <col min="113" max="113" width="14" style="188" customWidth="1" outlineLevel="1"/>
    <col min="114" max="115" width="13.85546875" style="188" customWidth="1" outlineLevel="1"/>
    <col min="116" max="118" width="14" style="188" customWidth="1" outlineLevel="1"/>
    <col min="119" max="119" width="14.28515625" style="188" customWidth="1" outlineLevel="1"/>
    <col min="120" max="121" width="15" style="188" customWidth="1" outlineLevel="1"/>
    <col min="122" max="122" width="15.42578125" style="188" customWidth="1" outlineLevel="1"/>
    <col min="123" max="123" width="15.7109375" style="188" bestFit="1" customWidth="1" collapsed="1"/>
    <col min="124" max="124" width="12.5703125" style="188" hidden="1" customWidth="1" outlineLevel="1"/>
    <col min="125" max="125" width="13.28515625" style="188" hidden="1" customWidth="1" outlineLevel="1"/>
    <col min="126" max="126" width="11.7109375" style="188" hidden="1" customWidth="1" outlineLevel="1"/>
    <col min="127" max="127" width="12.42578125" style="188" hidden="1" customWidth="1" outlineLevel="1"/>
    <col min="128" max="128" width="13" style="188" hidden="1" customWidth="1" outlineLevel="1"/>
    <col min="129" max="129" width="12.85546875" style="188" hidden="1" customWidth="1" outlineLevel="1"/>
    <col min="130" max="130" width="12.42578125" style="188" hidden="1" customWidth="1" outlineLevel="1"/>
    <col min="131" max="131" width="12.140625" style="188" hidden="1" customWidth="1" outlineLevel="1"/>
    <col min="132" max="132" width="12" style="188" hidden="1" customWidth="1" outlineLevel="1"/>
    <col min="133" max="133" width="12.140625" style="188" hidden="1" customWidth="1" outlineLevel="1"/>
    <col min="134" max="135" width="12" style="188" hidden="1" customWidth="1" outlineLevel="1"/>
    <col min="136" max="137" width="12.140625" style="188" hidden="1" customWidth="1" outlineLevel="1"/>
    <col min="138" max="138" width="13.28515625" style="188" hidden="1" customWidth="1" outlineLevel="1"/>
    <col min="139" max="139" width="12.42578125" style="188" hidden="1" customWidth="1" outlineLevel="1"/>
    <col min="140" max="141" width="11.7109375" style="188" hidden="1" customWidth="1" outlineLevel="1"/>
    <col min="142" max="142" width="12.140625" style="188" hidden="1" customWidth="1" outlineLevel="1"/>
    <col min="143" max="143" width="15.28515625" style="188" hidden="1" customWidth="1" outlineLevel="1"/>
    <col min="144" max="144" width="15.85546875" style="188" hidden="1" customWidth="1" outlineLevel="1"/>
    <col min="145" max="145" width="15.28515625" style="188" hidden="1" customWidth="1" outlineLevel="1"/>
    <col min="146" max="146" width="15" style="188" hidden="1" customWidth="1" outlineLevel="1"/>
    <col min="147" max="147" width="12.42578125" style="188" hidden="1" customWidth="1" outlineLevel="1"/>
    <col min="148" max="148" width="13.28515625" style="188" hidden="1" customWidth="1" outlineLevel="1"/>
    <col min="149" max="149" width="12" style="188" hidden="1" customWidth="1" outlineLevel="1"/>
    <col min="150" max="150" width="12.42578125" style="188" hidden="1" customWidth="1" outlineLevel="1"/>
    <col min="151" max="151" width="12.140625" style="188" hidden="1" customWidth="1" outlineLevel="1"/>
    <col min="152" max="152" width="12" style="188" hidden="1" customWidth="1" outlineLevel="1"/>
    <col min="153" max="153" width="12.140625" style="188" hidden="1" customWidth="1" outlineLevel="1"/>
    <col min="154" max="155" width="12" style="188" hidden="1" customWidth="1" outlineLevel="1"/>
    <col min="156" max="156" width="12.7109375" style="188" hidden="1" customWidth="1" outlineLevel="1"/>
    <col min="157" max="157" width="12.140625" style="188" hidden="1" customWidth="1" outlineLevel="1"/>
    <col min="158" max="158" width="14.140625" style="188" hidden="1" customWidth="1" outlineLevel="1"/>
    <col min="159" max="159" width="12.42578125" style="188" hidden="1" customWidth="1" outlineLevel="1"/>
    <col min="160" max="160" width="11.7109375" style="188" hidden="1" customWidth="1" outlineLevel="1"/>
    <col min="161" max="161" width="12.5703125" style="188" hidden="1" customWidth="1" outlineLevel="1"/>
    <col min="162" max="163" width="13.5703125" style="188" hidden="1" customWidth="1" outlineLevel="1"/>
    <col min="164" max="164" width="12.85546875" style="188" hidden="1" customWidth="1" outlineLevel="1"/>
    <col min="165" max="165" width="13" style="188" hidden="1" customWidth="1" outlineLevel="1"/>
    <col min="166" max="166" width="12.7109375" style="188" hidden="1" customWidth="1" outlineLevel="1"/>
    <col min="167" max="168" width="12.5703125" style="188" hidden="1" customWidth="1" outlineLevel="1"/>
    <col min="169" max="169" width="12.140625" style="188" hidden="1" customWidth="1" outlineLevel="1"/>
    <col min="170" max="171" width="12.42578125" style="188" hidden="1" customWidth="1" outlineLevel="1"/>
    <col min="172" max="172" width="12.140625" style="188" hidden="1" customWidth="1" outlineLevel="1"/>
    <col min="173" max="173" width="12.42578125" style="188" hidden="1" customWidth="1" outlineLevel="1"/>
    <col min="174" max="175" width="12.140625" style="188" hidden="1" customWidth="1" outlineLevel="1"/>
    <col min="176" max="178" width="12.42578125" style="188" hidden="1" customWidth="1" outlineLevel="1"/>
    <col min="179" max="179" width="12.5703125" style="188" hidden="1" customWidth="1" outlineLevel="1"/>
    <col min="180" max="181" width="11.7109375" style="188" hidden="1" customWidth="1" outlineLevel="1"/>
    <col min="182" max="182" width="13" style="188" hidden="1" customWidth="1" outlineLevel="1"/>
    <col min="183" max="183" width="13.85546875" style="188" hidden="1" customWidth="1" outlineLevel="1"/>
    <col min="184" max="184" width="12.5703125" style="188" hidden="1" customWidth="1" outlineLevel="1"/>
    <col min="185" max="185" width="12" style="188" hidden="1" customWidth="1" outlineLevel="1"/>
    <col min="186" max="186" width="13.140625" style="188" hidden="1" customWidth="1" outlineLevel="1"/>
    <col min="187" max="187" width="12.42578125" style="188" hidden="1" customWidth="1" outlineLevel="1"/>
    <col min="188" max="188" width="13.42578125" style="188" hidden="1" customWidth="1" outlineLevel="1"/>
    <col min="189" max="189" width="12" style="188" hidden="1" customWidth="1" outlineLevel="1"/>
    <col min="190" max="190" width="12.42578125" style="188" hidden="1" customWidth="1" outlineLevel="1"/>
    <col min="191" max="191" width="12.140625" style="188" hidden="1" customWidth="1" outlineLevel="1"/>
    <col min="192" max="192" width="12" style="188" hidden="1" customWidth="1" outlineLevel="1"/>
    <col min="193" max="193" width="12.140625" style="188" hidden="1" customWidth="1" outlineLevel="1"/>
    <col min="194" max="195" width="12" style="188" hidden="1" customWidth="1" outlineLevel="1"/>
    <col min="196" max="197" width="12.140625" style="188" hidden="1" customWidth="1" outlineLevel="1"/>
    <col min="198" max="198" width="12.85546875" style="188" hidden="1" customWidth="1" outlineLevel="1"/>
    <col min="199" max="199" width="12.42578125" style="188" hidden="1" customWidth="1" outlineLevel="1"/>
    <col min="200" max="201" width="11.7109375" style="188" hidden="1" customWidth="1" outlineLevel="1"/>
    <col min="202" max="202" width="12.140625" style="188" hidden="1" customWidth="1" outlineLevel="1"/>
    <col min="203" max="203" width="12" style="188" hidden="1" customWidth="1" outlineLevel="1"/>
    <col min="204" max="204" width="12.5703125" style="188" hidden="1" customWidth="1" outlineLevel="1"/>
    <col min="205" max="205" width="12" style="188" hidden="1" customWidth="1" outlineLevel="1"/>
    <col min="206" max="206" width="11.7109375" style="188" hidden="1" customWidth="1" outlineLevel="1"/>
    <col min="207" max="207" width="12.42578125" style="188" hidden="1" customWidth="1" outlineLevel="1"/>
    <col min="208" max="208" width="12.140625" style="188" hidden="1" customWidth="1" outlineLevel="1"/>
    <col min="209" max="209" width="12" style="188" hidden="1" customWidth="1" outlineLevel="1"/>
    <col min="210" max="210" width="12.42578125" style="188" hidden="1" customWidth="1" outlineLevel="1"/>
    <col min="211" max="211" width="12.140625" style="188" hidden="1" customWidth="1" outlineLevel="1"/>
    <col min="212" max="212" width="12" style="188" hidden="1" customWidth="1" outlineLevel="1"/>
    <col min="213" max="213" width="12.140625" style="188" hidden="1" customWidth="1" outlineLevel="1"/>
    <col min="214" max="215" width="12" style="188" hidden="1" customWidth="1" outlineLevel="1"/>
    <col min="216" max="216" width="12.140625" style="188" hidden="1" customWidth="1" outlineLevel="1"/>
    <col min="217" max="217" width="13.7109375" style="188" hidden="1" customWidth="1" outlineLevel="1"/>
    <col min="218" max="218" width="12.140625" style="188" hidden="1" customWidth="1" outlineLevel="1"/>
    <col min="219" max="219" width="12.42578125" style="188" hidden="1" customWidth="1" outlineLevel="1"/>
    <col min="220" max="221" width="11.7109375" style="188" hidden="1" customWidth="1" outlineLevel="1"/>
    <col min="222" max="222" width="12.140625" style="188" hidden="1" customWidth="1" outlineLevel="1"/>
    <col min="223" max="223" width="9.42578125" style="188" customWidth="1" collapsed="1"/>
    <col min="224" max="224" width="9.5703125" style="188" bestFit="1" customWidth="1"/>
    <col min="225" max="225" width="11.7109375" style="188" bestFit="1" customWidth="1"/>
    <col min="226" max="226" width="13.5703125" style="188" customWidth="1" collapsed="1"/>
    <col min="227" max="227" width="12.85546875" style="188" hidden="1" customWidth="1" outlineLevel="1"/>
    <col min="228" max="228" width="12.42578125" style="188" hidden="1" customWidth="1" outlineLevel="1"/>
    <col min="229" max="229" width="12.140625" style="188" hidden="1" customWidth="1" outlineLevel="1"/>
    <col min="230" max="230" width="12.5703125" style="188" hidden="1" customWidth="1" outlineLevel="1"/>
    <col min="231" max="231" width="14" style="188" hidden="1" customWidth="1" outlineLevel="1"/>
    <col min="232" max="232" width="12.42578125" style="188" hidden="1" customWidth="1" outlineLevel="1"/>
    <col min="233" max="233" width="14" style="188" hidden="1" customWidth="1" outlineLevel="1"/>
    <col min="234" max="234" width="12.140625" style="188" hidden="1" customWidth="1" outlineLevel="1"/>
    <col min="235" max="235" width="12" style="188" hidden="1" customWidth="1" outlineLevel="1"/>
    <col min="236" max="237" width="12.140625" style="188" hidden="1" customWidth="1" outlineLevel="1"/>
    <col min="238" max="239" width="12.42578125" style="188" hidden="1" customWidth="1" outlineLevel="1"/>
    <col min="240" max="242" width="12.5703125" style="188" hidden="1" customWidth="1" outlineLevel="1"/>
    <col min="243" max="244" width="13.85546875" style="188" hidden="1" customWidth="1" outlineLevel="1"/>
    <col min="245" max="245" width="14" style="188" hidden="1" customWidth="1" outlineLevel="1"/>
    <col min="246" max="246" width="12.42578125" style="188" hidden="1" customWidth="1" outlineLevel="1"/>
    <col min="247" max="247" width="13" style="188" hidden="1" customWidth="1" outlineLevel="1"/>
    <col min="248" max="248" width="12.5703125" style="188" hidden="1" customWidth="1" outlineLevel="1"/>
    <col min="249" max="249" width="12.42578125" style="188" hidden="1" customWidth="1" outlineLevel="1"/>
    <col min="250" max="250" width="12.85546875" style="188" hidden="1" customWidth="1" outlineLevel="1"/>
    <col min="251" max="251" width="14.28515625" style="188" hidden="1" customWidth="1" outlineLevel="1"/>
    <col min="252" max="252" width="12.5703125" style="188" hidden="1" customWidth="1" outlineLevel="1"/>
    <col min="253" max="253" width="14.28515625" style="188" hidden="1" customWidth="1" outlineLevel="1"/>
    <col min="254" max="254" width="12.42578125" style="188" hidden="1" customWidth="1" outlineLevel="1"/>
    <col min="255" max="255" width="12.140625" style="188" hidden="1" customWidth="1" outlineLevel="1"/>
    <col min="256" max="257" width="12.42578125" style="188" hidden="1" customWidth="1" outlineLevel="1"/>
    <col min="258" max="259" width="12.5703125" style="188" hidden="1" customWidth="1" outlineLevel="1"/>
    <col min="260" max="262" width="12.85546875" style="188" hidden="1" customWidth="1" outlineLevel="1"/>
    <col min="263" max="264" width="14" style="188" hidden="1" customWidth="1" outlineLevel="1"/>
    <col min="265" max="265" width="14.28515625" style="188" hidden="1" customWidth="1" outlineLevel="1"/>
    <col min="266" max="266" width="13" style="188" hidden="1" customWidth="1" outlineLevel="1"/>
    <col min="267" max="267" width="13.85546875" style="188" hidden="1" customWidth="1" outlineLevel="1"/>
    <col min="268" max="268" width="13.140625" style="188" hidden="1" customWidth="1" outlineLevel="1"/>
    <col min="269" max="269" width="13" style="188" hidden="1" customWidth="1" outlineLevel="1"/>
    <col min="270" max="270" width="13.42578125" style="188" hidden="1" customWidth="1" outlineLevel="1"/>
    <col min="271" max="271" width="14.85546875" style="188" hidden="1" customWidth="1" outlineLevel="1"/>
    <col min="272" max="272" width="13.140625" style="188" hidden="1" customWidth="1" outlineLevel="1"/>
    <col min="273" max="273" width="14.85546875" style="188" hidden="1" customWidth="1" outlineLevel="1"/>
    <col min="274" max="274" width="13" style="188" hidden="1" customWidth="1" outlineLevel="1"/>
    <col min="275" max="275" width="12.85546875" style="188" hidden="1" customWidth="1" outlineLevel="1"/>
    <col min="276" max="277" width="13" style="188" hidden="1" customWidth="1" outlineLevel="1"/>
    <col min="278" max="279" width="13.140625" style="188" hidden="1" customWidth="1" outlineLevel="1"/>
    <col min="280" max="282" width="13.42578125" style="188" hidden="1" customWidth="1" outlineLevel="1"/>
    <col min="283" max="284" width="14.5703125" style="188" hidden="1" customWidth="1" outlineLevel="1"/>
    <col min="285" max="285" width="14.85546875" style="188" hidden="1" customWidth="1" outlineLevel="1"/>
    <col min="286" max="286" width="12.85546875" style="188" hidden="1" customWidth="1" outlineLevel="1"/>
    <col min="287" max="287" width="13.42578125" style="188" hidden="1" customWidth="1" outlineLevel="1"/>
    <col min="288" max="288" width="13" style="188" hidden="1" customWidth="1" outlineLevel="1"/>
    <col min="289" max="289" width="12.85546875" style="188" hidden="1" customWidth="1" outlineLevel="1"/>
    <col min="290" max="290" width="13.140625" style="188" hidden="1" customWidth="1" outlineLevel="1"/>
    <col min="291" max="291" width="14.5703125" style="188" hidden="1" customWidth="1" outlineLevel="1"/>
    <col min="292" max="292" width="13" style="188" hidden="1" customWidth="1" outlineLevel="1"/>
    <col min="293" max="293" width="14.5703125" style="188" hidden="1" customWidth="1" outlineLevel="1"/>
    <col min="294" max="294" width="12.85546875" style="188" hidden="1" customWidth="1" outlineLevel="1"/>
    <col min="295" max="295" width="12.5703125" style="188" hidden="1" customWidth="1" outlineLevel="1"/>
    <col min="296" max="297" width="12.85546875" style="188" hidden="1" customWidth="1" outlineLevel="1"/>
    <col min="298" max="299" width="13" style="188" hidden="1" customWidth="1" outlineLevel="1"/>
    <col min="300" max="302" width="13.140625" style="188" hidden="1" customWidth="1" outlineLevel="1"/>
    <col min="303" max="304" width="14.42578125" style="188" hidden="1" customWidth="1" outlineLevel="1"/>
    <col min="305" max="305" width="14.5703125" style="188" hidden="1" customWidth="1" outlineLevel="1"/>
    <col min="306" max="306" width="11.140625" style="188" hidden="1" customWidth="1" outlineLevel="1"/>
    <col min="307" max="307" width="11.7109375" style="188" hidden="1" customWidth="1" outlineLevel="1"/>
    <col min="308" max="308" width="11.42578125" style="188" hidden="1" customWidth="1" outlineLevel="1"/>
    <col min="309" max="309" width="11.140625" style="188" hidden="1" customWidth="1" outlineLevel="1"/>
    <col min="310" max="310" width="11.5703125" style="188" hidden="1" customWidth="1" outlineLevel="1"/>
    <col min="311" max="311" width="12.85546875" style="188" hidden="1" customWidth="1" outlineLevel="1"/>
    <col min="312" max="312" width="11.42578125" style="188" hidden="1" customWidth="1" outlineLevel="1"/>
    <col min="313" max="313" width="12.85546875" style="188" hidden="1" customWidth="1" outlineLevel="1"/>
    <col min="314" max="314" width="11.140625" style="188" hidden="1" customWidth="1" outlineLevel="1"/>
    <col min="315" max="315" width="11" style="188" hidden="1" customWidth="1" outlineLevel="1"/>
    <col min="316" max="317" width="11.140625" style="188" hidden="1" customWidth="1" outlineLevel="1"/>
    <col min="318" max="319" width="11.42578125" style="188" hidden="1" customWidth="1" outlineLevel="1"/>
    <col min="320" max="322" width="11.5703125" style="188" hidden="1" customWidth="1" outlineLevel="1"/>
    <col min="323" max="324" width="12.5703125" style="188" hidden="1" customWidth="1" outlineLevel="1"/>
    <col min="325" max="325" width="12.85546875" style="188" hidden="1" customWidth="1" outlineLevel="1"/>
    <col min="326" max="326" width="14.7109375" style="188" bestFit="1" customWidth="1"/>
    <col min="327" max="327" width="13.140625" style="188" customWidth="1" outlineLevel="1"/>
    <col min="328" max="328" width="12.5703125" style="188" customWidth="1" outlineLevel="1"/>
    <col min="329" max="329" width="12.42578125" style="188" customWidth="1" outlineLevel="1"/>
    <col min="330" max="330" width="12.85546875" style="188" customWidth="1" outlineLevel="1"/>
    <col min="331" max="331" width="14.28515625" style="188" customWidth="1" outlineLevel="1"/>
    <col min="332" max="332" width="12.7109375" style="188" customWidth="1" outlineLevel="1"/>
    <col min="333" max="333" width="14.28515625" style="188" customWidth="1" outlineLevel="1"/>
    <col min="334" max="334" width="12.7109375" style="188" customWidth="1" outlineLevel="1"/>
    <col min="335" max="335" width="12.28515625" style="188" customWidth="1" outlineLevel="1"/>
    <col min="336" max="336" width="12.7109375" style="188" customWidth="1" outlineLevel="1"/>
    <col min="337" max="337" width="12.42578125" style="188" customWidth="1" outlineLevel="1"/>
    <col min="338" max="338" width="12.5703125" style="188" customWidth="1" outlineLevel="1"/>
    <col min="339" max="339" width="12.7109375" style="188" customWidth="1" outlineLevel="1"/>
    <col min="340" max="342" width="12.85546875" style="188" customWidth="1" outlineLevel="1"/>
    <col min="343" max="344" width="14" style="188" customWidth="1" outlineLevel="1"/>
    <col min="345" max="345" width="14.28515625" style="188" customWidth="1" outlineLevel="1"/>
    <col min="346" max="346" width="12.7109375" style="188" customWidth="1" outlineLevel="1"/>
    <col min="347" max="347" width="13.42578125" style="188" customWidth="1" outlineLevel="1"/>
    <col min="348" max="348" width="12.85546875" style="188" customWidth="1" outlineLevel="1"/>
    <col min="349" max="349" width="12.7109375" style="188" customWidth="1" outlineLevel="1"/>
    <col min="350" max="350" width="13.140625" style="188" customWidth="1" outlineLevel="1"/>
    <col min="351" max="351" width="14.42578125" style="188" customWidth="1" outlineLevel="1"/>
    <col min="352" max="352" width="13" style="188" customWidth="1" outlineLevel="1"/>
    <col min="353" max="353" width="14.5703125" style="188" customWidth="1" outlineLevel="1"/>
    <col min="354" max="354" width="13" style="188" customWidth="1" outlineLevel="1"/>
    <col min="355" max="355" width="12.7109375" style="188" customWidth="1" outlineLevel="1"/>
    <col min="356" max="356" width="13" style="188" customWidth="1" outlineLevel="1"/>
    <col min="357" max="357" width="12.7109375" style="188" customWidth="1" outlineLevel="1"/>
    <col min="358" max="358" width="12.85546875" style="188" customWidth="1" outlineLevel="1"/>
    <col min="359" max="361" width="13" style="188" customWidth="1" outlineLevel="1"/>
    <col min="362" max="362" width="13.140625" style="188" customWidth="1" outlineLevel="1"/>
    <col min="363" max="364" width="14.28515625" style="188" customWidth="1" outlineLevel="1"/>
    <col min="365" max="365" width="14.42578125" style="188" customWidth="1" outlineLevel="1"/>
    <col min="366" max="366" width="13.140625" style="188" customWidth="1" outlineLevel="1"/>
    <col min="367" max="367" width="14" style="188" customWidth="1" outlineLevel="1"/>
    <col min="368" max="368" width="13.42578125" style="188" customWidth="1" outlineLevel="1"/>
    <col min="369" max="369" width="13.140625" style="188" customWidth="1" outlineLevel="1"/>
    <col min="370" max="370" width="13.85546875" style="188" customWidth="1" outlineLevel="1"/>
    <col min="371" max="371" width="15" style="188" customWidth="1" outlineLevel="1"/>
    <col min="372" max="372" width="13.42578125" style="188" customWidth="1" outlineLevel="1"/>
    <col min="373" max="373" width="15" style="188" customWidth="1" outlineLevel="1"/>
    <col min="374" max="374" width="13.140625" style="188" customWidth="1" outlineLevel="1"/>
    <col min="375" max="375" width="13" style="188" customWidth="1" outlineLevel="1"/>
    <col min="376" max="377" width="13.140625" style="188" customWidth="1" outlineLevel="1"/>
    <col min="378" max="379" width="13.42578125" style="188" customWidth="1" outlineLevel="1"/>
    <col min="380" max="382" width="13.85546875" style="188" customWidth="1" outlineLevel="1"/>
    <col min="383" max="384" width="14.85546875" style="188" customWidth="1" outlineLevel="1"/>
    <col min="385" max="385" width="15" style="188" customWidth="1" outlineLevel="1"/>
    <col min="386" max="386" width="13" style="188" customWidth="1" outlineLevel="1"/>
    <col min="387" max="387" width="13.85546875" style="188" customWidth="1" outlineLevel="1"/>
    <col min="388" max="388" width="13.140625" style="188" customWidth="1" outlineLevel="1"/>
    <col min="389" max="389" width="13" style="188" customWidth="1" outlineLevel="1"/>
    <col min="390" max="390" width="13.42578125" style="188" customWidth="1" outlineLevel="1"/>
    <col min="391" max="391" width="14.85546875" style="188" customWidth="1" outlineLevel="1"/>
    <col min="392" max="392" width="13.140625" style="188" customWidth="1" outlineLevel="1"/>
    <col min="393" max="393" width="14.85546875" style="188" customWidth="1" outlineLevel="1"/>
    <col min="394" max="394" width="13" style="188" customWidth="1" outlineLevel="1"/>
    <col min="395" max="395" width="12.85546875" style="188" customWidth="1" outlineLevel="1"/>
    <col min="396" max="397" width="13" style="188" customWidth="1" outlineLevel="1"/>
    <col min="398" max="399" width="13.140625" style="188" customWidth="1" outlineLevel="1"/>
    <col min="400" max="402" width="13.42578125" style="188" customWidth="1" outlineLevel="1"/>
    <col min="403" max="404" width="14.5703125" style="188" customWidth="1" outlineLevel="1"/>
    <col min="405" max="405" width="14.85546875" style="188" customWidth="1" outlineLevel="1"/>
    <col min="406" max="406" width="11.42578125" style="188" customWidth="1" outlineLevel="1"/>
    <col min="407" max="407" width="12" style="188" customWidth="1" outlineLevel="1"/>
    <col min="408" max="408" width="11.5703125" style="188" customWidth="1" outlineLevel="1"/>
    <col min="409" max="409" width="11.42578125" style="188" customWidth="1" outlineLevel="1"/>
    <col min="410" max="410" width="11.7109375" style="188" customWidth="1" outlineLevel="1"/>
    <col min="411" max="411" width="13" style="188" customWidth="1" outlineLevel="1"/>
    <col min="412" max="412" width="11.5703125" style="188" customWidth="1" outlineLevel="1"/>
    <col min="413" max="413" width="13.140625" style="188" customWidth="1" outlineLevel="1"/>
    <col min="414" max="414" width="11.42578125" style="188" customWidth="1" outlineLevel="1"/>
    <col min="415" max="415" width="11.140625" style="188" customWidth="1" outlineLevel="1"/>
    <col min="416" max="416" width="12.42578125" style="188" customWidth="1" outlineLevel="1"/>
    <col min="417" max="417" width="11.42578125" style="188" customWidth="1" outlineLevel="1"/>
    <col min="418" max="419" width="11.5703125" style="188" customWidth="1" outlineLevel="1"/>
    <col min="420" max="422" width="11.7109375" style="188" customWidth="1" outlineLevel="1"/>
    <col min="423" max="424" width="12.85546875" style="188" customWidth="1" outlineLevel="1"/>
    <col min="425" max="425" width="13" style="188" customWidth="1" outlineLevel="1"/>
    <col min="426" max="426" width="12.7109375" style="188" customWidth="1" outlineLevel="1"/>
    <col min="427" max="427" width="12.85546875" style="188" customWidth="1" outlineLevel="1"/>
    <col min="428" max="428" width="12.42578125" style="188" customWidth="1" outlineLevel="1"/>
    <col min="429" max="429" width="12.5703125" style="188" customWidth="1" outlineLevel="1"/>
    <col min="430" max="430" width="12.140625" style="188" customWidth="1" outlineLevel="1"/>
    <col min="431" max="431" width="14" style="188" customWidth="1" outlineLevel="1"/>
    <col min="432" max="432" width="12.42578125" style="188" customWidth="1" outlineLevel="1"/>
    <col min="433" max="433" width="14" style="188" customWidth="1" outlineLevel="1"/>
    <col min="434" max="434" width="12.140625" style="188" customWidth="1" outlineLevel="1"/>
    <col min="435" max="435" width="12" style="188" customWidth="1" outlineLevel="1"/>
    <col min="436" max="437" width="12.140625" style="188" customWidth="1" outlineLevel="1"/>
    <col min="438" max="439" width="12.42578125" style="188" customWidth="1" outlineLevel="1"/>
    <col min="440" max="442" width="12.5703125" style="188" customWidth="1" outlineLevel="1"/>
    <col min="443" max="444" width="13.85546875" style="188" customWidth="1" outlineLevel="1"/>
    <col min="445" max="445" width="14" style="188" customWidth="1" outlineLevel="1"/>
    <col min="446" max="446" width="15.42578125" style="188" bestFit="1" customWidth="1" collapsed="1"/>
    <col min="447" max="16384" width="9.140625" style="188"/>
  </cols>
  <sheetData>
    <row r="1" spans="1:446" s="186" customFormat="1" ht="25.5" x14ac:dyDescent="0.2">
      <c r="A1" s="192" t="s">
        <v>135</v>
      </c>
      <c r="B1" s="192" t="s">
        <v>136</v>
      </c>
      <c r="C1" s="193" t="s">
        <v>221</v>
      </c>
      <c r="D1" s="192" t="s">
        <v>71</v>
      </c>
      <c r="E1" s="192" t="s">
        <v>465</v>
      </c>
      <c r="F1" s="192" t="s">
        <v>466</v>
      </c>
      <c r="G1" s="193" t="s">
        <v>13</v>
      </c>
      <c r="H1" s="193" t="s">
        <v>14</v>
      </c>
      <c r="I1" s="193" t="s">
        <v>467</v>
      </c>
      <c r="J1" s="193" t="s">
        <v>468</v>
      </c>
      <c r="K1" s="193" t="s">
        <v>469</v>
      </c>
      <c r="L1" s="193" t="s">
        <v>470</v>
      </c>
      <c r="M1" s="193" t="s">
        <v>471</v>
      </c>
      <c r="N1" s="193" t="s">
        <v>472</v>
      </c>
      <c r="O1" s="193" t="s">
        <v>473</v>
      </c>
      <c r="P1" s="193" t="s">
        <v>474</v>
      </c>
      <c r="Q1" s="193" t="s">
        <v>475</v>
      </c>
      <c r="R1" s="193" t="s">
        <v>476</v>
      </c>
      <c r="S1" s="193" t="s">
        <v>477</v>
      </c>
      <c r="T1" s="193" t="s">
        <v>478</v>
      </c>
      <c r="U1" s="193" t="s">
        <v>479</v>
      </c>
      <c r="V1" s="193" t="s">
        <v>480</v>
      </c>
      <c r="W1" s="194" t="s">
        <v>481</v>
      </c>
      <c r="X1" s="193" t="s">
        <v>482</v>
      </c>
      <c r="Y1" s="193" t="s">
        <v>483</v>
      </c>
      <c r="Z1" s="193" t="s">
        <v>484</v>
      </c>
      <c r="AA1" s="193" t="s">
        <v>485</v>
      </c>
      <c r="AB1" s="193" t="s">
        <v>486</v>
      </c>
      <c r="AC1" s="193" t="s">
        <v>487</v>
      </c>
      <c r="AD1" s="193" t="s">
        <v>488</v>
      </c>
      <c r="AE1" s="193" t="s">
        <v>489</v>
      </c>
      <c r="AF1" s="193" t="s">
        <v>490</v>
      </c>
      <c r="AG1" s="193" t="s">
        <v>491</v>
      </c>
      <c r="AH1" s="193" t="s">
        <v>492</v>
      </c>
      <c r="AI1" s="193" t="s">
        <v>493</v>
      </c>
      <c r="AJ1" s="193" t="s">
        <v>494</v>
      </c>
      <c r="AK1" s="193" t="s">
        <v>495</v>
      </c>
      <c r="AL1" s="193" t="s">
        <v>496</v>
      </c>
      <c r="AM1" s="193" t="s">
        <v>497</v>
      </c>
      <c r="AN1" s="193" t="s">
        <v>498</v>
      </c>
      <c r="AO1" s="193" t="s">
        <v>499</v>
      </c>
      <c r="AP1" s="193" t="s">
        <v>500</v>
      </c>
      <c r="AQ1" s="194" t="s">
        <v>501</v>
      </c>
      <c r="AR1" s="193" t="s">
        <v>502</v>
      </c>
      <c r="AS1" s="193" t="s">
        <v>503</v>
      </c>
      <c r="AT1" s="193" t="s">
        <v>504</v>
      </c>
      <c r="AU1" s="193" t="s">
        <v>505</v>
      </c>
      <c r="AV1" s="193" t="s">
        <v>506</v>
      </c>
      <c r="AW1" s="193" t="s">
        <v>507</v>
      </c>
      <c r="AX1" s="193" t="s">
        <v>508</v>
      </c>
      <c r="AY1" s="193" t="s">
        <v>509</v>
      </c>
      <c r="AZ1" s="193" t="s">
        <v>510</v>
      </c>
      <c r="BA1" s="193" t="s">
        <v>511</v>
      </c>
      <c r="BB1" s="193" t="s">
        <v>512</v>
      </c>
      <c r="BC1" s="193" t="s">
        <v>513</v>
      </c>
      <c r="BD1" s="193" t="s">
        <v>514</v>
      </c>
      <c r="BE1" s="193" t="s">
        <v>515</v>
      </c>
      <c r="BF1" s="193" t="s">
        <v>516</v>
      </c>
      <c r="BG1" s="193" t="s">
        <v>517</v>
      </c>
      <c r="BH1" s="193" t="s">
        <v>518</v>
      </c>
      <c r="BI1" s="193" t="s">
        <v>519</v>
      </c>
      <c r="BJ1" s="193" t="s">
        <v>520</v>
      </c>
      <c r="BK1" s="194" t="s">
        <v>521</v>
      </c>
      <c r="BL1" s="193" t="s">
        <v>522</v>
      </c>
      <c r="BM1" s="193" t="s">
        <v>523</v>
      </c>
      <c r="BN1" s="193" t="s">
        <v>524</v>
      </c>
      <c r="BO1" s="193" t="s">
        <v>525</v>
      </c>
      <c r="BP1" s="193" t="s">
        <v>526</v>
      </c>
      <c r="BQ1" s="193" t="s">
        <v>527</v>
      </c>
      <c r="BR1" s="193" t="s">
        <v>528</v>
      </c>
      <c r="BS1" s="193" t="s">
        <v>529</v>
      </c>
      <c r="BT1" s="193" t="s">
        <v>530</v>
      </c>
      <c r="BU1" s="193" t="s">
        <v>531</v>
      </c>
      <c r="BV1" s="193" t="s">
        <v>532</v>
      </c>
      <c r="BW1" s="193" t="s">
        <v>533</v>
      </c>
      <c r="BX1" s="193" t="s">
        <v>534</v>
      </c>
      <c r="BY1" s="193" t="s">
        <v>535</v>
      </c>
      <c r="BZ1" s="193" t="s">
        <v>536</v>
      </c>
      <c r="CA1" s="193" t="s">
        <v>537</v>
      </c>
      <c r="CB1" s="193" t="s">
        <v>538</v>
      </c>
      <c r="CC1" s="193" t="s">
        <v>539</v>
      </c>
      <c r="CD1" s="193" t="s">
        <v>540</v>
      </c>
      <c r="CE1" s="194" t="s">
        <v>541</v>
      </c>
      <c r="CF1" s="193" t="s">
        <v>542</v>
      </c>
      <c r="CG1" s="193" t="s">
        <v>543</v>
      </c>
      <c r="CH1" s="193" t="s">
        <v>544</v>
      </c>
      <c r="CI1" s="193" t="s">
        <v>545</v>
      </c>
      <c r="CJ1" s="193" t="s">
        <v>546</v>
      </c>
      <c r="CK1" s="193" t="s">
        <v>547</v>
      </c>
      <c r="CL1" s="193" t="s">
        <v>548</v>
      </c>
      <c r="CM1" s="193" t="s">
        <v>549</v>
      </c>
      <c r="CN1" s="193" t="s">
        <v>550</v>
      </c>
      <c r="CO1" s="193" t="s">
        <v>551</v>
      </c>
      <c r="CP1" s="193" t="s">
        <v>552</v>
      </c>
      <c r="CQ1" s="193" t="s">
        <v>553</v>
      </c>
      <c r="CR1" s="193" t="s">
        <v>554</v>
      </c>
      <c r="CS1" s="193" t="s">
        <v>555</v>
      </c>
      <c r="CT1" s="193" t="s">
        <v>556</v>
      </c>
      <c r="CU1" s="193" t="s">
        <v>557</v>
      </c>
      <c r="CV1" s="193" t="s">
        <v>558</v>
      </c>
      <c r="CW1" s="193" t="s">
        <v>559</v>
      </c>
      <c r="CX1" s="193" t="s">
        <v>560</v>
      </c>
      <c r="CY1" s="194" t="s">
        <v>561</v>
      </c>
      <c r="CZ1" s="193" t="s">
        <v>562</v>
      </c>
      <c r="DA1" s="193" t="s">
        <v>563</v>
      </c>
      <c r="DB1" s="193" t="s">
        <v>564</v>
      </c>
      <c r="DC1" s="193" t="s">
        <v>565</v>
      </c>
      <c r="DD1" s="193" t="s">
        <v>566</v>
      </c>
      <c r="DE1" s="193" t="s">
        <v>567</v>
      </c>
      <c r="DF1" s="193" t="s">
        <v>568</v>
      </c>
      <c r="DG1" s="193" t="s">
        <v>569</v>
      </c>
      <c r="DH1" s="193" t="s">
        <v>570</v>
      </c>
      <c r="DI1" s="193" t="s">
        <v>571</v>
      </c>
      <c r="DJ1" s="193" t="s">
        <v>572</v>
      </c>
      <c r="DK1" s="193" t="s">
        <v>573</v>
      </c>
      <c r="DL1" s="193" t="s">
        <v>574</v>
      </c>
      <c r="DM1" s="193" t="s">
        <v>575</v>
      </c>
      <c r="DN1" s="193" t="s">
        <v>576</v>
      </c>
      <c r="DO1" s="193" t="s">
        <v>577</v>
      </c>
      <c r="DP1" s="193" t="s">
        <v>578</v>
      </c>
      <c r="DQ1" s="193" t="s">
        <v>579</v>
      </c>
      <c r="DR1" s="193" t="s">
        <v>580</v>
      </c>
      <c r="DS1" s="194" t="s">
        <v>581</v>
      </c>
      <c r="DT1" s="193" t="s">
        <v>582</v>
      </c>
      <c r="DU1" s="193" t="s">
        <v>583</v>
      </c>
      <c r="DV1" s="193" t="s">
        <v>584</v>
      </c>
      <c r="DW1" s="193" t="s">
        <v>585</v>
      </c>
      <c r="DX1" s="193" t="s">
        <v>586</v>
      </c>
      <c r="DY1" s="193" t="s">
        <v>587</v>
      </c>
      <c r="DZ1" s="193" t="s">
        <v>588</v>
      </c>
      <c r="EA1" s="193" t="s">
        <v>589</v>
      </c>
      <c r="EB1" s="193" t="s">
        <v>590</v>
      </c>
      <c r="EC1" s="193" t="s">
        <v>591</v>
      </c>
      <c r="ED1" s="193" t="s">
        <v>592</v>
      </c>
      <c r="EE1" s="193" t="s">
        <v>593</v>
      </c>
      <c r="EF1" s="193" t="s">
        <v>594</v>
      </c>
      <c r="EG1" s="193" t="s">
        <v>595</v>
      </c>
      <c r="EH1" s="193" t="s">
        <v>596</v>
      </c>
      <c r="EI1" s="193" t="s">
        <v>597</v>
      </c>
      <c r="EJ1" s="193" t="s">
        <v>598</v>
      </c>
      <c r="EK1" s="193" t="s">
        <v>599</v>
      </c>
      <c r="EL1" s="193" t="s">
        <v>600</v>
      </c>
      <c r="EM1" s="194" t="s">
        <v>601</v>
      </c>
      <c r="EN1" s="193" t="s">
        <v>602</v>
      </c>
      <c r="EO1" s="193" t="s">
        <v>603</v>
      </c>
      <c r="EP1" s="193" t="s">
        <v>604</v>
      </c>
      <c r="EQ1" s="193" t="s">
        <v>605</v>
      </c>
      <c r="ER1" s="193" t="s">
        <v>606</v>
      </c>
      <c r="ES1" s="193" t="s">
        <v>607</v>
      </c>
      <c r="ET1" s="193" t="s">
        <v>608</v>
      </c>
      <c r="EU1" s="193" t="s">
        <v>609</v>
      </c>
      <c r="EV1" s="193" t="s">
        <v>610</v>
      </c>
      <c r="EW1" s="193" t="s">
        <v>611</v>
      </c>
      <c r="EX1" s="193" t="s">
        <v>612</v>
      </c>
      <c r="EY1" s="193" t="s">
        <v>613</v>
      </c>
      <c r="EZ1" s="193" t="s">
        <v>614</v>
      </c>
      <c r="FA1" s="193" t="s">
        <v>615</v>
      </c>
      <c r="FB1" s="193" t="s">
        <v>616</v>
      </c>
      <c r="FC1" s="193" t="s">
        <v>617</v>
      </c>
      <c r="FD1" s="193" t="s">
        <v>618</v>
      </c>
      <c r="FE1" s="193" t="s">
        <v>619</v>
      </c>
      <c r="FF1" s="193" t="s">
        <v>620</v>
      </c>
      <c r="FG1" s="194" t="s">
        <v>621</v>
      </c>
      <c r="FH1" s="193" t="s">
        <v>622</v>
      </c>
      <c r="FI1" s="193" t="s">
        <v>623</v>
      </c>
      <c r="FJ1" s="193" t="s">
        <v>624</v>
      </c>
      <c r="FK1" s="193" t="s">
        <v>625</v>
      </c>
      <c r="FL1" s="193" t="s">
        <v>626</v>
      </c>
      <c r="FM1" s="193" t="s">
        <v>627</v>
      </c>
      <c r="FN1" s="193" t="s">
        <v>628</v>
      </c>
      <c r="FO1" s="193" t="s">
        <v>629</v>
      </c>
      <c r="FP1" s="193" t="s">
        <v>630</v>
      </c>
      <c r="FQ1" s="193" t="s">
        <v>631</v>
      </c>
      <c r="FR1" s="193" t="s">
        <v>632</v>
      </c>
      <c r="FS1" s="193" t="s">
        <v>633</v>
      </c>
      <c r="FT1" s="193" t="s">
        <v>634</v>
      </c>
      <c r="FU1" s="193" t="s">
        <v>635</v>
      </c>
      <c r="FV1" s="193" t="s">
        <v>636</v>
      </c>
      <c r="FW1" s="193" t="s">
        <v>637</v>
      </c>
      <c r="FX1" s="193" t="s">
        <v>638</v>
      </c>
      <c r="FY1" s="193" t="s">
        <v>639</v>
      </c>
      <c r="FZ1" s="193" t="s">
        <v>640</v>
      </c>
      <c r="GA1" s="194" t="s">
        <v>641</v>
      </c>
      <c r="GB1" s="193" t="s">
        <v>642</v>
      </c>
      <c r="GC1" s="193" t="s">
        <v>643</v>
      </c>
      <c r="GD1" s="193" t="s">
        <v>644</v>
      </c>
      <c r="GE1" s="193" t="s">
        <v>645</v>
      </c>
      <c r="GF1" s="193" t="s">
        <v>646</v>
      </c>
      <c r="GG1" s="193" t="s">
        <v>647</v>
      </c>
      <c r="GH1" s="193" t="s">
        <v>648</v>
      </c>
      <c r="GI1" s="193" t="s">
        <v>649</v>
      </c>
      <c r="GJ1" s="193" t="s">
        <v>650</v>
      </c>
      <c r="GK1" s="193" t="s">
        <v>651</v>
      </c>
      <c r="GL1" s="193" t="s">
        <v>652</v>
      </c>
      <c r="GM1" s="193" t="s">
        <v>653</v>
      </c>
      <c r="GN1" s="193" t="s">
        <v>654</v>
      </c>
      <c r="GO1" s="193" t="s">
        <v>655</v>
      </c>
      <c r="GP1" s="193" t="s">
        <v>656</v>
      </c>
      <c r="GQ1" s="193" t="s">
        <v>657</v>
      </c>
      <c r="GR1" s="193" t="s">
        <v>658</v>
      </c>
      <c r="GS1" s="193" t="s">
        <v>659</v>
      </c>
      <c r="GT1" s="193" t="s">
        <v>660</v>
      </c>
      <c r="GU1" s="194" t="s">
        <v>661</v>
      </c>
      <c r="GV1" s="193" t="s">
        <v>662</v>
      </c>
      <c r="GW1" s="193" t="s">
        <v>663</v>
      </c>
      <c r="GX1" s="193" t="s">
        <v>664</v>
      </c>
      <c r="GY1" s="193" t="s">
        <v>665</v>
      </c>
      <c r="GZ1" s="193" t="s">
        <v>666</v>
      </c>
      <c r="HA1" s="193" t="s">
        <v>667</v>
      </c>
      <c r="HB1" s="193" t="s">
        <v>668</v>
      </c>
      <c r="HC1" s="193" t="s">
        <v>669</v>
      </c>
      <c r="HD1" s="193" t="s">
        <v>670</v>
      </c>
      <c r="HE1" s="193" t="s">
        <v>671</v>
      </c>
      <c r="HF1" s="193" t="s">
        <v>672</v>
      </c>
      <c r="HG1" s="193" t="s">
        <v>673</v>
      </c>
      <c r="HH1" s="193" t="s">
        <v>674</v>
      </c>
      <c r="HI1" s="193" t="s">
        <v>675</v>
      </c>
      <c r="HJ1" s="193" t="s">
        <v>676</v>
      </c>
      <c r="HK1" s="193" t="s">
        <v>677</v>
      </c>
      <c r="HL1" s="193" t="s">
        <v>678</v>
      </c>
      <c r="HM1" s="193" t="s">
        <v>679</v>
      </c>
      <c r="HN1" s="193" t="s">
        <v>680</v>
      </c>
      <c r="HP1" s="195" t="s">
        <v>71</v>
      </c>
      <c r="HQ1" s="196" t="s">
        <v>466</v>
      </c>
      <c r="HR1" s="187" t="s">
        <v>244</v>
      </c>
      <c r="HS1" s="187" t="s">
        <v>245</v>
      </c>
      <c r="HT1" s="187" t="s">
        <v>246</v>
      </c>
      <c r="HU1" s="187" t="s">
        <v>247</v>
      </c>
      <c r="HV1" s="187" t="s">
        <v>248</v>
      </c>
      <c r="HW1" s="187" t="s">
        <v>249</v>
      </c>
      <c r="HX1" s="187" t="s">
        <v>250</v>
      </c>
      <c r="HY1" s="187" t="s">
        <v>251</v>
      </c>
      <c r="HZ1" s="187" t="s">
        <v>252</v>
      </c>
      <c r="IA1" s="187" t="s">
        <v>253</v>
      </c>
      <c r="IB1" s="187" t="s">
        <v>254</v>
      </c>
      <c r="IC1" s="187" t="s">
        <v>255</v>
      </c>
      <c r="ID1" s="187" t="s">
        <v>256</v>
      </c>
      <c r="IE1" s="187" t="s">
        <v>257</v>
      </c>
      <c r="IF1" s="187" t="s">
        <v>258</v>
      </c>
      <c r="IG1" s="187" t="s">
        <v>259</v>
      </c>
      <c r="IH1" s="187" t="s">
        <v>260</v>
      </c>
      <c r="II1" s="187" t="s">
        <v>261</v>
      </c>
      <c r="IJ1" s="187" t="s">
        <v>262</v>
      </c>
      <c r="IK1" s="187" t="s">
        <v>263</v>
      </c>
      <c r="IL1" s="187" t="s">
        <v>264</v>
      </c>
      <c r="IM1" s="187" t="s">
        <v>265</v>
      </c>
      <c r="IN1" s="187" t="s">
        <v>266</v>
      </c>
      <c r="IO1" s="187" t="s">
        <v>267</v>
      </c>
      <c r="IP1" s="187" t="s">
        <v>268</v>
      </c>
      <c r="IQ1" s="187" t="s">
        <v>269</v>
      </c>
      <c r="IR1" s="187" t="s">
        <v>270</v>
      </c>
      <c r="IS1" s="187" t="s">
        <v>271</v>
      </c>
      <c r="IT1" s="187" t="s">
        <v>272</v>
      </c>
      <c r="IU1" s="187" t="s">
        <v>273</v>
      </c>
      <c r="IV1" s="187" t="s">
        <v>274</v>
      </c>
      <c r="IW1" s="187" t="s">
        <v>275</v>
      </c>
      <c r="IX1" s="187" t="s">
        <v>276</v>
      </c>
      <c r="IY1" s="187" t="s">
        <v>277</v>
      </c>
      <c r="IZ1" s="187" t="s">
        <v>278</v>
      </c>
      <c r="JA1" s="187" t="s">
        <v>279</v>
      </c>
      <c r="JB1" s="187" t="s">
        <v>280</v>
      </c>
      <c r="JC1" s="187" t="s">
        <v>281</v>
      </c>
      <c r="JD1" s="187" t="s">
        <v>282</v>
      </c>
      <c r="JE1" s="187" t="s">
        <v>283</v>
      </c>
      <c r="JF1" s="187" t="s">
        <v>284</v>
      </c>
      <c r="JG1" s="187" t="s">
        <v>285</v>
      </c>
      <c r="JH1" s="187" t="s">
        <v>286</v>
      </c>
      <c r="JI1" s="187" t="s">
        <v>287</v>
      </c>
      <c r="JJ1" s="187" t="s">
        <v>288</v>
      </c>
      <c r="JK1" s="187" t="s">
        <v>289</v>
      </c>
      <c r="JL1" s="187" t="s">
        <v>290</v>
      </c>
      <c r="JM1" s="187" t="s">
        <v>291</v>
      </c>
      <c r="JN1" s="187" t="s">
        <v>292</v>
      </c>
      <c r="JO1" s="187" t="s">
        <v>293</v>
      </c>
      <c r="JP1" s="187" t="s">
        <v>294</v>
      </c>
      <c r="JQ1" s="187" t="s">
        <v>295</v>
      </c>
      <c r="JR1" s="187" t="s">
        <v>296</v>
      </c>
      <c r="JS1" s="187" t="s">
        <v>297</v>
      </c>
      <c r="JT1" s="187" t="s">
        <v>298</v>
      </c>
      <c r="JU1" s="187" t="s">
        <v>299</v>
      </c>
      <c r="JV1" s="187" t="s">
        <v>300</v>
      </c>
      <c r="JW1" s="187" t="s">
        <v>301</v>
      </c>
      <c r="JX1" s="187" t="s">
        <v>302</v>
      </c>
      <c r="JY1" s="187" t="s">
        <v>303</v>
      </c>
      <c r="JZ1" s="187" t="s">
        <v>304</v>
      </c>
      <c r="KA1" s="187" t="s">
        <v>305</v>
      </c>
      <c r="KB1" s="187" t="s">
        <v>306</v>
      </c>
      <c r="KC1" s="187" t="s">
        <v>307</v>
      </c>
      <c r="KD1" s="187" t="s">
        <v>308</v>
      </c>
      <c r="KE1" s="187" t="s">
        <v>309</v>
      </c>
      <c r="KF1" s="187" t="s">
        <v>310</v>
      </c>
      <c r="KG1" s="187" t="s">
        <v>311</v>
      </c>
      <c r="KH1" s="187" t="s">
        <v>312</v>
      </c>
      <c r="KI1" s="187" t="s">
        <v>313</v>
      </c>
      <c r="KJ1" s="187" t="s">
        <v>314</v>
      </c>
      <c r="KK1" s="187" t="s">
        <v>315</v>
      </c>
      <c r="KL1" s="187" t="s">
        <v>316</v>
      </c>
      <c r="KM1" s="187" t="s">
        <v>317</v>
      </c>
      <c r="KN1" s="187" t="s">
        <v>318</v>
      </c>
      <c r="KO1" s="187" t="s">
        <v>319</v>
      </c>
      <c r="KP1" s="187" t="s">
        <v>320</v>
      </c>
      <c r="KQ1" s="187" t="s">
        <v>321</v>
      </c>
      <c r="KR1" s="187" t="s">
        <v>322</v>
      </c>
      <c r="KS1" s="187" t="s">
        <v>323</v>
      </c>
      <c r="KT1" s="187" t="s">
        <v>324</v>
      </c>
      <c r="KU1" s="187" t="s">
        <v>325</v>
      </c>
      <c r="KV1" s="187" t="s">
        <v>326</v>
      </c>
      <c r="KW1" s="187" t="s">
        <v>327</v>
      </c>
      <c r="KX1" s="187" t="s">
        <v>328</v>
      </c>
      <c r="KY1" s="187" t="s">
        <v>329</v>
      </c>
      <c r="KZ1" s="187" t="s">
        <v>330</v>
      </c>
      <c r="LA1" s="187" t="s">
        <v>331</v>
      </c>
      <c r="LB1" s="187" t="s">
        <v>332</v>
      </c>
      <c r="LC1" s="187" t="s">
        <v>333</v>
      </c>
      <c r="LD1" s="187" t="s">
        <v>334</v>
      </c>
      <c r="LE1" s="187" t="s">
        <v>335</v>
      </c>
      <c r="LF1" s="187" t="s">
        <v>336</v>
      </c>
      <c r="LG1" s="187" t="s">
        <v>337</v>
      </c>
      <c r="LH1" s="187" t="s">
        <v>338</v>
      </c>
      <c r="LI1" s="187" t="s">
        <v>339</v>
      </c>
      <c r="LJ1" s="187" t="s">
        <v>340</v>
      </c>
      <c r="LK1" s="187" t="s">
        <v>341</v>
      </c>
      <c r="LL1" s="187" t="s">
        <v>342</v>
      </c>
      <c r="LM1" s="187" t="s">
        <v>343</v>
      </c>
      <c r="LN1" s="187" t="s">
        <v>344</v>
      </c>
      <c r="LO1" s="187" t="s">
        <v>345</v>
      </c>
      <c r="LP1" s="187" t="s">
        <v>346</v>
      </c>
      <c r="LQ1" s="187" t="s">
        <v>347</v>
      </c>
      <c r="LR1" s="187" t="s">
        <v>348</v>
      </c>
      <c r="LS1" s="187" t="s">
        <v>349</v>
      </c>
      <c r="LT1" s="187" t="s">
        <v>350</v>
      </c>
      <c r="LU1" s="187" t="s">
        <v>351</v>
      </c>
      <c r="LV1" s="187" t="s">
        <v>352</v>
      </c>
      <c r="LW1" s="187" t="s">
        <v>353</v>
      </c>
      <c r="LX1" s="187" t="s">
        <v>354</v>
      </c>
      <c r="LY1" s="187" t="s">
        <v>355</v>
      </c>
      <c r="LZ1" s="187" t="s">
        <v>356</v>
      </c>
      <c r="MA1" s="187" t="s">
        <v>357</v>
      </c>
      <c r="MB1" s="187" t="s">
        <v>358</v>
      </c>
      <c r="MC1" s="187" t="s">
        <v>359</v>
      </c>
      <c r="MD1" s="187" t="s">
        <v>360</v>
      </c>
      <c r="ME1" s="187" t="s">
        <v>361</v>
      </c>
      <c r="MF1" s="187" t="s">
        <v>362</v>
      </c>
      <c r="MG1" s="187" t="s">
        <v>363</v>
      </c>
      <c r="MH1" s="187" t="s">
        <v>364</v>
      </c>
      <c r="MI1" s="187" t="s">
        <v>365</v>
      </c>
      <c r="MJ1" s="187" t="s">
        <v>366</v>
      </c>
      <c r="MK1" s="187" t="s">
        <v>367</v>
      </c>
      <c r="ML1" s="187" t="s">
        <v>368</v>
      </c>
      <c r="MM1" s="187" t="s">
        <v>369</v>
      </c>
      <c r="MN1" s="187" t="s">
        <v>370</v>
      </c>
      <c r="MO1" s="187" t="s">
        <v>371</v>
      </c>
      <c r="MP1" s="187" t="s">
        <v>372</v>
      </c>
      <c r="MQ1" s="187" t="s">
        <v>373</v>
      </c>
      <c r="MR1" s="187" t="s">
        <v>374</v>
      </c>
      <c r="MS1" s="187" t="s">
        <v>375</v>
      </c>
      <c r="MT1" s="187" t="s">
        <v>376</v>
      </c>
      <c r="MU1" s="187" t="s">
        <v>377</v>
      </c>
      <c r="MV1" s="187" t="s">
        <v>378</v>
      </c>
      <c r="MW1" s="187" t="s">
        <v>379</v>
      </c>
      <c r="MX1" s="187" t="s">
        <v>380</v>
      </c>
      <c r="MY1" s="187" t="s">
        <v>381</v>
      </c>
      <c r="MZ1" s="187" t="s">
        <v>382</v>
      </c>
      <c r="NA1" s="187" t="s">
        <v>383</v>
      </c>
      <c r="NB1" s="187" t="s">
        <v>384</v>
      </c>
      <c r="NC1" s="187" t="s">
        <v>385</v>
      </c>
      <c r="ND1" s="187" t="s">
        <v>386</v>
      </c>
      <c r="NE1" s="187" t="s">
        <v>387</v>
      </c>
      <c r="NF1" s="187" t="s">
        <v>388</v>
      </c>
      <c r="NG1" s="187" t="s">
        <v>389</v>
      </c>
      <c r="NH1" s="187" t="s">
        <v>390</v>
      </c>
      <c r="NI1" s="187" t="s">
        <v>391</v>
      </c>
      <c r="NJ1" s="187" t="s">
        <v>392</v>
      </c>
      <c r="NK1" s="187" t="s">
        <v>393</v>
      </c>
      <c r="NL1" s="187" t="s">
        <v>394</v>
      </c>
      <c r="NM1" s="187" t="s">
        <v>395</v>
      </c>
      <c r="NN1" s="187" t="s">
        <v>396</v>
      </c>
      <c r="NO1" s="187" t="s">
        <v>397</v>
      </c>
      <c r="NP1" s="187" t="s">
        <v>398</v>
      </c>
      <c r="NQ1" s="187" t="s">
        <v>399</v>
      </c>
      <c r="NR1" s="187" t="s">
        <v>400</v>
      </c>
      <c r="NS1" s="187" t="s">
        <v>401</v>
      </c>
      <c r="NT1" s="187" t="s">
        <v>402</v>
      </c>
      <c r="NU1" s="187" t="s">
        <v>403</v>
      </c>
      <c r="NV1" s="187" t="s">
        <v>404</v>
      </c>
      <c r="NW1" s="187" t="s">
        <v>405</v>
      </c>
      <c r="NX1" s="187" t="s">
        <v>406</v>
      </c>
      <c r="NY1" s="187" t="s">
        <v>407</v>
      </c>
      <c r="NZ1" s="187" t="s">
        <v>408</v>
      </c>
      <c r="OA1" s="187" t="s">
        <v>409</v>
      </c>
      <c r="OB1" s="187" t="s">
        <v>410</v>
      </c>
      <c r="OC1" s="187" t="s">
        <v>411</v>
      </c>
      <c r="OD1" s="187" t="s">
        <v>412</v>
      </c>
      <c r="OE1" s="187" t="s">
        <v>413</v>
      </c>
      <c r="OF1" s="187" t="s">
        <v>414</v>
      </c>
      <c r="OG1" s="187" t="s">
        <v>415</v>
      </c>
      <c r="OH1" s="187" t="s">
        <v>416</v>
      </c>
      <c r="OI1" s="187" t="s">
        <v>417</v>
      </c>
      <c r="OJ1" s="187" t="s">
        <v>418</v>
      </c>
      <c r="OK1" s="187" t="s">
        <v>419</v>
      </c>
      <c r="OL1" s="187" t="s">
        <v>420</v>
      </c>
      <c r="OM1" s="187" t="s">
        <v>421</v>
      </c>
      <c r="ON1" s="187" t="s">
        <v>422</v>
      </c>
      <c r="OO1" s="187" t="s">
        <v>423</v>
      </c>
      <c r="OP1" s="187" t="s">
        <v>424</v>
      </c>
      <c r="OQ1" s="187" t="s">
        <v>425</v>
      </c>
      <c r="OR1" s="187" t="s">
        <v>426</v>
      </c>
      <c r="OS1" s="187" t="s">
        <v>427</v>
      </c>
      <c r="OT1" s="187" t="s">
        <v>428</v>
      </c>
      <c r="OU1" s="187" t="s">
        <v>429</v>
      </c>
      <c r="OV1" s="187" t="s">
        <v>430</v>
      </c>
      <c r="OW1" s="187" t="s">
        <v>431</v>
      </c>
      <c r="OX1" s="187" t="s">
        <v>432</v>
      </c>
      <c r="OY1" s="187" t="s">
        <v>433</v>
      </c>
      <c r="OZ1" s="187" t="s">
        <v>434</v>
      </c>
      <c r="PA1" s="187" t="s">
        <v>435</v>
      </c>
      <c r="PB1" s="187" t="s">
        <v>436</v>
      </c>
      <c r="PC1" s="187" t="s">
        <v>437</v>
      </c>
      <c r="PD1" s="187" t="s">
        <v>438</v>
      </c>
      <c r="PE1" s="187" t="s">
        <v>439</v>
      </c>
      <c r="PF1" s="187" t="s">
        <v>440</v>
      </c>
      <c r="PG1" s="187" t="s">
        <v>441</v>
      </c>
      <c r="PH1" s="187" t="s">
        <v>442</v>
      </c>
      <c r="PI1" s="187" t="s">
        <v>443</v>
      </c>
      <c r="PJ1" s="187" t="s">
        <v>444</v>
      </c>
      <c r="PK1" s="187" t="s">
        <v>445</v>
      </c>
      <c r="PL1" s="187" t="s">
        <v>446</v>
      </c>
      <c r="PM1" s="187" t="s">
        <v>447</v>
      </c>
      <c r="PN1" s="187" t="s">
        <v>448</v>
      </c>
      <c r="PO1" s="187" t="s">
        <v>449</v>
      </c>
      <c r="PP1" s="187" t="s">
        <v>450</v>
      </c>
      <c r="PQ1" s="187" t="s">
        <v>451</v>
      </c>
      <c r="PR1" s="187" t="s">
        <v>452</v>
      </c>
      <c r="PS1" s="187" t="s">
        <v>453</v>
      </c>
      <c r="PT1" s="187" t="s">
        <v>454</v>
      </c>
      <c r="PU1" s="187" t="s">
        <v>455</v>
      </c>
      <c r="PV1" s="187" t="s">
        <v>456</v>
      </c>
      <c r="PW1" s="187" t="s">
        <v>457</v>
      </c>
      <c r="PX1" s="187" t="s">
        <v>458</v>
      </c>
      <c r="PY1" s="187" t="s">
        <v>459</v>
      </c>
      <c r="PZ1" s="187" t="s">
        <v>460</v>
      </c>
      <c r="QA1" s="187" t="s">
        <v>461</v>
      </c>
      <c r="QB1" s="187" t="s">
        <v>462</v>
      </c>
      <c r="QC1" s="187" t="s">
        <v>463</v>
      </c>
      <c r="QD1" s="187" t="s">
        <v>464</v>
      </c>
    </row>
    <row r="2" spans="1:446" x14ac:dyDescent="0.2">
      <c r="A2" s="197" t="s">
        <v>169</v>
      </c>
      <c r="B2" s="197" t="s">
        <v>120</v>
      </c>
      <c r="C2" s="198">
        <f>ROUND(UTA!H18,0)-ROUND(UTA!H288,0)</f>
        <v>0</v>
      </c>
      <c r="D2" s="307">
        <v>3656</v>
      </c>
      <c r="E2" s="197" t="s">
        <v>704</v>
      </c>
      <c r="F2" s="197">
        <v>2019</v>
      </c>
      <c r="G2" s="198">
        <v>186655637</v>
      </c>
      <c r="H2" s="198">
        <v>107158798</v>
      </c>
      <c r="I2" s="198">
        <v>50917378</v>
      </c>
      <c r="J2" s="198">
        <v>92663252</v>
      </c>
      <c r="K2" s="198">
        <v>51340785</v>
      </c>
      <c r="L2" s="197" t="s">
        <v>732</v>
      </c>
      <c r="M2" s="197" t="s">
        <v>733</v>
      </c>
      <c r="N2" s="197" t="s">
        <v>734</v>
      </c>
      <c r="O2" s="198">
        <v>9829</v>
      </c>
      <c r="P2" s="198">
        <v>20482</v>
      </c>
      <c r="Q2" s="198">
        <v>11004</v>
      </c>
      <c r="R2" s="198">
        <v>1181</v>
      </c>
      <c r="S2" s="198">
        <v>0</v>
      </c>
      <c r="T2" s="200" t="s">
        <v>940</v>
      </c>
      <c r="U2" s="200" t="s">
        <v>857</v>
      </c>
      <c r="V2" s="293" t="s">
        <v>941</v>
      </c>
      <c r="W2" s="198">
        <v>178855</v>
      </c>
      <c r="X2" s="198">
        <v>91200</v>
      </c>
      <c r="Y2" s="198">
        <v>28194</v>
      </c>
      <c r="Z2" s="198">
        <v>2029</v>
      </c>
      <c r="AA2" s="198">
        <v>0</v>
      </c>
      <c r="AB2" s="198">
        <v>37117</v>
      </c>
      <c r="AC2" s="198">
        <v>240</v>
      </c>
      <c r="AD2" s="198">
        <v>0</v>
      </c>
      <c r="AE2" s="198">
        <v>5016</v>
      </c>
      <c r="AF2" s="198">
        <v>0</v>
      </c>
      <c r="AG2" s="198">
        <v>0</v>
      </c>
      <c r="AH2" s="198">
        <v>0</v>
      </c>
      <c r="AI2" s="198">
        <v>270</v>
      </c>
      <c r="AJ2" s="198">
        <v>3675</v>
      </c>
      <c r="AK2" s="198">
        <v>0</v>
      </c>
      <c r="AL2" s="198">
        <v>15657</v>
      </c>
      <c r="AM2" s="198">
        <v>0</v>
      </c>
      <c r="AN2" s="198">
        <v>0</v>
      </c>
      <c r="AO2" s="198">
        <v>3627</v>
      </c>
      <c r="AP2" s="198">
        <v>9144</v>
      </c>
      <c r="AQ2" s="198">
        <v>59354</v>
      </c>
      <c r="AR2" s="198">
        <v>27202</v>
      </c>
      <c r="AS2" s="198">
        <v>11275</v>
      </c>
      <c r="AT2" s="198">
        <v>7965</v>
      </c>
      <c r="AU2" s="198">
        <v>0</v>
      </c>
      <c r="AV2" s="198">
        <v>38528</v>
      </c>
      <c r="AW2" s="198">
        <v>1311</v>
      </c>
      <c r="AX2" s="198">
        <v>0</v>
      </c>
      <c r="AY2" s="198">
        <v>10873</v>
      </c>
      <c r="AZ2" s="198">
        <v>27</v>
      </c>
      <c r="BA2" s="198">
        <v>0</v>
      </c>
      <c r="BB2" s="198">
        <v>0</v>
      </c>
      <c r="BC2" s="198">
        <v>0</v>
      </c>
      <c r="BD2" s="198">
        <v>12260</v>
      </c>
      <c r="BE2" s="198">
        <v>0</v>
      </c>
      <c r="BF2" s="198">
        <v>60663</v>
      </c>
      <c r="BG2" s="198">
        <v>0</v>
      </c>
      <c r="BH2" s="198">
        <v>240</v>
      </c>
      <c r="BI2" s="198">
        <v>2395</v>
      </c>
      <c r="BJ2" s="198">
        <v>129768</v>
      </c>
      <c r="BK2" s="198">
        <v>9838</v>
      </c>
      <c r="BL2" s="198">
        <v>13096</v>
      </c>
      <c r="BM2" s="198">
        <v>1163</v>
      </c>
      <c r="BN2" s="198">
        <v>16156</v>
      </c>
      <c r="BO2" s="198">
        <v>0</v>
      </c>
      <c r="BP2" s="198">
        <v>32206</v>
      </c>
      <c r="BQ2" s="198">
        <v>0</v>
      </c>
      <c r="BR2" s="198">
        <v>0</v>
      </c>
      <c r="BS2" s="198">
        <v>35531</v>
      </c>
      <c r="BT2" s="198">
        <v>0</v>
      </c>
      <c r="BU2" s="198">
        <v>0</v>
      </c>
      <c r="BV2" s="198">
        <v>0</v>
      </c>
      <c r="BW2" s="198">
        <v>0</v>
      </c>
      <c r="BX2" s="198">
        <v>2711</v>
      </c>
      <c r="BY2" s="198">
        <v>0</v>
      </c>
      <c r="BZ2" s="198">
        <v>14879</v>
      </c>
      <c r="CA2" s="198">
        <v>0</v>
      </c>
      <c r="CB2" s="198">
        <v>0</v>
      </c>
      <c r="CC2" s="198">
        <v>1071</v>
      </c>
      <c r="CD2" s="198">
        <v>72970</v>
      </c>
      <c r="CE2" s="198">
        <v>3042</v>
      </c>
      <c r="CF2" s="198">
        <v>2720</v>
      </c>
      <c r="CG2" s="198">
        <v>0</v>
      </c>
      <c r="CH2" s="198">
        <v>849</v>
      </c>
      <c r="CI2" s="198">
        <v>0</v>
      </c>
      <c r="CJ2" s="198">
        <v>6816</v>
      </c>
      <c r="CK2" s="198">
        <v>0</v>
      </c>
      <c r="CL2" s="198">
        <v>0</v>
      </c>
      <c r="CM2" s="198">
        <v>294</v>
      </c>
      <c r="CN2" s="198">
        <v>0</v>
      </c>
      <c r="CO2" s="198">
        <v>0</v>
      </c>
      <c r="CP2" s="198">
        <v>0</v>
      </c>
      <c r="CQ2" s="198">
        <v>0</v>
      </c>
      <c r="CR2" s="198">
        <v>246</v>
      </c>
      <c r="CS2" s="198">
        <v>0</v>
      </c>
      <c r="CT2" s="198">
        <v>961</v>
      </c>
      <c r="CU2" s="198">
        <v>0</v>
      </c>
      <c r="CV2" s="198">
        <v>0</v>
      </c>
      <c r="CW2" s="198">
        <v>0</v>
      </c>
      <c r="CX2" s="198">
        <v>2292</v>
      </c>
      <c r="CY2" s="198">
        <v>0</v>
      </c>
      <c r="CZ2" s="198">
        <v>0</v>
      </c>
      <c r="DA2" s="198">
        <v>0</v>
      </c>
      <c r="DB2" s="198">
        <v>0</v>
      </c>
      <c r="DC2" s="198">
        <v>0</v>
      </c>
      <c r="DD2" s="198">
        <v>0</v>
      </c>
      <c r="DE2" s="198">
        <v>0</v>
      </c>
      <c r="DF2" s="198">
        <v>0</v>
      </c>
      <c r="DG2" s="198">
        <v>0</v>
      </c>
      <c r="DH2" s="198">
        <v>0</v>
      </c>
      <c r="DI2" s="198">
        <v>0</v>
      </c>
      <c r="DJ2" s="198">
        <v>0</v>
      </c>
      <c r="DK2" s="198">
        <v>0</v>
      </c>
      <c r="DL2" s="198">
        <v>0</v>
      </c>
      <c r="DM2" s="198">
        <v>0</v>
      </c>
      <c r="DN2" s="198">
        <v>0</v>
      </c>
      <c r="DO2" s="198">
        <v>0</v>
      </c>
      <c r="DP2" s="198">
        <v>0</v>
      </c>
      <c r="DQ2" s="198">
        <v>0</v>
      </c>
      <c r="DR2" s="198">
        <v>0</v>
      </c>
      <c r="DS2" s="198">
        <v>8017120</v>
      </c>
      <c r="DT2" s="198">
        <v>3098659</v>
      </c>
      <c r="DU2" s="198">
        <v>2912350</v>
      </c>
      <c r="DV2" s="198">
        <v>214178</v>
      </c>
      <c r="DW2" s="198">
        <v>0</v>
      </c>
      <c r="DX2" s="198">
        <v>3350261</v>
      </c>
      <c r="DY2" s="198">
        <v>8428</v>
      </c>
      <c r="DZ2" s="198">
        <v>0</v>
      </c>
      <c r="EA2" s="198">
        <v>358493</v>
      </c>
      <c r="EB2" s="198">
        <v>0</v>
      </c>
      <c r="EC2" s="198">
        <v>0</v>
      </c>
      <c r="ED2" s="198">
        <v>0</v>
      </c>
      <c r="EE2" s="198">
        <v>0</v>
      </c>
      <c r="EF2" s="198">
        <v>159191</v>
      </c>
      <c r="EG2" s="198">
        <v>0</v>
      </c>
      <c r="EH2" s="198">
        <v>1116340</v>
      </c>
      <c r="EI2" s="198">
        <v>0</v>
      </c>
      <c r="EJ2" s="198">
        <v>0</v>
      </c>
      <c r="EK2" s="198">
        <v>281930</v>
      </c>
      <c r="EL2" s="198">
        <v>404463</v>
      </c>
      <c r="EM2" s="198">
        <v>6902754</v>
      </c>
      <c r="EN2" s="198">
        <v>2442698</v>
      </c>
      <c r="EO2" s="198">
        <v>2725144</v>
      </c>
      <c r="EP2" s="198">
        <v>856318</v>
      </c>
      <c r="EQ2" s="198">
        <v>0</v>
      </c>
      <c r="ER2" s="198">
        <v>5201833</v>
      </c>
      <c r="ES2" s="198">
        <v>211020</v>
      </c>
      <c r="ET2" s="198">
        <v>0</v>
      </c>
      <c r="EU2" s="198">
        <v>763985</v>
      </c>
      <c r="EV2" s="198">
        <v>11226</v>
      </c>
      <c r="EW2" s="198">
        <v>0</v>
      </c>
      <c r="EX2" s="198">
        <v>0</v>
      </c>
      <c r="EY2" s="198">
        <v>0</v>
      </c>
      <c r="EZ2" s="198">
        <v>738390</v>
      </c>
      <c r="FA2" s="198">
        <v>0</v>
      </c>
      <c r="FB2" s="198">
        <v>4499908</v>
      </c>
      <c r="FC2" s="198">
        <v>0</v>
      </c>
      <c r="FD2" s="198">
        <v>40181</v>
      </c>
      <c r="FE2" s="198">
        <v>346990</v>
      </c>
      <c r="FF2" s="198">
        <v>3938569</v>
      </c>
      <c r="FG2" s="198">
        <v>3410688</v>
      </c>
      <c r="FH2" s="198">
        <v>2505661</v>
      </c>
      <c r="FI2" s="198">
        <v>1198795</v>
      </c>
      <c r="FJ2" s="198">
        <v>1305502</v>
      </c>
      <c r="FK2" s="198">
        <v>0</v>
      </c>
      <c r="FL2" s="198">
        <v>6847765</v>
      </c>
      <c r="FM2" s="198">
        <v>0</v>
      </c>
      <c r="FN2" s="198">
        <v>0</v>
      </c>
      <c r="FO2" s="198">
        <v>2696826</v>
      </c>
      <c r="FP2" s="198">
        <v>0</v>
      </c>
      <c r="FQ2" s="198">
        <v>0</v>
      </c>
      <c r="FR2" s="198">
        <v>0</v>
      </c>
      <c r="FS2" s="198">
        <v>0</v>
      </c>
      <c r="FT2" s="198">
        <v>562866</v>
      </c>
      <c r="FU2" s="198">
        <v>0</v>
      </c>
      <c r="FV2" s="198">
        <v>3477365</v>
      </c>
      <c r="FW2" s="198">
        <v>0</v>
      </c>
      <c r="FX2" s="198">
        <v>0</v>
      </c>
      <c r="FY2" s="198">
        <v>100905</v>
      </c>
      <c r="FZ2" s="198">
        <v>3194204</v>
      </c>
      <c r="GA2" s="198">
        <v>2342984</v>
      </c>
      <c r="GB2" s="198">
        <v>1935798</v>
      </c>
      <c r="GC2" s="198">
        <v>0</v>
      </c>
      <c r="GD2" s="198">
        <v>588291</v>
      </c>
      <c r="GE2" s="198">
        <v>0</v>
      </c>
      <c r="GF2" s="198">
        <v>5601291</v>
      </c>
      <c r="GG2" s="198">
        <v>0</v>
      </c>
      <c r="GH2" s="198">
        <v>0</v>
      </c>
      <c r="GI2" s="198">
        <v>335462</v>
      </c>
      <c r="GJ2" s="198">
        <v>0</v>
      </c>
      <c r="GK2" s="198">
        <v>0</v>
      </c>
      <c r="GL2" s="198">
        <v>0</v>
      </c>
      <c r="GM2" s="198">
        <v>0</v>
      </c>
      <c r="GN2" s="198">
        <v>386808</v>
      </c>
      <c r="GO2" s="198">
        <v>0</v>
      </c>
      <c r="GP2" s="198">
        <v>1899898</v>
      </c>
      <c r="GQ2" s="198">
        <v>0</v>
      </c>
      <c r="GR2" s="198">
        <v>0</v>
      </c>
      <c r="GS2" s="198">
        <v>0</v>
      </c>
      <c r="GT2" s="198">
        <v>1011008</v>
      </c>
      <c r="GU2" s="198">
        <v>0</v>
      </c>
      <c r="GV2" s="198">
        <v>0</v>
      </c>
      <c r="GW2" s="198">
        <v>0</v>
      </c>
      <c r="GX2" s="198">
        <v>0</v>
      </c>
      <c r="GY2" s="198">
        <v>0</v>
      </c>
      <c r="GZ2" s="198">
        <v>0</v>
      </c>
      <c r="HA2" s="198">
        <v>0</v>
      </c>
      <c r="HB2" s="198">
        <v>0</v>
      </c>
      <c r="HC2" s="198">
        <v>0</v>
      </c>
      <c r="HD2" s="198">
        <v>0</v>
      </c>
      <c r="HE2" s="198">
        <v>0</v>
      </c>
      <c r="HF2" s="198">
        <v>0</v>
      </c>
      <c r="HG2" s="198">
        <v>0</v>
      </c>
      <c r="HH2" s="198">
        <v>0</v>
      </c>
      <c r="HI2" s="198">
        <v>0</v>
      </c>
      <c r="HJ2" s="198">
        <v>0</v>
      </c>
      <c r="HK2" s="198">
        <v>0</v>
      </c>
      <c r="HL2" s="198">
        <v>0</v>
      </c>
      <c r="HM2" s="198">
        <v>0</v>
      </c>
      <c r="HN2" s="198">
        <v>0</v>
      </c>
      <c r="HP2" s="199" t="s">
        <v>134</v>
      </c>
      <c r="HQ2" s="197">
        <f>'Relative Weights'!$H$1</f>
        <v>2019</v>
      </c>
      <c r="HR2" s="198">
        <v>297457.22667110903</v>
      </c>
      <c r="HS2" s="198">
        <v>1382433.0629595944</v>
      </c>
      <c r="HT2" s="198">
        <v>82762.748725441532</v>
      </c>
      <c r="HU2" s="198">
        <v>4093.5020596709701</v>
      </c>
      <c r="HV2" s="198">
        <v>0</v>
      </c>
      <c r="HW2" s="198">
        <v>905771.58287327562</v>
      </c>
      <c r="HX2" s="198">
        <v>0</v>
      </c>
      <c r="HY2" s="198">
        <v>0</v>
      </c>
      <c r="HZ2" s="198">
        <v>11612.17580538591</v>
      </c>
      <c r="IA2" s="198">
        <v>0</v>
      </c>
      <c r="IB2" s="198">
        <v>0</v>
      </c>
      <c r="IC2" s="198">
        <v>0</v>
      </c>
      <c r="ID2" s="198">
        <v>0</v>
      </c>
      <c r="IE2" s="198">
        <v>0</v>
      </c>
      <c r="IF2" s="198">
        <v>0</v>
      </c>
      <c r="IG2" s="198">
        <v>132157.207217585</v>
      </c>
      <c r="IH2" s="198">
        <v>0</v>
      </c>
      <c r="II2" s="198">
        <v>0</v>
      </c>
      <c r="IJ2" s="198">
        <v>0</v>
      </c>
      <c r="IK2" s="198">
        <v>6742.3273562371414</v>
      </c>
      <c r="IL2" s="198">
        <v>256111.17972949197</v>
      </c>
      <c r="IM2" s="198">
        <v>1089783.1862187081</v>
      </c>
      <c r="IN2" s="198">
        <v>77442.755202034314</v>
      </c>
      <c r="IO2" s="198">
        <v>16366.477867630316</v>
      </c>
      <c r="IP2" s="198">
        <v>0</v>
      </c>
      <c r="IQ2" s="198">
        <v>1406359.8359209744</v>
      </c>
      <c r="IR2" s="198">
        <v>0</v>
      </c>
      <c r="IS2" s="198">
        <v>0</v>
      </c>
      <c r="IT2" s="198">
        <v>24746.726247591319</v>
      </c>
      <c r="IU2" s="198">
        <v>0</v>
      </c>
      <c r="IV2" s="198">
        <v>0</v>
      </c>
      <c r="IW2" s="198">
        <v>0</v>
      </c>
      <c r="IX2" s="198">
        <v>0</v>
      </c>
      <c r="IY2" s="198">
        <v>0</v>
      </c>
      <c r="IZ2" s="198">
        <v>0</v>
      </c>
      <c r="JA2" s="198">
        <v>532718.77207308565</v>
      </c>
      <c r="JB2" s="198">
        <v>0</v>
      </c>
      <c r="JC2" s="198">
        <v>0</v>
      </c>
      <c r="JD2" s="198">
        <v>0</v>
      </c>
      <c r="JE2" s="198">
        <v>65655.255272120223</v>
      </c>
      <c r="JF2" s="198">
        <v>126545.91592996381</v>
      </c>
      <c r="JG2" s="198">
        <v>1117873.4449219487</v>
      </c>
      <c r="JH2" s="198">
        <v>34067.186072524142</v>
      </c>
      <c r="JI2" s="198">
        <v>24951.559571499271</v>
      </c>
      <c r="JJ2" s="198">
        <v>0</v>
      </c>
      <c r="JK2" s="198">
        <v>1851351.5643092331</v>
      </c>
      <c r="JL2" s="198">
        <v>0</v>
      </c>
      <c r="JM2" s="198">
        <v>0</v>
      </c>
      <c r="JN2" s="198">
        <v>87354.613977220375</v>
      </c>
      <c r="JO2" s="198">
        <v>0</v>
      </c>
      <c r="JP2" s="198">
        <v>0</v>
      </c>
      <c r="JQ2" s="198">
        <v>0</v>
      </c>
      <c r="JR2" s="198">
        <v>0</v>
      </c>
      <c r="JS2" s="198">
        <v>0</v>
      </c>
      <c r="JT2" s="198">
        <v>0</v>
      </c>
      <c r="JU2" s="198">
        <v>411665.6635757722</v>
      </c>
      <c r="JV2" s="198">
        <v>0</v>
      </c>
      <c r="JW2" s="198">
        <v>0</v>
      </c>
      <c r="JX2" s="198">
        <v>0</v>
      </c>
      <c r="JY2" s="198">
        <v>53246.821119860411</v>
      </c>
      <c r="JZ2" s="198">
        <v>86931.157669435139</v>
      </c>
      <c r="KA2" s="198">
        <v>863635.25589974795</v>
      </c>
      <c r="KB2" s="198">
        <v>0</v>
      </c>
      <c r="KC2" s="198">
        <v>11243.780501199444</v>
      </c>
      <c r="KD2" s="198">
        <v>0</v>
      </c>
      <c r="KE2" s="198">
        <v>1514356.7068965174</v>
      </c>
      <c r="KF2" s="198">
        <v>0</v>
      </c>
      <c r="KG2" s="198">
        <v>0</v>
      </c>
      <c r="KH2" s="198">
        <v>10866.16396980239</v>
      </c>
      <c r="KI2" s="198">
        <v>0</v>
      </c>
      <c r="KJ2" s="198">
        <v>0</v>
      </c>
      <c r="KK2" s="198">
        <v>0</v>
      </c>
      <c r="KL2" s="198">
        <v>0</v>
      </c>
      <c r="KM2" s="198">
        <v>0</v>
      </c>
      <c r="KN2" s="198">
        <v>0</v>
      </c>
      <c r="KO2" s="198">
        <v>224918.22713355726</v>
      </c>
      <c r="KP2" s="198">
        <v>0</v>
      </c>
      <c r="KQ2" s="198">
        <v>0</v>
      </c>
      <c r="KR2" s="198">
        <v>0</v>
      </c>
      <c r="KS2" s="198">
        <v>16853.326251782237</v>
      </c>
      <c r="KT2" s="198">
        <v>0</v>
      </c>
      <c r="KU2" s="198">
        <v>0</v>
      </c>
      <c r="KV2" s="198">
        <v>0</v>
      </c>
      <c r="KW2" s="198">
        <v>0</v>
      </c>
      <c r="KX2" s="198">
        <v>0</v>
      </c>
      <c r="KY2" s="198">
        <v>0</v>
      </c>
      <c r="KZ2" s="198">
        <v>0</v>
      </c>
      <c r="LA2" s="198">
        <v>0</v>
      </c>
      <c r="LB2" s="198">
        <v>0</v>
      </c>
      <c r="LC2" s="198">
        <v>0</v>
      </c>
      <c r="LD2" s="198">
        <v>0</v>
      </c>
      <c r="LE2" s="198">
        <v>0</v>
      </c>
      <c r="LF2" s="198">
        <v>0</v>
      </c>
      <c r="LG2" s="198">
        <v>0</v>
      </c>
      <c r="LH2" s="198">
        <v>0</v>
      </c>
      <c r="LI2" s="198">
        <v>0</v>
      </c>
      <c r="LJ2" s="198">
        <v>0</v>
      </c>
      <c r="LK2" s="198">
        <v>0</v>
      </c>
      <c r="LL2" s="198">
        <v>0</v>
      </c>
      <c r="LM2" s="198">
        <v>0</v>
      </c>
      <c r="LN2" s="198">
        <v>0</v>
      </c>
      <c r="LO2" s="198">
        <v>0</v>
      </c>
      <c r="LP2" s="198">
        <v>0</v>
      </c>
      <c r="LQ2" s="198">
        <v>0</v>
      </c>
      <c r="LR2" s="198">
        <v>0</v>
      </c>
      <c r="LS2" s="198">
        <v>0</v>
      </c>
      <c r="LT2" s="198">
        <v>0</v>
      </c>
      <c r="LU2" s="198">
        <v>0</v>
      </c>
      <c r="LV2" s="198">
        <v>0</v>
      </c>
      <c r="LW2" s="198">
        <v>0</v>
      </c>
      <c r="LX2" s="198">
        <v>0</v>
      </c>
      <c r="LY2" s="198">
        <v>0</v>
      </c>
      <c r="LZ2" s="198">
        <v>0</v>
      </c>
      <c r="MA2" s="198">
        <v>0</v>
      </c>
      <c r="MB2" s="198">
        <v>0</v>
      </c>
      <c r="MC2" s="198">
        <v>0</v>
      </c>
      <c r="MD2" s="198">
        <v>0</v>
      </c>
      <c r="ME2" s="198">
        <v>0</v>
      </c>
      <c r="MF2" s="198">
        <v>0</v>
      </c>
      <c r="MG2" s="198">
        <v>0</v>
      </c>
      <c r="MH2" s="198">
        <v>0</v>
      </c>
      <c r="MI2" s="198">
        <v>0</v>
      </c>
      <c r="MJ2" s="198">
        <v>0</v>
      </c>
      <c r="MK2" s="198">
        <v>0</v>
      </c>
      <c r="ML2" s="198">
        <v>0</v>
      </c>
      <c r="MM2" s="198">
        <v>0</v>
      </c>
      <c r="MN2" s="198">
        <v>0</v>
      </c>
      <c r="MO2" s="198">
        <v>0</v>
      </c>
      <c r="MP2" s="198">
        <v>0</v>
      </c>
      <c r="MQ2" s="198">
        <v>0</v>
      </c>
      <c r="MR2" s="198">
        <v>0</v>
      </c>
      <c r="MS2" s="198">
        <v>0</v>
      </c>
      <c r="MT2" s="198">
        <v>0</v>
      </c>
      <c r="MU2" s="198">
        <v>0</v>
      </c>
      <c r="MV2" s="198">
        <v>0</v>
      </c>
      <c r="MW2" s="198">
        <v>0</v>
      </c>
      <c r="MX2" s="198">
        <v>0</v>
      </c>
      <c r="MY2" s="198">
        <v>0</v>
      </c>
      <c r="MZ2" s="198">
        <v>0</v>
      </c>
      <c r="NA2" s="198">
        <v>0</v>
      </c>
      <c r="NB2" s="198">
        <v>0</v>
      </c>
      <c r="NC2" s="198">
        <v>0</v>
      </c>
      <c r="ND2" s="198">
        <v>0</v>
      </c>
      <c r="NE2" s="198">
        <v>0</v>
      </c>
      <c r="NF2" s="198">
        <v>0</v>
      </c>
      <c r="NG2" s="198">
        <v>0</v>
      </c>
      <c r="NH2" s="198">
        <v>0</v>
      </c>
      <c r="NI2" s="198">
        <v>0</v>
      </c>
      <c r="NJ2" s="198">
        <v>0</v>
      </c>
      <c r="NK2" s="198">
        <v>0</v>
      </c>
      <c r="NL2" s="198">
        <v>0</v>
      </c>
      <c r="NM2" s="198">
        <v>0</v>
      </c>
      <c r="NN2" s="198">
        <v>0</v>
      </c>
      <c r="NO2" s="198">
        <v>0</v>
      </c>
      <c r="NP2" s="198">
        <v>0</v>
      </c>
      <c r="NQ2" s="198">
        <v>0</v>
      </c>
      <c r="NR2" s="198">
        <v>0</v>
      </c>
      <c r="NS2" s="198">
        <v>0</v>
      </c>
      <c r="NT2" s="198">
        <v>0</v>
      </c>
      <c r="NU2" s="198">
        <v>0</v>
      </c>
      <c r="NV2" s="198">
        <v>0</v>
      </c>
      <c r="NW2" s="198">
        <v>0</v>
      </c>
      <c r="NX2" s="198">
        <v>0</v>
      </c>
      <c r="NY2" s="198">
        <v>0</v>
      </c>
      <c r="NZ2" s="198">
        <v>0</v>
      </c>
      <c r="OA2" s="198">
        <v>0</v>
      </c>
      <c r="OB2" s="198">
        <v>0</v>
      </c>
      <c r="OC2" s="198">
        <v>0</v>
      </c>
      <c r="OD2" s="198">
        <v>0</v>
      </c>
      <c r="OE2" s="198">
        <v>0</v>
      </c>
      <c r="OF2" s="198">
        <v>0</v>
      </c>
      <c r="OG2" s="198">
        <v>0</v>
      </c>
      <c r="OH2" s="198">
        <v>0</v>
      </c>
      <c r="OI2" s="198">
        <v>0</v>
      </c>
      <c r="OJ2" s="198">
        <v>0</v>
      </c>
      <c r="OK2" s="198">
        <v>0</v>
      </c>
      <c r="OL2" s="198">
        <v>0</v>
      </c>
      <c r="OM2" s="198">
        <v>0</v>
      </c>
      <c r="ON2" s="198">
        <v>0</v>
      </c>
      <c r="OO2" s="198">
        <v>0</v>
      </c>
      <c r="OP2" s="198">
        <v>0</v>
      </c>
      <c r="OQ2" s="198">
        <v>0</v>
      </c>
      <c r="OR2" s="198">
        <v>0</v>
      </c>
      <c r="OS2" s="198">
        <v>0</v>
      </c>
      <c r="OT2" s="198">
        <v>0</v>
      </c>
      <c r="OU2" s="198">
        <v>0</v>
      </c>
      <c r="OV2" s="198">
        <v>0</v>
      </c>
      <c r="OW2" s="198">
        <v>0</v>
      </c>
      <c r="OX2" s="198">
        <v>0</v>
      </c>
      <c r="OY2" s="198">
        <v>0</v>
      </c>
      <c r="OZ2" s="198">
        <v>0</v>
      </c>
      <c r="PA2" s="198">
        <v>0</v>
      </c>
      <c r="PB2" s="198">
        <v>0</v>
      </c>
      <c r="PC2" s="198">
        <v>0</v>
      </c>
      <c r="PD2" s="198">
        <v>0</v>
      </c>
      <c r="PE2" s="198">
        <v>0</v>
      </c>
      <c r="PF2" s="198">
        <v>0</v>
      </c>
      <c r="PG2" s="198">
        <v>0</v>
      </c>
      <c r="PH2" s="198">
        <v>0</v>
      </c>
      <c r="PI2" s="198">
        <v>0</v>
      </c>
      <c r="PJ2" s="198">
        <v>24321104</v>
      </c>
      <c r="PK2" s="198">
        <v>35003141</v>
      </c>
      <c r="PL2" s="198">
        <v>2708859</v>
      </c>
      <c r="PM2" s="198">
        <v>0</v>
      </c>
      <c r="PN2" s="198">
        <v>3237934</v>
      </c>
      <c r="PO2" s="198">
        <v>69635742</v>
      </c>
      <c r="PP2" s="198">
        <v>0</v>
      </c>
      <c r="PQ2" s="198">
        <v>0</v>
      </c>
      <c r="PR2" s="198">
        <v>6211271</v>
      </c>
      <c r="PS2" s="198">
        <v>0</v>
      </c>
      <c r="PT2" s="198">
        <v>0</v>
      </c>
      <c r="PU2" s="198">
        <v>0</v>
      </c>
      <c r="PV2" s="198">
        <v>0</v>
      </c>
      <c r="PW2" s="198">
        <v>0</v>
      </c>
      <c r="PX2" s="198">
        <v>0</v>
      </c>
      <c r="PY2" s="198">
        <v>20079458</v>
      </c>
      <c r="PZ2" s="198">
        <v>0</v>
      </c>
      <c r="QA2" s="198">
        <v>0</v>
      </c>
      <c r="QB2" s="198">
        <v>4680474</v>
      </c>
      <c r="QC2" s="198">
        <v>27205831</v>
      </c>
      <c r="QD2" s="294">
        <v>1</v>
      </c>
    </row>
    <row r="3" spans="1:446" x14ac:dyDescent="0.2">
      <c r="A3" s="197" t="s">
        <v>170</v>
      </c>
      <c r="B3" s="197" t="s">
        <v>122</v>
      </c>
      <c r="C3" s="198">
        <f>ROUND(UT!H18,0)-ROUND(UT!H288,0)</f>
        <v>0</v>
      </c>
      <c r="D3" s="307">
        <v>3658</v>
      </c>
      <c r="E3" s="197" t="s">
        <v>705</v>
      </c>
      <c r="F3" s="197">
        <v>2019</v>
      </c>
      <c r="G3" s="198">
        <v>675315356</v>
      </c>
      <c r="H3" s="198">
        <v>514607848</v>
      </c>
      <c r="I3" s="198">
        <v>339772326</v>
      </c>
      <c r="J3" s="198">
        <v>51159647</v>
      </c>
      <c r="K3" s="198">
        <v>170492347</v>
      </c>
      <c r="L3" s="197" t="s">
        <v>735</v>
      </c>
      <c r="M3" s="197" t="s">
        <v>736</v>
      </c>
      <c r="N3" s="197" t="s">
        <v>737</v>
      </c>
      <c r="O3" s="198">
        <v>17050</v>
      </c>
      <c r="P3" s="198">
        <v>23754</v>
      </c>
      <c r="Q3" s="198">
        <v>4948</v>
      </c>
      <c r="R3" s="198">
        <v>4349</v>
      </c>
      <c r="S3" s="198">
        <v>1583</v>
      </c>
      <c r="T3" s="200" t="s">
        <v>891</v>
      </c>
      <c r="U3" s="200" t="s">
        <v>892</v>
      </c>
      <c r="V3" s="295" t="s">
        <v>890</v>
      </c>
      <c r="W3" s="198">
        <v>322078</v>
      </c>
      <c r="X3" s="198">
        <v>121514</v>
      </c>
      <c r="Y3" s="198">
        <v>50571</v>
      </c>
      <c r="Z3" s="198">
        <v>5649</v>
      </c>
      <c r="AA3" s="198">
        <v>0</v>
      </c>
      <c r="AB3" s="198">
        <v>50007</v>
      </c>
      <c r="AC3" s="198">
        <v>11547</v>
      </c>
      <c r="AD3" s="198">
        <v>0</v>
      </c>
      <c r="AE3" s="198">
        <v>1491</v>
      </c>
      <c r="AF3" s="198">
        <v>1581</v>
      </c>
      <c r="AG3" s="198">
        <v>0</v>
      </c>
      <c r="AH3" s="198">
        <v>0</v>
      </c>
      <c r="AI3" s="198">
        <v>3934</v>
      </c>
      <c r="AJ3" s="198">
        <v>15816</v>
      </c>
      <c r="AK3" s="198">
        <v>12</v>
      </c>
      <c r="AL3" s="198">
        <v>32090</v>
      </c>
      <c r="AM3" s="198">
        <v>0</v>
      </c>
      <c r="AN3" s="198">
        <v>0</v>
      </c>
      <c r="AO3" s="198">
        <v>699</v>
      </c>
      <c r="AP3" s="198">
        <v>2337</v>
      </c>
      <c r="AQ3" s="198">
        <v>154020</v>
      </c>
      <c r="AR3" s="198">
        <v>76288</v>
      </c>
      <c r="AS3" s="198">
        <v>24916</v>
      </c>
      <c r="AT3" s="198">
        <v>10285</v>
      </c>
      <c r="AU3" s="198">
        <v>0</v>
      </c>
      <c r="AV3" s="198">
        <v>87022</v>
      </c>
      <c r="AW3" s="198">
        <v>11621</v>
      </c>
      <c r="AX3" s="198">
        <v>0</v>
      </c>
      <c r="AY3" s="198">
        <v>3767</v>
      </c>
      <c r="AZ3" s="198">
        <v>2415</v>
      </c>
      <c r="BA3" s="198">
        <v>0</v>
      </c>
      <c r="BB3" s="198">
        <v>0</v>
      </c>
      <c r="BC3" s="198">
        <v>0</v>
      </c>
      <c r="BD3" s="198">
        <v>21910</v>
      </c>
      <c r="BE3" s="198">
        <v>483</v>
      </c>
      <c r="BF3" s="198">
        <v>82550</v>
      </c>
      <c r="BG3" s="198">
        <v>0</v>
      </c>
      <c r="BH3" s="198">
        <v>0</v>
      </c>
      <c r="BI3" s="198">
        <v>0</v>
      </c>
      <c r="BJ3" s="198">
        <v>7926</v>
      </c>
      <c r="BK3" s="198">
        <v>18789</v>
      </c>
      <c r="BL3" s="198">
        <v>4602</v>
      </c>
      <c r="BM3" s="198">
        <v>6504</v>
      </c>
      <c r="BN3" s="198">
        <v>4766</v>
      </c>
      <c r="BO3" s="198">
        <v>0</v>
      </c>
      <c r="BP3" s="198">
        <v>22278</v>
      </c>
      <c r="BQ3" s="198">
        <v>291</v>
      </c>
      <c r="BR3" s="198">
        <v>0</v>
      </c>
      <c r="BS3" s="198">
        <v>8501</v>
      </c>
      <c r="BT3" s="198">
        <v>4486</v>
      </c>
      <c r="BU3" s="198">
        <v>0</v>
      </c>
      <c r="BV3" s="198">
        <v>0</v>
      </c>
      <c r="BW3" s="198">
        <v>0</v>
      </c>
      <c r="BX3" s="198">
        <v>2265</v>
      </c>
      <c r="BY3" s="198">
        <v>391</v>
      </c>
      <c r="BZ3" s="198">
        <v>30607</v>
      </c>
      <c r="CA3" s="198">
        <v>0</v>
      </c>
      <c r="CB3" s="198">
        <v>0</v>
      </c>
      <c r="CC3" s="198">
        <v>0</v>
      </c>
      <c r="CD3" s="198">
        <v>5501</v>
      </c>
      <c r="CE3" s="198">
        <v>24851</v>
      </c>
      <c r="CF3" s="198">
        <v>14326</v>
      </c>
      <c r="CG3" s="198">
        <v>3584</v>
      </c>
      <c r="CH3" s="198">
        <v>5322</v>
      </c>
      <c r="CI3" s="198">
        <v>0</v>
      </c>
      <c r="CJ3" s="198">
        <v>23887</v>
      </c>
      <c r="CK3" s="198">
        <v>715</v>
      </c>
      <c r="CL3" s="198">
        <v>0</v>
      </c>
      <c r="CM3" s="198">
        <v>502</v>
      </c>
      <c r="CN3" s="198">
        <v>363</v>
      </c>
      <c r="CO3" s="198">
        <v>0</v>
      </c>
      <c r="CP3" s="198">
        <v>0</v>
      </c>
      <c r="CQ3" s="198">
        <v>0</v>
      </c>
      <c r="CR3" s="198">
        <v>1693</v>
      </c>
      <c r="CS3" s="198">
        <v>1348</v>
      </c>
      <c r="CT3" s="198">
        <v>1566</v>
      </c>
      <c r="CU3" s="198">
        <v>0</v>
      </c>
      <c r="CV3" s="198">
        <v>0</v>
      </c>
      <c r="CW3" s="198">
        <v>0</v>
      </c>
      <c r="CX3" s="198">
        <v>819</v>
      </c>
      <c r="CY3" s="198">
        <v>0</v>
      </c>
      <c r="CZ3" s="198">
        <v>0</v>
      </c>
      <c r="DA3" s="198">
        <v>0</v>
      </c>
      <c r="DB3" s="198">
        <v>0</v>
      </c>
      <c r="DC3" s="198">
        <v>0</v>
      </c>
      <c r="DD3" s="198">
        <v>0</v>
      </c>
      <c r="DE3" s="198">
        <v>0</v>
      </c>
      <c r="DF3" s="198">
        <v>30003</v>
      </c>
      <c r="DG3" s="198">
        <v>0</v>
      </c>
      <c r="DH3" s="198">
        <v>0</v>
      </c>
      <c r="DI3" s="198">
        <v>0</v>
      </c>
      <c r="DJ3" s="198">
        <v>0</v>
      </c>
      <c r="DK3" s="198">
        <v>0</v>
      </c>
      <c r="DL3" s="198">
        <v>597</v>
      </c>
      <c r="DM3" s="198">
        <v>19006</v>
      </c>
      <c r="DN3" s="198">
        <v>0</v>
      </c>
      <c r="DO3" s="198">
        <v>0</v>
      </c>
      <c r="DP3" s="198">
        <v>0</v>
      </c>
      <c r="DQ3" s="198">
        <v>0</v>
      </c>
      <c r="DR3" s="198">
        <v>0</v>
      </c>
      <c r="DS3" s="198">
        <v>25210528</v>
      </c>
      <c r="DT3" s="198">
        <v>8599862</v>
      </c>
      <c r="DU3" s="198">
        <v>4515005</v>
      </c>
      <c r="DV3" s="198">
        <v>276479</v>
      </c>
      <c r="DW3" s="198">
        <v>0</v>
      </c>
      <c r="DX3" s="198">
        <v>4220068</v>
      </c>
      <c r="DY3" s="198">
        <v>759919</v>
      </c>
      <c r="DZ3" s="198">
        <v>455</v>
      </c>
      <c r="EA3" s="198">
        <v>360120</v>
      </c>
      <c r="EB3" s="198">
        <v>167892</v>
      </c>
      <c r="EC3" s="198">
        <v>0</v>
      </c>
      <c r="ED3" s="198">
        <v>0</v>
      </c>
      <c r="EE3" s="198">
        <v>185059</v>
      </c>
      <c r="EF3" s="198">
        <v>959874</v>
      </c>
      <c r="EG3" s="198">
        <v>1073</v>
      </c>
      <c r="EH3" s="198">
        <v>1970445</v>
      </c>
      <c r="EI3" s="198">
        <v>0</v>
      </c>
      <c r="EJ3" s="198">
        <v>0</v>
      </c>
      <c r="EK3" s="198">
        <v>82348</v>
      </c>
      <c r="EL3" s="198">
        <v>277239</v>
      </c>
      <c r="EM3" s="198">
        <v>28424234</v>
      </c>
      <c r="EN3" s="198">
        <v>10887212</v>
      </c>
      <c r="EO3" s="198">
        <v>5582140</v>
      </c>
      <c r="EP3" s="198">
        <v>1872214</v>
      </c>
      <c r="EQ3" s="198">
        <v>0</v>
      </c>
      <c r="ER3" s="198">
        <v>12053607</v>
      </c>
      <c r="ES3" s="198">
        <v>1826186</v>
      </c>
      <c r="ET3" s="198">
        <v>455</v>
      </c>
      <c r="EU3" s="198">
        <v>449183</v>
      </c>
      <c r="EV3" s="198">
        <v>155676</v>
      </c>
      <c r="EW3" s="198">
        <v>0</v>
      </c>
      <c r="EX3" s="198">
        <v>0</v>
      </c>
      <c r="EY3" s="198">
        <v>0</v>
      </c>
      <c r="EZ3" s="198">
        <v>2205286</v>
      </c>
      <c r="FA3" s="198">
        <v>49791</v>
      </c>
      <c r="FB3" s="198">
        <v>10228496</v>
      </c>
      <c r="FC3" s="198">
        <v>0</v>
      </c>
      <c r="FD3" s="198">
        <v>0</v>
      </c>
      <c r="FE3" s="198">
        <v>0</v>
      </c>
      <c r="FF3" s="198">
        <v>2097733</v>
      </c>
      <c r="FG3" s="198">
        <v>14954270</v>
      </c>
      <c r="FH3" s="198">
        <v>4543267</v>
      </c>
      <c r="FI3" s="198">
        <v>5149313</v>
      </c>
      <c r="FJ3" s="198">
        <v>2256509</v>
      </c>
      <c r="FK3" s="198">
        <v>0</v>
      </c>
      <c r="FL3" s="198">
        <v>12259070</v>
      </c>
      <c r="FM3" s="198">
        <v>279512</v>
      </c>
      <c r="FN3" s="198">
        <v>0</v>
      </c>
      <c r="FO3" s="198">
        <v>1910213</v>
      </c>
      <c r="FP3" s="198">
        <v>1714449</v>
      </c>
      <c r="FQ3" s="198">
        <v>0</v>
      </c>
      <c r="FR3" s="198">
        <v>0</v>
      </c>
      <c r="FS3" s="198">
        <v>0</v>
      </c>
      <c r="FT3" s="198">
        <v>825069</v>
      </c>
      <c r="FU3" s="198">
        <v>553176</v>
      </c>
      <c r="FV3" s="198">
        <v>11811683</v>
      </c>
      <c r="FW3" s="198">
        <v>0</v>
      </c>
      <c r="FX3" s="198">
        <v>0</v>
      </c>
      <c r="FY3" s="198">
        <v>0</v>
      </c>
      <c r="FZ3" s="198">
        <v>2620418</v>
      </c>
      <c r="GA3" s="198">
        <v>36872723</v>
      </c>
      <c r="GB3" s="198">
        <v>21555398</v>
      </c>
      <c r="GC3" s="198">
        <v>3454174</v>
      </c>
      <c r="GD3" s="198">
        <v>4356280</v>
      </c>
      <c r="GE3" s="198">
        <v>0</v>
      </c>
      <c r="GF3" s="198">
        <v>27170987</v>
      </c>
      <c r="GG3" s="198">
        <v>1063944</v>
      </c>
      <c r="GH3" s="198">
        <v>0</v>
      </c>
      <c r="GI3" s="198">
        <v>1075042</v>
      </c>
      <c r="GJ3" s="198">
        <v>325610</v>
      </c>
      <c r="GK3" s="198">
        <v>0</v>
      </c>
      <c r="GL3" s="198">
        <v>0</v>
      </c>
      <c r="GM3" s="198">
        <v>0</v>
      </c>
      <c r="GN3" s="198">
        <v>1898994</v>
      </c>
      <c r="GO3" s="198">
        <v>2012221</v>
      </c>
      <c r="GP3" s="198">
        <v>8631106</v>
      </c>
      <c r="GQ3" s="198">
        <v>0</v>
      </c>
      <c r="GR3" s="198">
        <v>0</v>
      </c>
      <c r="GS3" s="198">
        <v>0</v>
      </c>
      <c r="GT3" s="198">
        <v>1234955</v>
      </c>
      <c r="GU3" s="198">
        <v>0</v>
      </c>
      <c r="GV3" s="198">
        <v>0</v>
      </c>
      <c r="GW3" s="198">
        <v>0</v>
      </c>
      <c r="GX3" s="198">
        <v>0</v>
      </c>
      <c r="GY3" s="198">
        <v>0</v>
      </c>
      <c r="GZ3" s="198">
        <v>0</v>
      </c>
      <c r="HA3" s="198">
        <v>0</v>
      </c>
      <c r="HB3" s="198">
        <v>15738163</v>
      </c>
      <c r="HC3" s="198">
        <v>0</v>
      </c>
      <c r="HD3" s="198">
        <v>0</v>
      </c>
      <c r="HE3" s="198">
        <v>0</v>
      </c>
      <c r="HF3" s="198">
        <v>0</v>
      </c>
      <c r="HG3" s="198">
        <v>0</v>
      </c>
      <c r="HH3" s="198">
        <v>257957</v>
      </c>
      <c r="HI3" s="198">
        <v>3959328</v>
      </c>
      <c r="HJ3" s="198">
        <v>0</v>
      </c>
      <c r="HK3" s="198">
        <v>0</v>
      </c>
      <c r="HL3" s="198">
        <v>0</v>
      </c>
      <c r="HM3" s="198">
        <v>0</v>
      </c>
      <c r="HN3" s="198">
        <v>0</v>
      </c>
      <c r="HP3" s="199" t="s">
        <v>137</v>
      </c>
      <c r="HQ3" s="197">
        <f>'Relative Weights'!$H$1</f>
        <v>2019</v>
      </c>
      <c r="HR3" s="198">
        <v>10534350</v>
      </c>
      <c r="HS3" s="198">
        <v>8621221</v>
      </c>
      <c r="HT3" s="198">
        <v>2844768</v>
      </c>
      <c r="HU3" s="198">
        <v>74315</v>
      </c>
      <c r="HV3" s="198">
        <v>0</v>
      </c>
      <c r="HW3" s="198">
        <v>1630470</v>
      </c>
      <c r="HX3" s="198">
        <v>51493</v>
      </c>
      <c r="HY3" s="198">
        <v>0</v>
      </c>
      <c r="HZ3" s="198">
        <v>111874</v>
      </c>
      <c r="IA3" s="198">
        <v>11230</v>
      </c>
      <c r="IB3" s="198">
        <v>0</v>
      </c>
      <c r="IC3" s="198">
        <v>0</v>
      </c>
      <c r="ID3" s="198">
        <v>3892</v>
      </c>
      <c r="IE3" s="198">
        <v>358854</v>
      </c>
      <c r="IF3" s="198">
        <v>83</v>
      </c>
      <c r="IG3" s="198">
        <v>548783</v>
      </c>
      <c r="IH3" s="198">
        <v>0</v>
      </c>
      <c r="II3" s="198">
        <v>0</v>
      </c>
      <c r="IJ3" s="198">
        <v>3326</v>
      </c>
      <c r="IK3" s="198">
        <v>80641</v>
      </c>
      <c r="IL3" s="198">
        <v>5412010</v>
      </c>
      <c r="IM3" s="198">
        <v>6584931</v>
      </c>
      <c r="IN3" s="198">
        <v>1177357</v>
      </c>
      <c r="IO3" s="198">
        <v>501246</v>
      </c>
      <c r="IP3" s="198">
        <v>0</v>
      </c>
      <c r="IQ3" s="198">
        <v>3084304</v>
      </c>
      <c r="IR3" s="198">
        <v>265001</v>
      </c>
      <c r="IS3" s="198">
        <v>0</v>
      </c>
      <c r="IT3" s="198">
        <v>315050</v>
      </c>
      <c r="IU3" s="198">
        <v>62359</v>
      </c>
      <c r="IV3" s="198">
        <v>0</v>
      </c>
      <c r="IW3" s="198">
        <v>0</v>
      </c>
      <c r="IX3" s="198">
        <v>0</v>
      </c>
      <c r="IY3" s="198">
        <v>525103</v>
      </c>
      <c r="IZ3" s="198">
        <v>4164</v>
      </c>
      <c r="JA3" s="198">
        <v>3122201</v>
      </c>
      <c r="JB3" s="198">
        <v>0</v>
      </c>
      <c r="JC3" s="198">
        <v>0</v>
      </c>
      <c r="JD3" s="198">
        <v>0</v>
      </c>
      <c r="JE3" s="198">
        <v>141992</v>
      </c>
      <c r="JF3" s="198">
        <v>1297890</v>
      </c>
      <c r="JG3" s="198">
        <v>346773</v>
      </c>
      <c r="JH3" s="198">
        <v>409109</v>
      </c>
      <c r="JI3" s="198">
        <v>240822</v>
      </c>
      <c r="JJ3" s="198">
        <v>0</v>
      </c>
      <c r="JK3" s="198">
        <v>4570202</v>
      </c>
      <c r="JL3" s="198">
        <v>22927</v>
      </c>
      <c r="JM3" s="198">
        <v>0</v>
      </c>
      <c r="JN3" s="198">
        <v>697841</v>
      </c>
      <c r="JO3" s="198">
        <v>434369</v>
      </c>
      <c r="JP3" s="198">
        <v>0</v>
      </c>
      <c r="JQ3" s="198">
        <v>0</v>
      </c>
      <c r="JR3" s="198">
        <v>0</v>
      </c>
      <c r="JS3" s="198">
        <v>413065</v>
      </c>
      <c r="JT3" s="198">
        <v>41377</v>
      </c>
      <c r="JU3" s="198">
        <v>3252606</v>
      </c>
      <c r="JV3" s="198">
        <v>0</v>
      </c>
      <c r="JW3" s="198">
        <v>0</v>
      </c>
      <c r="JX3" s="198">
        <v>0</v>
      </c>
      <c r="JY3" s="198">
        <v>214242</v>
      </c>
      <c r="JZ3" s="198">
        <v>2757020</v>
      </c>
      <c r="KA3" s="198">
        <v>2057591</v>
      </c>
      <c r="KB3" s="198">
        <v>223341</v>
      </c>
      <c r="KC3" s="198">
        <v>459231</v>
      </c>
      <c r="KD3" s="198">
        <v>0</v>
      </c>
      <c r="KE3" s="198">
        <v>1428772</v>
      </c>
      <c r="KF3" s="198">
        <v>128225</v>
      </c>
      <c r="KG3" s="198">
        <v>0</v>
      </c>
      <c r="KH3" s="198">
        <v>264999</v>
      </c>
      <c r="KI3" s="198">
        <v>50616</v>
      </c>
      <c r="KJ3" s="198">
        <v>0</v>
      </c>
      <c r="KK3" s="198">
        <v>0</v>
      </c>
      <c r="KL3" s="198">
        <v>0</v>
      </c>
      <c r="KM3" s="198">
        <v>75511</v>
      </c>
      <c r="KN3" s="198">
        <v>141842</v>
      </c>
      <c r="KO3" s="198">
        <v>2169568</v>
      </c>
      <c r="KP3" s="198">
        <v>0</v>
      </c>
      <c r="KQ3" s="198">
        <v>0</v>
      </c>
      <c r="KR3" s="198">
        <v>0</v>
      </c>
      <c r="KS3" s="198">
        <v>75617</v>
      </c>
      <c r="KT3" s="198">
        <v>0</v>
      </c>
      <c r="KU3" s="198">
        <v>0</v>
      </c>
      <c r="KV3" s="198">
        <v>0</v>
      </c>
      <c r="KW3" s="198">
        <v>0</v>
      </c>
      <c r="KX3" s="198">
        <v>0</v>
      </c>
      <c r="KY3" s="198">
        <v>0</v>
      </c>
      <c r="KZ3" s="198">
        <v>0</v>
      </c>
      <c r="LA3" s="198">
        <v>4775551</v>
      </c>
      <c r="LB3" s="198">
        <v>0</v>
      </c>
      <c r="LC3" s="198">
        <v>0</v>
      </c>
      <c r="LD3" s="198">
        <v>0</v>
      </c>
      <c r="LE3" s="198">
        <v>0</v>
      </c>
      <c r="LF3" s="198">
        <v>0</v>
      </c>
      <c r="LG3" s="198">
        <v>0</v>
      </c>
      <c r="LH3" s="198">
        <v>1679360</v>
      </c>
      <c r="LI3" s="198">
        <v>0</v>
      </c>
      <c r="LJ3" s="198">
        <v>0</v>
      </c>
      <c r="LK3" s="198">
        <v>0</v>
      </c>
      <c r="LL3" s="198">
        <v>0</v>
      </c>
      <c r="LM3" s="198">
        <v>0</v>
      </c>
      <c r="LN3" s="198">
        <v>133495.55594121059</v>
      </c>
      <c r="LO3" s="198">
        <v>501709.88972198078</v>
      </c>
      <c r="LP3" s="198">
        <v>570.41507506308824</v>
      </c>
      <c r="LQ3" s="198">
        <v>0</v>
      </c>
      <c r="LR3" s="198">
        <v>0</v>
      </c>
      <c r="LS3" s="198">
        <v>344414.94521939394</v>
      </c>
      <c r="LT3" s="198">
        <v>54992.021884567541</v>
      </c>
      <c r="LU3" s="198">
        <v>0</v>
      </c>
      <c r="LV3" s="198">
        <v>0</v>
      </c>
      <c r="LW3" s="198">
        <v>0</v>
      </c>
      <c r="LX3" s="198">
        <v>0</v>
      </c>
      <c r="LY3" s="198">
        <v>0</v>
      </c>
      <c r="LZ3" s="198">
        <v>0</v>
      </c>
      <c r="MA3" s="198">
        <v>5742.2146736570194</v>
      </c>
      <c r="MB3" s="198">
        <v>0</v>
      </c>
      <c r="MC3" s="198">
        <v>2351.7725964122837</v>
      </c>
      <c r="MD3" s="198">
        <v>0</v>
      </c>
      <c r="ME3" s="198">
        <v>0</v>
      </c>
      <c r="MF3" s="198">
        <v>0</v>
      </c>
      <c r="MG3" s="198">
        <v>0</v>
      </c>
      <c r="MH3" s="198">
        <v>266991.11188242119</v>
      </c>
      <c r="MI3" s="198">
        <v>1003419.7794439616</v>
      </c>
      <c r="MJ3" s="198">
        <v>1140.8301501261765</v>
      </c>
      <c r="MK3" s="198">
        <v>0</v>
      </c>
      <c r="ML3" s="198">
        <v>0</v>
      </c>
      <c r="MM3" s="198">
        <v>688829.89043878787</v>
      </c>
      <c r="MN3" s="198">
        <v>51136.075210336763</v>
      </c>
      <c r="MO3" s="198">
        <v>0</v>
      </c>
      <c r="MP3" s="198">
        <v>0</v>
      </c>
      <c r="MQ3" s="198">
        <v>0</v>
      </c>
      <c r="MR3" s="198">
        <v>0</v>
      </c>
      <c r="MS3" s="198">
        <v>0</v>
      </c>
      <c r="MT3" s="198">
        <v>0</v>
      </c>
      <c r="MU3" s="198">
        <v>11484.429347314039</v>
      </c>
      <c r="MV3" s="198">
        <v>0</v>
      </c>
      <c r="MW3" s="198">
        <v>4703.5451928245675</v>
      </c>
      <c r="MX3" s="198">
        <v>0</v>
      </c>
      <c r="MY3" s="198">
        <v>0</v>
      </c>
      <c r="MZ3" s="198">
        <v>0</v>
      </c>
      <c r="NA3" s="198">
        <v>0</v>
      </c>
      <c r="NB3" s="198">
        <v>0</v>
      </c>
      <c r="NC3" s="198">
        <v>3010259.3383318852</v>
      </c>
      <c r="ND3" s="198">
        <v>1711.2452251892648</v>
      </c>
      <c r="NE3" s="198">
        <v>0</v>
      </c>
      <c r="NF3" s="198">
        <v>0</v>
      </c>
      <c r="NG3" s="198">
        <v>5941157.8050345462</v>
      </c>
      <c r="NH3" s="198">
        <v>1866.6930109968068</v>
      </c>
      <c r="NI3" s="198">
        <v>0</v>
      </c>
      <c r="NJ3" s="198">
        <v>0</v>
      </c>
      <c r="NK3" s="198">
        <v>31035.561019645138</v>
      </c>
      <c r="NL3" s="198">
        <v>0</v>
      </c>
      <c r="NM3" s="198">
        <v>0</v>
      </c>
      <c r="NN3" s="198">
        <v>0</v>
      </c>
      <c r="NO3" s="198">
        <v>0</v>
      </c>
      <c r="NP3" s="198">
        <v>0</v>
      </c>
      <c r="NQ3" s="198">
        <v>31748.930051565836</v>
      </c>
      <c r="NR3" s="198">
        <v>0</v>
      </c>
      <c r="NS3" s="198">
        <v>0</v>
      </c>
      <c r="NT3" s="198">
        <v>0</v>
      </c>
      <c r="NU3" s="198">
        <v>0</v>
      </c>
      <c r="NV3" s="198">
        <v>1955317.2605506727</v>
      </c>
      <c r="NW3" s="198">
        <v>10535907.684161596</v>
      </c>
      <c r="NX3" s="198">
        <v>7985.8110508832351</v>
      </c>
      <c r="NY3" s="198">
        <v>0</v>
      </c>
      <c r="NZ3" s="198">
        <v>0</v>
      </c>
      <c r="OA3" s="198">
        <v>5941157.8050345462</v>
      </c>
      <c r="OB3" s="198">
        <v>3167.7214732067023</v>
      </c>
      <c r="OC3" s="198">
        <v>0</v>
      </c>
      <c r="OD3" s="198">
        <v>0</v>
      </c>
      <c r="OE3" s="198">
        <v>31035.561019645138</v>
      </c>
      <c r="OF3" s="198">
        <v>0</v>
      </c>
      <c r="OG3" s="198">
        <v>0</v>
      </c>
      <c r="OH3" s="198">
        <v>0</v>
      </c>
      <c r="OI3" s="198">
        <v>34975.307557729117</v>
      </c>
      <c r="OJ3" s="198">
        <v>194994.94371861976</v>
      </c>
      <c r="OK3" s="198">
        <v>31748.930051565836</v>
      </c>
      <c r="OL3" s="198">
        <v>0</v>
      </c>
      <c r="OM3" s="198">
        <v>0</v>
      </c>
      <c r="ON3" s="198">
        <v>0</v>
      </c>
      <c r="OO3" s="198">
        <v>0</v>
      </c>
      <c r="OP3" s="198">
        <v>0</v>
      </c>
      <c r="OQ3" s="198">
        <v>0</v>
      </c>
      <c r="OR3" s="198">
        <v>0</v>
      </c>
      <c r="OS3" s="198">
        <v>0</v>
      </c>
      <c r="OT3" s="198">
        <v>0</v>
      </c>
      <c r="OU3" s="198">
        <v>0</v>
      </c>
      <c r="OV3" s="198">
        <v>0</v>
      </c>
      <c r="OW3" s="198">
        <v>0</v>
      </c>
      <c r="OX3" s="198">
        <v>0</v>
      </c>
      <c r="OY3" s="198">
        <v>0</v>
      </c>
      <c r="OZ3" s="198">
        <v>0</v>
      </c>
      <c r="PA3" s="198">
        <v>0</v>
      </c>
      <c r="PB3" s="198">
        <v>0</v>
      </c>
      <c r="PC3" s="198">
        <v>0</v>
      </c>
      <c r="PD3" s="198">
        <v>48748.73592965494</v>
      </c>
      <c r="PE3" s="198">
        <v>0</v>
      </c>
      <c r="PF3" s="198">
        <v>0</v>
      </c>
      <c r="PG3" s="198">
        <v>0</v>
      </c>
      <c r="PH3" s="198">
        <v>0</v>
      </c>
      <c r="PI3" s="198">
        <v>0</v>
      </c>
      <c r="PJ3" s="198">
        <v>87319061.689011276</v>
      </c>
      <c r="PK3" s="198">
        <v>291201560.61514509</v>
      </c>
      <c r="PL3" s="198">
        <v>16136088.391058087</v>
      </c>
      <c r="PM3" s="198">
        <v>0</v>
      </c>
      <c r="PN3" s="198">
        <v>29457017.601486489</v>
      </c>
      <c r="PO3" s="198">
        <v>231863783.35803932</v>
      </c>
      <c r="PP3" s="198">
        <v>6289935.2445895206</v>
      </c>
      <c r="PQ3" s="198">
        <v>12321234.677724503</v>
      </c>
      <c r="PR3" s="198">
        <v>10630838.914651152</v>
      </c>
      <c r="PS3" s="198">
        <v>4181411.0410463233</v>
      </c>
      <c r="PT3" s="198">
        <v>0</v>
      </c>
      <c r="PU3" s="198">
        <v>0</v>
      </c>
      <c r="PV3" s="198">
        <v>672480.59112226649</v>
      </c>
      <c r="PW3" s="198">
        <v>4205813.0625381237</v>
      </c>
      <c r="PX3" s="198">
        <v>22751089.437032767</v>
      </c>
      <c r="PY3" s="198">
        <v>45946764.215373874</v>
      </c>
      <c r="PZ3" s="198">
        <v>0</v>
      </c>
      <c r="QA3" s="198">
        <v>0</v>
      </c>
      <c r="QB3" s="198">
        <v>0</v>
      </c>
      <c r="QC3" s="198">
        <v>9870427.9111813791</v>
      </c>
      <c r="QD3" s="294">
        <v>1</v>
      </c>
    </row>
    <row r="4" spans="1:446" x14ac:dyDescent="0.2">
      <c r="A4" s="197" t="s">
        <v>171</v>
      </c>
      <c r="B4" s="197" t="s">
        <v>130</v>
      </c>
      <c r="C4" s="198">
        <f>ROUND(UTD!H18,0)-ROUND(UTD!H288,0)</f>
        <v>0</v>
      </c>
      <c r="D4" s="307">
        <v>9741</v>
      </c>
      <c r="E4" s="197" t="s">
        <v>706</v>
      </c>
      <c r="F4" s="197">
        <v>2019</v>
      </c>
      <c r="G4" s="198">
        <v>199035205</v>
      </c>
      <c r="H4" s="198">
        <v>110282503</v>
      </c>
      <c r="I4" s="198">
        <v>66390206</v>
      </c>
      <c r="J4" s="198">
        <v>17616699</v>
      </c>
      <c r="K4" s="198">
        <v>48338782</v>
      </c>
      <c r="L4" s="197" t="s">
        <v>738</v>
      </c>
      <c r="M4" s="197" t="s">
        <v>739</v>
      </c>
      <c r="N4" s="197" t="s">
        <v>740</v>
      </c>
      <c r="O4" s="198">
        <v>7011</v>
      </c>
      <c r="P4" s="198">
        <v>13130</v>
      </c>
      <c r="Q4" s="198">
        <v>7119</v>
      </c>
      <c r="R4" s="198">
        <v>1443</v>
      </c>
      <c r="S4" s="198">
        <v>52</v>
      </c>
      <c r="T4" s="200" t="s">
        <v>772</v>
      </c>
      <c r="U4" s="200" t="s">
        <v>773</v>
      </c>
      <c r="V4" s="200" t="s">
        <v>774</v>
      </c>
      <c r="W4" s="198">
        <v>111245</v>
      </c>
      <c r="X4" s="198">
        <v>65459</v>
      </c>
      <c r="Y4" s="198">
        <v>21867</v>
      </c>
      <c r="Z4" s="198">
        <v>513</v>
      </c>
      <c r="AA4" s="198">
        <v>0</v>
      </c>
      <c r="AB4" s="198">
        <v>35410</v>
      </c>
      <c r="AC4" s="198">
        <v>0</v>
      </c>
      <c r="AD4" s="198">
        <v>0</v>
      </c>
      <c r="AE4" s="198">
        <v>0</v>
      </c>
      <c r="AF4" s="198">
        <v>25</v>
      </c>
      <c r="AG4" s="198">
        <v>0</v>
      </c>
      <c r="AH4" s="198">
        <v>0</v>
      </c>
      <c r="AI4" s="198">
        <v>295</v>
      </c>
      <c r="AJ4" s="198">
        <v>2844</v>
      </c>
      <c r="AK4" s="198">
        <v>0</v>
      </c>
      <c r="AL4" s="198">
        <v>19278</v>
      </c>
      <c r="AM4" s="198">
        <v>0</v>
      </c>
      <c r="AN4" s="198">
        <v>0</v>
      </c>
      <c r="AO4" s="198">
        <v>0</v>
      </c>
      <c r="AP4" s="198">
        <v>0</v>
      </c>
      <c r="AQ4" s="198">
        <v>53922</v>
      </c>
      <c r="AR4" s="198">
        <v>48772</v>
      </c>
      <c r="AS4" s="198">
        <v>14850</v>
      </c>
      <c r="AT4" s="198">
        <v>2901</v>
      </c>
      <c r="AU4" s="198">
        <v>0</v>
      </c>
      <c r="AV4" s="198">
        <v>71567</v>
      </c>
      <c r="AW4" s="198">
        <v>0</v>
      </c>
      <c r="AX4" s="198">
        <v>0</v>
      </c>
      <c r="AY4" s="198">
        <v>0</v>
      </c>
      <c r="AZ4" s="198">
        <v>177</v>
      </c>
      <c r="BA4" s="198">
        <v>0</v>
      </c>
      <c r="BB4" s="198">
        <v>0</v>
      </c>
      <c r="BC4" s="198">
        <v>0</v>
      </c>
      <c r="BD4" s="198">
        <v>9843</v>
      </c>
      <c r="BE4" s="198">
        <v>0</v>
      </c>
      <c r="BF4" s="198">
        <v>71047</v>
      </c>
      <c r="BG4" s="198">
        <v>0</v>
      </c>
      <c r="BH4" s="198">
        <v>424</v>
      </c>
      <c r="BI4" s="198">
        <v>648</v>
      </c>
      <c r="BJ4" s="198">
        <v>0</v>
      </c>
      <c r="BK4" s="198">
        <v>7124</v>
      </c>
      <c r="BL4" s="198">
        <v>14407</v>
      </c>
      <c r="BM4" s="198">
        <v>666</v>
      </c>
      <c r="BN4" s="198">
        <v>87</v>
      </c>
      <c r="BO4" s="198">
        <v>0</v>
      </c>
      <c r="BP4" s="198">
        <v>35940</v>
      </c>
      <c r="BQ4" s="198">
        <v>0</v>
      </c>
      <c r="BR4" s="198">
        <v>0</v>
      </c>
      <c r="BS4" s="198">
        <v>0</v>
      </c>
      <c r="BT4" s="198">
        <v>21</v>
      </c>
      <c r="BU4" s="198">
        <v>0</v>
      </c>
      <c r="BV4" s="198">
        <v>0</v>
      </c>
      <c r="BW4" s="198">
        <v>0</v>
      </c>
      <c r="BX4" s="198">
        <v>8770</v>
      </c>
      <c r="BY4" s="198">
        <v>0</v>
      </c>
      <c r="BZ4" s="198">
        <v>56636</v>
      </c>
      <c r="CA4" s="198">
        <v>0</v>
      </c>
      <c r="CB4" s="198">
        <v>0</v>
      </c>
      <c r="CC4" s="198">
        <v>510</v>
      </c>
      <c r="CD4" s="198">
        <v>0</v>
      </c>
      <c r="CE4" s="198">
        <v>5635</v>
      </c>
      <c r="CF4" s="198">
        <v>5288</v>
      </c>
      <c r="CG4" s="198">
        <v>690</v>
      </c>
      <c r="CH4" s="198">
        <v>21</v>
      </c>
      <c r="CI4" s="198">
        <v>0</v>
      </c>
      <c r="CJ4" s="198">
        <v>10392</v>
      </c>
      <c r="CK4" s="198">
        <v>0</v>
      </c>
      <c r="CL4" s="198">
        <v>0</v>
      </c>
      <c r="CM4" s="198">
        <v>0</v>
      </c>
      <c r="CN4" s="198">
        <v>0</v>
      </c>
      <c r="CO4" s="198">
        <v>0</v>
      </c>
      <c r="CP4" s="198">
        <v>0</v>
      </c>
      <c r="CQ4" s="198">
        <v>0</v>
      </c>
      <c r="CR4" s="198">
        <v>680</v>
      </c>
      <c r="CS4" s="198">
        <v>0</v>
      </c>
      <c r="CT4" s="198">
        <v>1517</v>
      </c>
      <c r="CU4" s="198">
        <v>0</v>
      </c>
      <c r="CV4" s="198">
        <v>0</v>
      </c>
      <c r="CW4" s="198">
        <v>6</v>
      </c>
      <c r="CX4" s="198">
        <v>0</v>
      </c>
      <c r="CY4" s="198">
        <v>0</v>
      </c>
      <c r="CZ4" s="198">
        <v>0</v>
      </c>
      <c r="DA4" s="198">
        <v>0</v>
      </c>
      <c r="DB4" s="198">
        <v>0</v>
      </c>
      <c r="DC4" s="198">
        <v>0</v>
      </c>
      <c r="DD4" s="198">
        <v>0</v>
      </c>
      <c r="DE4" s="198">
        <v>0</v>
      </c>
      <c r="DF4" s="198">
        <v>0</v>
      </c>
      <c r="DG4" s="198">
        <v>0</v>
      </c>
      <c r="DH4" s="198">
        <v>0</v>
      </c>
      <c r="DI4" s="198">
        <v>0</v>
      </c>
      <c r="DJ4" s="198">
        <v>0</v>
      </c>
      <c r="DK4" s="198">
        <v>0</v>
      </c>
      <c r="DL4" s="198">
        <v>1197</v>
      </c>
      <c r="DM4" s="198">
        <v>0</v>
      </c>
      <c r="DN4" s="198">
        <v>0</v>
      </c>
      <c r="DO4" s="198">
        <v>0</v>
      </c>
      <c r="DP4" s="198">
        <v>0</v>
      </c>
      <c r="DQ4" s="198">
        <v>0</v>
      </c>
      <c r="DR4" s="198">
        <v>0</v>
      </c>
      <c r="DS4" s="198">
        <v>5911607</v>
      </c>
      <c r="DT4" s="198">
        <v>3359924</v>
      </c>
      <c r="DU4" s="198">
        <v>1719027</v>
      </c>
      <c r="DV4" s="198">
        <v>62936</v>
      </c>
      <c r="DW4" s="198">
        <v>0</v>
      </c>
      <c r="DX4" s="198">
        <v>3093501</v>
      </c>
      <c r="DY4" s="198">
        <v>0</v>
      </c>
      <c r="DZ4" s="198">
        <v>0</v>
      </c>
      <c r="EA4" s="198">
        <v>0</v>
      </c>
      <c r="EB4" s="198">
        <v>5007</v>
      </c>
      <c r="EC4" s="198">
        <v>0</v>
      </c>
      <c r="ED4" s="198">
        <v>0</v>
      </c>
      <c r="EE4" s="198">
        <v>45113</v>
      </c>
      <c r="EF4" s="198">
        <v>109043</v>
      </c>
      <c r="EG4" s="198">
        <v>0</v>
      </c>
      <c r="EH4" s="198">
        <v>1899835</v>
      </c>
      <c r="EI4" s="198">
        <v>0</v>
      </c>
      <c r="EJ4" s="198">
        <v>0</v>
      </c>
      <c r="EK4" s="198">
        <v>0</v>
      </c>
      <c r="EL4" s="198">
        <v>0</v>
      </c>
      <c r="EM4" s="198">
        <v>5540252</v>
      </c>
      <c r="EN4" s="198">
        <v>5150528</v>
      </c>
      <c r="EO4" s="198">
        <v>2621049</v>
      </c>
      <c r="EP4" s="198">
        <v>382995</v>
      </c>
      <c r="EQ4" s="198">
        <v>0</v>
      </c>
      <c r="ER4" s="198">
        <v>7863399</v>
      </c>
      <c r="ES4" s="198">
        <v>0</v>
      </c>
      <c r="ET4" s="198">
        <v>0</v>
      </c>
      <c r="EU4" s="198">
        <v>0</v>
      </c>
      <c r="EV4" s="198">
        <v>39993</v>
      </c>
      <c r="EW4" s="198">
        <v>0</v>
      </c>
      <c r="EX4" s="198">
        <v>0</v>
      </c>
      <c r="EY4" s="198">
        <v>0</v>
      </c>
      <c r="EZ4" s="198">
        <v>539311</v>
      </c>
      <c r="FA4" s="198">
        <v>0</v>
      </c>
      <c r="FB4" s="198">
        <v>7262179</v>
      </c>
      <c r="FC4" s="198">
        <v>0</v>
      </c>
      <c r="FD4" s="198">
        <v>148470</v>
      </c>
      <c r="FE4" s="198">
        <v>35968</v>
      </c>
      <c r="FF4" s="198">
        <v>0</v>
      </c>
      <c r="FG4" s="198">
        <v>3177147</v>
      </c>
      <c r="FH4" s="198">
        <v>4505725</v>
      </c>
      <c r="FI4" s="198">
        <v>712043</v>
      </c>
      <c r="FJ4" s="198">
        <v>20132</v>
      </c>
      <c r="FK4" s="198">
        <v>0</v>
      </c>
      <c r="FL4" s="198">
        <v>8092411</v>
      </c>
      <c r="FM4" s="198">
        <v>0</v>
      </c>
      <c r="FN4" s="198">
        <v>0</v>
      </c>
      <c r="FO4" s="198">
        <v>0</v>
      </c>
      <c r="FP4" s="198">
        <v>25609</v>
      </c>
      <c r="FQ4" s="198">
        <v>0</v>
      </c>
      <c r="FR4" s="198">
        <v>0</v>
      </c>
      <c r="FS4" s="198">
        <v>0</v>
      </c>
      <c r="FT4" s="198">
        <v>1783133</v>
      </c>
      <c r="FU4" s="198">
        <v>0</v>
      </c>
      <c r="FV4" s="198">
        <v>12018200</v>
      </c>
      <c r="FW4" s="198">
        <v>0</v>
      </c>
      <c r="FX4" s="198">
        <v>0</v>
      </c>
      <c r="FY4" s="198">
        <v>165958</v>
      </c>
      <c r="FZ4" s="198">
        <v>0</v>
      </c>
      <c r="GA4" s="198">
        <v>6496317</v>
      </c>
      <c r="GB4" s="198">
        <v>5501904</v>
      </c>
      <c r="GC4" s="198">
        <v>931569</v>
      </c>
      <c r="GD4" s="198">
        <v>4649</v>
      </c>
      <c r="GE4" s="198">
        <v>0</v>
      </c>
      <c r="GF4" s="198">
        <v>10803301</v>
      </c>
      <c r="GG4" s="198">
        <v>0</v>
      </c>
      <c r="GH4" s="198">
        <v>0</v>
      </c>
      <c r="GI4" s="198">
        <v>0</v>
      </c>
      <c r="GJ4" s="198">
        <v>0</v>
      </c>
      <c r="GK4" s="198">
        <v>0</v>
      </c>
      <c r="GL4" s="198">
        <v>0</v>
      </c>
      <c r="GM4" s="198">
        <v>0</v>
      </c>
      <c r="GN4" s="198">
        <v>791164</v>
      </c>
      <c r="GO4" s="198">
        <v>0</v>
      </c>
      <c r="GP4" s="198">
        <v>5659326</v>
      </c>
      <c r="GQ4" s="198">
        <v>0</v>
      </c>
      <c r="GR4" s="198">
        <v>0</v>
      </c>
      <c r="GS4" s="198">
        <v>3045</v>
      </c>
      <c r="GT4" s="198">
        <v>0</v>
      </c>
      <c r="GU4" s="198">
        <v>0</v>
      </c>
      <c r="GV4" s="198">
        <v>0</v>
      </c>
      <c r="GW4" s="198">
        <v>0</v>
      </c>
      <c r="GX4" s="198">
        <v>0</v>
      </c>
      <c r="GY4" s="198">
        <v>0</v>
      </c>
      <c r="GZ4" s="198">
        <v>0</v>
      </c>
      <c r="HA4" s="198">
        <v>0</v>
      </c>
      <c r="HB4" s="198">
        <v>0</v>
      </c>
      <c r="HC4" s="198">
        <v>0</v>
      </c>
      <c r="HD4" s="198">
        <v>0</v>
      </c>
      <c r="HE4" s="198">
        <v>0</v>
      </c>
      <c r="HF4" s="198">
        <v>0</v>
      </c>
      <c r="HG4" s="198">
        <v>0</v>
      </c>
      <c r="HH4" s="198">
        <v>653520</v>
      </c>
      <c r="HI4" s="198">
        <v>0</v>
      </c>
      <c r="HJ4" s="198">
        <v>0</v>
      </c>
      <c r="HK4" s="198">
        <v>0</v>
      </c>
      <c r="HL4" s="198">
        <v>0</v>
      </c>
      <c r="HM4" s="198">
        <v>0</v>
      </c>
      <c r="HN4" s="198">
        <v>0</v>
      </c>
      <c r="HP4" s="199" t="s">
        <v>138</v>
      </c>
      <c r="HQ4" s="197">
        <f>'Relative Weights'!$H$1</f>
        <v>2019</v>
      </c>
      <c r="HR4" s="198">
        <v>1059533.4545011092</v>
      </c>
      <c r="HS4" s="198">
        <v>4848332.8762840955</v>
      </c>
      <c r="HT4" s="198">
        <v>0</v>
      </c>
      <c r="HU4" s="198">
        <v>0</v>
      </c>
      <c r="HV4" s="198">
        <v>0</v>
      </c>
      <c r="HW4" s="198">
        <v>1917454.4563063455</v>
      </c>
      <c r="HX4" s="198">
        <v>0</v>
      </c>
      <c r="HY4" s="198">
        <v>0</v>
      </c>
      <c r="HZ4" s="198">
        <v>0</v>
      </c>
      <c r="IA4" s="198">
        <v>0</v>
      </c>
      <c r="IB4" s="198">
        <v>0</v>
      </c>
      <c r="IC4" s="198">
        <v>0</v>
      </c>
      <c r="ID4" s="198">
        <v>0</v>
      </c>
      <c r="IE4" s="198">
        <v>0</v>
      </c>
      <c r="IF4" s="198">
        <v>0</v>
      </c>
      <c r="IG4" s="198">
        <v>673477.66528115573</v>
      </c>
      <c r="IH4" s="198">
        <v>0</v>
      </c>
      <c r="II4" s="198">
        <v>0</v>
      </c>
      <c r="IJ4" s="198">
        <v>0</v>
      </c>
      <c r="IK4" s="198">
        <v>0</v>
      </c>
      <c r="IL4" s="198">
        <v>529766.7272505546</v>
      </c>
      <c r="IM4" s="198">
        <v>4094146.9121294916</v>
      </c>
      <c r="IN4" s="198">
        <v>0</v>
      </c>
      <c r="IO4" s="198">
        <v>0</v>
      </c>
      <c r="IP4" s="198">
        <v>0</v>
      </c>
      <c r="IQ4" s="198">
        <v>3069904.5534456167</v>
      </c>
      <c r="IR4" s="198">
        <v>0</v>
      </c>
      <c r="IS4" s="198">
        <v>0</v>
      </c>
      <c r="IT4" s="198">
        <v>0</v>
      </c>
      <c r="IU4" s="198">
        <v>0</v>
      </c>
      <c r="IV4" s="198">
        <v>0</v>
      </c>
      <c r="IW4" s="198">
        <v>0</v>
      </c>
      <c r="IX4" s="198">
        <v>0</v>
      </c>
      <c r="IY4" s="198">
        <v>0</v>
      </c>
      <c r="IZ4" s="198">
        <v>0</v>
      </c>
      <c r="JA4" s="198">
        <v>2625418.7209844398</v>
      </c>
      <c r="JB4" s="198">
        <v>0</v>
      </c>
      <c r="JC4" s="198">
        <v>0</v>
      </c>
      <c r="JD4" s="198">
        <v>254436.887774918</v>
      </c>
      <c r="JE4" s="198">
        <v>0</v>
      </c>
      <c r="JF4" s="198">
        <v>630673.95968152105</v>
      </c>
      <c r="JG4" s="198">
        <v>1292888.8580875888</v>
      </c>
      <c r="JH4" s="198">
        <v>0</v>
      </c>
      <c r="JI4" s="198">
        <v>0</v>
      </c>
      <c r="JJ4" s="198">
        <v>0</v>
      </c>
      <c r="JK4" s="198">
        <v>2234786.2373162154</v>
      </c>
      <c r="JL4" s="198">
        <v>0</v>
      </c>
      <c r="JM4" s="198">
        <v>0</v>
      </c>
      <c r="JN4" s="198">
        <v>0</v>
      </c>
      <c r="JO4" s="198">
        <v>0</v>
      </c>
      <c r="JP4" s="198">
        <v>0</v>
      </c>
      <c r="JQ4" s="198">
        <v>0</v>
      </c>
      <c r="JR4" s="198">
        <v>0</v>
      </c>
      <c r="JS4" s="198">
        <v>0</v>
      </c>
      <c r="JT4" s="198">
        <v>0</v>
      </c>
      <c r="JU4" s="198">
        <v>7990407.1195578789</v>
      </c>
      <c r="JV4" s="198">
        <v>0</v>
      </c>
      <c r="JW4" s="198">
        <v>0</v>
      </c>
      <c r="JX4" s="198">
        <v>0</v>
      </c>
      <c r="JY4" s="198">
        <v>0</v>
      </c>
      <c r="JZ4" s="198">
        <v>302724.42964779428</v>
      </c>
      <c r="KA4" s="198">
        <v>538704.26011043158</v>
      </c>
      <c r="KB4" s="198">
        <v>0</v>
      </c>
      <c r="KC4" s="198">
        <v>0</v>
      </c>
      <c r="KD4" s="198">
        <v>0</v>
      </c>
      <c r="KE4" s="198">
        <v>460485.13654586358</v>
      </c>
      <c r="KF4" s="198">
        <v>0</v>
      </c>
      <c r="KG4" s="198">
        <v>0</v>
      </c>
      <c r="KH4" s="198">
        <v>0</v>
      </c>
      <c r="KI4" s="198">
        <v>0</v>
      </c>
      <c r="KJ4" s="198">
        <v>0</v>
      </c>
      <c r="KK4" s="198">
        <v>0</v>
      </c>
      <c r="KL4" s="198">
        <v>0</v>
      </c>
      <c r="KM4" s="198">
        <v>0</v>
      </c>
      <c r="KN4" s="198">
        <v>0</v>
      </c>
      <c r="KO4" s="198">
        <v>125564.00299884524</v>
      </c>
      <c r="KP4" s="198">
        <v>0</v>
      </c>
      <c r="KQ4" s="198">
        <v>0</v>
      </c>
      <c r="KR4" s="198">
        <v>0</v>
      </c>
      <c r="KS4" s="198">
        <v>0</v>
      </c>
      <c r="KT4" s="198">
        <v>0</v>
      </c>
      <c r="KU4" s="198">
        <v>0</v>
      </c>
      <c r="KV4" s="198">
        <v>0</v>
      </c>
      <c r="KW4" s="198">
        <v>0</v>
      </c>
      <c r="KX4" s="198">
        <v>0</v>
      </c>
      <c r="KY4" s="198">
        <v>0</v>
      </c>
      <c r="KZ4" s="198">
        <v>0</v>
      </c>
      <c r="LA4" s="198">
        <v>0</v>
      </c>
      <c r="LB4" s="198">
        <v>0</v>
      </c>
      <c r="LC4" s="198">
        <v>0</v>
      </c>
      <c r="LD4" s="198">
        <v>0</v>
      </c>
      <c r="LE4" s="198">
        <v>0</v>
      </c>
      <c r="LF4" s="198">
        <v>0</v>
      </c>
      <c r="LG4" s="198">
        <v>0</v>
      </c>
      <c r="LH4" s="198">
        <v>0</v>
      </c>
      <c r="LI4" s="198">
        <v>0</v>
      </c>
      <c r="LJ4" s="198">
        <v>0</v>
      </c>
      <c r="LK4" s="198">
        <v>0</v>
      </c>
      <c r="LL4" s="198">
        <v>0</v>
      </c>
      <c r="LM4" s="198">
        <v>0</v>
      </c>
      <c r="LN4" s="198">
        <v>8454782.7345300596</v>
      </c>
      <c r="LO4" s="198">
        <v>9955190.1114522833</v>
      </c>
      <c r="LP4" s="198">
        <v>2084881.2177362926</v>
      </c>
      <c r="LQ4" s="198">
        <v>76330.438276682864</v>
      </c>
      <c r="LR4" s="198">
        <v>0</v>
      </c>
      <c r="LS4" s="198">
        <v>6077418.745468392</v>
      </c>
      <c r="LT4" s="198">
        <v>0</v>
      </c>
      <c r="LU4" s="198">
        <v>0</v>
      </c>
      <c r="LV4" s="198">
        <v>0</v>
      </c>
      <c r="LW4" s="198">
        <v>6072.6214638895235</v>
      </c>
      <c r="LX4" s="198">
        <v>0</v>
      </c>
      <c r="LY4" s="198">
        <v>0</v>
      </c>
      <c r="LZ4" s="198">
        <v>54714.2344918011</v>
      </c>
      <c r="MA4" s="198">
        <v>132250.22214637615</v>
      </c>
      <c r="MB4" s="198">
        <v>0</v>
      </c>
      <c r="MC4" s="198">
        <v>3120981.3709776523</v>
      </c>
      <c r="MD4" s="198">
        <v>0</v>
      </c>
      <c r="ME4" s="198">
        <v>0</v>
      </c>
      <c r="MF4" s="198">
        <v>0</v>
      </c>
      <c r="MG4" s="198">
        <v>0</v>
      </c>
      <c r="MH4" s="198">
        <v>7361878.5718620112</v>
      </c>
      <c r="MI4" s="198">
        <v>11212185.200335242</v>
      </c>
      <c r="MJ4" s="198">
        <v>3178877.2549043689</v>
      </c>
      <c r="MK4" s="198">
        <v>464506.42252094432</v>
      </c>
      <c r="ML4" s="198">
        <v>0</v>
      </c>
      <c r="MM4" s="198">
        <v>13260198.488091365</v>
      </c>
      <c r="MN4" s="198">
        <v>0</v>
      </c>
      <c r="MO4" s="198">
        <v>0</v>
      </c>
      <c r="MP4" s="198">
        <v>0</v>
      </c>
      <c r="MQ4" s="198">
        <v>48504.563651954013</v>
      </c>
      <c r="MR4" s="198">
        <v>0</v>
      </c>
      <c r="MS4" s="198">
        <v>0</v>
      </c>
      <c r="MT4" s="198">
        <v>0</v>
      </c>
      <c r="MU4" s="198">
        <v>654090.58404468209</v>
      </c>
      <c r="MV4" s="198">
        <v>0</v>
      </c>
      <c r="MW4" s="198">
        <v>11991938.914870232</v>
      </c>
      <c r="MX4" s="198">
        <v>0</v>
      </c>
      <c r="MY4" s="198">
        <v>180068.32609220644</v>
      </c>
      <c r="MZ4" s="198">
        <v>352210.69596972148</v>
      </c>
      <c r="NA4" s="198">
        <v>0</v>
      </c>
      <c r="NB4" s="198">
        <v>4618225.5423228303</v>
      </c>
      <c r="NC4" s="198">
        <v>7032711.5988476006</v>
      </c>
      <c r="ND4" s="198">
        <v>863584.50269867957</v>
      </c>
      <c r="NE4" s="198">
        <v>24416.619794492493</v>
      </c>
      <c r="NF4" s="198">
        <v>0</v>
      </c>
      <c r="NG4" s="198">
        <v>12525096.785529669</v>
      </c>
      <c r="NH4" s="198">
        <v>0</v>
      </c>
      <c r="NI4" s="198">
        <v>0</v>
      </c>
      <c r="NJ4" s="198">
        <v>0</v>
      </c>
      <c r="NK4" s="198">
        <v>31059.269636258603</v>
      </c>
      <c r="NL4" s="198">
        <v>0</v>
      </c>
      <c r="NM4" s="198">
        <v>0</v>
      </c>
      <c r="NN4" s="198">
        <v>0</v>
      </c>
      <c r="NO4" s="198">
        <v>2162630.6628259877</v>
      </c>
      <c r="NP4" s="198">
        <v>0</v>
      </c>
      <c r="NQ4" s="198">
        <v>24266965.659428786</v>
      </c>
      <c r="NR4" s="198">
        <v>0</v>
      </c>
      <c r="NS4" s="198">
        <v>0</v>
      </c>
      <c r="NT4" s="198">
        <v>201278.23305455915</v>
      </c>
      <c r="NU4" s="198">
        <v>0</v>
      </c>
      <c r="NV4" s="198">
        <v>8246056.504803936</v>
      </c>
      <c r="NW4" s="198">
        <v>7326208.7827631244</v>
      </c>
      <c r="NX4" s="198">
        <v>1129831.4169151387</v>
      </c>
      <c r="NY4" s="198">
        <v>5638.4296356345912</v>
      </c>
      <c r="NZ4" s="198">
        <v>0</v>
      </c>
      <c r="OA4" s="198">
        <v>13661016.468434125</v>
      </c>
      <c r="OB4" s="198">
        <v>0</v>
      </c>
      <c r="OC4" s="198">
        <v>0</v>
      </c>
      <c r="OD4" s="198">
        <v>0</v>
      </c>
      <c r="OE4" s="198">
        <v>0</v>
      </c>
      <c r="OF4" s="198">
        <v>0</v>
      </c>
      <c r="OG4" s="198">
        <v>0</v>
      </c>
      <c r="OH4" s="198">
        <v>0</v>
      </c>
      <c r="OI4" s="198">
        <v>959544.53522202745</v>
      </c>
      <c r="OJ4" s="198">
        <v>0</v>
      </c>
      <c r="OK4" s="198">
        <v>7016066.945965793</v>
      </c>
      <c r="OL4" s="198">
        <v>0</v>
      </c>
      <c r="OM4" s="198">
        <v>0</v>
      </c>
      <c r="ON4" s="198">
        <v>3693.0561928387456</v>
      </c>
      <c r="OO4" s="198">
        <v>0</v>
      </c>
      <c r="OP4" s="198">
        <v>0</v>
      </c>
      <c r="OQ4" s="198">
        <v>0</v>
      </c>
      <c r="OR4" s="198">
        <v>0</v>
      </c>
      <c r="OS4" s="198">
        <v>0</v>
      </c>
      <c r="OT4" s="198">
        <v>0</v>
      </c>
      <c r="OU4" s="198">
        <v>0</v>
      </c>
      <c r="OV4" s="198">
        <v>0</v>
      </c>
      <c r="OW4" s="198">
        <v>0</v>
      </c>
      <c r="OX4" s="198">
        <v>0</v>
      </c>
      <c r="OY4" s="198">
        <v>0</v>
      </c>
      <c r="OZ4" s="198">
        <v>0</v>
      </c>
      <c r="PA4" s="198">
        <v>0</v>
      </c>
      <c r="PB4" s="198">
        <v>0</v>
      </c>
      <c r="PC4" s="198">
        <v>792606.26704235713</v>
      </c>
      <c r="PD4" s="198">
        <v>0</v>
      </c>
      <c r="PE4" s="198">
        <v>0</v>
      </c>
      <c r="PF4" s="198">
        <v>0</v>
      </c>
      <c r="PG4" s="198">
        <v>0</v>
      </c>
      <c r="PH4" s="198">
        <v>0</v>
      </c>
      <c r="PI4" s="198">
        <v>0</v>
      </c>
      <c r="PJ4" s="198">
        <v>0</v>
      </c>
      <c r="PK4" s="198">
        <v>0</v>
      </c>
      <c r="PL4" s="198">
        <v>0</v>
      </c>
      <c r="PM4" s="198">
        <v>0</v>
      </c>
      <c r="PN4" s="198">
        <v>0</v>
      </c>
      <c r="PO4" s="198">
        <v>0</v>
      </c>
      <c r="PP4" s="198">
        <v>0</v>
      </c>
      <c r="PQ4" s="198">
        <v>0</v>
      </c>
      <c r="PR4" s="198">
        <v>0</v>
      </c>
      <c r="PS4" s="198">
        <v>0</v>
      </c>
      <c r="PT4" s="198">
        <v>0</v>
      </c>
      <c r="PU4" s="198">
        <v>0</v>
      </c>
      <c r="PV4" s="198">
        <v>0</v>
      </c>
      <c r="PW4" s="198">
        <v>0</v>
      </c>
      <c r="PX4" s="198">
        <v>0</v>
      </c>
      <c r="PY4" s="198">
        <v>0</v>
      </c>
      <c r="PZ4" s="198">
        <v>0</v>
      </c>
      <c r="QA4" s="198">
        <v>0</v>
      </c>
      <c r="QB4" s="198">
        <v>0</v>
      </c>
      <c r="QC4" s="198">
        <v>0</v>
      </c>
      <c r="QD4" s="294">
        <v>1</v>
      </c>
    </row>
    <row r="5" spans="1:446" x14ac:dyDescent="0.2">
      <c r="A5" s="197" t="s">
        <v>172</v>
      </c>
      <c r="B5" s="197" t="s">
        <v>124</v>
      </c>
      <c r="C5" s="198">
        <f>ROUND(UTEP!H18,0)-ROUND(UTEP!H288,0)</f>
        <v>0</v>
      </c>
      <c r="D5" s="307">
        <v>3661</v>
      </c>
      <c r="E5" s="197" t="s">
        <v>707</v>
      </c>
      <c r="F5" s="197">
        <v>2019</v>
      </c>
      <c r="G5" s="198">
        <v>113295009</v>
      </c>
      <c r="H5" s="198">
        <v>92877314</v>
      </c>
      <c r="I5" s="198">
        <v>24636504</v>
      </c>
      <c r="J5" s="198">
        <v>18581847</v>
      </c>
      <c r="K5" s="198">
        <v>32501818</v>
      </c>
      <c r="L5" s="197" t="s">
        <v>880</v>
      </c>
      <c r="M5" s="197" t="s">
        <v>881</v>
      </c>
      <c r="N5" s="330" t="s">
        <v>882</v>
      </c>
      <c r="O5" s="198">
        <v>8365</v>
      </c>
      <c r="P5" s="198">
        <v>13136</v>
      </c>
      <c r="Q5" s="198">
        <v>2641</v>
      </c>
      <c r="R5" s="198">
        <v>721</v>
      </c>
      <c r="S5" s="198">
        <v>200</v>
      </c>
      <c r="T5" s="200" t="s">
        <v>775</v>
      </c>
      <c r="U5" s="200" t="s">
        <v>776</v>
      </c>
      <c r="V5" s="200" t="s">
        <v>777</v>
      </c>
      <c r="W5" s="198">
        <v>168785</v>
      </c>
      <c r="X5" s="198">
        <v>63892</v>
      </c>
      <c r="Y5" s="198">
        <v>24046</v>
      </c>
      <c r="Z5" s="198">
        <v>624</v>
      </c>
      <c r="AA5" s="198">
        <v>0</v>
      </c>
      <c r="AB5" s="198">
        <v>22242</v>
      </c>
      <c r="AC5" s="198">
        <v>0</v>
      </c>
      <c r="AD5" s="198">
        <v>0</v>
      </c>
      <c r="AE5" s="198">
        <v>418</v>
      </c>
      <c r="AF5" s="198">
        <v>0</v>
      </c>
      <c r="AG5" s="198">
        <v>0</v>
      </c>
      <c r="AH5" s="198">
        <v>0</v>
      </c>
      <c r="AI5" s="198">
        <v>1104</v>
      </c>
      <c r="AJ5" s="198">
        <v>2700</v>
      </c>
      <c r="AK5" s="198">
        <v>0</v>
      </c>
      <c r="AL5" s="198">
        <v>8503</v>
      </c>
      <c r="AM5" s="198">
        <v>0</v>
      </c>
      <c r="AN5" s="198">
        <v>12</v>
      </c>
      <c r="AO5" s="198">
        <v>51</v>
      </c>
      <c r="AP5" s="198">
        <v>4860</v>
      </c>
      <c r="AQ5" s="198">
        <v>69620</v>
      </c>
      <c r="AR5" s="198">
        <v>26108</v>
      </c>
      <c r="AS5" s="198">
        <v>10736</v>
      </c>
      <c r="AT5" s="198">
        <v>10158</v>
      </c>
      <c r="AU5" s="198">
        <v>0</v>
      </c>
      <c r="AV5" s="198">
        <v>32657</v>
      </c>
      <c r="AW5" s="198">
        <v>0</v>
      </c>
      <c r="AX5" s="198">
        <v>0</v>
      </c>
      <c r="AY5" s="198">
        <v>1355</v>
      </c>
      <c r="AZ5" s="198">
        <v>0</v>
      </c>
      <c r="BA5" s="198">
        <v>0</v>
      </c>
      <c r="BB5" s="198">
        <v>0</v>
      </c>
      <c r="BC5" s="198">
        <v>0</v>
      </c>
      <c r="BD5" s="198">
        <v>14556</v>
      </c>
      <c r="BE5" s="198">
        <v>0</v>
      </c>
      <c r="BF5" s="198">
        <v>34037</v>
      </c>
      <c r="BG5" s="198">
        <v>0</v>
      </c>
      <c r="BH5" s="198">
        <v>753</v>
      </c>
      <c r="BI5" s="198">
        <v>1062</v>
      </c>
      <c r="BJ5" s="198">
        <v>15646</v>
      </c>
      <c r="BK5" s="198">
        <v>8103</v>
      </c>
      <c r="BL5" s="198">
        <v>3806</v>
      </c>
      <c r="BM5" s="198">
        <v>413</v>
      </c>
      <c r="BN5" s="198">
        <v>6501</v>
      </c>
      <c r="BO5" s="198">
        <v>0</v>
      </c>
      <c r="BP5" s="198">
        <v>6526</v>
      </c>
      <c r="BQ5" s="198">
        <v>0</v>
      </c>
      <c r="BR5" s="198">
        <v>0</v>
      </c>
      <c r="BS5" s="198">
        <v>1973</v>
      </c>
      <c r="BT5" s="198">
        <v>0</v>
      </c>
      <c r="BU5" s="198">
        <v>0</v>
      </c>
      <c r="BV5" s="198">
        <v>0</v>
      </c>
      <c r="BW5" s="198">
        <v>0</v>
      </c>
      <c r="BX5" s="198">
        <v>5161</v>
      </c>
      <c r="BY5" s="198">
        <v>0</v>
      </c>
      <c r="BZ5" s="198">
        <v>6065</v>
      </c>
      <c r="CA5" s="198">
        <v>0</v>
      </c>
      <c r="CB5" s="198">
        <v>0</v>
      </c>
      <c r="CC5" s="198">
        <v>534</v>
      </c>
      <c r="CD5" s="198">
        <v>8616</v>
      </c>
      <c r="CE5" s="198">
        <v>1127</v>
      </c>
      <c r="CF5" s="198">
        <v>2011</v>
      </c>
      <c r="CG5" s="198">
        <v>0</v>
      </c>
      <c r="CH5" s="198">
        <v>1209</v>
      </c>
      <c r="CI5" s="198">
        <v>0</v>
      </c>
      <c r="CJ5" s="198">
        <v>3138</v>
      </c>
      <c r="CK5" s="198">
        <v>0</v>
      </c>
      <c r="CL5" s="198">
        <v>0</v>
      </c>
      <c r="CM5" s="198">
        <v>0</v>
      </c>
      <c r="CN5" s="198">
        <v>0</v>
      </c>
      <c r="CO5" s="198">
        <v>0</v>
      </c>
      <c r="CP5" s="198">
        <v>0</v>
      </c>
      <c r="CQ5" s="198">
        <v>0</v>
      </c>
      <c r="CR5" s="198">
        <v>363</v>
      </c>
      <c r="CS5" s="198">
        <v>0</v>
      </c>
      <c r="CT5" s="198">
        <v>318</v>
      </c>
      <c r="CU5" s="198">
        <v>0</v>
      </c>
      <c r="CV5" s="198">
        <v>0</v>
      </c>
      <c r="CW5" s="198">
        <v>0</v>
      </c>
      <c r="CX5" s="198">
        <v>404</v>
      </c>
      <c r="CY5" s="198">
        <v>0</v>
      </c>
      <c r="CZ5" s="198">
        <v>0</v>
      </c>
      <c r="DA5" s="198">
        <v>0</v>
      </c>
      <c r="DB5" s="198">
        <v>0</v>
      </c>
      <c r="DC5" s="198">
        <v>0</v>
      </c>
      <c r="DD5" s="198">
        <v>0</v>
      </c>
      <c r="DE5" s="198">
        <v>0</v>
      </c>
      <c r="DF5" s="198">
        <v>0</v>
      </c>
      <c r="DG5" s="198">
        <v>0</v>
      </c>
      <c r="DH5" s="198">
        <v>0</v>
      </c>
      <c r="DI5" s="198">
        <v>0</v>
      </c>
      <c r="DJ5" s="198">
        <v>0</v>
      </c>
      <c r="DK5" s="198">
        <v>0</v>
      </c>
      <c r="DL5" s="198">
        <v>2749</v>
      </c>
      <c r="DM5" s="198">
        <v>3964</v>
      </c>
      <c r="DN5" s="198">
        <v>0</v>
      </c>
      <c r="DO5" s="198">
        <v>0</v>
      </c>
      <c r="DP5" s="198">
        <v>0</v>
      </c>
      <c r="DQ5" s="198">
        <v>0</v>
      </c>
      <c r="DR5" s="198">
        <v>0</v>
      </c>
      <c r="DS5" s="198">
        <v>8848675</v>
      </c>
      <c r="DT5" s="198">
        <v>3008856</v>
      </c>
      <c r="DU5" s="198">
        <v>2337899</v>
      </c>
      <c r="DV5" s="198">
        <v>56354</v>
      </c>
      <c r="DW5" s="198">
        <v>0</v>
      </c>
      <c r="DX5" s="198">
        <v>1507769</v>
      </c>
      <c r="DY5" s="198">
        <v>0</v>
      </c>
      <c r="DZ5" s="198">
        <v>0</v>
      </c>
      <c r="EA5" s="198">
        <v>29419</v>
      </c>
      <c r="EB5" s="198">
        <v>0</v>
      </c>
      <c r="EC5" s="198">
        <v>0</v>
      </c>
      <c r="ED5" s="198">
        <v>0</v>
      </c>
      <c r="EE5" s="198">
        <v>76161</v>
      </c>
      <c r="EF5" s="198">
        <v>179075</v>
      </c>
      <c r="EG5" s="198">
        <v>0</v>
      </c>
      <c r="EH5" s="198">
        <v>652511</v>
      </c>
      <c r="EI5" s="198">
        <v>0</v>
      </c>
      <c r="EJ5" s="198">
        <v>1306</v>
      </c>
      <c r="EK5" s="198">
        <v>3926</v>
      </c>
      <c r="EL5" s="198">
        <v>223166</v>
      </c>
      <c r="EM5" s="198">
        <v>7024283</v>
      </c>
      <c r="EN5" s="198">
        <v>3059383</v>
      </c>
      <c r="EO5" s="198">
        <v>1950809</v>
      </c>
      <c r="EP5" s="198">
        <v>1196407</v>
      </c>
      <c r="EQ5" s="198">
        <v>0</v>
      </c>
      <c r="ER5" s="198">
        <v>4274465</v>
      </c>
      <c r="ES5" s="198">
        <v>0</v>
      </c>
      <c r="ET5" s="198">
        <v>0</v>
      </c>
      <c r="EU5" s="198">
        <v>154577</v>
      </c>
      <c r="EV5" s="198">
        <v>0</v>
      </c>
      <c r="EW5" s="198">
        <v>0</v>
      </c>
      <c r="EX5" s="198">
        <v>0</v>
      </c>
      <c r="EY5" s="198">
        <v>0</v>
      </c>
      <c r="EZ5" s="198">
        <v>1366464</v>
      </c>
      <c r="FA5" s="198">
        <v>0</v>
      </c>
      <c r="FB5" s="198">
        <v>4230011</v>
      </c>
      <c r="FC5" s="198">
        <v>0</v>
      </c>
      <c r="FD5" s="198">
        <v>75145</v>
      </c>
      <c r="FE5" s="198">
        <v>93642</v>
      </c>
      <c r="FF5" s="198">
        <v>1860270</v>
      </c>
      <c r="FG5" s="198">
        <v>5666069</v>
      </c>
      <c r="FH5" s="198">
        <v>2445080</v>
      </c>
      <c r="FI5" s="198">
        <v>269298</v>
      </c>
      <c r="FJ5" s="198">
        <v>1723416</v>
      </c>
      <c r="FK5" s="198">
        <v>0</v>
      </c>
      <c r="FL5" s="198">
        <v>2743985</v>
      </c>
      <c r="FM5" s="198">
        <v>0</v>
      </c>
      <c r="FN5" s="198">
        <v>0</v>
      </c>
      <c r="FO5" s="198">
        <v>518953</v>
      </c>
      <c r="FP5" s="198">
        <v>0</v>
      </c>
      <c r="FQ5" s="198">
        <v>0</v>
      </c>
      <c r="FR5" s="198">
        <v>0</v>
      </c>
      <c r="FS5" s="198">
        <v>0</v>
      </c>
      <c r="FT5" s="198">
        <v>1660147</v>
      </c>
      <c r="FU5" s="198">
        <v>0</v>
      </c>
      <c r="FV5" s="198">
        <v>1927515</v>
      </c>
      <c r="FW5" s="198">
        <v>0</v>
      </c>
      <c r="FX5" s="198">
        <v>0</v>
      </c>
      <c r="FY5" s="198">
        <v>67476</v>
      </c>
      <c r="FZ5" s="198">
        <v>1728761</v>
      </c>
      <c r="GA5" s="198">
        <v>1067204</v>
      </c>
      <c r="GB5" s="198">
        <v>2012468</v>
      </c>
      <c r="GC5" s="198">
        <v>0</v>
      </c>
      <c r="GD5" s="198">
        <v>939258</v>
      </c>
      <c r="GE5" s="198">
        <v>0</v>
      </c>
      <c r="GF5" s="198">
        <v>3443885</v>
      </c>
      <c r="GG5" s="198">
        <v>0</v>
      </c>
      <c r="GH5" s="198">
        <v>0</v>
      </c>
      <c r="GI5" s="198">
        <v>0</v>
      </c>
      <c r="GJ5" s="198">
        <v>0</v>
      </c>
      <c r="GK5" s="198">
        <v>0</v>
      </c>
      <c r="GL5" s="198">
        <v>0</v>
      </c>
      <c r="GM5" s="198">
        <v>0</v>
      </c>
      <c r="GN5" s="198">
        <v>489330</v>
      </c>
      <c r="GO5" s="198">
        <v>0</v>
      </c>
      <c r="GP5" s="198">
        <v>885747</v>
      </c>
      <c r="GQ5" s="198">
        <v>0</v>
      </c>
      <c r="GR5" s="198">
        <v>0</v>
      </c>
      <c r="GS5" s="198">
        <v>0</v>
      </c>
      <c r="GT5" s="198">
        <v>244841</v>
      </c>
      <c r="GU5" s="198">
        <v>0</v>
      </c>
      <c r="GV5" s="198">
        <v>0</v>
      </c>
      <c r="GW5" s="198">
        <v>0</v>
      </c>
      <c r="GX5" s="198">
        <v>0</v>
      </c>
      <c r="GY5" s="198">
        <v>0</v>
      </c>
      <c r="GZ5" s="198">
        <v>0</v>
      </c>
      <c r="HA5" s="198">
        <v>0</v>
      </c>
      <c r="HB5" s="198">
        <v>0</v>
      </c>
      <c r="HC5" s="198">
        <v>0</v>
      </c>
      <c r="HD5" s="198">
        <v>0</v>
      </c>
      <c r="HE5" s="198">
        <v>0</v>
      </c>
      <c r="HF5" s="198">
        <v>0</v>
      </c>
      <c r="HG5" s="198">
        <v>0</v>
      </c>
      <c r="HH5" s="198">
        <v>672317</v>
      </c>
      <c r="HI5" s="198">
        <v>1462287</v>
      </c>
      <c r="HJ5" s="198">
        <v>0</v>
      </c>
      <c r="HK5" s="198">
        <v>0</v>
      </c>
      <c r="HL5" s="198">
        <v>0</v>
      </c>
      <c r="HM5" s="198">
        <v>0</v>
      </c>
      <c r="HN5" s="198">
        <v>0</v>
      </c>
      <c r="HP5" s="199" t="s">
        <v>139</v>
      </c>
      <c r="HQ5" s="197">
        <f>'Relative Weights'!$H$1</f>
        <v>2019</v>
      </c>
      <c r="HR5" s="198">
        <v>1315073.3999999999</v>
      </c>
      <c r="HS5" s="198">
        <v>1346379</v>
      </c>
      <c r="HT5" s="198">
        <v>389131</v>
      </c>
      <c r="HU5" s="198">
        <v>6498</v>
      </c>
      <c r="HV5" s="198">
        <v>0</v>
      </c>
      <c r="HW5" s="198">
        <v>338769</v>
      </c>
      <c r="HX5" s="198">
        <v>0</v>
      </c>
      <c r="HY5" s="198">
        <v>0</v>
      </c>
      <c r="HZ5" s="198">
        <v>4372</v>
      </c>
      <c r="IA5" s="198">
        <v>0</v>
      </c>
      <c r="IB5" s="198">
        <v>0</v>
      </c>
      <c r="IC5" s="198">
        <v>0</v>
      </c>
      <c r="ID5" s="198">
        <v>8926</v>
      </c>
      <c r="IE5" s="198">
        <v>20986</v>
      </c>
      <c r="IF5" s="198">
        <v>0</v>
      </c>
      <c r="IG5" s="198">
        <v>149338</v>
      </c>
      <c r="IH5" s="198">
        <v>0</v>
      </c>
      <c r="II5" s="198">
        <v>15</v>
      </c>
      <c r="IJ5" s="198">
        <v>44</v>
      </c>
      <c r="IK5" s="198">
        <v>36350</v>
      </c>
      <c r="IL5" s="198">
        <v>1043935</v>
      </c>
      <c r="IM5" s="198">
        <v>1368989</v>
      </c>
      <c r="IN5" s="198">
        <v>324702</v>
      </c>
      <c r="IO5" s="198">
        <v>137948</v>
      </c>
      <c r="IP5" s="198">
        <v>0</v>
      </c>
      <c r="IQ5" s="198">
        <v>960397</v>
      </c>
      <c r="IR5" s="198">
        <v>0</v>
      </c>
      <c r="IS5" s="198">
        <v>0</v>
      </c>
      <c r="IT5" s="198">
        <v>22973</v>
      </c>
      <c r="IU5" s="198">
        <v>0</v>
      </c>
      <c r="IV5" s="198">
        <v>0</v>
      </c>
      <c r="IW5" s="198">
        <v>0</v>
      </c>
      <c r="IX5" s="198">
        <v>0</v>
      </c>
      <c r="IY5" s="198">
        <v>160140</v>
      </c>
      <c r="IZ5" s="198">
        <v>0</v>
      </c>
      <c r="JA5" s="198">
        <v>968111</v>
      </c>
      <c r="JB5" s="198">
        <v>0</v>
      </c>
      <c r="JC5" s="198">
        <v>848</v>
      </c>
      <c r="JD5" s="198">
        <v>1057</v>
      </c>
      <c r="JE5" s="198">
        <v>303007</v>
      </c>
      <c r="JF5" s="198">
        <v>842080</v>
      </c>
      <c r="JG5" s="198">
        <v>1094105</v>
      </c>
      <c r="JH5" s="198">
        <v>44823</v>
      </c>
      <c r="JI5" s="198">
        <v>198712</v>
      </c>
      <c r="JJ5" s="198">
        <v>0</v>
      </c>
      <c r="JK5" s="198">
        <v>616525</v>
      </c>
      <c r="JL5" s="198">
        <v>0</v>
      </c>
      <c r="JM5" s="198">
        <v>0</v>
      </c>
      <c r="JN5" s="198">
        <v>77126</v>
      </c>
      <c r="JO5" s="198">
        <v>0</v>
      </c>
      <c r="JP5" s="198">
        <v>0</v>
      </c>
      <c r="JQ5" s="198">
        <v>0</v>
      </c>
      <c r="JR5" s="198">
        <v>0</v>
      </c>
      <c r="JS5" s="198">
        <v>194558</v>
      </c>
      <c r="JT5" s="198">
        <v>0</v>
      </c>
      <c r="JU5" s="198">
        <v>441145</v>
      </c>
      <c r="JV5" s="198">
        <v>0</v>
      </c>
      <c r="JW5" s="198">
        <v>0</v>
      </c>
      <c r="JX5" s="198">
        <v>762</v>
      </c>
      <c r="JY5" s="198">
        <v>281586</v>
      </c>
      <c r="JZ5" s="198">
        <v>158606</v>
      </c>
      <c r="KA5" s="198">
        <v>900523</v>
      </c>
      <c r="KB5" s="198">
        <v>0</v>
      </c>
      <c r="KC5" s="198">
        <v>108298</v>
      </c>
      <c r="KD5" s="198">
        <v>0</v>
      </c>
      <c r="KE5" s="198">
        <v>773781</v>
      </c>
      <c r="KF5" s="198">
        <v>0</v>
      </c>
      <c r="KG5" s="198">
        <v>0</v>
      </c>
      <c r="KH5" s="198">
        <v>0</v>
      </c>
      <c r="KI5" s="198">
        <v>0</v>
      </c>
      <c r="KJ5" s="198">
        <v>0</v>
      </c>
      <c r="KK5" s="198">
        <v>0</v>
      </c>
      <c r="KL5" s="198">
        <v>0</v>
      </c>
      <c r="KM5" s="198">
        <v>57346</v>
      </c>
      <c r="KN5" s="198">
        <v>0</v>
      </c>
      <c r="KO5" s="198">
        <v>202719</v>
      </c>
      <c r="KP5" s="198">
        <v>0</v>
      </c>
      <c r="KQ5" s="198">
        <v>0</v>
      </c>
      <c r="KR5" s="198">
        <v>0</v>
      </c>
      <c r="KS5" s="198">
        <v>39881</v>
      </c>
      <c r="KT5" s="198">
        <v>0</v>
      </c>
      <c r="KU5" s="198">
        <v>0</v>
      </c>
      <c r="KV5" s="198">
        <v>0</v>
      </c>
      <c r="KW5" s="198">
        <v>0</v>
      </c>
      <c r="KX5" s="198">
        <v>0</v>
      </c>
      <c r="KY5" s="198">
        <v>0</v>
      </c>
      <c r="KZ5" s="198">
        <v>0</v>
      </c>
      <c r="LA5" s="198">
        <v>0</v>
      </c>
      <c r="LB5" s="198">
        <v>0</v>
      </c>
      <c r="LC5" s="198">
        <v>0</v>
      </c>
      <c r="LD5" s="198">
        <v>0</v>
      </c>
      <c r="LE5" s="198">
        <v>0</v>
      </c>
      <c r="LF5" s="198">
        <v>0</v>
      </c>
      <c r="LG5" s="198">
        <v>78791</v>
      </c>
      <c r="LH5" s="198">
        <v>226775</v>
      </c>
      <c r="LI5" s="198">
        <v>0</v>
      </c>
      <c r="LJ5" s="198">
        <v>0</v>
      </c>
      <c r="LK5" s="198">
        <v>0</v>
      </c>
      <c r="LL5" s="198">
        <v>0</v>
      </c>
      <c r="LM5" s="198">
        <v>0</v>
      </c>
      <c r="LN5" s="198">
        <v>568617.20002610458</v>
      </c>
      <c r="LO5" s="198">
        <v>430145.23863681144</v>
      </c>
      <c r="LP5" s="198">
        <v>138200.50585895259</v>
      </c>
      <c r="LQ5" s="198">
        <v>3323.9671216577467</v>
      </c>
      <c r="LR5" s="198">
        <v>0</v>
      </c>
      <c r="LS5" s="198">
        <v>300486.62095470034</v>
      </c>
      <c r="LT5" s="198">
        <v>0</v>
      </c>
      <c r="LU5" s="198">
        <v>0</v>
      </c>
      <c r="LV5" s="198">
        <v>1789.8734227803154</v>
      </c>
      <c r="LW5" s="198">
        <v>0</v>
      </c>
      <c r="LX5" s="198">
        <v>0</v>
      </c>
      <c r="LY5" s="198">
        <v>0</v>
      </c>
      <c r="LZ5" s="198">
        <v>4276.7929999999997</v>
      </c>
      <c r="MA5" s="198">
        <v>13416.25818697017</v>
      </c>
      <c r="MB5" s="198">
        <v>0</v>
      </c>
      <c r="MC5" s="198">
        <v>38800.469070189727</v>
      </c>
      <c r="MD5" s="198">
        <v>0</v>
      </c>
      <c r="ME5" s="198">
        <v>73.059759296804486</v>
      </c>
      <c r="MF5" s="198">
        <v>203.46924841860351</v>
      </c>
      <c r="MG5" s="198">
        <v>26747.297363906378</v>
      </c>
      <c r="MH5" s="198">
        <v>451381.49289593822</v>
      </c>
      <c r="MI5" s="198">
        <v>437368.56486864242</v>
      </c>
      <c r="MJ5" s="198">
        <v>115318.40795269486</v>
      </c>
      <c r="MK5" s="198">
        <v>70568.505023976642</v>
      </c>
      <c r="ML5" s="198">
        <v>0</v>
      </c>
      <c r="MM5" s="198">
        <v>851867.589955181</v>
      </c>
      <c r="MN5" s="198">
        <v>0</v>
      </c>
      <c r="MO5" s="198">
        <v>0</v>
      </c>
      <c r="MP5" s="198">
        <v>9404.577452432537</v>
      </c>
      <c r="MQ5" s="198">
        <v>0</v>
      </c>
      <c r="MR5" s="198">
        <v>0</v>
      </c>
      <c r="MS5" s="198">
        <v>0</v>
      </c>
      <c r="MT5" s="198">
        <v>0</v>
      </c>
      <c r="MU5" s="198">
        <v>102375.17144883433</v>
      </c>
      <c r="MV5" s="198">
        <v>0</v>
      </c>
      <c r="MW5" s="198">
        <v>251530.48909836361</v>
      </c>
      <c r="MX5" s="198">
        <v>0</v>
      </c>
      <c r="MY5" s="198">
        <v>4203.7332407031954</v>
      </c>
      <c r="MZ5" s="198">
        <v>4853.0991748382239</v>
      </c>
      <c r="NA5" s="198">
        <v>222960.46381238237</v>
      </c>
      <c r="NB5" s="198">
        <v>364102.45487993519</v>
      </c>
      <c r="NC5" s="198">
        <v>349547.97440824518</v>
      </c>
      <c r="ND5" s="198">
        <v>15919.045188352537</v>
      </c>
      <c r="NE5" s="198">
        <v>101653.4428956047</v>
      </c>
      <c r="NF5" s="198">
        <v>0</v>
      </c>
      <c r="NG5" s="198">
        <v>546854.84354724328</v>
      </c>
      <c r="NH5" s="198">
        <v>0</v>
      </c>
      <c r="NI5" s="198">
        <v>0</v>
      </c>
      <c r="NJ5" s="198">
        <v>31573.479124787147</v>
      </c>
      <c r="NK5" s="198">
        <v>0</v>
      </c>
      <c r="NL5" s="198">
        <v>0</v>
      </c>
      <c r="NM5" s="198">
        <v>0</v>
      </c>
      <c r="NN5" s="198">
        <v>0</v>
      </c>
      <c r="NO5" s="198">
        <v>124377.83487546541</v>
      </c>
      <c r="NP5" s="198">
        <v>0</v>
      </c>
      <c r="NQ5" s="198">
        <v>114616.43733182544</v>
      </c>
      <c r="NR5" s="198">
        <v>0</v>
      </c>
      <c r="NS5" s="198">
        <v>0</v>
      </c>
      <c r="NT5" s="198">
        <v>3497.0175767431715</v>
      </c>
      <c r="NU5" s="198">
        <v>207198.60793366443</v>
      </c>
      <c r="NV5" s="198">
        <v>68578.691198022178</v>
      </c>
      <c r="NW5" s="198">
        <v>287701.88008630078</v>
      </c>
      <c r="NX5" s="198">
        <v>0</v>
      </c>
      <c r="NY5" s="198">
        <v>55400.906958760897</v>
      </c>
      <c r="NZ5" s="198">
        <v>0</v>
      </c>
      <c r="OA5" s="198">
        <v>686339.4635428756</v>
      </c>
      <c r="OB5" s="198">
        <v>0</v>
      </c>
      <c r="OC5" s="198">
        <v>0</v>
      </c>
      <c r="OD5" s="198">
        <v>0</v>
      </c>
      <c r="OE5" s="198">
        <v>0</v>
      </c>
      <c r="OF5" s="198">
        <v>0</v>
      </c>
      <c r="OG5" s="198">
        <v>0</v>
      </c>
      <c r="OH5" s="198">
        <v>0</v>
      </c>
      <c r="OI5" s="198">
        <v>36660.492076672424</v>
      </c>
      <c r="OJ5" s="198">
        <v>0</v>
      </c>
      <c r="OK5" s="198">
        <v>52669.455499621217</v>
      </c>
      <c r="OL5" s="198">
        <v>0</v>
      </c>
      <c r="OM5" s="198">
        <v>0</v>
      </c>
      <c r="ON5" s="198">
        <v>0</v>
      </c>
      <c r="OO5" s="198">
        <v>29345.128890046879</v>
      </c>
      <c r="OP5" s="198">
        <v>0</v>
      </c>
      <c r="OQ5" s="198">
        <v>0</v>
      </c>
      <c r="OR5" s="198">
        <v>0</v>
      </c>
      <c r="OS5" s="198">
        <v>0</v>
      </c>
      <c r="OT5" s="198">
        <v>0</v>
      </c>
      <c r="OU5" s="198">
        <v>0</v>
      </c>
      <c r="OV5" s="198">
        <v>0</v>
      </c>
      <c r="OW5" s="198">
        <v>0</v>
      </c>
      <c r="OX5" s="198">
        <v>0</v>
      </c>
      <c r="OY5" s="198">
        <v>0</v>
      </c>
      <c r="OZ5" s="198">
        <v>0</v>
      </c>
      <c r="PA5" s="198">
        <v>0</v>
      </c>
      <c r="PB5" s="198">
        <v>0</v>
      </c>
      <c r="PC5" s="198">
        <v>50369.836412057652</v>
      </c>
      <c r="PD5" s="198">
        <v>166243.53</v>
      </c>
      <c r="PE5" s="198">
        <v>0</v>
      </c>
      <c r="PF5" s="198">
        <v>0</v>
      </c>
      <c r="PG5" s="198">
        <v>0</v>
      </c>
      <c r="PH5" s="198">
        <v>0</v>
      </c>
      <c r="PI5" s="198">
        <v>0</v>
      </c>
      <c r="PJ5" s="198">
        <v>18274659</v>
      </c>
      <c r="PK5" s="198">
        <v>28926396</v>
      </c>
      <c r="PL5" s="198">
        <v>1585250</v>
      </c>
      <c r="PM5" s="198">
        <v>0</v>
      </c>
      <c r="PN5" s="198">
        <v>4090373</v>
      </c>
      <c r="PO5" s="198">
        <v>33940328</v>
      </c>
      <c r="PP5" s="198">
        <v>0</v>
      </c>
      <c r="PQ5" s="198">
        <v>0</v>
      </c>
      <c r="PR5" s="198">
        <v>251627</v>
      </c>
      <c r="PS5" s="198">
        <v>0</v>
      </c>
      <c r="PT5" s="198">
        <v>0</v>
      </c>
      <c r="PU5" s="198">
        <v>0</v>
      </c>
      <c r="PV5" s="198">
        <v>25163</v>
      </c>
      <c r="PW5" s="198">
        <v>9411251</v>
      </c>
      <c r="PX5" s="198">
        <v>2624102</v>
      </c>
      <c r="PY5" s="198">
        <v>9893076</v>
      </c>
      <c r="PZ5" s="198">
        <v>0</v>
      </c>
      <c r="QA5" s="198">
        <v>25163</v>
      </c>
      <c r="QB5" s="198">
        <v>50325</v>
      </c>
      <c r="QC5" s="198">
        <v>2309306</v>
      </c>
      <c r="QD5" s="294">
        <v>1</v>
      </c>
    </row>
    <row r="6" spans="1:446" x14ac:dyDescent="0.2">
      <c r="A6" s="197" t="s">
        <v>861</v>
      </c>
      <c r="B6" s="197" t="s">
        <v>862</v>
      </c>
      <c r="C6" s="198">
        <f>ROUND(UTRGV!H18,0)-ROUND(UTRGV!H288,0)</f>
        <v>0</v>
      </c>
      <c r="D6" s="307">
        <v>3599</v>
      </c>
      <c r="E6" s="197" t="s">
        <v>860</v>
      </c>
      <c r="F6" s="197">
        <v>2019</v>
      </c>
      <c r="G6" s="198">
        <v>128986408</v>
      </c>
      <c r="H6" s="198">
        <v>28569214</v>
      </c>
      <c r="I6" s="198">
        <v>45194694</v>
      </c>
      <c r="J6" s="198">
        <v>27874223</v>
      </c>
      <c r="K6" s="198">
        <v>35890115</v>
      </c>
      <c r="L6" s="197" t="s">
        <v>954</v>
      </c>
      <c r="M6" s="197" t="s">
        <v>884</v>
      </c>
      <c r="N6" s="317" t="s">
        <v>955</v>
      </c>
      <c r="O6" s="198">
        <v>10005</v>
      </c>
      <c r="P6" s="198">
        <v>15132</v>
      </c>
      <c r="Q6" s="198">
        <v>3068</v>
      </c>
      <c r="R6" s="198">
        <v>284</v>
      </c>
      <c r="S6" s="198">
        <v>0</v>
      </c>
      <c r="T6" s="200" t="s">
        <v>778</v>
      </c>
      <c r="U6" s="200" t="s">
        <v>885</v>
      </c>
      <c r="V6" s="293" t="s">
        <v>886</v>
      </c>
      <c r="W6" s="198">
        <v>211589</v>
      </c>
      <c r="X6" s="198">
        <v>75970</v>
      </c>
      <c r="Y6" s="198">
        <v>32940</v>
      </c>
      <c r="Z6" s="198">
        <v>5223</v>
      </c>
      <c r="AA6" s="198">
        <v>12</v>
      </c>
      <c r="AB6" s="198">
        <v>15639</v>
      </c>
      <c r="AC6" s="198">
        <v>75</v>
      </c>
      <c r="AD6" s="198">
        <v>0</v>
      </c>
      <c r="AE6" s="198">
        <v>1287</v>
      </c>
      <c r="AF6" s="198">
        <v>6</v>
      </c>
      <c r="AG6" s="198">
        <v>0</v>
      </c>
      <c r="AH6" s="198">
        <v>0</v>
      </c>
      <c r="AI6" s="198">
        <v>2424</v>
      </c>
      <c r="AJ6" s="198">
        <v>19238</v>
      </c>
      <c r="AK6" s="198">
        <v>0</v>
      </c>
      <c r="AL6" s="198">
        <v>14106</v>
      </c>
      <c r="AM6" s="198">
        <v>0</v>
      </c>
      <c r="AN6" s="198">
        <v>0</v>
      </c>
      <c r="AO6" s="198">
        <v>4038</v>
      </c>
      <c r="AP6" s="198">
        <v>1799</v>
      </c>
      <c r="AQ6" s="198">
        <v>95643</v>
      </c>
      <c r="AR6" s="198">
        <v>36125</v>
      </c>
      <c r="AS6" s="198">
        <v>10838</v>
      </c>
      <c r="AT6" s="198">
        <v>24042</v>
      </c>
      <c r="AU6" s="198">
        <v>185</v>
      </c>
      <c r="AV6" s="198">
        <v>22166</v>
      </c>
      <c r="AW6" s="198">
        <v>639</v>
      </c>
      <c r="AX6" s="198">
        <v>0</v>
      </c>
      <c r="AY6" s="198">
        <v>4620</v>
      </c>
      <c r="AZ6" s="198">
        <v>30</v>
      </c>
      <c r="BA6" s="198">
        <v>0</v>
      </c>
      <c r="BB6" s="198">
        <v>0</v>
      </c>
      <c r="BC6" s="198">
        <v>0</v>
      </c>
      <c r="BD6" s="198">
        <v>27496</v>
      </c>
      <c r="BE6" s="198">
        <v>0</v>
      </c>
      <c r="BF6" s="198">
        <v>41253</v>
      </c>
      <c r="BG6" s="198">
        <v>0</v>
      </c>
      <c r="BH6" s="198">
        <v>2025</v>
      </c>
      <c r="BI6" s="198">
        <v>1484</v>
      </c>
      <c r="BJ6" s="198">
        <v>6584</v>
      </c>
      <c r="BK6" s="198">
        <v>16312</v>
      </c>
      <c r="BL6" s="198">
        <v>7115</v>
      </c>
      <c r="BM6" s="198">
        <v>598</v>
      </c>
      <c r="BN6" s="198">
        <v>9109</v>
      </c>
      <c r="BO6" s="198">
        <v>84</v>
      </c>
      <c r="BP6" s="198">
        <v>3408</v>
      </c>
      <c r="BQ6" s="198">
        <v>0</v>
      </c>
      <c r="BR6" s="198">
        <v>0</v>
      </c>
      <c r="BS6" s="198">
        <v>3942</v>
      </c>
      <c r="BT6" s="198">
        <v>0</v>
      </c>
      <c r="BU6" s="198">
        <v>0</v>
      </c>
      <c r="BV6" s="198">
        <v>0</v>
      </c>
      <c r="BW6" s="198">
        <v>0</v>
      </c>
      <c r="BX6" s="198">
        <v>13922</v>
      </c>
      <c r="BY6" s="198">
        <v>0</v>
      </c>
      <c r="BZ6" s="198">
        <v>6573</v>
      </c>
      <c r="CA6" s="198">
        <v>0</v>
      </c>
      <c r="CB6" s="198">
        <v>0</v>
      </c>
      <c r="CC6" s="198">
        <v>273</v>
      </c>
      <c r="CD6" s="198">
        <v>2564</v>
      </c>
      <c r="CE6" s="198">
        <v>123</v>
      </c>
      <c r="CF6" s="198">
        <v>270</v>
      </c>
      <c r="CG6" s="198">
        <v>0</v>
      </c>
      <c r="CH6" s="198">
        <v>2740</v>
      </c>
      <c r="CI6" s="198">
        <v>0</v>
      </c>
      <c r="CJ6" s="198">
        <v>0</v>
      </c>
      <c r="CK6" s="198">
        <v>0</v>
      </c>
      <c r="CL6" s="198">
        <v>0</v>
      </c>
      <c r="CM6" s="198">
        <v>0</v>
      </c>
      <c r="CN6" s="198">
        <v>0</v>
      </c>
      <c r="CO6" s="198">
        <v>0</v>
      </c>
      <c r="CP6" s="198">
        <v>0</v>
      </c>
      <c r="CQ6" s="198">
        <v>0</v>
      </c>
      <c r="CR6" s="198">
        <v>417</v>
      </c>
      <c r="CS6" s="198">
        <v>0</v>
      </c>
      <c r="CT6" s="198">
        <v>624</v>
      </c>
      <c r="CU6" s="198">
        <v>0</v>
      </c>
      <c r="CV6" s="198">
        <v>0</v>
      </c>
      <c r="CW6" s="198">
        <v>0</v>
      </c>
      <c r="CX6" s="198">
        <v>0</v>
      </c>
      <c r="CY6" s="198">
        <v>0</v>
      </c>
      <c r="CZ6" s="198">
        <v>0</v>
      </c>
      <c r="DA6" s="198">
        <v>0</v>
      </c>
      <c r="DB6" s="198">
        <v>0</v>
      </c>
      <c r="DC6" s="198">
        <v>0</v>
      </c>
      <c r="DD6" s="198">
        <v>0</v>
      </c>
      <c r="DE6" s="198">
        <v>0</v>
      </c>
      <c r="DF6" s="198">
        <v>0</v>
      </c>
      <c r="DG6" s="198">
        <v>0</v>
      </c>
      <c r="DH6" s="198">
        <v>0</v>
      </c>
      <c r="DI6" s="198">
        <v>0</v>
      </c>
      <c r="DJ6" s="198">
        <v>0</v>
      </c>
      <c r="DK6" s="198">
        <v>0</v>
      </c>
      <c r="DL6" s="198">
        <v>0</v>
      </c>
      <c r="DM6" s="198">
        <v>0</v>
      </c>
      <c r="DN6" s="198">
        <v>0</v>
      </c>
      <c r="DO6" s="198">
        <v>0</v>
      </c>
      <c r="DP6" s="198">
        <v>0</v>
      </c>
      <c r="DQ6" s="198">
        <v>0</v>
      </c>
      <c r="DR6" s="198">
        <v>0</v>
      </c>
      <c r="DS6" s="198">
        <v>10838672</v>
      </c>
      <c r="DT6" s="198">
        <v>4676176</v>
      </c>
      <c r="DU6" s="198">
        <v>2579437</v>
      </c>
      <c r="DV6" s="198">
        <v>370045</v>
      </c>
      <c r="DW6" s="198">
        <v>1199</v>
      </c>
      <c r="DX6" s="198">
        <v>1646846</v>
      </c>
      <c r="DY6" s="198">
        <v>4299</v>
      </c>
      <c r="DZ6" s="198">
        <v>0</v>
      </c>
      <c r="EA6" s="198">
        <v>104479</v>
      </c>
      <c r="EB6" s="198">
        <v>5436</v>
      </c>
      <c r="EC6" s="198">
        <v>0</v>
      </c>
      <c r="ED6" s="198">
        <v>0</v>
      </c>
      <c r="EE6" s="198">
        <v>91930</v>
      </c>
      <c r="EF6" s="198">
        <v>770745</v>
      </c>
      <c r="EG6" s="198">
        <v>0</v>
      </c>
      <c r="EH6" s="198">
        <v>875850</v>
      </c>
      <c r="EI6" s="198">
        <v>0</v>
      </c>
      <c r="EJ6" s="198">
        <v>0</v>
      </c>
      <c r="EK6" s="198">
        <v>364571</v>
      </c>
      <c r="EL6" s="198">
        <v>104793</v>
      </c>
      <c r="EM6" s="198">
        <v>6651055</v>
      </c>
      <c r="EN6" s="198">
        <v>3469317</v>
      </c>
      <c r="EO6" s="198">
        <v>1664384</v>
      </c>
      <c r="EP6" s="198">
        <v>1633216</v>
      </c>
      <c r="EQ6" s="198">
        <v>17322</v>
      </c>
      <c r="ER6" s="198">
        <v>3252449</v>
      </c>
      <c r="ES6" s="198">
        <v>22509</v>
      </c>
      <c r="ET6" s="198">
        <v>0</v>
      </c>
      <c r="EU6" s="198">
        <v>466077</v>
      </c>
      <c r="EV6" s="198">
        <v>24399</v>
      </c>
      <c r="EW6" s="198">
        <v>0</v>
      </c>
      <c r="EX6" s="198">
        <v>0</v>
      </c>
      <c r="EY6" s="198">
        <v>0</v>
      </c>
      <c r="EZ6" s="198">
        <v>1772019</v>
      </c>
      <c r="FA6" s="198">
        <v>0</v>
      </c>
      <c r="FB6" s="198">
        <v>4275201</v>
      </c>
      <c r="FC6" s="198">
        <v>0</v>
      </c>
      <c r="FD6" s="198">
        <v>357653</v>
      </c>
      <c r="FE6" s="198">
        <v>183935</v>
      </c>
      <c r="FF6" s="198">
        <v>1376509</v>
      </c>
      <c r="FG6" s="198">
        <v>3549138</v>
      </c>
      <c r="FH6" s="198">
        <v>2364989</v>
      </c>
      <c r="FI6" s="198">
        <v>179127</v>
      </c>
      <c r="FJ6" s="198">
        <v>1454244</v>
      </c>
      <c r="FK6" s="198">
        <v>18156</v>
      </c>
      <c r="FL6" s="198">
        <v>1155730</v>
      </c>
      <c r="FM6" s="198">
        <v>0</v>
      </c>
      <c r="FN6" s="198">
        <v>0</v>
      </c>
      <c r="FO6" s="198">
        <v>595282</v>
      </c>
      <c r="FP6" s="198">
        <v>0</v>
      </c>
      <c r="FQ6" s="198">
        <v>0</v>
      </c>
      <c r="FR6" s="198">
        <v>0</v>
      </c>
      <c r="FS6" s="198">
        <v>0</v>
      </c>
      <c r="FT6" s="198">
        <v>2403235</v>
      </c>
      <c r="FU6" s="198">
        <v>0</v>
      </c>
      <c r="FV6" s="198">
        <v>1443429</v>
      </c>
      <c r="FW6" s="198">
        <v>0</v>
      </c>
      <c r="FX6" s="198">
        <v>0</v>
      </c>
      <c r="FY6" s="198">
        <v>44923</v>
      </c>
      <c r="FZ6" s="198">
        <v>852031</v>
      </c>
      <c r="GA6" s="198">
        <v>73704</v>
      </c>
      <c r="GB6" s="198">
        <v>141432</v>
      </c>
      <c r="GC6" s="198">
        <v>0</v>
      </c>
      <c r="GD6" s="198">
        <v>1188557</v>
      </c>
      <c r="GE6" s="198">
        <v>0</v>
      </c>
      <c r="GF6" s="198">
        <v>0</v>
      </c>
      <c r="GG6" s="198">
        <v>0</v>
      </c>
      <c r="GH6" s="198">
        <v>0</v>
      </c>
      <c r="GI6" s="198">
        <v>0</v>
      </c>
      <c r="GJ6" s="198">
        <v>0</v>
      </c>
      <c r="GK6" s="198">
        <v>0</v>
      </c>
      <c r="GL6" s="198">
        <v>0</v>
      </c>
      <c r="GM6" s="198">
        <v>0</v>
      </c>
      <c r="GN6" s="198">
        <v>242287</v>
      </c>
      <c r="GO6" s="198">
        <v>0</v>
      </c>
      <c r="GP6" s="198">
        <v>929775</v>
      </c>
      <c r="GQ6" s="198">
        <v>0</v>
      </c>
      <c r="GR6" s="198">
        <v>0</v>
      </c>
      <c r="GS6" s="198">
        <v>0</v>
      </c>
      <c r="GT6" s="198">
        <v>0</v>
      </c>
      <c r="GU6" s="198">
        <v>0</v>
      </c>
      <c r="GV6" s="198">
        <v>0</v>
      </c>
      <c r="GW6" s="198">
        <v>0</v>
      </c>
      <c r="GX6" s="198">
        <v>0</v>
      </c>
      <c r="GY6" s="198">
        <v>0</v>
      </c>
      <c r="GZ6" s="198">
        <v>0</v>
      </c>
      <c r="HA6" s="198">
        <v>0</v>
      </c>
      <c r="HB6" s="198">
        <v>0</v>
      </c>
      <c r="HC6" s="198">
        <v>0</v>
      </c>
      <c r="HD6" s="198">
        <v>0</v>
      </c>
      <c r="HE6" s="198">
        <v>0</v>
      </c>
      <c r="HF6" s="198">
        <v>0</v>
      </c>
      <c r="HG6" s="198">
        <v>0</v>
      </c>
      <c r="HH6" s="198">
        <v>0</v>
      </c>
      <c r="HI6" s="198">
        <v>0</v>
      </c>
      <c r="HJ6" s="198">
        <v>0</v>
      </c>
      <c r="HK6" s="198">
        <v>0</v>
      </c>
      <c r="HL6" s="198">
        <v>0</v>
      </c>
      <c r="HM6" s="198">
        <v>0</v>
      </c>
      <c r="HN6" s="198">
        <v>0</v>
      </c>
      <c r="HP6" s="199" t="s">
        <v>140</v>
      </c>
      <c r="HQ6" s="197">
        <f>'Relative Weights'!$H$1</f>
        <v>2019</v>
      </c>
      <c r="HR6" s="198">
        <v>85000</v>
      </c>
      <c r="HS6" s="198">
        <v>408418.54</v>
      </c>
      <c r="HT6" s="198">
        <v>57500</v>
      </c>
      <c r="HU6" s="198">
        <v>0</v>
      </c>
      <c r="HV6" s="198">
        <v>0</v>
      </c>
      <c r="HW6" s="198">
        <v>0</v>
      </c>
      <c r="HX6" s="198">
        <v>0</v>
      </c>
      <c r="HY6" s="198">
        <v>0</v>
      </c>
      <c r="HZ6" s="198">
        <v>0</v>
      </c>
      <c r="IA6" s="198">
        <v>0</v>
      </c>
      <c r="IB6" s="198">
        <v>0</v>
      </c>
      <c r="IC6" s="198">
        <v>0</v>
      </c>
      <c r="ID6" s="198">
        <v>0</v>
      </c>
      <c r="IE6" s="198">
        <v>0</v>
      </c>
      <c r="IF6" s="198">
        <v>0</v>
      </c>
      <c r="IG6" s="198">
        <v>18000</v>
      </c>
      <c r="IH6" s="198">
        <v>0</v>
      </c>
      <c r="II6" s="198">
        <v>0</v>
      </c>
      <c r="IJ6" s="198">
        <v>0</v>
      </c>
      <c r="IK6" s="198">
        <v>0</v>
      </c>
      <c r="IL6" s="198">
        <v>0</v>
      </c>
      <c r="IM6" s="198">
        <v>81252.460000000006</v>
      </c>
      <c r="IN6" s="198">
        <v>0</v>
      </c>
      <c r="IO6" s="198">
        <v>0</v>
      </c>
      <c r="IP6" s="198">
        <v>0</v>
      </c>
      <c r="IQ6" s="198">
        <v>0</v>
      </c>
      <c r="IR6" s="198">
        <v>0</v>
      </c>
      <c r="IS6" s="198">
        <v>0</v>
      </c>
      <c r="IT6" s="198">
        <v>0</v>
      </c>
      <c r="IU6" s="198">
        <v>0</v>
      </c>
      <c r="IV6" s="198">
        <v>0</v>
      </c>
      <c r="IW6" s="198">
        <v>0</v>
      </c>
      <c r="IX6" s="198">
        <v>0</v>
      </c>
      <c r="IY6" s="198">
        <v>60000</v>
      </c>
      <c r="IZ6" s="198">
        <v>0</v>
      </c>
      <c r="JA6" s="198">
        <v>295227.03999999998</v>
      </c>
      <c r="JB6" s="198">
        <v>0</v>
      </c>
      <c r="JC6" s="198">
        <v>0</v>
      </c>
      <c r="JD6" s="198">
        <v>0</v>
      </c>
      <c r="JE6" s="198">
        <v>0</v>
      </c>
      <c r="JF6" s="198">
        <v>0</v>
      </c>
      <c r="JG6" s="198">
        <v>1667</v>
      </c>
      <c r="JH6" s="198">
        <v>0</v>
      </c>
      <c r="JI6" s="198">
        <v>0</v>
      </c>
      <c r="JJ6" s="198">
        <v>0</v>
      </c>
      <c r="JK6" s="198">
        <v>0</v>
      </c>
      <c r="JL6" s="198">
        <v>0</v>
      </c>
      <c r="JM6" s="198">
        <v>0</v>
      </c>
      <c r="JN6" s="198">
        <v>0</v>
      </c>
      <c r="JO6" s="198">
        <v>0</v>
      </c>
      <c r="JP6" s="198">
        <v>0</v>
      </c>
      <c r="JQ6" s="198">
        <v>0</v>
      </c>
      <c r="JR6" s="198">
        <v>0</v>
      </c>
      <c r="JS6" s="198">
        <v>0</v>
      </c>
      <c r="JT6" s="198">
        <v>0</v>
      </c>
      <c r="JU6" s="198">
        <v>0</v>
      </c>
      <c r="JV6" s="198">
        <v>0</v>
      </c>
      <c r="JW6" s="198">
        <v>0</v>
      </c>
      <c r="JX6" s="198">
        <v>0</v>
      </c>
      <c r="JY6" s="198">
        <v>0</v>
      </c>
      <c r="JZ6" s="198">
        <v>0</v>
      </c>
      <c r="KA6" s="198">
        <v>0</v>
      </c>
      <c r="KB6" s="198">
        <v>0</v>
      </c>
      <c r="KC6" s="198">
        <v>0</v>
      </c>
      <c r="KD6" s="198">
        <v>0</v>
      </c>
      <c r="KE6" s="198">
        <v>0</v>
      </c>
      <c r="KF6" s="198">
        <v>0</v>
      </c>
      <c r="KG6" s="198">
        <v>0</v>
      </c>
      <c r="KH6" s="198">
        <v>0</v>
      </c>
      <c r="KI6" s="198">
        <v>0</v>
      </c>
      <c r="KJ6" s="198">
        <v>0</v>
      </c>
      <c r="KK6" s="198">
        <v>0</v>
      </c>
      <c r="KL6" s="198">
        <v>0</v>
      </c>
      <c r="KM6" s="198">
        <v>0</v>
      </c>
      <c r="KN6" s="198">
        <v>0</v>
      </c>
      <c r="KO6" s="198">
        <v>0</v>
      </c>
      <c r="KP6" s="198">
        <v>0</v>
      </c>
      <c r="KQ6" s="198">
        <v>0</v>
      </c>
      <c r="KR6" s="198">
        <v>0</v>
      </c>
      <c r="KS6" s="198">
        <v>0</v>
      </c>
      <c r="KT6" s="198">
        <v>0</v>
      </c>
      <c r="KU6" s="198">
        <v>0</v>
      </c>
      <c r="KV6" s="198">
        <v>0</v>
      </c>
      <c r="KW6" s="198">
        <v>0</v>
      </c>
      <c r="KX6" s="198">
        <v>0</v>
      </c>
      <c r="KY6" s="198">
        <v>0</v>
      </c>
      <c r="KZ6" s="198">
        <v>0</v>
      </c>
      <c r="LA6" s="198">
        <v>0</v>
      </c>
      <c r="LB6" s="198">
        <v>0</v>
      </c>
      <c r="LC6" s="198">
        <v>0</v>
      </c>
      <c r="LD6" s="198">
        <v>0</v>
      </c>
      <c r="LE6" s="198">
        <v>0</v>
      </c>
      <c r="LF6" s="198">
        <v>0</v>
      </c>
      <c r="LG6" s="198">
        <v>0</v>
      </c>
      <c r="LH6" s="198">
        <v>0</v>
      </c>
      <c r="LI6" s="198">
        <v>0</v>
      </c>
      <c r="LJ6" s="198">
        <v>0</v>
      </c>
      <c r="LK6" s="198">
        <v>0</v>
      </c>
      <c r="LL6" s="198">
        <v>0</v>
      </c>
      <c r="LM6" s="198">
        <v>0</v>
      </c>
      <c r="LN6" s="198">
        <v>1127269.9267500001</v>
      </c>
      <c r="LO6" s="198">
        <v>456130.11799999996</v>
      </c>
      <c r="LP6" s="198">
        <v>65084.868750000009</v>
      </c>
      <c r="LQ6" s="198">
        <v>445968.68350364966</v>
      </c>
      <c r="LR6" s="198">
        <v>0</v>
      </c>
      <c r="LS6" s="198">
        <v>6942.3860000000004</v>
      </c>
      <c r="LT6" s="198">
        <v>0</v>
      </c>
      <c r="LU6" s="198">
        <v>0</v>
      </c>
      <c r="LV6" s="198">
        <v>867.79825000000005</v>
      </c>
      <c r="LW6" s="198">
        <v>0</v>
      </c>
      <c r="LX6" s="198">
        <v>0</v>
      </c>
      <c r="LY6" s="198">
        <v>0</v>
      </c>
      <c r="LZ6" s="198">
        <v>23141.286666666667</v>
      </c>
      <c r="MA6" s="198">
        <v>9835.0468333333338</v>
      </c>
      <c r="MB6" s="198">
        <v>0</v>
      </c>
      <c r="MC6" s="198">
        <v>29505.140500000001</v>
      </c>
      <c r="MD6" s="198">
        <v>0</v>
      </c>
      <c r="ME6" s="198">
        <v>0</v>
      </c>
      <c r="MF6" s="198">
        <v>0</v>
      </c>
      <c r="MG6" s="198">
        <v>867.79825000000005</v>
      </c>
      <c r="MH6" s="198">
        <v>107413.18901459854</v>
      </c>
      <c r="MI6" s="198">
        <v>391316.35153284698</v>
      </c>
      <c r="MJ6" s="198">
        <v>0</v>
      </c>
      <c r="MK6" s="198">
        <v>648558.11594890512</v>
      </c>
      <c r="ML6" s="198">
        <v>0</v>
      </c>
      <c r="MM6" s="198">
        <v>0</v>
      </c>
      <c r="MN6" s="198">
        <v>0</v>
      </c>
      <c r="MO6" s="198">
        <v>0</v>
      </c>
      <c r="MP6" s="198">
        <v>0</v>
      </c>
      <c r="MQ6" s="198">
        <v>0</v>
      </c>
      <c r="MR6" s="198">
        <v>0</v>
      </c>
      <c r="MS6" s="198">
        <v>0</v>
      </c>
      <c r="MT6" s="198">
        <v>0</v>
      </c>
      <c r="MU6" s="198">
        <v>99125.38</v>
      </c>
      <c r="MV6" s="198">
        <v>0</v>
      </c>
      <c r="MW6" s="198">
        <v>0</v>
      </c>
      <c r="MX6" s="198">
        <v>0</v>
      </c>
      <c r="MY6" s="198">
        <v>0</v>
      </c>
      <c r="MZ6" s="198">
        <v>0</v>
      </c>
      <c r="NA6" s="198">
        <v>6596.05</v>
      </c>
      <c r="NB6" s="198">
        <v>2340</v>
      </c>
      <c r="NC6" s="198">
        <v>138680.60800000001</v>
      </c>
      <c r="ND6" s="198">
        <v>0</v>
      </c>
      <c r="NE6" s="198">
        <v>0</v>
      </c>
      <c r="NF6" s="198">
        <v>0</v>
      </c>
      <c r="NG6" s="198">
        <v>149684.03999999998</v>
      </c>
      <c r="NH6" s="198">
        <v>0</v>
      </c>
      <c r="NI6" s="198">
        <v>0</v>
      </c>
      <c r="NJ6" s="198">
        <v>0</v>
      </c>
      <c r="NK6" s="198">
        <v>0</v>
      </c>
      <c r="NL6" s="198">
        <v>0</v>
      </c>
      <c r="NM6" s="198">
        <v>0</v>
      </c>
      <c r="NN6" s="198">
        <v>0</v>
      </c>
      <c r="NO6" s="198">
        <v>17737.63</v>
      </c>
      <c r="NP6" s="198">
        <v>0</v>
      </c>
      <c r="NQ6" s="198">
        <v>114341.31543046358</v>
      </c>
      <c r="NR6" s="198">
        <v>0</v>
      </c>
      <c r="NS6" s="198">
        <v>0</v>
      </c>
      <c r="NT6" s="198">
        <v>0</v>
      </c>
      <c r="NU6" s="198">
        <v>0</v>
      </c>
      <c r="NV6" s="198">
        <v>0</v>
      </c>
      <c r="NW6" s="198">
        <v>115158.08500000001</v>
      </c>
      <c r="NX6" s="198">
        <v>0</v>
      </c>
      <c r="NY6" s="198">
        <v>67043.42</v>
      </c>
      <c r="NZ6" s="198">
        <v>0</v>
      </c>
      <c r="OA6" s="198">
        <v>0</v>
      </c>
      <c r="OB6" s="198">
        <v>0</v>
      </c>
      <c r="OC6" s="198">
        <v>0</v>
      </c>
      <c r="OD6" s="198">
        <v>0</v>
      </c>
      <c r="OE6" s="198">
        <v>0</v>
      </c>
      <c r="OF6" s="198">
        <v>0</v>
      </c>
      <c r="OG6" s="198">
        <v>0</v>
      </c>
      <c r="OH6" s="198">
        <v>0</v>
      </c>
      <c r="OI6" s="198">
        <v>557891.03</v>
      </c>
      <c r="OJ6" s="198">
        <v>0</v>
      </c>
      <c r="OK6" s="198">
        <v>683041.76986754965</v>
      </c>
      <c r="OL6" s="198">
        <v>0</v>
      </c>
      <c r="OM6" s="198">
        <v>0</v>
      </c>
      <c r="ON6" s="198">
        <v>0</v>
      </c>
      <c r="OO6" s="198">
        <v>0</v>
      </c>
      <c r="OP6" s="198">
        <v>0</v>
      </c>
      <c r="OQ6" s="198">
        <v>0</v>
      </c>
      <c r="OR6" s="198">
        <v>0</v>
      </c>
      <c r="OS6" s="198">
        <v>0</v>
      </c>
      <c r="OT6" s="198">
        <v>0</v>
      </c>
      <c r="OU6" s="198">
        <v>0</v>
      </c>
      <c r="OV6" s="198">
        <v>0</v>
      </c>
      <c r="OW6" s="198">
        <v>0</v>
      </c>
      <c r="OX6" s="198">
        <v>0</v>
      </c>
      <c r="OY6" s="198">
        <v>0</v>
      </c>
      <c r="OZ6" s="198">
        <v>0</v>
      </c>
      <c r="PA6" s="198">
        <v>0</v>
      </c>
      <c r="PB6" s="198">
        <v>0</v>
      </c>
      <c r="PC6" s="198">
        <v>0</v>
      </c>
      <c r="PD6" s="198">
        <v>0</v>
      </c>
      <c r="PE6" s="198">
        <v>0</v>
      </c>
      <c r="PF6" s="198">
        <v>0</v>
      </c>
      <c r="PG6" s="198">
        <v>0</v>
      </c>
      <c r="PH6" s="198">
        <v>0</v>
      </c>
      <c r="PI6" s="198">
        <v>0</v>
      </c>
      <c r="PJ6" s="198">
        <v>28776211.762030803</v>
      </c>
      <c r="PK6" s="198">
        <v>16594554.385416243</v>
      </c>
      <c r="PL6" s="198">
        <v>4190156.5484584528</v>
      </c>
      <c r="PM6" s="198">
        <v>101988.95311941285</v>
      </c>
      <c r="PN6" s="198">
        <v>5175661.0410583736</v>
      </c>
      <c r="PO6" s="198">
        <v>9996321.5718929693</v>
      </c>
      <c r="PP6" s="198">
        <v>49886.764549163781</v>
      </c>
      <c r="PQ6" s="198">
        <v>0</v>
      </c>
      <c r="PR6" s="198">
        <v>1309200.2576701795</v>
      </c>
      <c r="PS6" s="198">
        <v>2215.7806438554285</v>
      </c>
      <c r="PT6" s="198">
        <v>0</v>
      </c>
      <c r="PU6" s="198">
        <v>0</v>
      </c>
      <c r="PV6" s="198">
        <v>153501.32057215757</v>
      </c>
      <c r="PW6" s="198">
        <v>6586865.3320007976</v>
      </c>
      <c r="PX6" s="198">
        <v>0</v>
      </c>
      <c r="PY6" s="198">
        <v>9305522.8206424229</v>
      </c>
      <c r="PZ6" s="198">
        <v>0</v>
      </c>
      <c r="QA6" s="198">
        <v>236107.04593060946</v>
      </c>
      <c r="QB6" s="198">
        <v>770649.72525307746</v>
      </c>
      <c r="QC6" s="198">
        <v>3798611.6213436378</v>
      </c>
      <c r="QD6" s="294">
        <v>1</v>
      </c>
    </row>
    <row r="7" spans="1:446" x14ac:dyDescent="0.2">
      <c r="A7" s="197" t="s">
        <v>173</v>
      </c>
      <c r="B7" s="197" t="s">
        <v>132</v>
      </c>
      <c r="C7" s="198">
        <f>ROUND(UTPB!H18,0)-ROUND(UTPB!H288,0)</f>
        <v>0</v>
      </c>
      <c r="D7" s="307">
        <v>9930</v>
      </c>
      <c r="E7" s="197" t="s">
        <v>708</v>
      </c>
      <c r="F7" s="197">
        <v>2019</v>
      </c>
      <c r="G7" s="198">
        <v>25946071</v>
      </c>
      <c r="H7" s="198">
        <v>1526513</v>
      </c>
      <c r="I7" s="198">
        <v>9794725</v>
      </c>
      <c r="J7" s="198">
        <v>4193367</v>
      </c>
      <c r="K7" s="198">
        <v>9755073</v>
      </c>
      <c r="L7" s="197" t="s">
        <v>863</v>
      </c>
      <c r="M7" s="197" t="s">
        <v>864</v>
      </c>
      <c r="N7" s="197" t="s">
        <v>865</v>
      </c>
      <c r="O7" s="198">
        <v>2313</v>
      </c>
      <c r="P7" s="198">
        <v>2732</v>
      </c>
      <c r="Q7" s="198">
        <v>789</v>
      </c>
      <c r="R7" s="198">
        <v>0</v>
      </c>
      <c r="S7" s="198">
        <v>0</v>
      </c>
      <c r="T7" s="200" t="s">
        <v>779</v>
      </c>
      <c r="U7" s="200" t="s">
        <v>780</v>
      </c>
      <c r="V7" s="200" t="s">
        <v>781</v>
      </c>
      <c r="W7" s="198">
        <v>31728</v>
      </c>
      <c r="X7" s="198">
        <v>10226</v>
      </c>
      <c r="Y7" s="198">
        <v>3759</v>
      </c>
      <c r="Z7" s="198">
        <v>183</v>
      </c>
      <c r="AA7" s="198">
        <v>0</v>
      </c>
      <c r="AB7" s="198">
        <v>1673</v>
      </c>
      <c r="AC7" s="198">
        <v>121</v>
      </c>
      <c r="AD7" s="198">
        <v>0</v>
      </c>
      <c r="AE7" s="198">
        <v>207</v>
      </c>
      <c r="AF7" s="198">
        <v>1</v>
      </c>
      <c r="AG7" s="198">
        <v>0</v>
      </c>
      <c r="AH7" s="198">
        <v>3</v>
      </c>
      <c r="AI7" s="198">
        <v>105</v>
      </c>
      <c r="AJ7" s="198">
        <v>641</v>
      </c>
      <c r="AK7" s="198">
        <v>0</v>
      </c>
      <c r="AL7" s="198">
        <v>3765</v>
      </c>
      <c r="AM7" s="198">
        <v>0</v>
      </c>
      <c r="AN7" s="198">
        <v>0</v>
      </c>
      <c r="AO7" s="198">
        <v>188</v>
      </c>
      <c r="AP7" s="198">
        <v>152</v>
      </c>
      <c r="AQ7" s="198">
        <v>16089</v>
      </c>
      <c r="AR7" s="198">
        <v>6964</v>
      </c>
      <c r="AS7" s="198">
        <v>1084</v>
      </c>
      <c r="AT7" s="198">
        <v>2619</v>
      </c>
      <c r="AU7" s="198">
        <v>0</v>
      </c>
      <c r="AV7" s="198">
        <v>5343</v>
      </c>
      <c r="AW7" s="198">
        <v>1004</v>
      </c>
      <c r="AX7" s="198">
        <v>0</v>
      </c>
      <c r="AY7" s="198">
        <v>516</v>
      </c>
      <c r="AZ7" s="198">
        <v>2</v>
      </c>
      <c r="BA7" s="198">
        <v>0</v>
      </c>
      <c r="BB7" s="198">
        <v>18</v>
      </c>
      <c r="BC7" s="198">
        <v>0</v>
      </c>
      <c r="BD7" s="198">
        <v>108</v>
      </c>
      <c r="BE7" s="198">
        <v>0</v>
      </c>
      <c r="BF7" s="198">
        <v>12174</v>
      </c>
      <c r="BG7" s="198">
        <v>0</v>
      </c>
      <c r="BH7" s="198">
        <v>285</v>
      </c>
      <c r="BI7" s="198">
        <v>1427</v>
      </c>
      <c r="BJ7" s="198">
        <v>2358</v>
      </c>
      <c r="BK7" s="198">
        <v>2388</v>
      </c>
      <c r="BL7" s="198">
        <v>1215</v>
      </c>
      <c r="BM7" s="198">
        <v>0</v>
      </c>
      <c r="BN7" s="198">
        <v>9305</v>
      </c>
      <c r="BO7" s="198">
        <v>0</v>
      </c>
      <c r="BP7" s="198">
        <v>60</v>
      </c>
      <c r="BQ7" s="198">
        <v>0</v>
      </c>
      <c r="BR7" s="198">
        <v>0</v>
      </c>
      <c r="BS7" s="198">
        <v>0</v>
      </c>
      <c r="BT7" s="198">
        <v>0</v>
      </c>
      <c r="BU7" s="198">
        <v>0</v>
      </c>
      <c r="BV7" s="198">
        <v>0</v>
      </c>
      <c r="BW7" s="198">
        <v>0</v>
      </c>
      <c r="BX7" s="198">
        <v>81</v>
      </c>
      <c r="BY7" s="198">
        <v>0</v>
      </c>
      <c r="BZ7" s="198">
        <v>5676</v>
      </c>
      <c r="CA7" s="198">
        <v>0</v>
      </c>
      <c r="CB7" s="198">
        <v>0</v>
      </c>
      <c r="CC7" s="198">
        <v>0</v>
      </c>
      <c r="CD7" s="198">
        <v>0</v>
      </c>
      <c r="CE7" s="198">
        <v>0</v>
      </c>
      <c r="CF7" s="198">
        <v>0</v>
      </c>
      <c r="CG7" s="198">
        <v>0</v>
      </c>
      <c r="CH7" s="198">
        <v>0</v>
      </c>
      <c r="CI7" s="198">
        <v>0</v>
      </c>
      <c r="CJ7" s="198">
        <v>0</v>
      </c>
      <c r="CK7" s="198">
        <v>0</v>
      </c>
      <c r="CL7" s="198">
        <v>0</v>
      </c>
      <c r="CM7" s="198">
        <v>0</v>
      </c>
      <c r="CN7" s="198">
        <v>0</v>
      </c>
      <c r="CO7" s="198">
        <v>0</v>
      </c>
      <c r="CP7" s="198">
        <v>0</v>
      </c>
      <c r="CQ7" s="198">
        <v>0</v>
      </c>
      <c r="CR7" s="198">
        <v>0</v>
      </c>
      <c r="CS7" s="198">
        <v>0</v>
      </c>
      <c r="CT7" s="198">
        <v>0</v>
      </c>
      <c r="CU7" s="198">
        <v>0</v>
      </c>
      <c r="CV7" s="198">
        <v>0</v>
      </c>
      <c r="CW7" s="198">
        <v>0</v>
      </c>
      <c r="CX7" s="198">
        <v>0</v>
      </c>
      <c r="CY7" s="198">
        <v>0</v>
      </c>
      <c r="CZ7" s="198">
        <v>0</v>
      </c>
      <c r="DA7" s="198">
        <v>0</v>
      </c>
      <c r="DB7" s="198">
        <v>0</v>
      </c>
      <c r="DC7" s="198">
        <v>0</v>
      </c>
      <c r="DD7" s="198">
        <v>0</v>
      </c>
      <c r="DE7" s="198">
        <v>0</v>
      </c>
      <c r="DF7" s="198">
        <v>0</v>
      </c>
      <c r="DG7" s="198">
        <v>0</v>
      </c>
      <c r="DH7" s="198">
        <v>0</v>
      </c>
      <c r="DI7" s="198">
        <v>0</v>
      </c>
      <c r="DJ7" s="198">
        <v>0</v>
      </c>
      <c r="DK7" s="198">
        <v>0</v>
      </c>
      <c r="DL7" s="198">
        <v>0</v>
      </c>
      <c r="DM7" s="198">
        <v>0</v>
      </c>
      <c r="DN7" s="198">
        <v>0</v>
      </c>
      <c r="DO7" s="198">
        <v>0</v>
      </c>
      <c r="DP7" s="198">
        <v>0</v>
      </c>
      <c r="DQ7" s="198">
        <v>0</v>
      </c>
      <c r="DR7" s="198">
        <v>0</v>
      </c>
      <c r="DS7" s="198">
        <v>1736454</v>
      </c>
      <c r="DT7" s="198">
        <v>786496</v>
      </c>
      <c r="DU7" s="198">
        <v>481695</v>
      </c>
      <c r="DV7" s="198">
        <v>13995</v>
      </c>
      <c r="DW7" s="198">
        <v>0</v>
      </c>
      <c r="DX7" s="198">
        <v>337497</v>
      </c>
      <c r="DY7" s="198">
        <v>4126</v>
      </c>
      <c r="DZ7" s="198">
        <v>0</v>
      </c>
      <c r="EA7" s="198">
        <v>44729</v>
      </c>
      <c r="EB7" s="198">
        <v>166</v>
      </c>
      <c r="EC7" s="198">
        <v>0</v>
      </c>
      <c r="ED7" s="198">
        <v>617</v>
      </c>
      <c r="EE7" s="198">
        <v>6030</v>
      </c>
      <c r="EF7" s="198">
        <v>25094</v>
      </c>
      <c r="EG7" s="198">
        <v>0</v>
      </c>
      <c r="EH7" s="198">
        <v>179640</v>
      </c>
      <c r="EI7" s="198">
        <v>0</v>
      </c>
      <c r="EJ7" s="198">
        <v>0</v>
      </c>
      <c r="EK7" s="198">
        <v>11268</v>
      </c>
      <c r="EL7" s="198">
        <v>28137</v>
      </c>
      <c r="EM7" s="198">
        <v>1073203</v>
      </c>
      <c r="EN7" s="198">
        <v>805494</v>
      </c>
      <c r="EO7" s="198">
        <v>204146</v>
      </c>
      <c r="EP7" s="198">
        <v>268233</v>
      </c>
      <c r="EQ7" s="198">
        <v>0</v>
      </c>
      <c r="ER7" s="198">
        <v>909457</v>
      </c>
      <c r="ES7" s="198">
        <v>49125</v>
      </c>
      <c r="ET7" s="198">
        <v>0</v>
      </c>
      <c r="EU7" s="198">
        <v>69355</v>
      </c>
      <c r="EV7" s="198">
        <v>685</v>
      </c>
      <c r="EW7" s="198">
        <v>0</v>
      </c>
      <c r="EX7" s="198">
        <v>3705</v>
      </c>
      <c r="EY7" s="198">
        <v>0</v>
      </c>
      <c r="EZ7" s="198">
        <v>17094</v>
      </c>
      <c r="FA7" s="198">
        <v>0</v>
      </c>
      <c r="FB7" s="198">
        <v>856241</v>
      </c>
      <c r="FC7" s="198">
        <v>0</v>
      </c>
      <c r="FD7" s="198">
        <v>59752</v>
      </c>
      <c r="FE7" s="198">
        <v>131596</v>
      </c>
      <c r="FF7" s="198">
        <v>663866</v>
      </c>
      <c r="FG7" s="198">
        <v>605538</v>
      </c>
      <c r="FH7" s="198">
        <v>652718</v>
      </c>
      <c r="FI7" s="198">
        <v>0</v>
      </c>
      <c r="FJ7" s="198">
        <v>634689</v>
      </c>
      <c r="FK7" s="198">
        <v>0</v>
      </c>
      <c r="FL7" s="198">
        <v>26105</v>
      </c>
      <c r="FM7" s="198">
        <v>0</v>
      </c>
      <c r="FN7" s="198">
        <v>0</v>
      </c>
      <c r="FO7" s="198">
        <v>0</v>
      </c>
      <c r="FP7" s="198">
        <v>0</v>
      </c>
      <c r="FQ7" s="198">
        <v>0</v>
      </c>
      <c r="FR7" s="198">
        <v>0</v>
      </c>
      <c r="FS7" s="198">
        <v>0</v>
      </c>
      <c r="FT7" s="198">
        <v>8854</v>
      </c>
      <c r="FU7" s="198">
        <v>0</v>
      </c>
      <c r="FV7" s="198">
        <v>737026</v>
      </c>
      <c r="FW7" s="198">
        <v>0</v>
      </c>
      <c r="FX7" s="198">
        <v>0</v>
      </c>
      <c r="FY7" s="198">
        <v>0</v>
      </c>
      <c r="FZ7" s="198">
        <v>0</v>
      </c>
      <c r="GA7" s="198">
        <v>0</v>
      </c>
      <c r="GB7" s="198">
        <v>0</v>
      </c>
      <c r="GC7" s="198">
        <v>0</v>
      </c>
      <c r="GD7" s="198">
        <v>0</v>
      </c>
      <c r="GE7" s="198">
        <v>0</v>
      </c>
      <c r="GF7" s="198">
        <v>0</v>
      </c>
      <c r="GG7" s="198">
        <v>0</v>
      </c>
      <c r="GH7" s="198">
        <v>0</v>
      </c>
      <c r="GI7" s="198">
        <v>0</v>
      </c>
      <c r="GJ7" s="198">
        <v>0</v>
      </c>
      <c r="GK7" s="198">
        <v>0</v>
      </c>
      <c r="GL7" s="198">
        <v>0</v>
      </c>
      <c r="GM7" s="198">
        <v>0</v>
      </c>
      <c r="GN7" s="198">
        <v>0</v>
      </c>
      <c r="GO7" s="198">
        <v>0</v>
      </c>
      <c r="GP7" s="198">
        <v>0</v>
      </c>
      <c r="GQ7" s="198">
        <v>0</v>
      </c>
      <c r="GR7" s="198">
        <v>0</v>
      </c>
      <c r="GS7" s="198">
        <v>0</v>
      </c>
      <c r="GT7" s="198">
        <v>0</v>
      </c>
      <c r="GU7" s="198">
        <v>0</v>
      </c>
      <c r="GV7" s="198">
        <v>0</v>
      </c>
      <c r="GW7" s="198">
        <v>0</v>
      </c>
      <c r="GX7" s="198">
        <v>0</v>
      </c>
      <c r="GY7" s="198">
        <v>0</v>
      </c>
      <c r="GZ7" s="198">
        <v>0</v>
      </c>
      <c r="HA7" s="198">
        <v>0</v>
      </c>
      <c r="HB7" s="198">
        <v>0</v>
      </c>
      <c r="HC7" s="198">
        <v>0</v>
      </c>
      <c r="HD7" s="198">
        <v>0</v>
      </c>
      <c r="HE7" s="198">
        <v>0</v>
      </c>
      <c r="HF7" s="198">
        <v>0</v>
      </c>
      <c r="HG7" s="198">
        <v>0</v>
      </c>
      <c r="HH7" s="198">
        <v>0</v>
      </c>
      <c r="HI7" s="198">
        <v>0</v>
      </c>
      <c r="HJ7" s="198">
        <v>0</v>
      </c>
      <c r="HK7" s="198">
        <v>0</v>
      </c>
      <c r="HL7" s="198">
        <v>0</v>
      </c>
      <c r="HM7" s="198">
        <v>0</v>
      </c>
      <c r="HN7" s="198">
        <v>0</v>
      </c>
      <c r="HP7" s="199" t="s">
        <v>141</v>
      </c>
      <c r="HQ7" s="197">
        <f>'Relative Weights'!$H$1</f>
        <v>2019</v>
      </c>
      <c r="HR7" s="198">
        <v>0</v>
      </c>
      <c r="HS7" s="198">
        <v>0</v>
      </c>
      <c r="HT7" s="198">
        <v>0</v>
      </c>
      <c r="HU7" s="198">
        <v>0</v>
      </c>
      <c r="HV7" s="198">
        <v>0</v>
      </c>
      <c r="HW7" s="198">
        <v>0</v>
      </c>
      <c r="HX7" s="198">
        <v>0</v>
      </c>
      <c r="HY7" s="198">
        <v>0</v>
      </c>
      <c r="HZ7" s="198">
        <v>0</v>
      </c>
      <c r="IA7" s="198">
        <v>0</v>
      </c>
      <c r="IB7" s="198">
        <v>0</v>
      </c>
      <c r="IC7" s="198">
        <v>0</v>
      </c>
      <c r="ID7" s="198">
        <v>0</v>
      </c>
      <c r="IE7" s="198">
        <v>0</v>
      </c>
      <c r="IF7" s="198">
        <v>0</v>
      </c>
      <c r="IG7" s="198">
        <v>0</v>
      </c>
      <c r="IH7" s="198">
        <v>0</v>
      </c>
      <c r="II7" s="198">
        <v>0</v>
      </c>
      <c r="IJ7" s="198">
        <v>0</v>
      </c>
      <c r="IK7" s="198">
        <v>0</v>
      </c>
      <c r="IL7" s="198">
        <v>0</v>
      </c>
      <c r="IM7" s="198">
        <v>0</v>
      </c>
      <c r="IN7" s="198">
        <v>0</v>
      </c>
      <c r="IO7" s="198">
        <v>0</v>
      </c>
      <c r="IP7" s="198">
        <v>0</v>
      </c>
      <c r="IQ7" s="198">
        <v>0</v>
      </c>
      <c r="IR7" s="198">
        <v>0</v>
      </c>
      <c r="IS7" s="198">
        <v>0</v>
      </c>
      <c r="IT7" s="198">
        <v>0</v>
      </c>
      <c r="IU7" s="198">
        <v>0</v>
      </c>
      <c r="IV7" s="198">
        <v>0</v>
      </c>
      <c r="IW7" s="198">
        <v>0</v>
      </c>
      <c r="IX7" s="198">
        <v>0</v>
      </c>
      <c r="IY7" s="198">
        <v>0</v>
      </c>
      <c r="IZ7" s="198">
        <v>0</v>
      </c>
      <c r="JA7" s="198">
        <v>0</v>
      </c>
      <c r="JB7" s="198">
        <v>0</v>
      </c>
      <c r="JC7" s="198">
        <v>0</v>
      </c>
      <c r="JD7" s="198">
        <v>0</v>
      </c>
      <c r="JE7" s="198">
        <v>0</v>
      </c>
      <c r="JF7" s="198">
        <v>0</v>
      </c>
      <c r="JG7" s="198">
        <v>0</v>
      </c>
      <c r="JH7" s="198">
        <v>0</v>
      </c>
      <c r="JI7" s="198">
        <v>0</v>
      </c>
      <c r="JJ7" s="198">
        <v>0</v>
      </c>
      <c r="JK7" s="198">
        <v>0</v>
      </c>
      <c r="JL7" s="198">
        <v>0</v>
      </c>
      <c r="JM7" s="198">
        <v>0</v>
      </c>
      <c r="JN7" s="198">
        <v>0</v>
      </c>
      <c r="JO7" s="198">
        <v>0</v>
      </c>
      <c r="JP7" s="198">
        <v>0</v>
      </c>
      <c r="JQ7" s="198">
        <v>0</v>
      </c>
      <c r="JR7" s="198">
        <v>0</v>
      </c>
      <c r="JS7" s="198">
        <v>0</v>
      </c>
      <c r="JT7" s="198">
        <v>0</v>
      </c>
      <c r="JU7" s="198">
        <v>0</v>
      </c>
      <c r="JV7" s="198">
        <v>0</v>
      </c>
      <c r="JW7" s="198">
        <v>0</v>
      </c>
      <c r="JX7" s="198">
        <v>0</v>
      </c>
      <c r="JY7" s="198">
        <v>0</v>
      </c>
      <c r="JZ7" s="198">
        <v>0</v>
      </c>
      <c r="KA7" s="198">
        <v>0</v>
      </c>
      <c r="KB7" s="198">
        <v>0</v>
      </c>
      <c r="KC7" s="198">
        <v>0</v>
      </c>
      <c r="KD7" s="198">
        <v>0</v>
      </c>
      <c r="KE7" s="198">
        <v>0</v>
      </c>
      <c r="KF7" s="198">
        <v>0</v>
      </c>
      <c r="KG7" s="198">
        <v>0</v>
      </c>
      <c r="KH7" s="198">
        <v>0</v>
      </c>
      <c r="KI7" s="198">
        <v>0</v>
      </c>
      <c r="KJ7" s="198">
        <v>0</v>
      </c>
      <c r="KK7" s="198">
        <v>0</v>
      </c>
      <c r="KL7" s="198">
        <v>0</v>
      </c>
      <c r="KM7" s="198">
        <v>0</v>
      </c>
      <c r="KN7" s="198">
        <v>0</v>
      </c>
      <c r="KO7" s="198">
        <v>0</v>
      </c>
      <c r="KP7" s="198">
        <v>0</v>
      </c>
      <c r="KQ7" s="198">
        <v>0</v>
      </c>
      <c r="KR7" s="198">
        <v>0</v>
      </c>
      <c r="KS7" s="198">
        <v>0</v>
      </c>
      <c r="KT7" s="198">
        <v>0</v>
      </c>
      <c r="KU7" s="198">
        <v>0</v>
      </c>
      <c r="KV7" s="198">
        <v>0</v>
      </c>
      <c r="KW7" s="198">
        <v>0</v>
      </c>
      <c r="KX7" s="198">
        <v>0</v>
      </c>
      <c r="KY7" s="198">
        <v>0</v>
      </c>
      <c r="KZ7" s="198">
        <v>0</v>
      </c>
      <c r="LA7" s="198">
        <v>0</v>
      </c>
      <c r="LB7" s="198">
        <v>0</v>
      </c>
      <c r="LC7" s="198">
        <v>0</v>
      </c>
      <c r="LD7" s="198">
        <v>0</v>
      </c>
      <c r="LE7" s="198">
        <v>0</v>
      </c>
      <c r="LF7" s="198">
        <v>0</v>
      </c>
      <c r="LG7" s="198">
        <v>0</v>
      </c>
      <c r="LH7" s="198">
        <v>0</v>
      </c>
      <c r="LI7" s="198">
        <v>0</v>
      </c>
      <c r="LJ7" s="198">
        <v>0</v>
      </c>
      <c r="LK7" s="198">
        <v>0</v>
      </c>
      <c r="LL7" s="198">
        <v>0</v>
      </c>
      <c r="LM7" s="198">
        <v>0</v>
      </c>
      <c r="LN7" s="198">
        <v>535957</v>
      </c>
      <c r="LO7" s="198">
        <v>242752</v>
      </c>
      <c r="LP7" s="198">
        <v>148675</v>
      </c>
      <c r="LQ7" s="198">
        <v>4320</v>
      </c>
      <c r="LR7" s="198">
        <v>0</v>
      </c>
      <c r="LS7" s="198">
        <v>104169</v>
      </c>
      <c r="LT7" s="198">
        <v>1273</v>
      </c>
      <c r="LU7" s="198">
        <v>0</v>
      </c>
      <c r="LV7" s="198">
        <v>13806</v>
      </c>
      <c r="LW7" s="198">
        <v>51</v>
      </c>
      <c r="LX7" s="198">
        <v>0</v>
      </c>
      <c r="LY7" s="198">
        <v>190</v>
      </c>
      <c r="LZ7" s="198">
        <v>1861</v>
      </c>
      <c r="MA7" s="198">
        <v>7745</v>
      </c>
      <c r="MB7" s="198">
        <v>0</v>
      </c>
      <c r="MC7" s="198">
        <v>55446</v>
      </c>
      <c r="MD7" s="198">
        <v>0</v>
      </c>
      <c r="ME7" s="198">
        <v>0</v>
      </c>
      <c r="MF7" s="198">
        <v>3478</v>
      </c>
      <c r="MG7" s="198">
        <v>8686</v>
      </c>
      <c r="MH7" s="198">
        <v>331245</v>
      </c>
      <c r="MI7" s="198">
        <v>248616</v>
      </c>
      <c r="MJ7" s="198">
        <v>63010</v>
      </c>
      <c r="MK7" s="198">
        <v>82790</v>
      </c>
      <c r="ML7" s="198">
        <v>0</v>
      </c>
      <c r="MM7" s="198">
        <v>280704</v>
      </c>
      <c r="MN7" s="198">
        <v>15162</v>
      </c>
      <c r="MO7" s="198">
        <v>0</v>
      </c>
      <c r="MP7" s="198">
        <v>21406</v>
      </c>
      <c r="MQ7" s="198">
        <v>211</v>
      </c>
      <c r="MR7" s="198">
        <v>0</v>
      </c>
      <c r="MS7" s="198">
        <v>1144</v>
      </c>
      <c r="MT7" s="198">
        <v>0</v>
      </c>
      <c r="MU7" s="198">
        <v>5276</v>
      </c>
      <c r="MV7" s="198">
        <v>0</v>
      </c>
      <c r="MW7" s="198">
        <v>264279</v>
      </c>
      <c r="MX7" s="198">
        <v>0</v>
      </c>
      <c r="MY7" s="198">
        <v>18442</v>
      </c>
      <c r="MZ7" s="198">
        <v>40617</v>
      </c>
      <c r="NA7" s="198">
        <v>204904</v>
      </c>
      <c r="NB7" s="198">
        <v>186900</v>
      </c>
      <c r="NC7" s="198">
        <v>201462</v>
      </c>
      <c r="ND7" s="198">
        <v>0</v>
      </c>
      <c r="NE7" s="198">
        <v>195897</v>
      </c>
      <c r="NF7" s="198">
        <v>0</v>
      </c>
      <c r="NG7" s="198">
        <v>8057</v>
      </c>
      <c r="NH7" s="198">
        <v>0</v>
      </c>
      <c r="NI7" s="198">
        <v>0</v>
      </c>
      <c r="NJ7" s="198">
        <v>0</v>
      </c>
      <c r="NK7" s="198">
        <v>0</v>
      </c>
      <c r="NL7" s="198">
        <v>0</v>
      </c>
      <c r="NM7" s="198">
        <v>0</v>
      </c>
      <c r="NN7" s="198">
        <v>0</v>
      </c>
      <c r="NO7" s="198">
        <v>2773</v>
      </c>
      <c r="NP7" s="198">
        <v>0</v>
      </c>
      <c r="NQ7" s="198">
        <v>227483</v>
      </c>
      <c r="NR7" s="198">
        <v>0</v>
      </c>
      <c r="NS7" s="198">
        <v>0</v>
      </c>
      <c r="NT7" s="198">
        <v>0</v>
      </c>
      <c r="NU7" s="198">
        <v>0</v>
      </c>
      <c r="NV7" s="198">
        <v>0</v>
      </c>
      <c r="NW7" s="198">
        <v>0</v>
      </c>
      <c r="NX7" s="198">
        <v>0</v>
      </c>
      <c r="NY7" s="198">
        <v>0</v>
      </c>
      <c r="NZ7" s="198">
        <v>0</v>
      </c>
      <c r="OA7" s="198">
        <v>0</v>
      </c>
      <c r="OB7" s="198">
        <v>0</v>
      </c>
      <c r="OC7" s="198">
        <v>0</v>
      </c>
      <c r="OD7" s="198">
        <v>0</v>
      </c>
      <c r="OE7" s="198">
        <v>0</v>
      </c>
      <c r="OF7" s="198">
        <v>0</v>
      </c>
      <c r="OG7" s="198">
        <v>0</v>
      </c>
      <c r="OH7" s="198">
        <v>0</v>
      </c>
      <c r="OI7" s="198">
        <v>0</v>
      </c>
      <c r="OJ7" s="198">
        <v>0</v>
      </c>
      <c r="OK7" s="198">
        <v>0</v>
      </c>
      <c r="OL7" s="198">
        <v>0</v>
      </c>
      <c r="OM7" s="198">
        <v>0</v>
      </c>
      <c r="ON7" s="198">
        <v>0</v>
      </c>
      <c r="OO7" s="198">
        <v>0</v>
      </c>
      <c r="OP7" s="198">
        <v>0</v>
      </c>
      <c r="OQ7" s="198">
        <v>0</v>
      </c>
      <c r="OR7" s="198">
        <v>0</v>
      </c>
      <c r="OS7" s="198">
        <v>0</v>
      </c>
      <c r="OT7" s="198">
        <v>0</v>
      </c>
      <c r="OU7" s="198">
        <v>0</v>
      </c>
      <c r="OV7" s="198">
        <v>0</v>
      </c>
      <c r="OW7" s="198">
        <v>0</v>
      </c>
      <c r="OX7" s="198">
        <v>0</v>
      </c>
      <c r="OY7" s="198">
        <v>0</v>
      </c>
      <c r="OZ7" s="198">
        <v>0</v>
      </c>
      <c r="PA7" s="198">
        <v>0</v>
      </c>
      <c r="PB7" s="198">
        <v>0</v>
      </c>
      <c r="PC7" s="198">
        <v>0</v>
      </c>
      <c r="PD7" s="198">
        <v>0</v>
      </c>
      <c r="PE7" s="198">
        <v>0</v>
      </c>
      <c r="PF7" s="198">
        <v>0</v>
      </c>
      <c r="PG7" s="198">
        <v>0</v>
      </c>
      <c r="PH7" s="198">
        <v>0</v>
      </c>
      <c r="PI7" s="198">
        <v>0</v>
      </c>
      <c r="PJ7" s="198">
        <v>4097222</v>
      </c>
      <c r="PK7" s="198">
        <v>2383781</v>
      </c>
      <c r="PL7" s="198">
        <v>779080</v>
      </c>
      <c r="PM7" s="198">
        <v>0</v>
      </c>
      <c r="PN7" s="198">
        <v>1001418</v>
      </c>
      <c r="PO7" s="198">
        <v>1170167</v>
      </c>
      <c r="PP7" s="198">
        <v>174339</v>
      </c>
      <c r="PQ7" s="198">
        <v>0</v>
      </c>
      <c r="PR7" s="198">
        <v>116750</v>
      </c>
      <c r="PS7" s="198">
        <v>1794</v>
      </c>
      <c r="PT7" s="198">
        <v>0</v>
      </c>
      <c r="PU7" s="198">
        <v>7320</v>
      </c>
      <c r="PV7" s="198">
        <v>4171</v>
      </c>
      <c r="PW7" s="198">
        <v>95035</v>
      </c>
      <c r="PX7" s="198">
        <v>0</v>
      </c>
      <c r="PY7" s="198">
        <v>1989312</v>
      </c>
      <c r="PZ7" s="198">
        <v>0</v>
      </c>
      <c r="QA7" s="198">
        <v>43520</v>
      </c>
      <c r="QB7" s="198">
        <v>199319</v>
      </c>
      <c r="QC7" s="198">
        <v>447743</v>
      </c>
      <c r="QD7" s="294">
        <v>1</v>
      </c>
    </row>
    <row r="8" spans="1:446" x14ac:dyDescent="0.2">
      <c r="A8" s="197" t="s">
        <v>174</v>
      </c>
      <c r="B8" s="197" t="s">
        <v>72</v>
      </c>
      <c r="C8" s="198">
        <f>ROUND(UTSA!H18,0)-ROUND(UTSA!H288,0)</f>
        <v>0</v>
      </c>
      <c r="D8" s="307">
        <v>10115</v>
      </c>
      <c r="E8" s="197" t="s">
        <v>709</v>
      </c>
      <c r="F8" s="197">
        <v>2019</v>
      </c>
      <c r="G8" s="198">
        <v>140072071</v>
      </c>
      <c r="H8" s="198">
        <v>73500662</v>
      </c>
      <c r="I8" s="198">
        <v>66065896</v>
      </c>
      <c r="J8" s="198">
        <v>30275179</v>
      </c>
      <c r="K8" s="198">
        <v>44615561</v>
      </c>
      <c r="L8" s="197" t="s">
        <v>866</v>
      </c>
      <c r="M8" s="197" t="s">
        <v>741</v>
      </c>
      <c r="N8" s="330" t="s">
        <v>924</v>
      </c>
      <c r="O8" s="198">
        <v>11745</v>
      </c>
      <c r="P8" s="198">
        <v>16194</v>
      </c>
      <c r="Q8" s="198">
        <v>3340</v>
      </c>
      <c r="R8" s="198">
        <v>822</v>
      </c>
      <c r="S8" s="198">
        <v>0</v>
      </c>
      <c r="T8" s="200" t="s">
        <v>782</v>
      </c>
      <c r="U8" s="200" t="s">
        <v>783</v>
      </c>
      <c r="V8" s="200" t="s">
        <v>784</v>
      </c>
      <c r="W8" s="198">
        <v>234352</v>
      </c>
      <c r="X8" s="198">
        <v>89976</v>
      </c>
      <c r="Y8" s="198">
        <v>17998</v>
      </c>
      <c r="Z8" s="198">
        <v>3881</v>
      </c>
      <c r="AA8" s="198">
        <v>12</v>
      </c>
      <c r="AB8" s="198">
        <v>39673</v>
      </c>
      <c r="AC8" s="198">
        <v>111</v>
      </c>
      <c r="AD8" s="198">
        <v>0</v>
      </c>
      <c r="AE8" s="198">
        <v>0</v>
      </c>
      <c r="AF8" s="198">
        <v>18</v>
      </c>
      <c r="AG8" s="198">
        <v>0</v>
      </c>
      <c r="AH8" s="198">
        <v>0</v>
      </c>
      <c r="AI8" s="198">
        <v>30</v>
      </c>
      <c r="AJ8" s="198">
        <v>8457</v>
      </c>
      <c r="AK8" s="198">
        <v>0</v>
      </c>
      <c r="AL8" s="198">
        <v>23340</v>
      </c>
      <c r="AM8" s="198">
        <v>0</v>
      </c>
      <c r="AN8" s="198">
        <v>0</v>
      </c>
      <c r="AO8" s="198">
        <v>618</v>
      </c>
      <c r="AP8" s="198">
        <v>0</v>
      </c>
      <c r="AQ8" s="198">
        <v>83344</v>
      </c>
      <c r="AR8" s="198">
        <v>56411</v>
      </c>
      <c r="AS8" s="198">
        <v>5827</v>
      </c>
      <c r="AT8" s="198">
        <v>13102</v>
      </c>
      <c r="AU8" s="198">
        <v>279</v>
      </c>
      <c r="AV8" s="198">
        <v>55567</v>
      </c>
      <c r="AW8" s="198">
        <v>198</v>
      </c>
      <c r="AX8" s="198">
        <v>0</v>
      </c>
      <c r="AY8" s="198">
        <v>0</v>
      </c>
      <c r="AZ8" s="198">
        <v>96</v>
      </c>
      <c r="BA8" s="198">
        <v>0</v>
      </c>
      <c r="BB8" s="198">
        <v>3</v>
      </c>
      <c r="BC8" s="198">
        <v>0</v>
      </c>
      <c r="BD8" s="198">
        <v>15012</v>
      </c>
      <c r="BE8" s="198">
        <v>0</v>
      </c>
      <c r="BF8" s="198">
        <v>54036</v>
      </c>
      <c r="BG8" s="198">
        <v>0</v>
      </c>
      <c r="BH8" s="198">
        <v>2442</v>
      </c>
      <c r="BI8" s="198">
        <v>1391</v>
      </c>
      <c r="BJ8" s="198">
        <v>0</v>
      </c>
      <c r="BK8" s="198">
        <v>18263</v>
      </c>
      <c r="BL8" s="198">
        <v>6631</v>
      </c>
      <c r="BM8" s="198">
        <v>774</v>
      </c>
      <c r="BN8" s="198">
        <v>5784</v>
      </c>
      <c r="BO8" s="198">
        <v>0</v>
      </c>
      <c r="BP8" s="198">
        <v>8416</v>
      </c>
      <c r="BQ8" s="198">
        <v>0</v>
      </c>
      <c r="BR8" s="198">
        <v>0</v>
      </c>
      <c r="BS8" s="198">
        <v>3999</v>
      </c>
      <c r="BT8" s="198">
        <v>18</v>
      </c>
      <c r="BU8" s="198">
        <v>0</v>
      </c>
      <c r="BV8" s="198">
        <v>0</v>
      </c>
      <c r="BW8" s="198">
        <v>0</v>
      </c>
      <c r="BX8" s="198">
        <v>886</v>
      </c>
      <c r="BY8" s="198">
        <v>0</v>
      </c>
      <c r="BZ8" s="198">
        <v>12850</v>
      </c>
      <c r="CA8" s="198">
        <v>0</v>
      </c>
      <c r="CB8" s="198">
        <v>0</v>
      </c>
      <c r="CC8" s="198">
        <v>0</v>
      </c>
      <c r="CD8" s="198">
        <v>0</v>
      </c>
      <c r="CE8" s="198">
        <v>3246</v>
      </c>
      <c r="CF8" s="198">
        <v>3100</v>
      </c>
      <c r="CG8" s="198">
        <v>0</v>
      </c>
      <c r="CH8" s="198">
        <v>993</v>
      </c>
      <c r="CI8" s="198">
        <v>0</v>
      </c>
      <c r="CJ8" s="198">
        <v>3950</v>
      </c>
      <c r="CK8" s="198">
        <v>0</v>
      </c>
      <c r="CL8" s="198">
        <v>0</v>
      </c>
      <c r="CM8" s="198">
        <v>0</v>
      </c>
      <c r="CN8" s="198">
        <v>0</v>
      </c>
      <c r="CO8" s="198">
        <v>0</v>
      </c>
      <c r="CP8" s="198">
        <v>0</v>
      </c>
      <c r="CQ8" s="198">
        <v>0</v>
      </c>
      <c r="CR8" s="198">
        <v>13</v>
      </c>
      <c r="CS8" s="198">
        <v>0</v>
      </c>
      <c r="CT8" s="198">
        <v>816</v>
      </c>
      <c r="CU8" s="198">
        <v>0</v>
      </c>
      <c r="CV8" s="198">
        <v>0</v>
      </c>
      <c r="CW8" s="198">
        <v>0</v>
      </c>
      <c r="CX8" s="198">
        <v>0</v>
      </c>
      <c r="CY8" s="198">
        <v>0</v>
      </c>
      <c r="CZ8" s="198">
        <v>0</v>
      </c>
      <c r="DA8" s="198">
        <v>0</v>
      </c>
      <c r="DB8" s="198">
        <v>0</v>
      </c>
      <c r="DC8" s="198">
        <v>0</v>
      </c>
      <c r="DD8" s="198">
        <v>0</v>
      </c>
      <c r="DE8" s="198">
        <v>0</v>
      </c>
      <c r="DF8" s="198">
        <v>0</v>
      </c>
      <c r="DG8" s="198">
        <v>0</v>
      </c>
      <c r="DH8" s="198">
        <v>0</v>
      </c>
      <c r="DI8" s="198">
        <v>0</v>
      </c>
      <c r="DJ8" s="198">
        <v>0</v>
      </c>
      <c r="DK8" s="198">
        <v>0</v>
      </c>
      <c r="DL8" s="198">
        <v>0</v>
      </c>
      <c r="DM8" s="198">
        <v>0</v>
      </c>
      <c r="DN8" s="198">
        <v>0</v>
      </c>
      <c r="DO8" s="198">
        <v>0</v>
      </c>
      <c r="DP8" s="198">
        <v>0</v>
      </c>
      <c r="DQ8" s="198">
        <v>0</v>
      </c>
      <c r="DR8" s="198">
        <v>0</v>
      </c>
      <c r="DS8" s="198">
        <v>9125033</v>
      </c>
      <c r="DT8" s="198">
        <v>5679238</v>
      </c>
      <c r="DU8" s="198">
        <v>1671136</v>
      </c>
      <c r="DV8" s="198">
        <v>179764</v>
      </c>
      <c r="DW8" s="198">
        <v>226</v>
      </c>
      <c r="DX8" s="198">
        <v>2682586</v>
      </c>
      <c r="DY8" s="198">
        <v>7827</v>
      </c>
      <c r="DZ8" s="198">
        <v>0</v>
      </c>
      <c r="EA8" s="198">
        <v>0</v>
      </c>
      <c r="EB8" s="198">
        <v>5294</v>
      </c>
      <c r="EC8" s="198">
        <v>0</v>
      </c>
      <c r="ED8" s="198">
        <v>0</v>
      </c>
      <c r="EE8" s="198">
        <v>0</v>
      </c>
      <c r="EF8" s="198">
        <v>284376</v>
      </c>
      <c r="EG8" s="198">
        <v>0</v>
      </c>
      <c r="EH8" s="198">
        <v>1172635</v>
      </c>
      <c r="EI8" s="198">
        <v>0</v>
      </c>
      <c r="EJ8" s="198">
        <v>0</v>
      </c>
      <c r="EK8" s="198">
        <v>50191</v>
      </c>
      <c r="EL8" s="198">
        <v>0</v>
      </c>
      <c r="EM8" s="198">
        <v>7186816</v>
      </c>
      <c r="EN8" s="198">
        <v>6664749</v>
      </c>
      <c r="EO8" s="198">
        <v>1313782</v>
      </c>
      <c r="EP8" s="198">
        <v>869297</v>
      </c>
      <c r="EQ8" s="198">
        <v>19224</v>
      </c>
      <c r="ER8" s="198">
        <v>7216794</v>
      </c>
      <c r="ES8" s="198">
        <v>24602</v>
      </c>
      <c r="ET8" s="198">
        <v>0</v>
      </c>
      <c r="EU8" s="198">
        <v>0</v>
      </c>
      <c r="EV8" s="198">
        <v>28022</v>
      </c>
      <c r="EW8" s="198">
        <v>0</v>
      </c>
      <c r="EX8" s="198">
        <v>41943</v>
      </c>
      <c r="EY8" s="198">
        <v>0</v>
      </c>
      <c r="EZ8" s="198">
        <v>718734</v>
      </c>
      <c r="FA8" s="198">
        <v>0</v>
      </c>
      <c r="FB8" s="198">
        <v>5045183</v>
      </c>
      <c r="FC8" s="198">
        <v>0</v>
      </c>
      <c r="FD8" s="198">
        <v>280462</v>
      </c>
      <c r="FE8" s="198">
        <v>173053</v>
      </c>
      <c r="FF8" s="198">
        <v>0</v>
      </c>
      <c r="FG8" s="198">
        <v>6173346</v>
      </c>
      <c r="FH8" s="198">
        <v>4486944</v>
      </c>
      <c r="FI8" s="198">
        <v>728537</v>
      </c>
      <c r="FJ8" s="198">
        <v>1516665</v>
      </c>
      <c r="FK8" s="198">
        <v>0</v>
      </c>
      <c r="FL8" s="198">
        <v>4044835</v>
      </c>
      <c r="FM8" s="198">
        <v>0</v>
      </c>
      <c r="FN8" s="198">
        <v>0</v>
      </c>
      <c r="FO8" s="198">
        <v>921568</v>
      </c>
      <c r="FP8" s="198">
        <v>14794</v>
      </c>
      <c r="FQ8" s="198">
        <v>0</v>
      </c>
      <c r="FR8" s="198">
        <v>0</v>
      </c>
      <c r="FS8" s="198">
        <v>0</v>
      </c>
      <c r="FT8" s="198">
        <v>256108</v>
      </c>
      <c r="FU8" s="198">
        <v>0</v>
      </c>
      <c r="FV8" s="198">
        <v>4011541</v>
      </c>
      <c r="FW8" s="198">
        <v>0</v>
      </c>
      <c r="FX8" s="198">
        <v>0</v>
      </c>
      <c r="FY8" s="198">
        <v>0</v>
      </c>
      <c r="FZ8" s="198">
        <v>0</v>
      </c>
      <c r="GA8" s="198">
        <v>3518474</v>
      </c>
      <c r="GB8" s="198">
        <v>4162234</v>
      </c>
      <c r="GC8" s="198">
        <v>0</v>
      </c>
      <c r="GD8" s="198">
        <v>792401</v>
      </c>
      <c r="GE8" s="198">
        <v>0</v>
      </c>
      <c r="GF8" s="198">
        <v>5189970</v>
      </c>
      <c r="GG8" s="198">
        <v>0</v>
      </c>
      <c r="GH8" s="198">
        <v>0</v>
      </c>
      <c r="GI8" s="198">
        <v>0</v>
      </c>
      <c r="GJ8" s="198">
        <v>0</v>
      </c>
      <c r="GK8" s="198">
        <v>0</v>
      </c>
      <c r="GL8" s="198">
        <v>0</v>
      </c>
      <c r="GM8" s="198">
        <v>0</v>
      </c>
      <c r="GN8" s="198">
        <v>68958</v>
      </c>
      <c r="GO8" s="198">
        <v>0</v>
      </c>
      <c r="GP8" s="198">
        <v>2513979</v>
      </c>
      <c r="GQ8" s="198">
        <v>0</v>
      </c>
      <c r="GR8" s="198">
        <v>0</v>
      </c>
      <c r="GS8" s="198">
        <v>0</v>
      </c>
      <c r="GT8" s="198">
        <v>0</v>
      </c>
      <c r="GU8" s="198">
        <v>0</v>
      </c>
      <c r="GV8" s="198">
        <v>0</v>
      </c>
      <c r="GW8" s="198">
        <v>0</v>
      </c>
      <c r="GX8" s="198">
        <v>0</v>
      </c>
      <c r="GY8" s="198">
        <v>0</v>
      </c>
      <c r="GZ8" s="198">
        <v>0</v>
      </c>
      <c r="HA8" s="198">
        <v>0</v>
      </c>
      <c r="HB8" s="198">
        <v>0</v>
      </c>
      <c r="HC8" s="198">
        <v>0</v>
      </c>
      <c r="HD8" s="198">
        <v>0</v>
      </c>
      <c r="HE8" s="198">
        <v>0</v>
      </c>
      <c r="HF8" s="198">
        <v>0</v>
      </c>
      <c r="HG8" s="198">
        <v>0</v>
      </c>
      <c r="HH8" s="198">
        <v>0</v>
      </c>
      <c r="HI8" s="198">
        <v>0</v>
      </c>
      <c r="HJ8" s="198">
        <v>0</v>
      </c>
      <c r="HK8" s="198">
        <v>0</v>
      </c>
      <c r="HL8" s="198">
        <v>0</v>
      </c>
      <c r="HM8" s="198">
        <v>0</v>
      </c>
      <c r="HN8" s="198">
        <v>0</v>
      </c>
      <c r="HP8" s="199" t="s">
        <v>142</v>
      </c>
      <c r="HQ8" s="197">
        <f>'Relative Weights'!$H$1</f>
        <v>2019</v>
      </c>
      <c r="HR8" s="198">
        <v>1361645.0548786419</v>
      </c>
      <c r="HS8" s="198">
        <v>614454.85158662044</v>
      </c>
      <c r="HT8" s="198">
        <v>84779.147688930447</v>
      </c>
      <c r="HU8" s="198">
        <v>70873.495664983173</v>
      </c>
      <c r="HV8" s="198">
        <v>0</v>
      </c>
      <c r="HW8" s="198">
        <v>742718.99765812315</v>
      </c>
      <c r="HX8" s="198">
        <v>0</v>
      </c>
      <c r="HY8" s="198">
        <v>0</v>
      </c>
      <c r="HZ8" s="198">
        <v>0</v>
      </c>
      <c r="IA8" s="198">
        <v>0</v>
      </c>
      <c r="IB8" s="198">
        <v>0</v>
      </c>
      <c r="IC8" s="198">
        <v>0</v>
      </c>
      <c r="ID8" s="198">
        <v>0</v>
      </c>
      <c r="IE8" s="198">
        <v>11164.017399868681</v>
      </c>
      <c r="IF8" s="198">
        <v>0</v>
      </c>
      <c r="IG8" s="198">
        <v>511883.87030161906</v>
      </c>
      <c r="IH8" s="198">
        <v>0</v>
      </c>
      <c r="II8" s="198">
        <v>0</v>
      </c>
      <c r="IJ8" s="198">
        <v>0</v>
      </c>
      <c r="IK8" s="198">
        <v>0</v>
      </c>
      <c r="IL8" s="198">
        <v>484254.08770559222</v>
      </c>
      <c r="IM8" s="198">
        <v>385236.20335259225</v>
      </c>
      <c r="IN8" s="198">
        <v>27447.943859506486</v>
      </c>
      <c r="IO8" s="198">
        <v>239264.24638047136</v>
      </c>
      <c r="IP8" s="198">
        <v>0</v>
      </c>
      <c r="IQ8" s="198">
        <v>1040270.8779993681</v>
      </c>
      <c r="IR8" s="198">
        <v>0</v>
      </c>
      <c r="IS8" s="198">
        <v>0</v>
      </c>
      <c r="IT8" s="198">
        <v>0</v>
      </c>
      <c r="IU8" s="198">
        <v>0</v>
      </c>
      <c r="IV8" s="198">
        <v>0</v>
      </c>
      <c r="IW8" s="198">
        <v>0</v>
      </c>
      <c r="IX8" s="198">
        <v>0</v>
      </c>
      <c r="IY8" s="198">
        <v>19817.21996060407</v>
      </c>
      <c r="IZ8" s="198">
        <v>0</v>
      </c>
      <c r="JA8" s="198">
        <v>1185096.6930427717</v>
      </c>
      <c r="JB8" s="198">
        <v>0</v>
      </c>
      <c r="JC8" s="198">
        <v>0</v>
      </c>
      <c r="JD8" s="198">
        <v>0</v>
      </c>
      <c r="JE8" s="198">
        <v>0</v>
      </c>
      <c r="JF8" s="198">
        <v>106113.60630359991</v>
      </c>
      <c r="JG8" s="198">
        <v>45283.743674656354</v>
      </c>
      <c r="JH8" s="198">
        <v>3645.9084515630716</v>
      </c>
      <c r="JI8" s="198">
        <v>105625.43131313132</v>
      </c>
      <c r="JJ8" s="198">
        <v>0</v>
      </c>
      <c r="JK8" s="198">
        <v>157556.09821013699</v>
      </c>
      <c r="JL8" s="198">
        <v>0</v>
      </c>
      <c r="JM8" s="198">
        <v>0</v>
      </c>
      <c r="JN8" s="198">
        <v>94511</v>
      </c>
      <c r="JO8" s="198">
        <v>0</v>
      </c>
      <c r="JP8" s="198">
        <v>0</v>
      </c>
      <c r="JQ8" s="198">
        <v>0</v>
      </c>
      <c r="JR8" s="198">
        <v>0</v>
      </c>
      <c r="JS8" s="198">
        <v>1169.6014445174001</v>
      </c>
      <c r="JT8" s="198">
        <v>0</v>
      </c>
      <c r="JU8" s="198">
        <v>281821.23964763514</v>
      </c>
      <c r="JV8" s="198">
        <v>0</v>
      </c>
      <c r="JW8" s="198">
        <v>0</v>
      </c>
      <c r="JX8" s="198">
        <v>0</v>
      </c>
      <c r="JY8" s="198">
        <v>0</v>
      </c>
      <c r="JZ8" s="198">
        <v>18860.251112165872</v>
      </c>
      <c r="KA8" s="198">
        <v>21170.201386131004</v>
      </c>
      <c r="KB8" s="198">
        <v>0</v>
      </c>
      <c r="KC8" s="198">
        <v>18133.82664141414</v>
      </c>
      <c r="KD8" s="198">
        <v>0</v>
      </c>
      <c r="KE8" s="198">
        <v>73948.0261323718</v>
      </c>
      <c r="KF8" s="198">
        <v>0</v>
      </c>
      <c r="KG8" s="198">
        <v>0</v>
      </c>
      <c r="KH8" s="198">
        <v>0</v>
      </c>
      <c r="KI8" s="198">
        <v>0</v>
      </c>
      <c r="KJ8" s="198">
        <v>0</v>
      </c>
      <c r="KK8" s="198">
        <v>0</v>
      </c>
      <c r="KL8" s="198">
        <v>0</v>
      </c>
      <c r="KM8" s="198">
        <v>17.161195009848985</v>
      </c>
      <c r="KN8" s="198">
        <v>0</v>
      </c>
      <c r="KO8" s="198">
        <v>17896.197007974341</v>
      </c>
      <c r="KP8" s="198">
        <v>0</v>
      </c>
      <c r="KQ8" s="198">
        <v>0</v>
      </c>
      <c r="KR8" s="198">
        <v>0</v>
      </c>
      <c r="KS8" s="198">
        <v>0</v>
      </c>
      <c r="KT8" s="198">
        <v>0</v>
      </c>
      <c r="KU8" s="198">
        <v>0</v>
      </c>
      <c r="KV8" s="198">
        <v>0</v>
      </c>
      <c r="KW8" s="198">
        <v>0</v>
      </c>
      <c r="KX8" s="198">
        <v>0</v>
      </c>
      <c r="KY8" s="198">
        <v>0</v>
      </c>
      <c r="KZ8" s="198">
        <v>0</v>
      </c>
      <c r="LA8" s="198">
        <v>0</v>
      </c>
      <c r="LB8" s="198">
        <v>0</v>
      </c>
      <c r="LC8" s="198">
        <v>0</v>
      </c>
      <c r="LD8" s="198">
        <v>0</v>
      </c>
      <c r="LE8" s="198">
        <v>0</v>
      </c>
      <c r="LF8" s="198">
        <v>0</v>
      </c>
      <c r="LG8" s="198">
        <v>0</v>
      </c>
      <c r="LH8" s="198">
        <v>0</v>
      </c>
      <c r="LI8" s="198">
        <v>0</v>
      </c>
      <c r="LJ8" s="198">
        <v>0</v>
      </c>
      <c r="LK8" s="198">
        <v>0</v>
      </c>
      <c r="LL8" s="198">
        <v>0</v>
      </c>
      <c r="LM8" s="198">
        <v>0</v>
      </c>
      <c r="LN8" s="198">
        <v>0</v>
      </c>
      <c r="LO8" s="198">
        <v>0</v>
      </c>
      <c r="LP8" s="198">
        <v>0</v>
      </c>
      <c r="LQ8" s="198">
        <v>0</v>
      </c>
      <c r="LR8" s="198">
        <v>0</v>
      </c>
      <c r="LS8" s="198">
        <v>0</v>
      </c>
      <c r="LT8" s="198">
        <v>0</v>
      </c>
      <c r="LU8" s="198">
        <v>0</v>
      </c>
      <c r="LV8" s="198">
        <v>0</v>
      </c>
      <c r="LW8" s="198">
        <v>0</v>
      </c>
      <c r="LX8" s="198">
        <v>0</v>
      </c>
      <c r="LY8" s="198">
        <v>0</v>
      </c>
      <c r="LZ8" s="198">
        <v>0</v>
      </c>
      <c r="MA8" s="198">
        <v>0</v>
      </c>
      <c r="MB8" s="198">
        <v>0</v>
      </c>
      <c r="MC8" s="198">
        <v>0</v>
      </c>
      <c r="MD8" s="198">
        <v>0</v>
      </c>
      <c r="ME8" s="198">
        <v>0</v>
      </c>
      <c r="MF8" s="198">
        <v>0</v>
      </c>
      <c r="MG8" s="198">
        <v>0</v>
      </c>
      <c r="MH8" s="198">
        <v>0</v>
      </c>
      <c r="MI8" s="198">
        <v>0</v>
      </c>
      <c r="MJ8" s="198">
        <v>0</v>
      </c>
      <c r="MK8" s="198">
        <v>0</v>
      </c>
      <c r="ML8" s="198">
        <v>0</v>
      </c>
      <c r="MM8" s="198">
        <v>0</v>
      </c>
      <c r="MN8" s="198">
        <v>0</v>
      </c>
      <c r="MO8" s="198">
        <v>0</v>
      </c>
      <c r="MP8" s="198">
        <v>0</v>
      </c>
      <c r="MQ8" s="198">
        <v>0</v>
      </c>
      <c r="MR8" s="198">
        <v>0</v>
      </c>
      <c r="MS8" s="198">
        <v>0</v>
      </c>
      <c r="MT8" s="198">
        <v>0</v>
      </c>
      <c r="MU8" s="198">
        <v>0</v>
      </c>
      <c r="MV8" s="198">
        <v>0</v>
      </c>
      <c r="MW8" s="198">
        <v>0</v>
      </c>
      <c r="MX8" s="198">
        <v>0</v>
      </c>
      <c r="MY8" s="198">
        <v>0</v>
      </c>
      <c r="MZ8" s="198">
        <v>0</v>
      </c>
      <c r="NA8" s="198">
        <v>0</v>
      </c>
      <c r="NB8" s="198">
        <v>0</v>
      </c>
      <c r="NC8" s="198">
        <v>0</v>
      </c>
      <c r="ND8" s="198">
        <v>0</v>
      </c>
      <c r="NE8" s="198">
        <v>0</v>
      </c>
      <c r="NF8" s="198">
        <v>0</v>
      </c>
      <c r="NG8" s="198">
        <v>0</v>
      </c>
      <c r="NH8" s="198">
        <v>0</v>
      </c>
      <c r="NI8" s="198">
        <v>0</v>
      </c>
      <c r="NJ8" s="198">
        <v>0</v>
      </c>
      <c r="NK8" s="198">
        <v>0</v>
      </c>
      <c r="NL8" s="198">
        <v>0</v>
      </c>
      <c r="NM8" s="198">
        <v>0</v>
      </c>
      <c r="NN8" s="198">
        <v>0</v>
      </c>
      <c r="NO8" s="198">
        <v>0</v>
      </c>
      <c r="NP8" s="198">
        <v>0</v>
      </c>
      <c r="NQ8" s="198">
        <v>0</v>
      </c>
      <c r="NR8" s="198">
        <v>0</v>
      </c>
      <c r="NS8" s="198">
        <v>0</v>
      </c>
      <c r="NT8" s="198">
        <v>0</v>
      </c>
      <c r="NU8" s="198">
        <v>0</v>
      </c>
      <c r="NV8" s="198">
        <v>0</v>
      </c>
      <c r="NW8" s="198">
        <v>0</v>
      </c>
      <c r="NX8" s="198">
        <v>0</v>
      </c>
      <c r="NY8" s="198">
        <v>0</v>
      </c>
      <c r="NZ8" s="198">
        <v>0</v>
      </c>
      <c r="OA8" s="198">
        <v>0</v>
      </c>
      <c r="OB8" s="198">
        <v>0</v>
      </c>
      <c r="OC8" s="198">
        <v>0</v>
      </c>
      <c r="OD8" s="198">
        <v>0</v>
      </c>
      <c r="OE8" s="198">
        <v>0</v>
      </c>
      <c r="OF8" s="198">
        <v>0</v>
      </c>
      <c r="OG8" s="198">
        <v>0</v>
      </c>
      <c r="OH8" s="198">
        <v>0</v>
      </c>
      <c r="OI8" s="198">
        <v>0</v>
      </c>
      <c r="OJ8" s="198">
        <v>0</v>
      </c>
      <c r="OK8" s="198">
        <v>0</v>
      </c>
      <c r="OL8" s="198">
        <v>0</v>
      </c>
      <c r="OM8" s="198">
        <v>0</v>
      </c>
      <c r="ON8" s="198">
        <v>0</v>
      </c>
      <c r="OO8" s="198">
        <v>0</v>
      </c>
      <c r="OP8" s="198">
        <v>0</v>
      </c>
      <c r="OQ8" s="198">
        <v>0</v>
      </c>
      <c r="OR8" s="198">
        <v>0</v>
      </c>
      <c r="OS8" s="198">
        <v>0</v>
      </c>
      <c r="OT8" s="198">
        <v>0</v>
      </c>
      <c r="OU8" s="198">
        <v>0</v>
      </c>
      <c r="OV8" s="198">
        <v>0</v>
      </c>
      <c r="OW8" s="198">
        <v>0</v>
      </c>
      <c r="OX8" s="198">
        <v>0</v>
      </c>
      <c r="OY8" s="198">
        <v>0</v>
      </c>
      <c r="OZ8" s="198">
        <v>0</v>
      </c>
      <c r="PA8" s="198">
        <v>0</v>
      </c>
      <c r="PB8" s="198">
        <v>0</v>
      </c>
      <c r="PC8" s="198">
        <v>0</v>
      </c>
      <c r="PD8" s="198">
        <v>0</v>
      </c>
      <c r="PE8" s="198">
        <v>0</v>
      </c>
      <c r="PF8" s="198">
        <v>0</v>
      </c>
      <c r="PG8" s="198">
        <v>0</v>
      </c>
      <c r="PH8" s="198">
        <v>0</v>
      </c>
      <c r="PI8" s="198">
        <v>0</v>
      </c>
      <c r="PJ8" s="198">
        <v>20904363.272774026</v>
      </c>
      <c r="PK8" s="198">
        <v>36188518.266224332</v>
      </c>
      <c r="PL8" s="198">
        <v>3937733.3621716788</v>
      </c>
      <c r="PM8" s="198">
        <v>7417.0516399540975</v>
      </c>
      <c r="PN8" s="198">
        <v>10765166.946184142</v>
      </c>
      <c r="PO8" s="198">
        <v>34492332.268994823</v>
      </c>
      <c r="PP8" s="198">
        <v>11350</v>
      </c>
      <c r="PQ8" s="198">
        <v>0</v>
      </c>
      <c r="PR8" s="198">
        <v>905890.70909126732</v>
      </c>
      <c r="PS8" s="198">
        <v>16838.500000000007</v>
      </c>
      <c r="PT8" s="198">
        <v>0</v>
      </c>
      <c r="PU8" s="198">
        <v>14680.050000000003</v>
      </c>
      <c r="PV8" s="198">
        <v>0</v>
      </c>
      <c r="PW8" s="198">
        <v>3383239.8054438708</v>
      </c>
      <c r="PX8" s="198">
        <v>0</v>
      </c>
      <c r="PY8" s="198">
        <v>5775077.261967469</v>
      </c>
      <c r="PZ8" s="198">
        <v>0</v>
      </c>
      <c r="QA8" s="198">
        <v>98161.700000000012</v>
      </c>
      <c r="QB8" s="198">
        <v>505983.47904322867</v>
      </c>
      <c r="QC8" s="198">
        <v>0</v>
      </c>
      <c r="QD8" s="294">
        <v>1</v>
      </c>
    </row>
    <row r="9" spans="1:446" ht="14.25" x14ac:dyDescent="0.2">
      <c r="A9" s="197" t="s">
        <v>175</v>
      </c>
      <c r="B9" s="197" t="s">
        <v>915</v>
      </c>
      <c r="C9" s="198">
        <f>ROUND(UTT!H18,0)-ROUND(UTT!H288,0)</f>
        <v>4368288</v>
      </c>
      <c r="D9" s="307">
        <v>11163</v>
      </c>
      <c r="E9" s="197" t="s">
        <v>710</v>
      </c>
      <c r="F9" s="197">
        <v>2019</v>
      </c>
      <c r="G9" s="198">
        <v>56932665</v>
      </c>
      <c r="H9" s="198">
        <v>2130129</v>
      </c>
      <c r="I9" s="198">
        <v>17184864</v>
      </c>
      <c r="J9" s="198">
        <v>12246934</v>
      </c>
      <c r="K9" s="198">
        <v>13679971</v>
      </c>
      <c r="L9" s="197" t="s">
        <v>946</v>
      </c>
      <c r="M9" s="197" t="s">
        <v>947</v>
      </c>
      <c r="N9" s="338" t="s">
        <v>948</v>
      </c>
      <c r="O9" s="198">
        <v>2741</v>
      </c>
      <c r="P9" s="198">
        <v>4758</v>
      </c>
      <c r="Q9" s="198">
        <v>2088</v>
      </c>
      <c r="R9" s="198">
        <v>127</v>
      </c>
      <c r="S9" s="198">
        <v>0</v>
      </c>
      <c r="T9" s="200" t="s">
        <v>922</v>
      </c>
      <c r="U9" s="200" t="s">
        <v>742</v>
      </c>
      <c r="V9" s="200" t="s">
        <v>923</v>
      </c>
      <c r="W9" s="198">
        <v>36887</v>
      </c>
      <c r="X9" s="198">
        <v>16597</v>
      </c>
      <c r="Y9" s="198">
        <v>4482</v>
      </c>
      <c r="Z9" s="198">
        <v>893</v>
      </c>
      <c r="AA9" s="198">
        <v>0</v>
      </c>
      <c r="AB9" s="198">
        <v>4760</v>
      </c>
      <c r="AC9" s="198">
        <v>93</v>
      </c>
      <c r="AD9" s="198">
        <v>0</v>
      </c>
      <c r="AE9" s="198">
        <v>0</v>
      </c>
      <c r="AF9" s="198">
        <v>33</v>
      </c>
      <c r="AG9" s="198">
        <v>0</v>
      </c>
      <c r="AH9" s="198">
        <v>0</v>
      </c>
      <c r="AI9" s="198">
        <v>148</v>
      </c>
      <c r="AJ9" s="198">
        <v>2002</v>
      </c>
      <c r="AK9" s="198">
        <v>0</v>
      </c>
      <c r="AL9" s="198">
        <v>4699</v>
      </c>
      <c r="AM9" s="198">
        <v>0</v>
      </c>
      <c r="AN9" s="198">
        <v>0</v>
      </c>
      <c r="AO9" s="198">
        <v>957</v>
      </c>
      <c r="AP9" s="198">
        <v>2487</v>
      </c>
      <c r="AQ9" s="198">
        <v>15551</v>
      </c>
      <c r="AR9" s="198">
        <v>9480</v>
      </c>
      <c r="AS9" s="198">
        <v>1787</v>
      </c>
      <c r="AT9" s="198">
        <v>4978</v>
      </c>
      <c r="AU9" s="198">
        <v>0</v>
      </c>
      <c r="AV9" s="198">
        <v>12780</v>
      </c>
      <c r="AW9" s="198">
        <v>180</v>
      </c>
      <c r="AX9" s="198">
        <v>0</v>
      </c>
      <c r="AY9" s="198">
        <v>0</v>
      </c>
      <c r="AZ9" s="198">
        <v>339</v>
      </c>
      <c r="BA9" s="198">
        <v>0</v>
      </c>
      <c r="BB9" s="198">
        <v>0</v>
      </c>
      <c r="BC9" s="198">
        <v>0</v>
      </c>
      <c r="BD9" s="198">
        <v>2964</v>
      </c>
      <c r="BE9" s="198">
        <v>0</v>
      </c>
      <c r="BF9" s="198">
        <v>19530</v>
      </c>
      <c r="BG9" s="198">
        <v>0</v>
      </c>
      <c r="BH9" s="198">
        <v>492</v>
      </c>
      <c r="BI9" s="198">
        <v>1875</v>
      </c>
      <c r="BJ9" s="198">
        <v>24772</v>
      </c>
      <c r="BK9" s="198">
        <v>5790</v>
      </c>
      <c r="BL9" s="198">
        <v>896</v>
      </c>
      <c r="BM9" s="198">
        <v>351</v>
      </c>
      <c r="BN9" s="198">
        <v>8855</v>
      </c>
      <c r="BO9" s="198">
        <v>0</v>
      </c>
      <c r="BP9" s="198">
        <v>1132</v>
      </c>
      <c r="BQ9" s="198">
        <v>495</v>
      </c>
      <c r="BR9" s="198">
        <v>0</v>
      </c>
      <c r="BS9" s="198">
        <v>0</v>
      </c>
      <c r="BT9" s="198">
        <v>0</v>
      </c>
      <c r="BU9" s="198">
        <v>0</v>
      </c>
      <c r="BV9" s="198">
        <v>0</v>
      </c>
      <c r="BW9" s="198">
        <v>0</v>
      </c>
      <c r="BX9" s="198">
        <v>1557</v>
      </c>
      <c r="BY9" s="198">
        <v>0</v>
      </c>
      <c r="BZ9" s="198">
        <v>13080</v>
      </c>
      <c r="CA9" s="198">
        <v>0</v>
      </c>
      <c r="CB9" s="198">
        <v>0</v>
      </c>
      <c r="CC9" s="198">
        <v>1224</v>
      </c>
      <c r="CD9" s="198">
        <v>4837</v>
      </c>
      <c r="CE9" s="198">
        <v>0</v>
      </c>
      <c r="CF9" s="198">
        <v>0</v>
      </c>
      <c r="CG9" s="198">
        <v>0</v>
      </c>
      <c r="CH9" s="198">
        <v>0</v>
      </c>
      <c r="CI9" s="198">
        <v>0</v>
      </c>
      <c r="CJ9" s="198">
        <v>0</v>
      </c>
      <c r="CK9" s="198">
        <v>0</v>
      </c>
      <c r="CL9" s="198">
        <v>0</v>
      </c>
      <c r="CM9" s="198">
        <v>0</v>
      </c>
      <c r="CN9" s="198">
        <v>0</v>
      </c>
      <c r="CO9" s="198">
        <v>0</v>
      </c>
      <c r="CP9" s="198">
        <v>0</v>
      </c>
      <c r="CQ9" s="198">
        <v>0</v>
      </c>
      <c r="CR9" s="198">
        <v>0</v>
      </c>
      <c r="CS9" s="198">
        <v>0</v>
      </c>
      <c r="CT9" s="198">
        <v>635</v>
      </c>
      <c r="CU9" s="198">
        <v>0</v>
      </c>
      <c r="CV9" s="198">
        <v>0</v>
      </c>
      <c r="CW9" s="198">
        <v>0</v>
      </c>
      <c r="CX9" s="198">
        <v>1038</v>
      </c>
      <c r="CY9" s="198">
        <v>0</v>
      </c>
      <c r="CZ9" s="198">
        <v>0</v>
      </c>
      <c r="DA9" s="198">
        <v>0</v>
      </c>
      <c r="DB9" s="198">
        <v>0</v>
      </c>
      <c r="DC9" s="198">
        <v>0</v>
      </c>
      <c r="DD9" s="198">
        <v>0</v>
      </c>
      <c r="DE9" s="198">
        <v>0</v>
      </c>
      <c r="DF9" s="198">
        <v>0</v>
      </c>
      <c r="DG9" s="198">
        <v>0</v>
      </c>
      <c r="DH9" s="198">
        <v>0</v>
      </c>
      <c r="DI9" s="198">
        <v>0</v>
      </c>
      <c r="DJ9" s="198">
        <v>0</v>
      </c>
      <c r="DK9" s="198">
        <v>0</v>
      </c>
      <c r="DL9" s="198">
        <v>0</v>
      </c>
      <c r="DM9" s="198">
        <v>0</v>
      </c>
      <c r="DN9" s="198">
        <v>0</v>
      </c>
      <c r="DO9" s="198">
        <v>0</v>
      </c>
      <c r="DP9" s="198">
        <v>0</v>
      </c>
      <c r="DQ9" s="198">
        <v>0</v>
      </c>
      <c r="DR9" s="198">
        <v>0</v>
      </c>
      <c r="DS9" s="198">
        <v>2474528</v>
      </c>
      <c r="DT9" s="198">
        <v>1061554</v>
      </c>
      <c r="DU9" s="198">
        <v>403752</v>
      </c>
      <c r="DV9" s="198">
        <v>132501</v>
      </c>
      <c r="DW9" s="198">
        <v>0</v>
      </c>
      <c r="DX9" s="198">
        <v>527892</v>
      </c>
      <c r="DY9" s="198">
        <v>1648</v>
      </c>
      <c r="DZ9" s="198">
        <v>0</v>
      </c>
      <c r="EA9" s="198">
        <v>0</v>
      </c>
      <c r="EB9" s="198">
        <v>1608</v>
      </c>
      <c r="EC9" s="198">
        <v>0</v>
      </c>
      <c r="ED9" s="198">
        <v>0</v>
      </c>
      <c r="EE9" s="198">
        <v>6502</v>
      </c>
      <c r="EF9" s="198">
        <v>121514</v>
      </c>
      <c r="EG9" s="198">
        <v>0</v>
      </c>
      <c r="EH9" s="198">
        <v>430722</v>
      </c>
      <c r="EI9" s="198">
        <v>0</v>
      </c>
      <c r="EJ9" s="198">
        <v>0</v>
      </c>
      <c r="EK9" s="198">
        <v>108342</v>
      </c>
      <c r="EL9" s="198">
        <v>128341</v>
      </c>
      <c r="EM9" s="198">
        <v>1590372</v>
      </c>
      <c r="EN9" s="198">
        <v>1271925</v>
      </c>
      <c r="EO9" s="198">
        <v>431258</v>
      </c>
      <c r="EP9" s="198">
        <v>512814</v>
      </c>
      <c r="EQ9" s="198">
        <v>0</v>
      </c>
      <c r="ER9" s="198">
        <v>2189549</v>
      </c>
      <c r="ES9" s="198">
        <v>3352</v>
      </c>
      <c r="ET9" s="198">
        <v>0</v>
      </c>
      <c r="EU9" s="198">
        <v>0</v>
      </c>
      <c r="EV9" s="198">
        <v>18533</v>
      </c>
      <c r="EW9" s="198">
        <v>0</v>
      </c>
      <c r="EX9" s="198">
        <v>0</v>
      </c>
      <c r="EY9" s="198">
        <v>0</v>
      </c>
      <c r="EZ9" s="198">
        <v>237268</v>
      </c>
      <c r="FA9" s="198">
        <v>0</v>
      </c>
      <c r="FB9" s="198">
        <v>2106151</v>
      </c>
      <c r="FC9" s="198">
        <v>0</v>
      </c>
      <c r="FD9" s="198">
        <v>46924</v>
      </c>
      <c r="FE9" s="198">
        <v>276499</v>
      </c>
      <c r="FF9" s="198">
        <v>3067084</v>
      </c>
      <c r="FG9" s="198">
        <v>1594193</v>
      </c>
      <c r="FH9" s="198">
        <v>472610</v>
      </c>
      <c r="FI9" s="198">
        <v>163535</v>
      </c>
      <c r="FJ9" s="198">
        <v>1207144</v>
      </c>
      <c r="FK9" s="198">
        <v>0</v>
      </c>
      <c r="FL9" s="198">
        <v>586865</v>
      </c>
      <c r="FM9" s="198">
        <v>75713</v>
      </c>
      <c r="FN9" s="198">
        <v>0</v>
      </c>
      <c r="FO9" s="198">
        <v>0</v>
      </c>
      <c r="FP9" s="198">
        <v>0</v>
      </c>
      <c r="FQ9" s="198">
        <v>0</v>
      </c>
      <c r="FR9" s="198">
        <v>0</v>
      </c>
      <c r="FS9" s="198">
        <v>0</v>
      </c>
      <c r="FT9" s="198">
        <v>369431</v>
      </c>
      <c r="FU9" s="198">
        <v>0</v>
      </c>
      <c r="FV9" s="198">
        <v>1804386</v>
      </c>
      <c r="FW9" s="198">
        <v>0</v>
      </c>
      <c r="FX9" s="198">
        <v>0</v>
      </c>
      <c r="FY9" s="198">
        <v>137184</v>
      </c>
      <c r="FZ9" s="198">
        <v>1393415</v>
      </c>
      <c r="GA9" s="198">
        <v>0</v>
      </c>
      <c r="GB9" s="198">
        <v>0</v>
      </c>
      <c r="GC9" s="198">
        <v>0</v>
      </c>
      <c r="GD9" s="198">
        <v>0</v>
      </c>
      <c r="GE9" s="198">
        <v>0</v>
      </c>
      <c r="GF9" s="198">
        <v>0</v>
      </c>
      <c r="GG9" s="198">
        <v>0</v>
      </c>
      <c r="GH9" s="198">
        <v>0</v>
      </c>
      <c r="GI9" s="198">
        <v>0</v>
      </c>
      <c r="GJ9" s="198">
        <v>0</v>
      </c>
      <c r="GK9" s="198">
        <v>0</v>
      </c>
      <c r="GL9" s="198">
        <v>0</v>
      </c>
      <c r="GM9" s="198">
        <v>0</v>
      </c>
      <c r="GN9" s="198">
        <v>0</v>
      </c>
      <c r="GO9" s="198">
        <v>0</v>
      </c>
      <c r="GP9" s="198">
        <v>391854</v>
      </c>
      <c r="GQ9" s="198">
        <v>0</v>
      </c>
      <c r="GR9" s="198">
        <v>0</v>
      </c>
      <c r="GS9" s="198">
        <v>0</v>
      </c>
      <c r="GT9" s="198">
        <v>752210</v>
      </c>
      <c r="GU9" s="198">
        <v>0</v>
      </c>
      <c r="GV9" s="198">
        <v>0</v>
      </c>
      <c r="GW9" s="198">
        <v>0</v>
      </c>
      <c r="GX9" s="198">
        <v>0</v>
      </c>
      <c r="GY9" s="198">
        <v>0</v>
      </c>
      <c r="GZ9" s="198">
        <v>0</v>
      </c>
      <c r="HA9" s="198">
        <v>0</v>
      </c>
      <c r="HB9" s="198">
        <v>0</v>
      </c>
      <c r="HC9" s="198">
        <v>0</v>
      </c>
      <c r="HD9" s="198">
        <v>0</v>
      </c>
      <c r="HE9" s="198">
        <v>0</v>
      </c>
      <c r="HF9" s="198">
        <v>0</v>
      </c>
      <c r="HG9" s="198">
        <v>0</v>
      </c>
      <c r="HH9" s="198">
        <v>0</v>
      </c>
      <c r="HI9" s="198">
        <v>0</v>
      </c>
      <c r="HJ9" s="198">
        <v>0</v>
      </c>
      <c r="HK9" s="198">
        <v>0</v>
      </c>
      <c r="HL9" s="198">
        <v>0</v>
      </c>
      <c r="HM9" s="198">
        <v>0</v>
      </c>
      <c r="HN9" s="198">
        <v>0</v>
      </c>
      <c r="HP9" s="199" t="s">
        <v>143</v>
      </c>
      <c r="HQ9" s="197">
        <f>'Relative Weights'!$H$1</f>
        <v>2019</v>
      </c>
      <c r="HR9" s="202">
        <v>117082.24525303082</v>
      </c>
      <c r="HS9" s="202">
        <v>91844.968413478055</v>
      </c>
      <c r="HT9" s="202">
        <v>93640.922972809669</v>
      </c>
      <c r="HU9" s="202">
        <v>0</v>
      </c>
      <c r="HV9" s="202">
        <v>0</v>
      </c>
      <c r="HW9" s="202">
        <v>36824.19820051414</v>
      </c>
      <c r="HX9" s="202">
        <v>0</v>
      </c>
      <c r="HY9" s="202">
        <v>0</v>
      </c>
      <c r="HZ9" s="202">
        <v>0</v>
      </c>
      <c r="IA9" s="202">
        <v>0</v>
      </c>
      <c r="IB9" s="202">
        <v>0</v>
      </c>
      <c r="IC9" s="202">
        <v>0</v>
      </c>
      <c r="ID9" s="202">
        <v>0</v>
      </c>
      <c r="IE9" s="202">
        <v>0</v>
      </c>
      <c r="IF9" s="202">
        <v>0</v>
      </c>
      <c r="IG9" s="202">
        <v>1233.1271244465527</v>
      </c>
      <c r="IH9" s="202">
        <v>0</v>
      </c>
      <c r="II9" s="202">
        <v>0</v>
      </c>
      <c r="IJ9" s="202">
        <v>0</v>
      </c>
      <c r="IK9" s="202">
        <v>6579.3549722339594</v>
      </c>
      <c r="IL9" s="202">
        <v>66875.922455789114</v>
      </c>
      <c r="IM9" s="202">
        <v>38720.446330631312</v>
      </c>
      <c r="IN9" s="202">
        <v>37335.191734138971</v>
      </c>
      <c r="IO9" s="202">
        <v>0</v>
      </c>
      <c r="IP9" s="202">
        <v>0</v>
      </c>
      <c r="IQ9" s="202">
        <v>98868.330462724945</v>
      </c>
      <c r="IR9" s="202">
        <v>0</v>
      </c>
      <c r="IS9" s="202">
        <v>0</v>
      </c>
      <c r="IT9" s="202">
        <v>0</v>
      </c>
      <c r="IU9" s="202">
        <v>0</v>
      </c>
      <c r="IV9" s="202">
        <v>0</v>
      </c>
      <c r="IW9" s="202">
        <v>0</v>
      </c>
      <c r="IX9" s="202">
        <v>0</v>
      </c>
      <c r="IY9" s="202">
        <v>0</v>
      </c>
      <c r="IZ9" s="202">
        <v>0</v>
      </c>
      <c r="JA9" s="202">
        <v>5125.1272058823515</v>
      </c>
      <c r="JB9" s="202">
        <v>0</v>
      </c>
      <c r="JC9" s="202">
        <v>0</v>
      </c>
      <c r="JD9" s="202">
        <v>0</v>
      </c>
      <c r="JE9" s="202">
        <v>65534.290861350877</v>
      </c>
      <c r="JF9" s="202">
        <v>6320.762291180069</v>
      </c>
      <c r="JG9" s="202">
        <v>14416.525255890638</v>
      </c>
      <c r="JH9" s="202">
        <v>7333.3252930513599</v>
      </c>
      <c r="JI9" s="202">
        <v>0</v>
      </c>
      <c r="JJ9" s="202">
        <v>0</v>
      </c>
      <c r="JK9" s="202">
        <v>8757.3513367609248</v>
      </c>
      <c r="JL9" s="202">
        <v>0</v>
      </c>
      <c r="JM9" s="202">
        <v>0</v>
      </c>
      <c r="JN9" s="202">
        <v>0</v>
      </c>
      <c r="JO9" s="202">
        <v>0</v>
      </c>
      <c r="JP9" s="202">
        <v>0</v>
      </c>
      <c r="JQ9" s="202">
        <v>0</v>
      </c>
      <c r="JR9" s="202">
        <v>0</v>
      </c>
      <c r="JS9" s="202">
        <v>0</v>
      </c>
      <c r="JT9" s="202">
        <v>0</v>
      </c>
      <c r="JU9" s="202">
        <v>3432.496869070208</v>
      </c>
      <c r="JV9" s="202">
        <v>0</v>
      </c>
      <c r="JW9" s="202">
        <v>0</v>
      </c>
      <c r="JX9" s="202">
        <v>0</v>
      </c>
      <c r="JY9" s="202">
        <v>12796.276638800024</v>
      </c>
      <c r="JZ9" s="202">
        <v>0</v>
      </c>
      <c r="KA9" s="202">
        <v>0</v>
      </c>
      <c r="KB9" s="202">
        <v>0</v>
      </c>
      <c r="KC9" s="202">
        <v>0</v>
      </c>
      <c r="KD9" s="202">
        <v>0</v>
      </c>
      <c r="KE9" s="202">
        <v>0</v>
      </c>
      <c r="KF9" s="202">
        <v>0</v>
      </c>
      <c r="KG9" s="202">
        <v>0</v>
      </c>
      <c r="KH9" s="202">
        <v>0</v>
      </c>
      <c r="KI9" s="202">
        <v>0</v>
      </c>
      <c r="KJ9" s="202">
        <v>0</v>
      </c>
      <c r="KK9" s="202">
        <v>0</v>
      </c>
      <c r="KL9" s="202">
        <v>0</v>
      </c>
      <c r="KM9" s="202">
        <v>0</v>
      </c>
      <c r="KN9" s="202">
        <v>0</v>
      </c>
      <c r="KO9" s="202">
        <v>166.63880060088547</v>
      </c>
      <c r="KP9" s="202">
        <v>0</v>
      </c>
      <c r="KQ9" s="202">
        <v>0</v>
      </c>
      <c r="KR9" s="202">
        <v>0</v>
      </c>
      <c r="KS9" s="202">
        <v>2746.0275276151383</v>
      </c>
      <c r="KT9" s="202">
        <v>0</v>
      </c>
      <c r="KU9" s="202">
        <v>0</v>
      </c>
      <c r="KV9" s="202">
        <v>0</v>
      </c>
      <c r="KW9" s="202">
        <v>0</v>
      </c>
      <c r="KX9" s="202">
        <v>0</v>
      </c>
      <c r="KY9" s="202">
        <v>0</v>
      </c>
      <c r="KZ9" s="202">
        <v>0</v>
      </c>
      <c r="LA9" s="202">
        <v>0</v>
      </c>
      <c r="LB9" s="202">
        <v>0</v>
      </c>
      <c r="LC9" s="202">
        <v>0</v>
      </c>
      <c r="LD9" s="202">
        <v>0</v>
      </c>
      <c r="LE9" s="202">
        <v>0</v>
      </c>
      <c r="LF9" s="202">
        <v>0</v>
      </c>
      <c r="LG9" s="202">
        <v>0</v>
      </c>
      <c r="LH9" s="202">
        <v>0</v>
      </c>
      <c r="LI9" s="202">
        <v>0</v>
      </c>
      <c r="LJ9" s="202">
        <v>0</v>
      </c>
      <c r="LK9" s="202">
        <v>0</v>
      </c>
      <c r="LL9" s="202">
        <v>0</v>
      </c>
      <c r="LM9" s="202">
        <v>0</v>
      </c>
      <c r="LN9" s="202">
        <v>0</v>
      </c>
      <c r="LO9" s="202">
        <v>0</v>
      </c>
      <c r="LP9" s="202">
        <v>0</v>
      </c>
      <c r="LQ9" s="202">
        <v>0</v>
      </c>
      <c r="LR9" s="202">
        <v>0</v>
      </c>
      <c r="LS9" s="202">
        <v>0</v>
      </c>
      <c r="LT9" s="202">
        <v>0</v>
      </c>
      <c r="LU9" s="202">
        <v>0</v>
      </c>
      <c r="LV9" s="202">
        <v>0</v>
      </c>
      <c r="LW9" s="202">
        <v>0</v>
      </c>
      <c r="LX9" s="202">
        <v>0</v>
      </c>
      <c r="LY9" s="202">
        <v>0</v>
      </c>
      <c r="LZ9" s="202">
        <v>0</v>
      </c>
      <c r="MA9" s="202">
        <v>0</v>
      </c>
      <c r="MB9" s="202">
        <v>0</v>
      </c>
      <c r="MC9" s="202">
        <v>0</v>
      </c>
      <c r="MD9" s="202">
        <v>0</v>
      </c>
      <c r="ME9" s="202">
        <v>0</v>
      </c>
      <c r="MF9" s="202">
        <v>0</v>
      </c>
      <c r="MG9" s="202">
        <v>0</v>
      </c>
      <c r="MH9" s="202">
        <v>0</v>
      </c>
      <c r="MI9" s="202">
        <v>0</v>
      </c>
      <c r="MJ9" s="202">
        <v>0</v>
      </c>
      <c r="MK9" s="202">
        <v>0</v>
      </c>
      <c r="ML9" s="202">
        <v>0</v>
      </c>
      <c r="MM9" s="202">
        <v>0</v>
      </c>
      <c r="MN9" s="202">
        <v>0</v>
      </c>
      <c r="MO9" s="202">
        <v>0</v>
      </c>
      <c r="MP9" s="202">
        <v>0</v>
      </c>
      <c r="MQ9" s="202">
        <v>0</v>
      </c>
      <c r="MR9" s="202">
        <v>0</v>
      </c>
      <c r="MS9" s="202">
        <v>0</v>
      </c>
      <c r="MT9" s="202">
        <v>0</v>
      </c>
      <c r="MU9" s="202">
        <v>0</v>
      </c>
      <c r="MV9" s="202">
        <v>0</v>
      </c>
      <c r="MW9" s="202">
        <v>0</v>
      </c>
      <c r="MX9" s="202">
        <v>0</v>
      </c>
      <c r="MY9" s="202">
        <v>0</v>
      </c>
      <c r="MZ9" s="202">
        <v>0</v>
      </c>
      <c r="NA9" s="202">
        <v>0</v>
      </c>
      <c r="NB9" s="202">
        <v>0</v>
      </c>
      <c r="NC9" s="202">
        <v>0</v>
      </c>
      <c r="ND9" s="202">
        <v>0</v>
      </c>
      <c r="NE9" s="202">
        <v>0</v>
      </c>
      <c r="NF9" s="202">
        <v>0</v>
      </c>
      <c r="NG9" s="202">
        <v>0</v>
      </c>
      <c r="NH9" s="202">
        <v>0</v>
      </c>
      <c r="NI9" s="202">
        <v>0</v>
      </c>
      <c r="NJ9" s="202">
        <v>0</v>
      </c>
      <c r="NK9" s="202">
        <v>0</v>
      </c>
      <c r="NL9" s="202">
        <v>0</v>
      </c>
      <c r="NM9" s="202">
        <v>0</v>
      </c>
      <c r="NN9" s="202">
        <v>0</v>
      </c>
      <c r="NO9" s="202">
        <v>0</v>
      </c>
      <c r="NP9" s="202">
        <v>0</v>
      </c>
      <c r="NQ9" s="202">
        <v>0</v>
      </c>
      <c r="NR9" s="202">
        <v>0</v>
      </c>
      <c r="NS9" s="202">
        <v>0</v>
      </c>
      <c r="NT9" s="202">
        <v>0</v>
      </c>
      <c r="NU9" s="202">
        <v>0</v>
      </c>
      <c r="NV9" s="202">
        <v>0</v>
      </c>
      <c r="NW9" s="202">
        <v>0</v>
      </c>
      <c r="NX9" s="202">
        <v>0</v>
      </c>
      <c r="NY9" s="202">
        <v>0</v>
      </c>
      <c r="NZ9" s="202">
        <v>0</v>
      </c>
      <c r="OA9" s="202">
        <v>0</v>
      </c>
      <c r="OB9" s="202">
        <v>0</v>
      </c>
      <c r="OC9" s="202">
        <v>0</v>
      </c>
      <c r="OD9" s="202">
        <v>0</v>
      </c>
      <c r="OE9" s="202">
        <v>0</v>
      </c>
      <c r="OF9" s="202">
        <v>0</v>
      </c>
      <c r="OG9" s="202">
        <v>0</v>
      </c>
      <c r="OH9" s="202">
        <v>0</v>
      </c>
      <c r="OI9" s="202">
        <v>0</v>
      </c>
      <c r="OJ9" s="202">
        <v>0</v>
      </c>
      <c r="OK9" s="202">
        <v>0</v>
      </c>
      <c r="OL9" s="202">
        <v>0</v>
      </c>
      <c r="OM9" s="202">
        <v>0</v>
      </c>
      <c r="ON9" s="202">
        <v>0</v>
      </c>
      <c r="OO9" s="202">
        <v>0</v>
      </c>
      <c r="OP9" s="202">
        <v>0</v>
      </c>
      <c r="OQ9" s="202">
        <v>0</v>
      </c>
      <c r="OR9" s="202">
        <v>0</v>
      </c>
      <c r="OS9" s="202">
        <v>0</v>
      </c>
      <c r="OT9" s="202">
        <v>0</v>
      </c>
      <c r="OU9" s="202">
        <v>0</v>
      </c>
      <c r="OV9" s="202">
        <v>0</v>
      </c>
      <c r="OW9" s="202">
        <v>0</v>
      </c>
      <c r="OX9" s="202">
        <v>0</v>
      </c>
      <c r="OY9" s="202">
        <v>0</v>
      </c>
      <c r="OZ9" s="202">
        <v>0</v>
      </c>
      <c r="PA9" s="202">
        <v>0</v>
      </c>
      <c r="PB9" s="202">
        <v>0</v>
      </c>
      <c r="PC9" s="202">
        <v>0</v>
      </c>
      <c r="PD9" s="202">
        <v>0</v>
      </c>
      <c r="PE9" s="202">
        <v>0</v>
      </c>
      <c r="PF9" s="202">
        <v>0</v>
      </c>
      <c r="PG9" s="202">
        <v>0</v>
      </c>
      <c r="PH9" s="202">
        <v>0</v>
      </c>
      <c r="PI9" s="202">
        <v>0</v>
      </c>
      <c r="PJ9" s="202">
        <v>6242074</v>
      </c>
      <c r="PK9" s="202">
        <v>3068267</v>
      </c>
      <c r="PL9" s="202">
        <v>1182002</v>
      </c>
      <c r="PM9" s="202">
        <v>0</v>
      </c>
      <c r="PN9" s="202">
        <v>1926025</v>
      </c>
      <c r="PO9" s="202">
        <v>3585716</v>
      </c>
      <c r="PP9" s="202">
        <v>0</v>
      </c>
      <c r="PQ9" s="202">
        <v>0</v>
      </c>
      <c r="PR9" s="202">
        <v>0</v>
      </c>
      <c r="PS9" s="202">
        <v>0</v>
      </c>
      <c r="PT9" s="202">
        <v>0</v>
      </c>
      <c r="PU9" s="202">
        <v>0</v>
      </c>
      <c r="PV9" s="202">
        <v>0</v>
      </c>
      <c r="PW9" s="202">
        <v>757132</v>
      </c>
      <c r="PX9" s="202">
        <v>4368288</v>
      </c>
      <c r="PY9" s="202">
        <v>4931431</v>
      </c>
      <c r="PZ9" s="202">
        <v>0</v>
      </c>
      <c r="QA9" s="202">
        <v>0</v>
      </c>
      <c r="QB9" s="202">
        <v>542756</v>
      </c>
      <c r="QC9" s="202">
        <v>5644296</v>
      </c>
      <c r="QD9" s="294">
        <v>1</v>
      </c>
    </row>
    <row r="10" spans="1:446" x14ac:dyDescent="0.2">
      <c r="A10" s="197" t="s">
        <v>108</v>
      </c>
      <c r="B10" s="197" t="s">
        <v>108</v>
      </c>
      <c r="C10" s="198">
        <f>ROUND(TAMU!H18,0)-ROUND(TAMU!H288,0)</f>
        <v>0</v>
      </c>
      <c r="D10" s="307">
        <v>3632</v>
      </c>
      <c r="E10" s="197" t="s">
        <v>108</v>
      </c>
      <c r="F10" s="197">
        <v>2019</v>
      </c>
      <c r="G10" s="198">
        <v>598330359</v>
      </c>
      <c r="H10" s="198">
        <v>235089109</v>
      </c>
      <c r="I10" s="198">
        <v>275088645</v>
      </c>
      <c r="J10" s="198">
        <v>79036065</v>
      </c>
      <c r="K10" s="198">
        <v>83231237</v>
      </c>
      <c r="L10" s="197" t="s">
        <v>743</v>
      </c>
      <c r="M10" s="197" t="s">
        <v>744</v>
      </c>
      <c r="N10" s="197" t="s">
        <v>745</v>
      </c>
      <c r="O10" s="198">
        <v>22782</v>
      </c>
      <c r="P10" s="198">
        <v>28804</v>
      </c>
      <c r="Q10" s="198">
        <v>6941</v>
      </c>
      <c r="R10" s="198">
        <v>4055</v>
      </c>
      <c r="S10" s="198">
        <v>1112</v>
      </c>
      <c r="T10" s="200" t="s">
        <v>785</v>
      </c>
      <c r="U10" s="200" t="s">
        <v>786</v>
      </c>
      <c r="V10" s="200" t="s">
        <v>787</v>
      </c>
      <c r="W10" s="198">
        <v>275698</v>
      </c>
      <c r="X10" s="198">
        <v>198399</v>
      </c>
      <c r="Y10" s="198">
        <v>40265</v>
      </c>
      <c r="Z10" s="198">
        <v>8946</v>
      </c>
      <c r="AA10" s="198">
        <v>27458</v>
      </c>
      <c r="AB10" s="198">
        <v>103487</v>
      </c>
      <c r="AC10" s="198">
        <v>1112</v>
      </c>
      <c r="AD10" s="198">
        <v>0</v>
      </c>
      <c r="AE10" s="198">
        <v>0</v>
      </c>
      <c r="AF10" s="198">
        <v>0</v>
      </c>
      <c r="AG10" s="198">
        <v>0</v>
      </c>
      <c r="AH10" s="198">
        <v>0</v>
      </c>
      <c r="AI10" s="198">
        <v>10546</v>
      </c>
      <c r="AJ10" s="198">
        <v>13240</v>
      </c>
      <c r="AK10" s="198">
        <v>0</v>
      </c>
      <c r="AL10" s="198">
        <v>44701</v>
      </c>
      <c r="AM10" s="198">
        <v>0</v>
      </c>
      <c r="AN10" s="198">
        <v>1143</v>
      </c>
      <c r="AO10" s="198">
        <v>12898</v>
      </c>
      <c r="AP10" s="198">
        <v>0</v>
      </c>
      <c r="AQ10" s="198">
        <v>111192</v>
      </c>
      <c r="AR10" s="198">
        <v>122688</v>
      </c>
      <c r="AS10" s="198">
        <v>7807</v>
      </c>
      <c r="AT10" s="198">
        <v>16453</v>
      </c>
      <c r="AU10" s="198">
        <v>42511</v>
      </c>
      <c r="AV10" s="198">
        <v>140817</v>
      </c>
      <c r="AW10" s="198">
        <v>701</v>
      </c>
      <c r="AX10" s="198">
        <v>0</v>
      </c>
      <c r="AY10" s="198">
        <v>0</v>
      </c>
      <c r="AZ10" s="198">
        <v>0</v>
      </c>
      <c r="BA10" s="198">
        <v>0</v>
      </c>
      <c r="BB10" s="198">
        <v>0</v>
      </c>
      <c r="BC10" s="198">
        <v>0</v>
      </c>
      <c r="BD10" s="198">
        <v>11312</v>
      </c>
      <c r="BE10" s="198">
        <v>0</v>
      </c>
      <c r="BF10" s="198">
        <v>126215</v>
      </c>
      <c r="BG10" s="198">
        <v>0</v>
      </c>
      <c r="BH10" s="198">
        <v>4854</v>
      </c>
      <c r="BI10" s="198">
        <v>26968</v>
      </c>
      <c r="BJ10" s="198">
        <v>0</v>
      </c>
      <c r="BK10" s="198">
        <v>24092</v>
      </c>
      <c r="BL10" s="198">
        <v>13929</v>
      </c>
      <c r="BM10" s="198">
        <v>493</v>
      </c>
      <c r="BN10" s="198">
        <v>14922</v>
      </c>
      <c r="BO10" s="198">
        <v>5138</v>
      </c>
      <c r="BP10" s="198">
        <v>43372</v>
      </c>
      <c r="BQ10" s="198">
        <v>0</v>
      </c>
      <c r="BR10" s="198">
        <v>0</v>
      </c>
      <c r="BS10" s="198">
        <v>0</v>
      </c>
      <c r="BT10" s="198">
        <v>0</v>
      </c>
      <c r="BU10" s="198">
        <v>0</v>
      </c>
      <c r="BV10" s="198">
        <v>0</v>
      </c>
      <c r="BW10" s="198">
        <v>0</v>
      </c>
      <c r="BX10" s="198">
        <v>610</v>
      </c>
      <c r="BY10" s="198">
        <v>0</v>
      </c>
      <c r="BZ10" s="198">
        <v>32591</v>
      </c>
      <c r="CA10" s="198">
        <v>0</v>
      </c>
      <c r="CB10" s="198">
        <v>0</v>
      </c>
      <c r="CC10" s="198">
        <v>540</v>
      </c>
      <c r="CD10" s="198">
        <v>0</v>
      </c>
      <c r="CE10" s="198">
        <v>14888</v>
      </c>
      <c r="CF10" s="198">
        <v>22010</v>
      </c>
      <c r="CG10" s="198">
        <v>9</v>
      </c>
      <c r="CH10" s="198">
        <v>6209</v>
      </c>
      <c r="CI10" s="198">
        <v>5647</v>
      </c>
      <c r="CJ10" s="198">
        <v>28010</v>
      </c>
      <c r="CK10" s="198">
        <v>0</v>
      </c>
      <c r="CL10" s="198">
        <v>0</v>
      </c>
      <c r="CM10" s="198">
        <v>0</v>
      </c>
      <c r="CN10" s="198">
        <v>0</v>
      </c>
      <c r="CO10" s="198">
        <v>0</v>
      </c>
      <c r="CP10" s="198">
        <v>0</v>
      </c>
      <c r="CQ10" s="198">
        <v>0</v>
      </c>
      <c r="CR10" s="198">
        <v>366</v>
      </c>
      <c r="CS10" s="198">
        <v>0</v>
      </c>
      <c r="CT10" s="198">
        <v>2228</v>
      </c>
      <c r="CU10" s="198">
        <v>0</v>
      </c>
      <c r="CV10" s="198">
        <v>0</v>
      </c>
      <c r="CW10" s="198">
        <v>0</v>
      </c>
      <c r="CX10" s="198">
        <v>0</v>
      </c>
      <c r="CY10" s="198">
        <v>0</v>
      </c>
      <c r="CZ10" s="198">
        <v>0</v>
      </c>
      <c r="DA10" s="198">
        <v>0</v>
      </c>
      <c r="DB10" s="198">
        <v>0</v>
      </c>
      <c r="DC10" s="198">
        <v>0</v>
      </c>
      <c r="DD10" s="198">
        <v>0</v>
      </c>
      <c r="DE10" s="198">
        <v>0</v>
      </c>
      <c r="DF10" s="198">
        <v>15038</v>
      </c>
      <c r="DG10" s="198">
        <v>0</v>
      </c>
      <c r="DH10" s="198">
        <v>0</v>
      </c>
      <c r="DI10" s="198">
        <v>13248</v>
      </c>
      <c r="DJ10" s="198">
        <v>0</v>
      </c>
      <c r="DK10" s="198">
        <v>0</v>
      </c>
      <c r="DL10" s="198">
        <v>0</v>
      </c>
      <c r="DM10" s="198">
        <v>0</v>
      </c>
      <c r="DN10" s="198">
        <v>0</v>
      </c>
      <c r="DO10" s="198">
        <v>0</v>
      </c>
      <c r="DP10" s="198">
        <v>0</v>
      </c>
      <c r="DQ10" s="198">
        <v>0</v>
      </c>
      <c r="DR10" s="198">
        <v>0</v>
      </c>
      <c r="DS10" s="198">
        <v>13961684</v>
      </c>
      <c r="DT10" s="198">
        <v>11818501</v>
      </c>
      <c r="DU10" s="198">
        <v>1383309</v>
      </c>
      <c r="DV10" s="198">
        <v>655574</v>
      </c>
      <c r="DW10" s="198">
        <v>1497745</v>
      </c>
      <c r="DX10" s="198">
        <v>8843672</v>
      </c>
      <c r="DY10" s="198">
        <v>67647</v>
      </c>
      <c r="DZ10" s="198">
        <v>0</v>
      </c>
      <c r="EA10" s="198">
        <v>0</v>
      </c>
      <c r="EB10" s="198">
        <v>0</v>
      </c>
      <c r="EC10" s="198">
        <v>0</v>
      </c>
      <c r="ED10" s="198">
        <v>0</v>
      </c>
      <c r="EE10" s="198">
        <v>1212869</v>
      </c>
      <c r="EF10" s="198">
        <v>456904</v>
      </c>
      <c r="EG10" s="198">
        <v>0</v>
      </c>
      <c r="EH10" s="198">
        <v>1771772</v>
      </c>
      <c r="EI10" s="198">
        <v>0</v>
      </c>
      <c r="EJ10" s="198">
        <v>52069</v>
      </c>
      <c r="EK10" s="198">
        <v>1471667</v>
      </c>
      <c r="EL10" s="198">
        <v>0</v>
      </c>
      <c r="EM10" s="198">
        <v>15591576</v>
      </c>
      <c r="EN10" s="198">
        <v>20985383</v>
      </c>
      <c r="EO10" s="198">
        <v>955053</v>
      </c>
      <c r="EP10" s="198">
        <v>1558141</v>
      </c>
      <c r="EQ10" s="198">
        <v>5256885</v>
      </c>
      <c r="ER10" s="198">
        <v>21270355</v>
      </c>
      <c r="ES10" s="198">
        <v>83330</v>
      </c>
      <c r="ET10" s="198">
        <v>0</v>
      </c>
      <c r="EU10" s="198">
        <v>0</v>
      </c>
      <c r="EV10" s="198">
        <v>0</v>
      </c>
      <c r="EW10" s="198">
        <v>0</v>
      </c>
      <c r="EX10" s="198">
        <v>0</v>
      </c>
      <c r="EY10" s="198">
        <v>0</v>
      </c>
      <c r="EZ10" s="198">
        <v>628972</v>
      </c>
      <c r="FA10" s="198">
        <v>0</v>
      </c>
      <c r="FB10" s="198">
        <v>10699403</v>
      </c>
      <c r="FC10" s="198">
        <v>0</v>
      </c>
      <c r="FD10" s="198">
        <v>281494</v>
      </c>
      <c r="FE10" s="198">
        <v>3431618</v>
      </c>
      <c r="FF10" s="198">
        <v>0</v>
      </c>
      <c r="FG10" s="198">
        <v>11852535</v>
      </c>
      <c r="FH10" s="198">
        <v>11428423</v>
      </c>
      <c r="FI10" s="198">
        <v>496311</v>
      </c>
      <c r="FJ10" s="198">
        <v>2836569</v>
      </c>
      <c r="FK10" s="198">
        <v>3804245</v>
      </c>
      <c r="FL10" s="198">
        <v>22815368</v>
      </c>
      <c r="FM10" s="198">
        <v>0</v>
      </c>
      <c r="FN10" s="198">
        <v>0</v>
      </c>
      <c r="FO10" s="198">
        <v>0</v>
      </c>
      <c r="FP10" s="198">
        <v>0</v>
      </c>
      <c r="FQ10" s="198">
        <v>0</v>
      </c>
      <c r="FR10" s="198">
        <v>0</v>
      </c>
      <c r="FS10" s="198">
        <v>0</v>
      </c>
      <c r="FT10" s="198">
        <v>341288</v>
      </c>
      <c r="FU10" s="198">
        <v>0</v>
      </c>
      <c r="FV10" s="198">
        <v>10438294</v>
      </c>
      <c r="FW10" s="198">
        <v>0</v>
      </c>
      <c r="FX10" s="198">
        <v>0</v>
      </c>
      <c r="FY10" s="198">
        <v>298114</v>
      </c>
      <c r="FZ10" s="198">
        <v>0</v>
      </c>
      <c r="GA10" s="198">
        <v>16429220</v>
      </c>
      <c r="GB10" s="198">
        <v>21602670</v>
      </c>
      <c r="GC10" s="198">
        <v>7202</v>
      </c>
      <c r="GD10" s="198">
        <v>4694037</v>
      </c>
      <c r="GE10" s="198">
        <v>4436813</v>
      </c>
      <c r="GF10" s="198">
        <v>23832515</v>
      </c>
      <c r="GG10" s="198">
        <v>0</v>
      </c>
      <c r="GH10" s="198">
        <v>0</v>
      </c>
      <c r="GI10" s="198">
        <v>0</v>
      </c>
      <c r="GJ10" s="198">
        <v>0</v>
      </c>
      <c r="GK10" s="198">
        <v>0</v>
      </c>
      <c r="GL10" s="198">
        <v>0</v>
      </c>
      <c r="GM10" s="198">
        <v>0</v>
      </c>
      <c r="GN10" s="198">
        <v>269276</v>
      </c>
      <c r="GO10" s="198">
        <v>0</v>
      </c>
      <c r="GP10" s="198">
        <v>4428896</v>
      </c>
      <c r="GQ10" s="198">
        <v>0</v>
      </c>
      <c r="GR10" s="198">
        <v>0</v>
      </c>
      <c r="GS10" s="198">
        <v>0</v>
      </c>
      <c r="GT10" s="198">
        <v>0</v>
      </c>
      <c r="GU10" s="198">
        <v>0</v>
      </c>
      <c r="GV10" s="198">
        <v>0</v>
      </c>
      <c r="GW10" s="198">
        <v>0</v>
      </c>
      <c r="GX10" s="198">
        <v>0</v>
      </c>
      <c r="GY10" s="198">
        <v>0</v>
      </c>
      <c r="GZ10" s="198">
        <v>0</v>
      </c>
      <c r="HA10" s="198">
        <v>0</v>
      </c>
      <c r="HB10" s="198">
        <v>8279227</v>
      </c>
      <c r="HC10" s="198">
        <v>0</v>
      </c>
      <c r="HD10" s="198">
        <v>0</v>
      </c>
      <c r="HE10" s="198">
        <v>0</v>
      </c>
      <c r="HF10" s="198">
        <v>0</v>
      </c>
      <c r="HG10" s="198">
        <v>0</v>
      </c>
      <c r="HH10" s="198">
        <v>0</v>
      </c>
      <c r="HI10" s="198">
        <v>0</v>
      </c>
      <c r="HJ10" s="198">
        <v>0</v>
      </c>
      <c r="HK10" s="198">
        <v>0</v>
      </c>
      <c r="HL10" s="198">
        <v>0</v>
      </c>
      <c r="HM10" s="198">
        <v>0</v>
      </c>
      <c r="HN10" s="198">
        <v>0</v>
      </c>
      <c r="HP10" s="199" t="s">
        <v>144</v>
      </c>
      <c r="HQ10" s="197">
        <f>'Relative Weights'!$H$1</f>
        <v>2019</v>
      </c>
      <c r="HR10" s="198">
        <v>736410.6</v>
      </c>
      <c r="HS10" s="198">
        <v>981369.6</v>
      </c>
      <c r="HT10" s="198">
        <v>71875.816473719489</v>
      </c>
      <c r="HU10" s="198">
        <v>41918.006597068765</v>
      </c>
      <c r="HV10" s="198">
        <v>185241.81882420019</v>
      </c>
      <c r="HW10" s="198">
        <v>691595.39467356424</v>
      </c>
      <c r="HX10" s="198">
        <v>7588</v>
      </c>
      <c r="HY10" s="198">
        <v>0</v>
      </c>
      <c r="HZ10" s="198">
        <v>0</v>
      </c>
      <c r="IA10" s="198">
        <v>0</v>
      </c>
      <c r="IB10" s="198">
        <v>0</v>
      </c>
      <c r="IC10" s="198">
        <v>0</v>
      </c>
      <c r="ID10" s="198">
        <v>438531.07941211923</v>
      </c>
      <c r="IE10" s="198">
        <v>37940</v>
      </c>
      <c r="IF10" s="198">
        <v>0</v>
      </c>
      <c r="IG10" s="198">
        <v>287288.76320679113</v>
      </c>
      <c r="IH10" s="198">
        <v>0</v>
      </c>
      <c r="II10" s="198">
        <v>4574</v>
      </c>
      <c r="IJ10" s="198">
        <v>167631.82799892666</v>
      </c>
      <c r="IK10" s="198">
        <v>0</v>
      </c>
      <c r="IL10" s="198">
        <v>788211.73101854243</v>
      </c>
      <c r="IM10" s="198">
        <v>1742558.1211900474</v>
      </c>
      <c r="IN10" s="198">
        <v>49623.919276658518</v>
      </c>
      <c r="IO10" s="198">
        <v>99628.973566925037</v>
      </c>
      <c r="IP10" s="198">
        <v>650174.05416119273</v>
      </c>
      <c r="IQ10" s="198">
        <v>1663390.4515083577</v>
      </c>
      <c r="IR10" s="198">
        <v>7730</v>
      </c>
      <c r="IS10" s="198">
        <v>0</v>
      </c>
      <c r="IT10" s="198">
        <v>0</v>
      </c>
      <c r="IU10" s="198">
        <v>0</v>
      </c>
      <c r="IV10" s="198">
        <v>0</v>
      </c>
      <c r="IW10" s="198">
        <v>0</v>
      </c>
      <c r="IX10" s="198">
        <v>0</v>
      </c>
      <c r="IY10" s="198">
        <v>59919</v>
      </c>
      <c r="IZ10" s="198">
        <v>0</v>
      </c>
      <c r="JA10" s="198">
        <v>1734883.6390466895</v>
      </c>
      <c r="JB10" s="198">
        <v>0</v>
      </c>
      <c r="JC10" s="198">
        <v>22470</v>
      </c>
      <c r="JD10" s="198">
        <v>390882.17533859279</v>
      </c>
      <c r="JE10" s="198">
        <v>0</v>
      </c>
      <c r="JF10" s="198">
        <v>637542.82108934084</v>
      </c>
      <c r="JG10" s="198">
        <v>948979.16855008667</v>
      </c>
      <c r="JH10" s="198">
        <v>25787.989776606813</v>
      </c>
      <c r="JI10" s="198">
        <v>181372.83976338402</v>
      </c>
      <c r="JJ10" s="198">
        <v>470510.84333639534</v>
      </c>
      <c r="JK10" s="198">
        <v>1784214.0048367477</v>
      </c>
      <c r="JL10" s="198">
        <v>0</v>
      </c>
      <c r="JM10" s="198">
        <v>0</v>
      </c>
      <c r="JN10" s="198">
        <v>0</v>
      </c>
      <c r="JO10" s="198">
        <v>0</v>
      </c>
      <c r="JP10" s="198">
        <v>0</v>
      </c>
      <c r="JQ10" s="198">
        <v>0</v>
      </c>
      <c r="JR10" s="198">
        <v>0</v>
      </c>
      <c r="JS10" s="198">
        <v>30154</v>
      </c>
      <c r="JT10" s="198">
        <v>0</v>
      </c>
      <c r="JU10" s="198">
        <v>1692545.4139973251</v>
      </c>
      <c r="JV10" s="198">
        <v>0</v>
      </c>
      <c r="JW10" s="198">
        <v>0</v>
      </c>
      <c r="JX10" s="198">
        <v>33956.998948860048</v>
      </c>
      <c r="JY10" s="198">
        <v>0</v>
      </c>
      <c r="JZ10" s="198">
        <v>899959.29351083282</v>
      </c>
      <c r="KA10" s="198">
        <v>1793815.6309984238</v>
      </c>
      <c r="KB10" s="198">
        <v>374.21113449253039</v>
      </c>
      <c r="KC10" s="198">
        <v>300141.05796276976</v>
      </c>
      <c r="KD10" s="198">
        <v>548747.15649383317</v>
      </c>
      <c r="KE10" s="198">
        <v>1863757.228613707</v>
      </c>
      <c r="KF10" s="198">
        <v>0</v>
      </c>
      <c r="KG10" s="198">
        <v>0</v>
      </c>
      <c r="KH10" s="198">
        <v>0</v>
      </c>
      <c r="KI10" s="198">
        <v>0</v>
      </c>
      <c r="KJ10" s="198">
        <v>0</v>
      </c>
      <c r="KK10" s="198">
        <v>0</v>
      </c>
      <c r="KL10" s="198">
        <v>0</v>
      </c>
      <c r="KM10" s="198">
        <v>25559</v>
      </c>
      <c r="KN10" s="198">
        <v>0</v>
      </c>
      <c r="KO10" s="198">
        <v>718135.32114262134</v>
      </c>
      <c r="KP10" s="198">
        <v>0</v>
      </c>
      <c r="KQ10" s="198">
        <v>0</v>
      </c>
      <c r="KR10" s="198">
        <v>0</v>
      </c>
      <c r="KS10" s="198">
        <v>0</v>
      </c>
      <c r="KT10" s="198">
        <v>0</v>
      </c>
      <c r="KU10" s="198">
        <v>0</v>
      </c>
      <c r="KV10" s="198">
        <v>0</v>
      </c>
      <c r="KW10" s="198">
        <v>0</v>
      </c>
      <c r="KX10" s="198">
        <v>0</v>
      </c>
      <c r="KY10" s="198">
        <v>0</v>
      </c>
      <c r="KZ10" s="198">
        <v>0</v>
      </c>
      <c r="LA10" s="198">
        <v>2042204.8499999996</v>
      </c>
      <c r="LB10" s="198">
        <v>0</v>
      </c>
      <c r="LC10" s="198">
        <v>0</v>
      </c>
      <c r="LD10" s="198">
        <v>20551335.408</v>
      </c>
      <c r="LE10" s="198">
        <v>0</v>
      </c>
      <c r="LF10" s="198">
        <v>0</v>
      </c>
      <c r="LG10" s="198">
        <v>0</v>
      </c>
      <c r="LH10" s="198">
        <v>0</v>
      </c>
      <c r="LI10" s="198">
        <v>0</v>
      </c>
      <c r="LJ10" s="198">
        <v>0</v>
      </c>
      <c r="LK10" s="198">
        <v>0</v>
      </c>
      <c r="LL10" s="198">
        <v>0</v>
      </c>
      <c r="LM10" s="198">
        <v>0</v>
      </c>
      <c r="LN10" s="198">
        <v>95049.155634020135</v>
      </c>
      <c r="LO10" s="198">
        <v>295915.46625576681</v>
      </c>
      <c r="LP10" s="198">
        <v>0</v>
      </c>
      <c r="LQ10" s="198">
        <v>0</v>
      </c>
      <c r="LR10" s="198">
        <v>56562.639742136191</v>
      </c>
      <c r="LS10" s="198">
        <v>279953.20163530239</v>
      </c>
      <c r="LT10" s="198">
        <v>0</v>
      </c>
      <c r="LU10" s="198">
        <v>0</v>
      </c>
      <c r="LV10" s="198">
        <v>0</v>
      </c>
      <c r="LW10" s="198">
        <v>0</v>
      </c>
      <c r="LX10" s="198">
        <v>0</v>
      </c>
      <c r="LY10" s="198">
        <v>0</v>
      </c>
      <c r="LZ10" s="198">
        <v>1184430.3120869771</v>
      </c>
      <c r="MA10" s="198">
        <v>121673.42025029611</v>
      </c>
      <c r="MB10" s="198">
        <v>0</v>
      </c>
      <c r="MC10" s="198">
        <v>0</v>
      </c>
      <c r="MD10" s="198">
        <v>0</v>
      </c>
      <c r="ME10" s="198">
        <v>0</v>
      </c>
      <c r="MF10" s="198">
        <v>692587.59486903413</v>
      </c>
      <c r="MG10" s="198">
        <v>0</v>
      </c>
      <c r="MH10" s="198">
        <v>982174.60821820796</v>
      </c>
      <c r="MI10" s="198">
        <v>1304718.1921276993</v>
      </c>
      <c r="MJ10" s="198">
        <v>0</v>
      </c>
      <c r="MK10" s="198">
        <v>31507.526132586921</v>
      </c>
      <c r="ML10" s="198">
        <v>131979.49273165112</v>
      </c>
      <c r="MM10" s="198">
        <v>862255.86103673128</v>
      </c>
      <c r="MN10" s="198">
        <v>75799.448128965756</v>
      </c>
      <c r="MO10" s="198">
        <v>0</v>
      </c>
      <c r="MP10" s="198">
        <v>0</v>
      </c>
      <c r="MQ10" s="198">
        <v>0</v>
      </c>
      <c r="MR10" s="198">
        <v>0</v>
      </c>
      <c r="MS10" s="198">
        <v>0</v>
      </c>
      <c r="MT10" s="198">
        <v>0</v>
      </c>
      <c r="MU10" s="198">
        <v>365020.26075088832</v>
      </c>
      <c r="MV10" s="198">
        <v>0</v>
      </c>
      <c r="MW10" s="198">
        <v>0</v>
      </c>
      <c r="MX10" s="198">
        <v>0</v>
      </c>
      <c r="MY10" s="198">
        <v>239240.71042270586</v>
      </c>
      <c r="MZ10" s="198">
        <v>2424056.5820416198</v>
      </c>
      <c r="NA10" s="198">
        <v>0</v>
      </c>
      <c r="NB10" s="198">
        <v>4910873.0410910398</v>
      </c>
      <c r="NC10" s="198">
        <v>11688660.91710279</v>
      </c>
      <c r="ND10" s="198">
        <v>2144179.4820223218</v>
      </c>
      <c r="NE10" s="198">
        <v>157537.63066293459</v>
      </c>
      <c r="NF10" s="198">
        <v>4242197.9806602141</v>
      </c>
      <c r="NG10" s="198">
        <v>18992025.198938914</v>
      </c>
      <c r="NH10" s="198">
        <v>32485.477769556754</v>
      </c>
      <c r="NI10" s="198">
        <v>0</v>
      </c>
      <c r="NJ10" s="198">
        <v>0</v>
      </c>
      <c r="NK10" s="198">
        <v>0</v>
      </c>
      <c r="NL10" s="198">
        <v>0</v>
      </c>
      <c r="NM10" s="198">
        <v>0</v>
      </c>
      <c r="NN10" s="198">
        <v>0</v>
      </c>
      <c r="NO10" s="198">
        <v>243346.84050059222</v>
      </c>
      <c r="NP10" s="198">
        <v>0</v>
      </c>
      <c r="NQ10" s="198">
        <v>3139969.332033379</v>
      </c>
      <c r="NR10" s="198">
        <v>0</v>
      </c>
      <c r="NS10" s="198">
        <v>0</v>
      </c>
      <c r="NT10" s="198">
        <v>1038881.3923035513</v>
      </c>
      <c r="NU10" s="198">
        <v>0</v>
      </c>
      <c r="NV10" s="198">
        <v>37829563.942340009</v>
      </c>
      <c r="NW10" s="198">
        <v>37850278.274714909</v>
      </c>
      <c r="NX10" s="198">
        <v>0</v>
      </c>
      <c r="NY10" s="198">
        <v>7246731.0104949912</v>
      </c>
      <c r="NZ10" s="198">
        <v>7654810.5784357646</v>
      </c>
      <c r="OA10" s="198">
        <v>39227042.613138564</v>
      </c>
      <c r="OB10" s="198">
        <v>0</v>
      </c>
      <c r="OC10" s="198">
        <v>0</v>
      </c>
      <c r="OD10" s="198">
        <v>0</v>
      </c>
      <c r="OE10" s="198">
        <v>0</v>
      </c>
      <c r="OF10" s="198">
        <v>0</v>
      </c>
      <c r="OG10" s="198">
        <v>0</v>
      </c>
      <c r="OH10" s="198">
        <v>0</v>
      </c>
      <c r="OI10" s="198">
        <v>486693.68100118445</v>
      </c>
      <c r="OJ10" s="198">
        <v>0</v>
      </c>
      <c r="OK10" s="198">
        <v>19647236.677580286</v>
      </c>
      <c r="OL10" s="198">
        <v>0</v>
      </c>
      <c r="OM10" s="198">
        <v>0</v>
      </c>
      <c r="ON10" s="198">
        <v>0</v>
      </c>
      <c r="OO10" s="198">
        <v>0</v>
      </c>
      <c r="OP10" s="198">
        <v>0</v>
      </c>
      <c r="OQ10" s="198">
        <v>0</v>
      </c>
      <c r="OR10" s="198">
        <v>0</v>
      </c>
      <c r="OS10" s="198">
        <v>0</v>
      </c>
      <c r="OT10" s="198">
        <v>0</v>
      </c>
      <c r="OU10" s="198">
        <v>0</v>
      </c>
      <c r="OV10" s="198">
        <v>0</v>
      </c>
      <c r="OW10" s="198">
        <v>7402819.5224696491</v>
      </c>
      <c r="OX10" s="198">
        <v>0</v>
      </c>
      <c r="OY10" s="198">
        <v>0</v>
      </c>
      <c r="OZ10" s="198">
        <v>14739992.394675758</v>
      </c>
      <c r="PA10" s="198">
        <v>0</v>
      </c>
      <c r="PB10" s="198">
        <v>0</v>
      </c>
      <c r="PC10" s="198">
        <v>0</v>
      </c>
      <c r="PD10" s="198">
        <v>0</v>
      </c>
      <c r="PE10" s="198">
        <v>0</v>
      </c>
      <c r="PF10" s="198">
        <v>0</v>
      </c>
      <c r="PG10" s="198">
        <v>0</v>
      </c>
      <c r="PH10" s="198">
        <v>0</v>
      </c>
      <c r="PI10" s="198">
        <v>0</v>
      </c>
      <c r="PJ10" s="198">
        <v>55385868.021656454</v>
      </c>
      <c r="PK10" s="198">
        <v>64640822.541872866</v>
      </c>
      <c r="PL10" s="198">
        <v>2710259.7395821735</v>
      </c>
      <c r="PM10" s="198">
        <v>15276231.185249276</v>
      </c>
      <c r="PN10" s="198">
        <v>9398879.5936730821</v>
      </c>
      <c r="PO10" s="198">
        <v>75033121.132230401</v>
      </c>
      <c r="PP10" s="198">
        <v>136872.99851857708</v>
      </c>
      <c r="PQ10" s="198">
        <v>9357222.1352566574</v>
      </c>
      <c r="PR10" s="198">
        <v>0</v>
      </c>
      <c r="PS10" s="198">
        <v>0</v>
      </c>
      <c r="PT10" s="198">
        <v>18631466.387952898</v>
      </c>
      <c r="PU10" s="198">
        <v>0</v>
      </c>
      <c r="PV10" s="198">
        <v>1497129.2357309593</v>
      </c>
      <c r="PW10" s="198">
        <v>1537961.6074425569</v>
      </c>
      <c r="PX10" s="198">
        <v>0</v>
      </c>
      <c r="PY10" s="198">
        <v>28803207.727354761</v>
      </c>
      <c r="PZ10" s="198">
        <v>0</v>
      </c>
      <c r="QA10" s="198">
        <v>302402.14075555961</v>
      </c>
      <c r="QB10" s="198">
        <v>5252617.0227238042</v>
      </c>
      <c r="QC10" s="198">
        <v>0</v>
      </c>
      <c r="QD10" s="294">
        <v>1</v>
      </c>
    </row>
    <row r="11" spans="1:446" x14ac:dyDescent="0.2">
      <c r="A11" s="197" t="s">
        <v>74</v>
      </c>
      <c r="B11" s="197" t="s">
        <v>74</v>
      </c>
      <c r="C11" s="198">
        <f>ROUND(TAMUG!H18,0)-ROUND(TAMUG!H288,0)</f>
        <v>0</v>
      </c>
      <c r="D11" s="307">
        <v>10298</v>
      </c>
      <c r="E11" s="197" t="s">
        <v>696</v>
      </c>
      <c r="F11" s="197">
        <v>2019</v>
      </c>
      <c r="G11" s="198">
        <v>20517138</v>
      </c>
      <c r="H11" s="198">
        <v>8218128</v>
      </c>
      <c r="I11" s="198">
        <v>6595959</v>
      </c>
      <c r="J11" s="198">
        <v>3722278</v>
      </c>
      <c r="K11" s="198">
        <v>7285656</v>
      </c>
      <c r="L11" s="197" t="s">
        <v>743</v>
      </c>
      <c r="M11" s="197" t="s">
        <v>744</v>
      </c>
      <c r="N11" s="197" t="s">
        <v>745</v>
      </c>
      <c r="O11" s="198">
        <v>746</v>
      </c>
      <c r="P11" s="198">
        <v>907</v>
      </c>
      <c r="Q11" s="198">
        <v>124</v>
      </c>
      <c r="R11" s="198">
        <v>29</v>
      </c>
      <c r="S11" s="198">
        <v>0</v>
      </c>
      <c r="T11" s="200" t="s">
        <v>788</v>
      </c>
      <c r="U11" s="200" t="s">
        <v>789</v>
      </c>
      <c r="V11" s="200" t="s">
        <v>790</v>
      </c>
      <c r="W11" s="198">
        <v>18725</v>
      </c>
      <c r="X11" s="198">
        <v>10457</v>
      </c>
      <c r="Y11" s="198">
        <v>870</v>
      </c>
      <c r="Z11" s="198">
        <v>0</v>
      </c>
      <c r="AA11" s="198">
        <v>110</v>
      </c>
      <c r="AB11" s="198">
        <v>531</v>
      </c>
      <c r="AC11" s="198">
        <v>0</v>
      </c>
      <c r="AD11" s="198">
        <v>0</v>
      </c>
      <c r="AE11" s="198">
        <v>0</v>
      </c>
      <c r="AF11" s="198">
        <v>66</v>
      </c>
      <c r="AG11" s="198">
        <v>0</v>
      </c>
      <c r="AH11" s="198">
        <v>3941</v>
      </c>
      <c r="AI11" s="198">
        <v>190</v>
      </c>
      <c r="AJ11" s="198">
        <v>273</v>
      </c>
      <c r="AK11" s="198">
        <v>0</v>
      </c>
      <c r="AL11" s="198">
        <v>2563</v>
      </c>
      <c r="AM11" s="198">
        <v>0</v>
      </c>
      <c r="AN11" s="198">
        <v>0</v>
      </c>
      <c r="AO11" s="198">
        <v>618</v>
      </c>
      <c r="AP11" s="198">
        <v>0</v>
      </c>
      <c r="AQ11" s="198">
        <v>1273</v>
      </c>
      <c r="AR11" s="198">
        <v>5808</v>
      </c>
      <c r="AS11" s="198">
        <v>0</v>
      </c>
      <c r="AT11" s="198">
        <v>0</v>
      </c>
      <c r="AU11" s="198">
        <v>584</v>
      </c>
      <c r="AV11" s="198">
        <v>1219</v>
      </c>
      <c r="AW11" s="198">
        <v>0</v>
      </c>
      <c r="AX11" s="198">
        <v>0</v>
      </c>
      <c r="AY11" s="198">
        <v>0</v>
      </c>
      <c r="AZ11" s="198">
        <v>27</v>
      </c>
      <c r="BA11" s="198">
        <v>0</v>
      </c>
      <c r="BB11" s="198">
        <v>2653</v>
      </c>
      <c r="BC11" s="198">
        <v>0</v>
      </c>
      <c r="BD11" s="198">
        <v>0</v>
      </c>
      <c r="BE11" s="198">
        <v>0</v>
      </c>
      <c r="BF11" s="198">
        <v>6039</v>
      </c>
      <c r="BG11" s="198">
        <v>0</v>
      </c>
      <c r="BH11" s="198">
        <v>0</v>
      </c>
      <c r="BI11" s="198">
        <v>947</v>
      </c>
      <c r="BJ11" s="198">
        <v>0</v>
      </c>
      <c r="BK11" s="198">
        <v>114</v>
      </c>
      <c r="BL11" s="198">
        <v>319</v>
      </c>
      <c r="BM11" s="198">
        <v>0</v>
      </c>
      <c r="BN11" s="198">
        <v>0</v>
      </c>
      <c r="BO11" s="198">
        <v>260</v>
      </c>
      <c r="BP11" s="198">
        <v>159</v>
      </c>
      <c r="BQ11" s="198">
        <v>0</v>
      </c>
      <c r="BR11" s="198">
        <v>0</v>
      </c>
      <c r="BS11" s="198">
        <v>0</v>
      </c>
      <c r="BT11" s="198">
        <v>0</v>
      </c>
      <c r="BU11" s="198">
        <v>0</v>
      </c>
      <c r="BV11" s="198">
        <v>0</v>
      </c>
      <c r="BW11" s="198">
        <v>0</v>
      </c>
      <c r="BX11" s="198">
        <v>0</v>
      </c>
      <c r="BY11" s="198">
        <v>0</v>
      </c>
      <c r="BZ11" s="198">
        <v>1085</v>
      </c>
      <c r="CA11" s="198">
        <v>0</v>
      </c>
      <c r="CB11" s="198">
        <v>0</v>
      </c>
      <c r="CC11" s="198">
        <v>0</v>
      </c>
      <c r="CD11" s="198">
        <v>0</v>
      </c>
      <c r="CE11" s="198">
        <v>0</v>
      </c>
      <c r="CF11" s="198">
        <v>485</v>
      </c>
      <c r="CG11" s="198">
        <v>0</v>
      </c>
      <c r="CH11" s="198">
        <v>0</v>
      </c>
      <c r="CI11" s="198">
        <v>3</v>
      </c>
      <c r="CJ11" s="198">
        <v>9</v>
      </c>
      <c r="CK11" s="198">
        <v>0</v>
      </c>
      <c r="CL11" s="198">
        <v>0</v>
      </c>
      <c r="CM11" s="198">
        <v>0</v>
      </c>
      <c r="CN11" s="198">
        <v>0</v>
      </c>
      <c r="CO11" s="198">
        <v>0</v>
      </c>
      <c r="CP11" s="198">
        <v>0</v>
      </c>
      <c r="CQ11" s="198">
        <v>0</v>
      </c>
      <c r="CR11" s="198">
        <v>0</v>
      </c>
      <c r="CS11" s="198">
        <v>0</v>
      </c>
      <c r="CT11" s="198">
        <v>0</v>
      </c>
      <c r="CU11" s="198">
        <v>0</v>
      </c>
      <c r="CV11" s="198">
        <v>0</v>
      </c>
      <c r="CW11" s="198">
        <v>0</v>
      </c>
      <c r="CX11" s="198">
        <v>0</v>
      </c>
      <c r="CY11" s="198">
        <v>0</v>
      </c>
      <c r="CZ11" s="198">
        <v>0</v>
      </c>
      <c r="DA11" s="198">
        <v>0</v>
      </c>
      <c r="DB11" s="198">
        <v>0</v>
      </c>
      <c r="DC11" s="198">
        <v>0</v>
      </c>
      <c r="DD11" s="198">
        <v>0</v>
      </c>
      <c r="DE11" s="198">
        <v>0</v>
      </c>
      <c r="DF11" s="198">
        <v>0</v>
      </c>
      <c r="DG11" s="198">
        <v>0</v>
      </c>
      <c r="DH11" s="198">
        <v>0</v>
      </c>
      <c r="DI11" s="198">
        <v>0</v>
      </c>
      <c r="DJ11" s="198">
        <v>0</v>
      </c>
      <c r="DK11" s="198">
        <v>0</v>
      </c>
      <c r="DL11" s="198">
        <v>0</v>
      </c>
      <c r="DM11" s="198">
        <v>0</v>
      </c>
      <c r="DN11" s="198">
        <v>0</v>
      </c>
      <c r="DO11" s="198">
        <v>0</v>
      </c>
      <c r="DP11" s="198">
        <v>0</v>
      </c>
      <c r="DQ11" s="198">
        <v>0</v>
      </c>
      <c r="DR11" s="198">
        <v>0</v>
      </c>
      <c r="DS11" s="198">
        <v>1770961</v>
      </c>
      <c r="DT11" s="198">
        <v>1462048</v>
      </c>
      <c r="DU11" s="198">
        <v>78160</v>
      </c>
      <c r="DV11" s="198">
        <v>0</v>
      </c>
      <c r="DW11" s="198">
        <v>63556</v>
      </c>
      <c r="DX11" s="198">
        <v>132317</v>
      </c>
      <c r="DY11" s="198">
        <v>0</v>
      </c>
      <c r="DZ11" s="198">
        <v>0</v>
      </c>
      <c r="EA11" s="198">
        <v>0</v>
      </c>
      <c r="EB11" s="198">
        <v>7763</v>
      </c>
      <c r="EC11" s="198">
        <v>0</v>
      </c>
      <c r="ED11" s="198">
        <v>620423</v>
      </c>
      <c r="EE11" s="198">
        <v>46032</v>
      </c>
      <c r="EF11" s="198">
        <v>55313</v>
      </c>
      <c r="EG11" s="198">
        <v>0</v>
      </c>
      <c r="EH11" s="198">
        <v>192376</v>
      </c>
      <c r="EI11" s="198">
        <v>0</v>
      </c>
      <c r="EJ11" s="198">
        <v>0</v>
      </c>
      <c r="EK11" s="198">
        <v>291377</v>
      </c>
      <c r="EL11" s="198">
        <v>0</v>
      </c>
      <c r="EM11" s="198">
        <v>308850</v>
      </c>
      <c r="EN11" s="198">
        <v>1564890</v>
      </c>
      <c r="EO11" s="198">
        <v>0</v>
      </c>
      <c r="EP11" s="198">
        <v>0</v>
      </c>
      <c r="EQ11" s="198">
        <v>173463</v>
      </c>
      <c r="ER11" s="198">
        <v>203704</v>
      </c>
      <c r="ES11" s="198">
        <v>0</v>
      </c>
      <c r="ET11" s="198">
        <v>0</v>
      </c>
      <c r="EU11" s="198">
        <v>0</v>
      </c>
      <c r="EV11" s="198">
        <v>6525</v>
      </c>
      <c r="EW11" s="198">
        <v>0</v>
      </c>
      <c r="EX11" s="198">
        <v>501490</v>
      </c>
      <c r="EY11" s="198">
        <v>0</v>
      </c>
      <c r="EZ11" s="198">
        <v>0</v>
      </c>
      <c r="FA11" s="198">
        <v>0</v>
      </c>
      <c r="FB11" s="198">
        <v>717270</v>
      </c>
      <c r="FC11" s="198">
        <v>0</v>
      </c>
      <c r="FD11" s="198">
        <v>0</v>
      </c>
      <c r="FE11" s="198">
        <v>326269</v>
      </c>
      <c r="FF11" s="198">
        <v>0</v>
      </c>
      <c r="FG11" s="198">
        <v>28931</v>
      </c>
      <c r="FH11" s="198">
        <v>274996</v>
      </c>
      <c r="FI11" s="198">
        <v>0</v>
      </c>
      <c r="FJ11" s="198">
        <v>0</v>
      </c>
      <c r="FK11" s="198">
        <v>295784</v>
      </c>
      <c r="FL11" s="198">
        <v>136583</v>
      </c>
      <c r="FM11" s="198">
        <v>0</v>
      </c>
      <c r="FN11" s="198">
        <v>0</v>
      </c>
      <c r="FO11" s="198">
        <v>0</v>
      </c>
      <c r="FP11" s="198">
        <v>0</v>
      </c>
      <c r="FQ11" s="198">
        <v>0</v>
      </c>
      <c r="FR11" s="198">
        <v>0</v>
      </c>
      <c r="FS11" s="198">
        <v>0</v>
      </c>
      <c r="FT11" s="198">
        <v>0</v>
      </c>
      <c r="FU11" s="198">
        <v>0</v>
      </c>
      <c r="FV11" s="198">
        <v>447253</v>
      </c>
      <c r="FW11" s="198">
        <v>0</v>
      </c>
      <c r="FX11" s="198">
        <v>0</v>
      </c>
      <c r="FY11" s="198">
        <v>0</v>
      </c>
      <c r="FZ11" s="198">
        <v>0</v>
      </c>
      <c r="GA11" s="198">
        <v>0</v>
      </c>
      <c r="GB11" s="198">
        <v>431842</v>
      </c>
      <c r="GC11" s="198">
        <v>0</v>
      </c>
      <c r="GD11" s="198">
        <v>0</v>
      </c>
      <c r="GE11" s="198">
        <v>6251</v>
      </c>
      <c r="GF11" s="198">
        <v>5559</v>
      </c>
      <c r="GG11" s="198">
        <v>0</v>
      </c>
      <c r="GH11" s="198">
        <v>0</v>
      </c>
      <c r="GI11" s="198">
        <v>0</v>
      </c>
      <c r="GJ11" s="198">
        <v>0</v>
      </c>
      <c r="GK11" s="198">
        <v>0</v>
      </c>
      <c r="GL11" s="198">
        <v>0</v>
      </c>
      <c r="GM11" s="198">
        <v>0</v>
      </c>
      <c r="GN11" s="198">
        <v>0</v>
      </c>
      <c r="GO11" s="198">
        <v>0</v>
      </c>
      <c r="GP11" s="198">
        <v>0</v>
      </c>
      <c r="GQ11" s="198">
        <v>0</v>
      </c>
      <c r="GR11" s="198">
        <v>0</v>
      </c>
      <c r="GS11" s="198">
        <v>0</v>
      </c>
      <c r="GT11" s="198">
        <v>0</v>
      </c>
      <c r="GU11" s="198">
        <v>0</v>
      </c>
      <c r="GV11" s="198">
        <v>0</v>
      </c>
      <c r="GW11" s="198">
        <v>0</v>
      </c>
      <c r="GX11" s="198">
        <v>0</v>
      </c>
      <c r="GY11" s="198">
        <v>0</v>
      </c>
      <c r="GZ11" s="198">
        <v>0</v>
      </c>
      <c r="HA11" s="198">
        <v>0</v>
      </c>
      <c r="HB11" s="198">
        <v>0</v>
      </c>
      <c r="HC11" s="198">
        <v>0</v>
      </c>
      <c r="HD11" s="198">
        <v>0</v>
      </c>
      <c r="HE11" s="198">
        <v>0</v>
      </c>
      <c r="HF11" s="198">
        <v>0</v>
      </c>
      <c r="HG11" s="198">
        <v>0</v>
      </c>
      <c r="HH11" s="198">
        <v>0</v>
      </c>
      <c r="HI11" s="198">
        <v>0</v>
      </c>
      <c r="HJ11" s="198">
        <v>0</v>
      </c>
      <c r="HK11" s="198">
        <v>0</v>
      </c>
      <c r="HL11" s="198">
        <v>0</v>
      </c>
      <c r="HM11" s="198">
        <v>0</v>
      </c>
      <c r="HN11" s="198">
        <v>0</v>
      </c>
      <c r="HP11" s="199" t="s">
        <v>145</v>
      </c>
      <c r="HQ11" s="197">
        <f>'Relative Weights'!$H$1</f>
        <v>2019</v>
      </c>
      <c r="HR11" s="198">
        <v>46188</v>
      </c>
      <c r="HS11" s="198">
        <v>90241</v>
      </c>
      <c r="HT11" s="198">
        <v>10169</v>
      </c>
      <c r="HU11" s="198">
        <v>0</v>
      </c>
      <c r="HV11" s="198">
        <v>120</v>
      </c>
      <c r="HW11" s="198">
        <v>752</v>
      </c>
      <c r="HX11" s="198">
        <v>0</v>
      </c>
      <c r="HY11" s="198">
        <v>0</v>
      </c>
      <c r="HZ11" s="198">
        <v>0</v>
      </c>
      <c r="IA11" s="198">
        <v>276</v>
      </c>
      <c r="IB11" s="198">
        <v>0</v>
      </c>
      <c r="IC11" s="198">
        <v>22210</v>
      </c>
      <c r="ID11" s="198">
        <v>2034</v>
      </c>
      <c r="IE11" s="198">
        <v>4068</v>
      </c>
      <c r="IF11" s="198">
        <v>0</v>
      </c>
      <c r="IG11" s="198">
        <v>22293</v>
      </c>
      <c r="IH11" s="198">
        <v>0</v>
      </c>
      <c r="II11" s="198">
        <v>0</v>
      </c>
      <c r="IJ11" s="198">
        <v>2399</v>
      </c>
      <c r="IK11" s="198">
        <v>0</v>
      </c>
      <c r="IL11" s="198">
        <v>8055</v>
      </c>
      <c r="IM11" s="198">
        <v>96588</v>
      </c>
      <c r="IN11" s="198">
        <v>0</v>
      </c>
      <c r="IO11" s="198">
        <v>0</v>
      </c>
      <c r="IP11" s="198">
        <v>327</v>
      </c>
      <c r="IQ11" s="198">
        <v>1158</v>
      </c>
      <c r="IR11" s="198">
        <v>0</v>
      </c>
      <c r="IS11" s="198">
        <v>0</v>
      </c>
      <c r="IT11" s="198">
        <v>0</v>
      </c>
      <c r="IU11" s="198">
        <v>232</v>
      </c>
      <c r="IV11" s="198">
        <v>0</v>
      </c>
      <c r="IW11" s="198">
        <v>17952</v>
      </c>
      <c r="IX11" s="198">
        <v>0</v>
      </c>
      <c r="IY11" s="198">
        <v>0</v>
      </c>
      <c r="IZ11" s="198">
        <v>0</v>
      </c>
      <c r="JA11" s="198">
        <v>83119</v>
      </c>
      <c r="JB11" s="198">
        <v>0</v>
      </c>
      <c r="JC11" s="198">
        <v>0</v>
      </c>
      <c r="JD11" s="198">
        <v>2686</v>
      </c>
      <c r="JE11" s="198">
        <v>0</v>
      </c>
      <c r="JF11" s="198">
        <v>755</v>
      </c>
      <c r="JG11" s="198">
        <v>16973</v>
      </c>
      <c r="JH11" s="198">
        <v>0</v>
      </c>
      <c r="JI11" s="198">
        <v>0</v>
      </c>
      <c r="JJ11" s="198">
        <v>558</v>
      </c>
      <c r="JK11" s="198">
        <v>776</v>
      </c>
      <c r="JL11" s="198">
        <v>0</v>
      </c>
      <c r="JM11" s="198">
        <v>0</v>
      </c>
      <c r="JN11" s="198">
        <v>0</v>
      </c>
      <c r="JO11" s="198">
        <v>0</v>
      </c>
      <c r="JP11" s="198">
        <v>0</v>
      </c>
      <c r="JQ11" s="198">
        <v>0</v>
      </c>
      <c r="JR11" s="198">
        <v>0</v>
      </c>
      <c r="JS11" s="198">
        <v>0</v>
      </c>
      <c r="JT11" s="198">
        <v>0</v>
      </c>
      <c r="JU11" s="198">
        <v>51829</v>
      </c>
      <c r="JV11" s="198">
        <v>0</v>
      </c>
      <c r="JW11" s="198">
        <v>0</v>
      </c>
      <c r="JX11" s="198">
        <v>0</v>
      </c>
      <c r="JY11" s="198">
        <v>0</v>
      </c>
      <c r="JZ11" s="198">
        <v>0</v>
      </c>
      <c r="KA11" s="198">
        <v>26654</v>
      </c>
      <c r="KB11" s="198">
        <v>0</v>
      </c>
      <c r="KC11" s="198">
        <v>0</v>
      </c>
      <c r="KD11" s="198">
        <v>12</v>
      </c>
      <c r="KE11" s="198">
        <v>32</v>
      </c>
      <c r="KF11" s="198">
        <v>0</v>
      </c>
      <c r="KG11" s="198">
        <v>0</v>
      </c>
      <c r="KH11" s="198">
        <v>0</v>
      </c>
      <c r="KI11" s="198">
        <v>0</v>
      </c>
      <c r="KJ11" s="198">
        <v>0</v>
      </c>
      <c r="KK11" s="198">
        <v>0</v>
      </c>
      <c r="KL11" s="198">
        <v>0</v>
      </c>
      <c r="KM11" s="198">
        <v>0</v>
      </c>
      <c r="KN11" s="198">
        <v>0</v>
      </c>
      <c r="KO11" s="198">
        <v>0</v>
      </c>
      <c r="KP11" s="198">
        <v>0</v>
      </c>
      <c r="KQ11" s="198">
        <v>0</v>
      </c>
      <c r="KR11" s="198">
        <v>0</v>
      </c>
      <c r="KS11" s="198">
        <v>0</v>
      </c>
      <c r="KT11" s="198">
        <v>0</v>
      </c>
      <c r="KU11" s="198">
        <v>0</v>
      </c>
      <c r="KV11" s="198">
        <v>0</v>
      </c>
      <c r="KW11" s="198">
        <v>0</v>
      </c>
      <c r="KX11" s="198">
        <v>0</v>
      </c>
      <c r="KY11" s="198">
        <v>0</v>
      </c>
      <c r="KZ11" s="198">
        <v>0</v>
      </c>
      <c r="LA11" s="198">
        <v>0</v>
      </c>
      <c r="LB11" s="198">
        <v>0</v>
      </c>
      <c r="LC11" s="198">
        <v>0</v>
      </c>
      <c r="LD11" s="198">
        <v>0</v>
      </c>
      <c r="LE11" s="198">
        <v>0</v>
      </c>
      <c r="LF11" s="198">
        <v>0</v>
      </c>
      <c r="LG11" s="198">
        <v>0</v>
      </c>
      <c r="LH11" s="198">
        <v>0</v>
      </c>
      <c r="LI11" s="198">
        <v>0</v>
      </c>
      <c r="LJ11" s="198">
        <v>0</v>
      </c>
      <c r="LK11" s="198">
        <v>0</v>
      </c>
      <c r="LL11" s="198">
        <v>0</v>
      </c>
      <c r="LM11" s="198">
        <v>0</v>
      </c>
      <c r="LN11" s="198">
        <v>0</v>
      </c>
      <c r="LO11" s="198">
        <v>1290366</v>
      </c>
      <c r="LP11" s="198">
        <v>4778</v>
      </c>
      <c r="LQ11" s="198">
        <v>0</v>
      </c>
      <c r="LR11" s="198">
        <v>0</v>
      </c>
      <c r="LS11" s="198">
        <v>0</v>
      </c>
      <c r="LT11" s="198">
        <v>0</v>
      </c>
      <c r="LU11" s="198">
        <v>0</v>
      </c>
      <c r="LV11" s="198">
        <v>0</v>
      </c>
      <c r="LW11" s="198">
        <v>472</v>
      </c>
      <c r="LX11" s="198">
        <v>0</v>
      </c>
      <c r="LY11" s="198">
        <v>46156</v>
      </c>
      <c r="LZ11" s="198">
        <v>8068</v>
      </c>
      <c r="MA11" s="198">
        <v>6500</v>
      </c>
      <c r="MB11" s="198">
        <v>0</v>
      </c>
      <c r="MC11" s="198">
        <v>24169</v>
      </c>
      <c r="MD11" s="198">
        <v>0</v>
      </c>
      <c r="ME11" s="198">
        <v>0</v>
      </c>
      <c r="MF11" s="198">
        <v>0</v>
      </c>
      <c r="MG11" s="198">
        <v>0</v>
      </c>
      <c r="MH11" s="198">
        <v>39692</v>
      </c>
      <c r="MI11" s="198">
        <v>2376991</v>
      </c>
      <c r="MJ11" s="198">
        <v>0</v>
      </c>
      <c r="MK11" s="198">
        <v>0</v>
      </c>
      <c r="ML11" s="198">
        <v>190283</v>
      </c>
      <c r="MM11" s="198">
        <v>199974</v>
      </c>
      <c r="MN11" s="198">
        <v>0</v>
      </c>
      <c r="MO11" s="198">
        <v>0</v>
      </c>
      <c r="MP11" s="198">
        <v>0</v>
      </c>
      <c r="MQ11" s="198">
        <v>0</v>
      </c>
      <c r="MR11" s="198">
        <v>0</v>
      </c>
      <c r="MS11" s="198">
        <v>30792</v>
      </c>
      <c r="MT11" s="198">
        <v>0</v>
      </c>
      <c r="MU11" s="198">
        <v>0</v>
      </c>
      <c r="MV11" s="198">
        <v>0</v>
      </c>
      <c r="MW11" s="198">
        <v>76566</v>
      </c>
      <c r="MX11" s="198">
        <v>0</v>
      </c>
      <c r="MY11" s="198">
        <v>0</v>
      </c>
      <c r="MZ11" s="198">
        <v>50958</v>
      </c>
      <c r="NA11" s="198">
        <v>0</v>
      </c>
      <c r="NB11" s="198">
        <v>59540</v>
      </c>
      <c r="NC11" s="198">
        <v>1086625</v>
      </c>
      <c r="ND11" s="198">
        <v>0</v>
      </c>
      <c r="NE11" s="198">
        <v>0</v>
      </c>
      <c r="NF11" s="198">
        <v>211426</v>
      </c>
      <c r="NG11" s="198">
        <v>283297</v>
      </c>
      <c r="NH11" s="198">
        <v>0</v>
      </c>
      <c r="NI11" s="198">
        <v>0</v>
      </c>
      <c r="NJ11" s="198">
        <v>0</v>
      </c>
      <c r="NK11" s="198">
        <v>0</v>
      </c>
      <c r="NL11" s="198">
        <v>0</v>
      </c>
      <c r="NM11" s="198">
        <v>0</v>
      </c>
      <c r="NN11" s="198">
        <v>0</v>
      </c>
      <c r="NO11" s="198">
        <v>0</v>
      </c>
      <c r="NP11" s="198">
        <v>0</v>
      </c>
      <c r="NQ11" s="198">
        <v>100700</v>
      </c>
      <c r="NR11" s="198">
        <v>0</v>
      </c>
      <c r="NS11" s="198">
        <v>0</v>
      </c>
      <c r="NT11" s="198">
        <v>0</v>
      </c>
      <c r="NU11" s="198">
        <v>0</v>
      </c>
      <c r="NV11" s="198">
        <v>0</v>
      </c>
      <c r="NW11" s="198">
        <v>2037421</v>
      </c>
      <c r="NX11" s="198">
        <v>0</v>
      </c>
      <c r="NY11" s="198">
        <v>0</v>
      </c>
      <c r="NZ11" s="198">
        <v>21142</v>
      </c>
      <c r="OA11" s="198">
        <v>72213</v>
      </c>
      <c r="OB11" s="198">
        <v>0</v>
      </c>
      <c r="OC11" s="198">
        <v>0</v>
      </c>
      <c r="OD11" s="198">
        <v>0</v>
      </c>
      <c r="OE11" s="198">
        <v>0</v>
      </c>
      <c r="OF11" s="198">
        <v>0</v>
      </c>
      <c r="OG11" s="198">
        <v>0</v>
      </c>
      <c r="OH11" s="198">
        <v>0</v>
      </c>
      <c r="OI11" s="198">
        <v>0</v>
      </c>
      <c r="OJ11" s="198">
        <v>0</v>
      </c>
      <c r="OK11" s="198">
        <v>0</v>
      </c>
      <c r="OL11" s="198">
        <v>0</v>
      </c>
      <c r="OM11" s="198">
        <v>0</v>
      </c>
      <c r="ON11" s="198">
        <v>0</v>
      </c>
      <c r="OO11" s="198">
        <v>0</v>
      </c>
      <c r="OP11" s="198">
        <v>0</v>
      </c>
      <c r="OQ11" s="198">
        <v>0</v>
      </c>
      <c r="OR11" s="198">
        <v>0</v>
      </c>
      <c r="OS11" s="198">
        <v>0</v>
      </c>
      <c r="OT11" s="198">
        <v>0</v>
      </c>
      <c r="OU11" s="198">
        <v>0</v>
      </c>
      <c r="OV11" s="198">
        <v>0</v>
      </c>
      <c r="OW11" s="198">
        <v>0</v>
      </c>
      <c r="OX11" s="198">
        <v>0</v>
      </c>
      <c r="OY11" s="198">
        <v>0</v>
      </c>
      <c r="OZ11" s="198">
        <v>0</v>
      </c>
      <c r="PA11" s="198">
        <v>0</v>
      </c>
      <c r="PB11" s="198">
        <v>0</v>
      </c>
      <c r="PC11" s="198">
        <v>0</v>
      </c>
      <c r="PD11" s="198">
        <v>0</v>
      </c>
      <c r="PE11" s="198">
        <v>0</v>
      </c>
      <c r="PF11" s="198">
        <v>0</v>
      </c>
      <c r="PG11" s="198">
        <v>0</v>
      </c>
      <c r="PH11" s="198">
        <v>0</v>
      </c>
      <c r="PI11" s="198">
        <v>0</v>
      </c>
      <c r="PJ11" s="198">
        <v>1244167</v>
      </c>
      <c r="PK11" s="198">
        <v>3852778</v>
      </c>
      <c r="PL11" s="198">
        <v>89714</v>
      </c>
      <c r="PM11" s="198">
        <v>490963</v>
      </c>
      <c r="PN11" s="198">
        <v>0</v>
      </c>
      <c r="PO11" s="198">
        <v>887283</v>
      </c>
      <c r="PP11" s="198">
        <v>0</v>
      </c>
      <c r="PQ11" s="198">
        <v>0</v>
      </c>
      <c r="PR11" s="198">
        <v>0</v>
      </c>
      <c r="PS11" s="198">
        <v>2958</v>
      </c>
      <c r="PT11" s="198">
        <v>0</v>
      </c>
      <c r="PU11" s="198">
        <v>1519225</v>
      </c>
      <c r="PV11" s="198">
        <v>170555</v>
      </c>
      <c r="PW11" s="198">
        <v>79855</v>
      </c>
      <c r="PX11" s="198">
        <v>0</v>
      </c>
      <c r="PY11" s="198">
        <v>1041078</v>
      </c>
      <c r="PZ11" s="198">
        <v>0</v>
      </c>
      <c r="QA11" s="198">
        <v>0</v>
      </c>
      <c r="QB11" s="198">
        <v>480119</v>
      </c>
      <c r="QC11" s="198">
        <v>0</v>
      </c>
      <c r="QD11" s="294">
        <v>1</v>
      </c>
    </row>
    <row r="12" spans="1:446" x14ac:dyDescent="0.2">
      <c r="A12" s="197" t="s">
        <v>104</v>
      </c>
      <c r="B12" s="197" t="s">
        <v>104</v>
      </c>
      <c r="C12" s="198">
        <f>ROUND(PVAMU!H18,0)-ROUND(PVAMU!H288,0)</f>
        <v>0</v>
      </c>
      <c r="D12" s="307">
        <v>3630</v>
      </c>
      <c r="E12" s="197" t="s">
        <v>692</v>
      </c>
      <c r="F12" s="197">
        <v>2019</v>
      </c>
      <c r="G12" s="198">
        <v>49872821</v>
      </c>
      <c r="H12" s="198">
        <v>18833911</v>
      </c>
      <c r="I12" s="198">
        <v>26694056</v>
      </c>
      <c r="J12" s="198">
        <v>20316938</v>
      </c>
      <c r="K12" s="198">
        <v>20635085</v>
      </c>
      <c r="L12" s="197" t="s">
        <v>743</v>
      </c>
      <c r="M12" s="197" t="s">
        <v>744</v>
      </c>
      <c r="N12" s="197" t="s">
        <v>745</v>
      </c>
      <c r="O12" s="198">
        <v>5045</v>
      </c>
      <c r="P12" s="198">
        <v>3486</v>
      </c>
      <c r="Q12" s="198">
        <v>853</v>
      </c>
      <c r="R12" s="198">
        <v>132</v>
      </c>
      <c r="S12" s="198">
        <v>0</v>
      </c>
      <c r="T12" s="200" t="s">
        <v>791</v>
      </c>
      <c r="U12" s="200" t="s">
        <v>792</v>
      </c>
      <c r="V12" s="200" t="s">
        <v>793</v>
      </c>
      <c r="W12" s="198">
        <v>88212</v>
      </c>
      <c r="X12" s="198">
        <v>30415</v>
      </c>
      <c r="Y12" s="198">
        <v>10922</v>
      </c>
      <c r="Z12" s="198">
        <v>3348</v>
      </c>
      <c r="AA12" s="198">
        <v>2416</v>
      </c>
      <c r="AB12" s="198">
        <v>11378</v>
      </c>
      <c r="AC12" s="198">
        <v>6924</v>
      </c>
      <c r="AD12" s="198">
        <v>0</v>
      </c>
      <c r="AE12" s="198">
        <v>1173</v>
      </c>
      <c r="AF12" s="198">
        <v>0</v>
      </c>
      <c r="AG12" s="198">
        <v>0</v>
      </c>
      <c r="AH12" s="198">
        <v>1905</v>
      </c>
      <c r="AI12" s="198">
        <v>1612</v>
      </c>
      <c r="AJ12" s="198">
        <v>3036</v>
      </c>
      <c r="AK12" s="198">
        <v>0</v>
      </c>
      <c r="AL12" s="198">
        <v>14562</v>
      </c>
      <c r="AM12" s="198">
        <v>0</v>
      </c>
      <c r="AN12" s="198">
        <v>0</v>
      </c>
      <c r="AO12" s="198">
        <v>1743</v>
      </c>
      <c r="AP12" s="198">
        <v>763</v>
      </c>
      <c r="AQ12" s="198">
        <v>9259</v>
      </c>
      <c r="AR12" s="198">
        <v>6885</v>
      </c>
      <c r="AS12" s="198">
        <v>846</v>
      </c>
      <c r="AT12" s="198">
        <v>6501</v>
      </c>
      <c r="AU12" s="198">
        <v>819</v>
      </c>
      <c r="AV12" s="198">
        <v>9941</v>
      </c>
      <c r="AW12" s="198">
        <v>747</v>
      </c>
      <c r="AX12" s="198">
        <v>0</v>
      </c>
      <c r="AY12" s="198">
        <v>1818</v>
      </c>
      <c r="AZ12" s="198">
        <v>0</v>
      </c>
      <c r="BA12" s="198">
        <v>0</v>
      </c>
      <c r="BB12" s="198">
        <v>0</v>
      </c>
      <c r="BC12" s="198">
        <v>0</v>
      </c>
      <c r="BD12" s="198">
        <v>1893</v>
      </c>
      <c r="BE12" s="198">
        <v>0</v>
      </c>
      <c r="BF12" s="198">
        <v>7662</v>
      </c>
      <c r="BG12" s="198">
        <v>0</v>
      </c>
      <c r="BH12" s="198">
        <v>264</v>
      </c>
      <c r="BI12" s="198">
        <v>1297</v>
      </c>
      <c r="BJ12" s="198">
        <v>8133</v>
      </c>
      <c r="BK12" s="198">
        <v>1824</v>
      </c>
      <c r="BL12" s="198">
        <v>478</v>
      </c>
      <c r="BM12" s="198">
        <v>0</v>
      </c>
      <c r="BN12" s="198">
        <v>2829</v>
      </c>
      <c r="BO12" s="198">
        <v>0</v>
      </c>
      <c r="BP12" s="198">
        <v>3591</v>
      </c>
      <c r="BQ12" s="198">
        <v>897</v>
      </c>
      <c r="BR12" s="198">
        <v>0</v>
      </c>
      <c r="BS12" s="198">
        <v>0</v>
      </c>
      <c r="BT12" s="198">
        <v>0</v>
      </c>
      <c r="BU12" s="198">
        <v>0</v>
      </c>
      <c r="BV12" s="198">
        <v>0</v>
      </c>
      <c r="BW12" s="198">
        <v>0</v>
      </c>
      <c r="BX12" s="198">
        <v>375</v>
      </c>
      <c r="BY12" s="198">
        <v>0</v>
      </c>
      <c r="BZ12" s="198">
        <v>2514</v>
      </c>
      <c r="CA12" s="198">
        <v>0</v>
      </c>
      <c r="CB12" s="198">
        <v>0</v>
      </c>
      <c r="CC12" s="198">
        <v>27</v>
      </c>
      <c r="CD12" s="198">
        <v>1691</v>
      </c>
      <c r="CE12" s="198">
        <v>509</v>
      </c>
      <c r="CF12" s="198">
        <v>0</v>
      </c>
      <c r="CG12" s="198">
        <v>0</v>
      </c>
      <c r="CH12" s="198">
        <v>492</v>
      </c>
      <c r="CI12" s="198">
        <v>0</v>
      </c>
      <c r="CJ12" s="198">
        <v>337</v>
      </c>
      <c r="CK12" s="198">
        <v>0</v>
      </c>
      <c r="CL12" s="198">
        <v>0</v>
      </c>
      <c r="CM12" s="198">
        <v>0</v>
      </c>
      <c r="CN12" s="198">
        <v>0</v>
      </c>
      <c r="CO12" s="198">
        <v>0</v>
      </c>
      <c r="CP12" s="198">
        <v>0</v>
      </c>
      <c r="CQ12" s="198">
        <v>0</v>
      </c>
      <c r="CR12" s="198">
        <v>0</v>
      </c>
      <c r="CS12" s="198">
        <v>0</v>
      </c>
      <c r="CT12" s="198">
        <v>0</v>
      </c>
      <c r="CU12" s="198">
        <v>0</v>
      </c>
      <c r="CV12" s="198">
        <v>0</v>
      </c>
      <c r="CW12" s="198">
        <v>0</v>
      </c>
      <c r="CX12" s="198">
        <v>387</v>
      </c>
      <c r="CY12" s="198">
        <v>0</v>
      </c>
      <c r="CZ12" s="198">
        <v>0</v>
      </c>
      <c r="DA12" s="198">
        <v>0</v>
      </c>
      <c r="DB12" s="198">
        <v>0</v>
      </c>
      <c r="DC12" s="198">
        <v>0</v>
      </c>
      <c r="DD12" s="198">
        <v>0</v>
      </c>
      <c r="DE12" s="198">
        <v>0</v>
      </c>
      <c r="DF12" s="198">
        <v>0</v>
      </c>
      <c r="DG12" s="198">
        <v>0</v>
      </c>
      <c r="DH12" s="198">
        <v>0</v>
      </c>
      <c r="DI12" s="198">
        <v>0</v>
      </c>
      <c r="DJ12" s="198">
        <v>0</v>
      </c>
      <c r="DK12" s="198">
        <v>0</v>
      </c>
      <c r="DL12" s="198">
        <v>0</v>
      </c>
      <c r="DM12" s="198">
        <v>0</v>
      </c>
      <c r="DN12" s="198">
        <v>0</v>
      </c>
      <c r="DO12" s="198">
        <v>0</v>
      </c>
      <c r="DP12" s="198">
        <v>0</v>
      </c>
      <c r="DQ12" s="198">
        <v>0</v>
      </c>
      <c r="DR12" s="198">
        <v>0</v>
      </c>
      <c r="DS12" s="198">
        <v>5829624</v>
      </c>
      <c r="DT12" s="198">
        <v>2092793</v>
      </c>
      <c r="DU12" s="198">
        <v>1052865</v>
      </c>
      <c r="DV12" s="198">
        <v>217239</v>
      </c>
      <c r="DW12" s="198">
        <v>305125</v>
      </c>
      <c r="DX12" s="198">
        <v>1932598</v>
      </c>
      <c r="DY12" s="198">
        <v>392733</v>
      </c>
      <c r="DZ12" s="198">
        <v>0</v>
      </c>
      <c r="EA12" s="198">
        <v>106243</v>
      </c>
      <c r="EB12" s="198">
        <v>0</v>
      </c>
      <c r="EC12" s="198">
        <v>0</v>
      </c>
      <c r="ED12" s="198">
        <v>193897</v>
      </c>
      <c r="EE12" s="198">
        <v>125552</v>
      </c>
      <c r="EF12" s="198">
        <v>110392</v>
      </c>
      <c r="EG12" s="198">
        <v>0</v>
      </c>
      <c r="EH12" s="198">
        <v>894547</v>
      </c>
      <c r="EI12" s="198">
        <v>0</v>
      </c>
      <c r="EJ12" s="198">
        <v>0</v>
      </c>
      <c r="EK12" s="198">
        <v>182598</v>
      </c>
      <c r="EL12" s="198">
        <v>195598</v>
      </c>
      <c r="EM12" s="198">
        <v>1063539</v>
      </c>
      <c r="EN12" s="198">
        <v>818394</v>
      </c>
      <c r="EO12" s="198">
        <v>302102</v>
      </c>
      <c r="EP12" s="198">
        <v>591288</v>
      </c>
      <c r="EQ12" s="198">
        <v>175646</v>
      </c>
      <c r="ER12" s="198">
        <v>2597215</v>
      </c>
      <c r="ES12" s="198">
        <v>126618</v>
      </c>
      <c r="ET12" s="198">
        <v>0</v>
      </c>
      <c r="EU12" s="198">
        <v>198249</v>
      </c>
      <c r="EV12" s="198">
        <v>0</v>
      </c>
      <c r="EW12" s="198">
        <v>0</v>
      </c>
      <c r="EX12" s="198">
        <v>0</v>
      </c>
      <c r="EY12" s="198">
        <v>0</v>
      </c>
      <c r="EZ12" s="198">
        <v>127607</v>
      </c>
      <c r="FA12" s="198">
        <v>0</v>
      </c>
      <c r="FB12" s="198">
        <v>1201079</v>
      </c>
      <c r="FC12" s="198">
        <v>0</v>
      </c>
      <c r="FD12" s="198">
        <v>50739</v>
      </c>
      <c r="FE12" s="198">
        <v>277053</v>
      </c>
      <c r="FF12" s="198">
        <v>1917465</v>
      </c>
      <c r="FG12" s="198">
        <v>534180</v>
      </c>
      <c r="FH12" s="198">
        <v>252121</v>
      </c>
      <c r="FI12" s="198">
        <v>0</v>
      </c>
      <c r="FJ12" s="198">
        <v>715636</v>
      </c>
      <c r="FK12" s="198">
        <v>0</v>
      </c>
      <c r="FL12" s="198">
        <v>1558983</v>
      </c>
      <c r="FM12" s="198">
        <v>212937</v>
      </c>
      <c r="FN12" s="198">
        <v>0</v>
      </c>
      <c r="FO12" s="198">
        <v>0</v>
      </c>
      <c r="FP12" s="198">
        <v>0</v>
      </c>
      <c r="FQ12" s="198">
        <v>0</v>
      </c>
      <c r="FR12" s="198">
        <v>0</v>
      </c>
      <c r="FS12" s="198">
        <v>0</v>
      </c>
      <c r="FT12" s="198">
        <v>100758</v>
      </c>
      <c r="FU12" s="198">
        <v>0</v>
      </c>
      <c r="FV12" s="198">
        <v>561334</v>
      </c>
      <c r="FW12" s="198">
        <v>0</v>
      </c>
      <c r="FX12" s="198">
        <v>0</v>
      </c>
      <c r="FY12" s="198">
        <v>7648</v>
      </c>
      <c r="FZ12" s="198">
        <v>535207</v>
      </c>
      <c r="GA12" s="198">
        <v>373542</v>
      </c>
      <c r="GB12" s="198">
        <v>0</v>
      </c>
      <c r="GC12" s="198">
        <v>0</v>
      </c>
      <c r="GD12" s="198">
        <v>636805</v>
      </c>
      <c r="GE12" s="198">
        <v>0</v>
      </c>
      <c r="GF12" s="198">
        <v>345558</v>
      </c>
      <c r="GG12" s="198">
        <v>0</v>
      </c>
      <c r="GH12" s="198">
        <v>0</v>
      </c>
      <c r="GI12" s="198">
        <v>0</v>
      </c>
      <c r="GJ12" s="198">
        <v>0</v>
      </c>
      <c r="GK12" s="198">
        <v>0</v>
      </c>
      <c r="GL12" s="198">
        <v>0</v>
      </c>
      <c r="GM12" s="198">
        <v>0</v>
      </c>
      <c r="GN12" s="198">
        <v>0</v>
      </c>
      <c r="GO12" s="198">
        <v>0</v>
      </c>
      <c r="GP12" s="198">
        <v>0</v>
      </c>
      <c r="GQ12" s="198">
        <v>0</v>
      </c>
      <c r="GR12" s="198">
        <v>0</v>
      </c>
      <c r="GS12" s="198">
        <v>0</v>
      </c>
      <c r="GT12" s="198">
        <v>253783</v>
      </c>
      <c r="GU12" s="198">
        <v>0</v>
      </c>
      <c r="GV12" s="198">
        <v>0</v>
      </c>
      <c r="GW12" s="198">
        <v>0</v>
      </c>
      <c r="GX12" s="198">
        <v>0</v>
      </c>
      <c r="GY12" s="198">
        <v>0</v>
      </c>
      <c r="GZ12" s="198">
        <v>0</v>
      </c>
      <c r="HA12" s="198">
        <v>0</v>
      </c>
      <c r="HB12" s="198">
        <v>0</v>
      </c>
      <c r="HC12" s="198">
        <v>0</v>
      </c>
      <c r="HD12" s="198">
        <v>0</v>
      </c>
      <c r="HE12" s="198">
        <v>0</v>
      </c>
      <c r="HF12" s="198">
        <v>0</v>
      </c>
      <c r="HG12" s="198">
        <v>0</v>
      </c>
      <c r="HH12" s="198">
        <v>0</v>
      </c>
      <c r="HI12" s="198">
        <v>0</v>
      </c>
      <c r="HJ12" s="198">
        <v>0</v>
      </c>
      <c r="HK12" s="198">
        <v>0</v>
      </c>
      <c r="HL12" s="198">
        <v>0</v>
      </c>
      <c r="HM12" s="198">
        <v>0</v>
      </c>
      <c r="HN12" s="198">
        <v>0</v>
      </c>
      <c r="HP12" s="199" t="s">
        <v>146</v>
      </c>
      <c r="HQ12" s="197">
        <f>'Relative Weights'!$H$1</f>
        <v>2019</v>
      </c>
      <c r="HR12" s="198">
        <v>55365</v>
      </c>
      <c r="HS12" s="198">
        <v>0</v>
      </c>
      <c r="HT12" s="198">
        <v>0</v>
      </c>
      <c r="HU12" s="198">
        <v>0</v>
      </c>
      <c r="HV12" s="198">
        <v>15259</v>
      </c>
      <c r="HW12" s="198">
        <v>25605</v>
      </c>
      <c r="HX12" s="198">
        <v>0</v>
      </c>
      <c r="HY12" s="198">
        <v>0</v>
      </c>
      <c r="HZ12" s="198">
        <v>0</v>
      </c>
      <c r="IA12" s="198">
        <v>0</v>
      </c>
      <c r="IB12" s="198">
        <v>0</v>
      </c>
      <c r="IC12" s="198">
        <v>0</v>
      </c>
      <c r="ID12" s="198">
        <v>0</v>
      </c>
      <c r="IE12" s="198">
        <v>0</v>
      </c>
      <c r="IF12" s="198">
        <v>0</v>
      </c>
      <c r="IG12" s="198">
        <v>0</v>
      </c>
      <c r="IH12" s="198">
        <v>0</v>
      </c>
      <c r="II12" s="198">
        <v>0</v>
      </c>
      <c r="IJ12" s="198">
        <v>0</v>
      </c>
      <c r="IK12" s="198">
        <v>0</v>
      </c>
      <c r="IL12" s="198">
        <v>10101</v>
      </c>
      <c r="IM12" s="198">
        <v>0</v>
      </c>
      <c r="IN12" s="198">
        <v>0</v>
      </c>
      <c r="IO12" s="198">
        <v>0</v>
      </c>
      <c r="IP12" s="198">
        <v>8784</v>
      </c>
      <c r="IQ12" s="198">
        <v>34410</v>
      </c>
      <c r="IR12" s="198">
        <v>0</v>
      </c>
      <c r="IS12" s="198">
        <v>0</v>
      </c>
      <c r="IT12" s="198">
        <v>0</v>
      </c>
      <c r="IU12" s="198">
        <v>0</v>
      </c>
      <c r="IV12" s="198">
        <v>0</v>
      </c>
      <c r="IW12" s="198">
        <v>0</v>
      </c>
      <c r="IX12" s="198">
        <v>0</v>
      </c>
      <c r="IY12" s="198">
        <v>0</v>
      </c>
      <c r="IZ12" s="198">
        <v>0</v>
      </c>
      <c r="JA12" s="198">
        <v>0</v>
      </c>
      <c r="JB12" s="198">
        <v>0</v>
      </c>
      <c r="JC12" s="198">
        <v>0</v>
      </c>
      <c r="JD12" s="198">
        <v>0</v>
      </c>
      <c r="JE12" s="198">
        <v>0</v>
      </c>
      <c r="JF12" s="198">
        <v>5073</v>
      </c>
      <c r="JG12" s="198">
        <v>0</v>
      </c>
      <c r="JH12" s="198">
        <v>0</v>
      </c>
      <c r="JI12" s="198">
        <v>0</v>
      </c>
      <c r="JJ12" s="198">
        <v>0</v>
      </c>
      <c r="JK12" s="198">
        <v>20655</v>
      </c>
      <c r="JL12" s="198">
        <v>0</v>
      </c>
      <c r="JM12" s="198">
        <v>0</v>
      </c>
      <c r="JN12" s="198">
        <v>0</v>
      </c>
      <c r="JO12" s="198">
        <v>0</v>
      </c>
      <c r="JP12" s="198">
        <v>0</v>
      </c>
      <c r="JQ12" s="198">
        <v>0</v>
      </c>
      <c r="JR12" s="198">
        <v>0</v>
      </c>
      <c r="JS12" s="198">
        <v>0</v>
      </c>
      <c r="JT12" s="198">
        <v>0</v>
      </c>
      <c r="JU12" s="198">
        <v>0</v>
      </c>
      <c r="JV12" s="198">
        <v>0</v>
      </c>
      <c r="JW12" s="198">
        <v>0</v>
      </c>
      <c r="JX12" s="198">
        <v>0</v>
      </c>
      <c r="JY12" s="198">
        <v>0</v>
      </c>
      <c r="JZ12" s="198">
        <v>3548</v>
      </c>
      <c r="KA12" s="198">
        <v>0</v>
      </c>
      <c r="KB12" s="198">
        <v>0</v>
      </c>
      <c r="KC12" s="198">
        <v>0</v>
      </c>
      <c r="KD12" s="198">
        <v>0</v>
      </c>
      <c r="KE12" s="198">
        <v>4578</v>
      </c>
      <c r="KF12" s="198">
        <v>0</v>
      </c>
      <c r="KG12" s="198">
        <v>0</v>
      </c>
      <c r="KH12" s="198">
        <v>0</v>
      </c>
      <c r="KI12" s="198">
        <v>0</v>
      </c>
      <c r="KJ12" s="198">
        <v>0</v>
      </c>
      <c r="KK12" s="198">
        <v>0</v>
      </c>
      <c r="KL12" s="198">
        <v>0</v>
      </c>
      <c r="KM12" s="198">
        <v>0</v>
      </c>
      <c r="KN12" s="198">
        <v>0</v>
      </c>
      <c r="KO12" s="198">
        <v>0</v>
      </c>
      <c r="KP12" s="198">
        <v>0</v>
      </c>
      <c r="KQ12" s="198">
        <v>0</v>
      </c>
      <c r="KR12" s="198">
        <v>0</v>
      </c>
      <c r="KS12" s="198">
        <v>0</v>
      </c>
      <c r="KT12" s="198">
        <v>0</v>
      </c>
      <c r="KU12" s="198">
        <v>0</v>
      </c>
      <c r="KV12" s="198">
        <v>0</v>
      </c>
      <c r="KW12" s="198">
        <v>0</v>
      </c>
      <c r="KX12" s="198">
        <v>0</v>
      </c>
      <c r="KY12" s="198">
        <v>0</v>
      </c>
      <c r="KZ12" s="198">
        <v>0</v>
      </c>
      <c r="LA12" s="198">
        <v>0</v>
      </c>
      <c r="LB12" s="198">
        <v>0</v>
      </c>
      <c r="LC12" s="198">
        <v>0</v>
      </c>
      <c r="LD12" s="198">
        <v>0</v>
      </c>
      <c r="LE12" s="198">
        <v>0</v>
      </c>
      <c r="LF12" s="198">
        <v>0</v>
      </c>
      <c r="LG12" s="198">
        <v>0</v>
      </c>
      <c r="LH12" s="198">
        <v>0</v>
      </c>
      <c r="LI12" s="198">
        <v>0</v>
      </c>
      <c r="LJ12" s="198">
        <v>0</v>
      </c>
      <c r="LK12" s="198">
        <v>0</v>
      </c>
      <c r="LL12" s="198">
        <v>0</v>
      </c>
      <c r="LM12" s="198">
        <v>0</v>
      </c>
      <c r="LN12" s="198">
        <v>1421919</v>
      </c>
      <c r="LO12" s="198">
        <v>0</v>
      </c>
      <c r="LP12" s="198">
        <v>0</v>
      </c>
      <c r="LQ12" s="198">
        <v>0</v>
      </c>
      <c r="LR12" s="198">
        <v>0</v>
      </c>
      <c r="LS12" s="198">
        <v>44903</v>
      </c>
      <c r="LT12" s="198">
        <v>0</v>
      </c>
      <c r="LU12" s="198">
        <v>0</v>
      </c>
      <c r="LV12" s="198">
        <v>0</v>
      </c>
      <c r="LW12" s="198">
        <v>0</v>
      </c>
      <c r="LX12" s="198">
        <v>0</v>
      </c>
      <c r="LY12" s="198">
        <v>0</v>
      </c>
      <c r="LZ12" s="198">
        <v>0</v>
      </c>
      <c r="MA12" s="198">
        <v>0</v>
      </c>
      <c r="MB12" s="198">
        <v>0</v>
      </c>
      <c r="MC12" s="198">
        <v>0</v>
      </c>
      <c r="MD12" s="198">
        <v>0</v>
      </c>
      <c r="ME12" s="198">
        <v>0</v>
      </c>
      <c r="MF12" s="198">
        <v>0</v>
      </c>
      <c r="MG12" s="198">
        <v>0</v>
      </c>
      <c r="MH12" s="198">
        <v>250927</v>
      </c>
      <c r="MI12" s="198">
        <v>0</v>
      </c>
      <c r="MJ12" s="198">
        <v>0</v>
      </c>
      <c r="MK12" s="198">
        <v>0</v>
      </c>
      <c r="ML12" s="198">
        <v>0</v>
      </c>
      <c r="MM12" s="198">
        <v>59522</v>
      </c>
      <c r="MN12" s="198">
        <v>0</v>
      </c>
      <c r="MO12" s="198">
        <v>0</v>
      </c>
      <c r="MP12" s="198">
        <v>0</v>
      </c>
      <c r="MQ12" s="198">
        <v>0</v>
      </c>
      <c r="MR12" s="198">
        <v>0</v>
      </c>
      <c r="MS12" s="198">
        <v>0</v>
      </c>
      <c r="MT12" s="198">
        <v>0</v>
      </c>
      <c r="MU12" s="198">
        <v>0</v>
      </c>
      <c r="MV12" s="198">
        <v>0</v>
      </c>
      <c r="MW12" s="198">
        <v>0</v>
      </c>
      <c r="MX12" s="198">
        <v>0</v>
      </c>
      <c r="MY12" s="198">
        <v>0</v>
      </c>
      <c r="MZ12" s="198">
        <v>0</v>
      </c>
      <c r="NA12" s="198">
        <v>0</v>
      </c>
      <c r="NB12" s="198">
        <v>0</v>
      </c>
      <c r="NC12" s="198">
        <v>-367</v>
      </c>
      <c r="ND12" s="198">
        <v>0</v>
      </c>
      <c r="NE12" s="198">
        <v>42120</v>
      </c>
      <c r="NF12" s="198">
        <v>0</v>
      </c>
      <c r="NG12" s="198">
        <v>261038</v>
      </c>
      <c r="NH12" s="198">
        <v>0</v>
      </c>
      <c r="NI12" s="198">
        <v>0</v>
      </c>
      <c r="NJ12" s="198">
        <v>0</v>
      </c>
      <c r="NK12" s="198">
        <v>0</v>
      </c>
      <c r="NL12" s="198">
        <v>0</v>
      </c>
      <c r="NM12" s="198">
        <v>0</v>
      </c>
      <c r="NN12" s="198">
        <v>0</v>
      </c>
      <c r="NO12" s="198">
        <v>0</v>
      </c>
      <c r="NP12" s="198">
        <v>0</v>
      </c>
      <c r="NQ12" s="198">
        <v>776401</v>
      </c>
      <c r="NR12" s="198">
        <v>0</v>
      </c>
      <c r="NS12" s="198">
        <v>0</v>
      </c>
      <c r="NT12" s="198">
        <v>0</v>
      </c>
      <c r="NU12" s="198">
        <v>136855</v>
      </c>
      <c r="NV12" s="198">
        <v>0</v>
      </c>
      <c r="NW12" s="198">
        <v>0</v>
      </c>
      <c r="NX12" s="198">
        <v>0</v>
      </c>
      <c r="NY12" s="198">
        <v>37352</v>
      </c>
      <c r="NZ12" s="198">
        <v>0</v>
      </c>
      <c r="OA12" s="198">
        <v>57301</v>
      </c>
      <c r="OB12" s="198">
        <v>0</v>
      </c>
      <c r="OC12" s="198">
        <v>0</v>
      </c>
      <c r="OD12" s="198">
        <v>0</v>
      </c>
      <c r="OE12" s="198">
        <v>0</v>
      </c>
      <c r="OF12" s="198">
        <v>0</v>
      </c>
      <c r="OG12" s="198">
        <v>0</v>
      </c>
      <c r="OH12" s="198">
        <v>0</v>
      </c>
      <c r="OI12" s="198">
        <v>0</v>
      </c>
      <c r="OJ12" s="198">
        <v>0</v>
      </c>
      <c r="OK12" s="198">
        <v>0</v>
      </c>
      <c r="OL12" s="198">
        <v>0</v>
      </c>
      <c r="OM12" s="198">
        <v>0</v>
      </c>
      <c r="ON12" s="198">
        <v>0</v>
      </c>
      <c r="OO12" s="198">
        <v>64402</v>
      </c>
      <c r="OP12" s="198">
        <v>0</v>
      </c>
      <c r="OQ12" s="198">
        <v>0</v>
      </c>
      <c r="OR12" s="198">
        <v>0</v>
      </c>
      <c r="OS12" s="198">
        <v>0</v>
      </c>
      <c r="OT12" s="198">
        <v>0</v>
      </c>
      <c r="OU12" s="198">
        <v>0</v>
      </c>
      <c r="OV12" s="198">
        <v>0</v>
      </c>
      <c r="OW12" s="198">
        <v>0</v>
      </c>
      <c r="OX12" s="198">
        <v>0</v>
      </c>
      <c r="OY12" s="198">
        <v>0</v>
      </c>
      <c r="OZ12" s="198">
        <v>0</v>
      </c>
      <c r="PA12" s="198">
        <v>0</v>
      </c>
      <c r="PB12" s="198">
        <v>0</v>
      </c>
      <c r="PC12" s="198">
        <v>0</v>
      </c>
      <c r="PD12" s="198">
        <v>0</v>
      </c>
      <c r="PE12" s="198">
        <v>0</v>
      </c>
      <c r="PF12" s="198">
        <v>0</v>
      </c>
      <c r="PG12" s="198">
        <v>0</v>
      </c>
      <c r="PH12" s="198">
        <v>0</v>
      </c>
      <c r="PI12" s="198">
        <v>0</v>
      </c>
      <c r="PJ12" s="198">
        <v>4511152</v>
      </c>
      <c r="PK12" s="198">
        <v>2232830</v>
      </c>
      <c r="PL12" s="198">
        <v>1821020</v>
      </c>
      <c r="PM12" s="198">
        <v>13127826</v>
      </c>
      <c r="PN12" s="198">
        <v>1613965</v>
      </c>
      <c r="PO12" s="198">
        <v>8026087</v>
      </c>
      <c r="PP12" s="198">
        <v>0</v>
      </c>
      <c r="PQ12" s="198">
        <v>0</v>
      </c>
      <c r="PR12" s="198">
        <v>155384</v>
      </c>
      <c r="PS12" s="198">
        <v>0</v>
      </c>
      <c r="PT12" s="198">
        <v>0</v>
      </c>
      <c r="PU12" s="198">
        <v>0</v>
      </c>
      <c r="PV12" s="198">
        <v>261868</v>
      </c>
      <c r="PW12" s="198">
        <v>0</v>
      </c>
      <c r="PX12" s="198">
        <v>0</v>
      </c>
      <c r="PY12" s="198">
        <v>1675356</v>
      </c>
      <c r="PZ12" s="198">
        <v>0</v>
      </c>
      <c r="QA12" s="198">
        <v>194756</v>
      </c>
      <c r="QB12" s="198">
        <v>318333</v>
      </c>
      <c r="QC12" s="198">
        <v>2265114</v>
      </c>
      <c r="QD12" s="294">
        <v>1</v>
      </c>
    </row>
    <row r="13" spans="1:446" x14ac:dyDescent="0.2">
      <c r="A13" s="197" t="s">
        <v>176</v>
      </c>
      <c r="B13" s="197" t="s">
        <v>106</v>
      </c>
      <c r="C13" s="198">
        <f>ROUND(TAR!H18,0)-ROUND(TAR!H288,0)</f>
        <v>0</v>
      </c>
      <c r="D13" s="307">
        <v>3631</v>
      </c>
      <c r="E13" s="197" t="s">
        <v>695</v>
      </c>
      <c r="F13" s="197">
        <v>2019</v>
      </c>
      <c r="G13" s="198">
        <v>62749754</v>
      </c>
      <c r="H13" s="198">
        <v>11365255</v>
      </c>
      <c r="I13" s="198">
        <v>17765656</v>
      </c>
      <c r="J13" s="198">
        <v>12520201</v>
      </c>
      <c r="K13" s="198">
        <v>15281909</v>
      </c>
      <c r="L13" s="197" t="s">
        <v>743</v>
      </c>
      <c r="M13" s="197" t="s">
        <v>744</v>
      </c>
      <c r="N13" s="197" t="s">
        <v>745</v>
      </c>
      <c r="O13" s="198">
        <v>4640</v>
      </c>
      <c r="P13" s="198">
        <v>6678</v>
      </c>
      <c r="Q13" s="198">
        <v>1670</v>
      </c>
      <c r="R13" s="198">
        <v>130</v>
      </c>
      <c r="S13" s="198">
        <v>0</v>
      </c>
      <c r="T13" s="200" t="s">
        <v>794</v>
      </c>
      <c r="U13" s="200" t="s">
        <v>795</v>
      </c>
      <c r="V13" s="200" t="s">
        <v>796</v>
      </c>
      <c r="W13" s="198">
        <v>66379</v>
      </c>
      <c r="X13" s="198">
        <v>32592</v>
      </c>
      <c r="Y13" s="198">
        <v>7799</v>
      </c>
      <c r="Z13" s="198">
        <v>5476</v>
      </c>
      <c r="AA13" s="198">
        <v>9952</v>
      </c>
      <c r="AB13" s="198">
        <v>4429</v>
      </c>
      <c r="AC13" s="198">
        <v>1734</v>
      </c>
      <c r="AD13" s="198">
        <v>0</v>
      </c>
      <c r="AE13" s="198">
        <v>891</v>
      </c>
      <c r="AF13" s="198">
        <v>0</v>
      </c>
      <c r="AG13" s="198">
        <v>0</v>
      </c>
      <c r="AH13" s="198">
        <v>0</v>
      </c>
      <c r="AI13" s="198">
        <v>2638</v>
      </c>
      <c r="AJ13" s="198">
        <v>1805</v>
      </c>
      <c r="AK13" s="198">
        <v>0</v>
      </c>
      <c r="AL13" s="198">
        <v>14065</v>
      </c>
      <c r="AM13" s="198">
        <v>0</v>
      </c>
      <c r="AN13" s="198">
        <v>0</v>
      </c>
      <c r="AO13" s="198">
        <v>2384</v>
      </c>
      <c r="AP13" s="198">
        <v>2245</v>
      </c>
      <c r="AQ13" s="198">
        <v>32209</v>
      </c>
      <c r="AR13" s="198">
        <v>13046</v>
      </c>
      <c r="AS13" s="198">
        <v>2113</v>
      </c>
      <c r="AT13" s="198">
        <v>14802</v>
      </c>
      <c r="AU13" s="198">
        <v>12321</v>
      </c>
      <c r="AV13" s="198">
        <v>6488</v>
      </c>
      <c r="AW13" s="198">
        <v>1947</v>
      </c>
      <c r="AX13" s="198">
        <v>0</v>
      </c>
      <c r="AY13" s="198">
        <v>3606</v>
      </c>
      <c r="AZ13" s="198">
        <v>0</v>
      </c>
      <c r="BA13" s="198">
        <v>0</v>
      </c>
      <c r="BB13" s="198">
        <v>0</v>
      </c>
      <c r="BC13" s="198">
        <v>0</v>
      </c>
      <c r="BD13" s="198">
        <v>1839</v>
      </c>
      <c r="BE13" s="198">
        <v>0</v>
      </c>
      <c r="BF13" s="198">
        <v>25872</v>
      </c>
      <c r="BG13" s="198">
        <v>0</v>
      </c>
      <c r="BH13" s="198">
        <v>492</v>
      </c>
      <c r="BI13" s="198">
        <v>5748</v>
      </c>
      <c r="BJ13" s="198">
        <v>10369</v>
      </c>
      <c r="BK13" s="198">
        <v>5730</v>
      </c>
      <c r="BL13" s="198">
        <v>1611</v>
      </c>
      <c r="BM13" s="198">
        <v>467</v>
      </c>
      <c r="BN13" s="198">
        <v>5187</v>
      </c>
      <c r="BO13" s="198">
        <v>1929</v>
      </c>
      <c r="BP13" s="198">
        <v>1221</v>
      </c>
      <c r="BQ13" s="198">
        <v>61</v>
      </c>
      <c r="BR13" s="198">
        <v>0</v>
      </c>
      <c r="BS13" s="198">
        <v>2192</v>
      </c>
      <c r="BT13" s="198">
        <v>0</v>
      </c>
      <c r="BU13" s="198">
        <v>0</v>
      </c>
      <c r="BV13" s="198">
        <v>0</v>
      </c>
      <c r="BW13" s="198">
        <v>0</v>
      </c>
      <c r="BX13" s="198">
        <v>475</v>
      </c>
      <c r="BY13" s="198">
        <v>0</v>
      </c>
      <c r="BZ13" s="198">
        <v>7408</v>
      </c>
      <c r="CA13" s="198">
        <v>0</v>
      </c>
      <c r="CB13" s="198">
        <v>0</v>
      </c>
      <c r="CC13" s="198">
        <v>519</v>
      </c>
      <c r="CD13" s="198">
        <v>166</v>
      </c>
      <c r="CE13" s="198">
        <v>0</v>
      </c>
      <c r="CF13" s="198">
        <v>0</v>
      </c>
      <c r="CG13" s="198">
        <v>0</v>
      </c>
      <c r="CH13" s="198">
        <v>2013</v>
      </c>
      <c r="CI13" s="198">
        <v>0</v>
      </c>
      <c r="CJ13" s="198">
        <v>0</v>
      </c>
      <c r="CK13" s="198">
        <v>0</v>
      </c>
      <c r="CL13" s="198">
        <v>0</v>
      </c>
      <c r="CM13" s="198">
        <v>0</v>
      </c>
      <c r="CN13" s="198">
        <v>0</v>
      </c>
      <c r="CO13" s="198">
        <v>0</v>
      </c>
      <c r="CP13" s="198">
        <v>0</v>
      </c>
      <c r="CQ13" s="198">
        <v>0</v>
      </c>
      <c r="CR13" s="198">
        <v>0</v>
      </c>
      <c r="CS13" s="198">
        <v>0</v>
      </c>
      <c r="CT13" s="198">
        <v>0</v>
      </c>
      <c r="CU13" s="198">
        <v>0</v>
      </c>
      <c r="CV13" s="198">
        <v>0</v>
      </c>
      <c r="CW13" s="198">
        <v>0</v>
      </c>
      <c r="CX13" s="198">
        <v>0</v>
      </c>
      <c r="CY13" s="198">
        <v>0</v>
      </c>
      <c r="CZ13" s="198">
        <v>0</v>
      </c>
      <c r="DA13" s="198">
        <v>0</v>
      </c>
      <c r="DB13" s="198">
        <v>0</v>
      </c>
      <c r="DC13" s="198">
        <v>0</v>
      </c>
      <c r="DD13" s="198">
        <v>0</v>
      </c>
      <c r="DE13" s="198">
        <v>0</v>
      </c>
      <c r="DF13" s="198">
        <v>0</v>
      </c>
      <c r="DG13" s="198">
        <v>0</v>
      </c>
      <c r="DH13" s="198">
        <v>0</v>
      </c>
      <c r="DI13" s="198">
        <v>0</v>
      </c>
      <c r="DJ13" s="198">
        <v>0</v>
      </c>
      <c r="DK13" s="198">
        <v>0</v>
      </c>
      <c r="DL13" s="198">
        <v>0</v>
      </c>
      <c r="DM13" s="198">
        <v>0</v>
      </c>
      <c r="DN13" s="198">
        <v>0</v>
      </c>
      <c r="DO13" s="198">
        <v>0</v>
      </c>
      <c r="DP13" s="198">
        <v>0</v>
      </c>
      <c r="DQ13" s="198">
        <v>0</v>
      </c>
      <c r="DR13" s="198">
        <v>0</v>
      </c>
      <c r="DS13" s="198">
        <v>4295952</v>
      </c>
      <c r="DT13" s="198">
        <v>1460982</v>
      </c>
      <c r="DU13" s="198">
        <v>773114</v>
      </c>
      <c r="DV13" s="198">
        <v>429564</v>
      </c>
      <c r="DW13" s="198">
        <v>509445</v>
      </c>
      <c r="DX13" s="198">
        <v>546490</v>
      </c>
      <c r="DY13" s="198">
        <v>72426</v>
      </c>
      <c r="DZ13" s="198">
        <v>0</v>
      </c>
      <c r="EA13" s="198">
        <v>88629</v>
      </c>
      <c r="EB13" s="198">
        <v>0</v>
      </c>
      <c r="EC13" s="198">
        <v>0</v>
      </c>
      <c r="ED13" s="198">
        <v>0</v>
      </c>
      <c r="EE13" s="198">
        <v>173488</v>
      </c>
      <c r="EF13" s="198">
        <v>178134</v>
      </c>
      <c r="EG13" s="198">
        <v>0</v>
      </c>
      <c r="EH13" s="198">
        <v>1086532</v>
      </c>
      <c r="EI13" s="198">
        <v>0</v>
      </c>
      <c r="EJ13" s="198">
        <v>0</v>
      </c>
      <c r="EK13" s="198">
        <v>265611</v>
      </c>
      <c r="EL13" s="198">
        <v>134858</v>
      </c>
      <c r="EM13" s="198">
        <v>2989860</v>
      </c>
      <c r="EN13" s="198">
        <v>1999185</v>
      </c>
      <c r="EO13" s="198">
        <v>560454</v>
      </c>
      <c r="EP13" s="198">
        <v>1565773</v>
      </c>
      <c r="EQ13" s="198">
        <v>1249427</v>
      </c>
      <c r="ER13" s="198">
        <v>946792</v>
      </c>
      <c r="ES13" s="198">
        <v>194317</v>
      </c>
      <c r="ET13" s="198">
        <v>0</v>
      </c>
      <c r="EU13" s="198">
        <v>462168</v>
      </c>
      <c r="EV13" s="198">
        <v>0</v>
      </c>
      <c r="EW13" s="198">
        <v>0</v>
      </c>
      <c r="EX13" s="198">
        <v>0</v>
      </c>
      <c r="EY13" s="198">
        <v>0</v>
      </c>
      <c r="EZ13" s="198">
        <v>193279</v>
      </c>
      <c r="FA13" s="198">
        <v>0</v>
      </c>
      <c r="FB13" s="198">
        <v>2840253</v>
      </c>
      <c r="FC13" s="198">
        <v>0</v>
      </c>
      <c r="FD13" s="198">
        <v>32523</v>
      </c>
      <c r="FE13" s="198">
        <v>752432</v>
      </c>
      <c r="FF13" s="198">
        <v>1099893</v>
      </c>
      <c r="FG13" s="198">
        <v>1512179</v>
      </c>
      <c r="FH13" s="198">
        <v>648103</v>
      </c>
      <c r="FI13" s="198">
        <v>108051</v>
      </c>
      <c r="FJ13" s="198">
        <v>1033165</v>
      </c>
      <c r="FK13" s="198">
        <v>570633</v>
      </c>
      <c r="FL13" s="198">
        <v>289702</v>
      </c>
      <c r="FM13" s="198">
        <v>28195</v>
      </c>
      <c r="FN13" s="198">
        <v>0</v>
      </c>
      <c r="FO13" s="198">
        <v>460162</v>
      </c>
      <c r="FP13" s="198">
        <v>0</v>
      </c>
      <c r="FQ13" s="198">
        <v>0</v>
      </c>
      <c r="FR13" s="198">
        <v>0</v>
      </c>
      <c r="FS13" s="198">
        <v>0</v>
      </c>
      <c r="FT13" s="198">
        <v>64253</v>
      </c>
      <c r="FU13" s="198">
        <v>0</v>
      </c>
      <c r="FV13" s="198">
        <v>1501772</v>
      </c>
      <c r="FW13" s="198">
        <v>0</v>
      </c>
      <c r="FX13" s="198">
        <v>0</v>
      </c>
      <c r="FY13" s="198">
        <v>113893</v>
      </c>
      <c r="FZ13" s="198">
        <v>264670</v>
      </c>
      <c r="GA13" s="198">
        <v>0</v>
      </c>
      <c r="GB13" s="198">
        <v>0</v>
      </c>
      <c r="GC13" s="198">
        <v>0</v>
      </c>
      <c r="GD13" s="198">
        <v>683648</v>
      </c>
      <c r="GE13" s="198">
        <v>0</v>
      </c>
      <c r="GF13" s="198">
        <v>0</v>
      </c>
      <c r="GG13" s="198">
        <v>0</v>
      </c>
      <c r="GH13" s="198">
        <v>0</v>
      </c>
      <c r="GI13" s="198">
        <v>0</v>
      </c>
      <c r="GJ13" s="198">
        <v>0</v>
      </c>
      <c r="GK13" s="198">
        <v>0</v>
      </c>
      <c r="GL13" s="198">
        <v>0</v>
      </c>
      <c r="GM13" s="198">
        <v>0</v>
      </c>
      <c r="GN13" s="198">
        <v>0</v>
      </c>
      <c r="GO13" s="198">
        <v>0</v>
      </c>
      <c r="GP13" s="198">
        <v>0</v>
      </c>
      <c r="GQ13" s="198">
        <v>0</v>
      </c>
      <c r="GR13" s="198">
        <v>0</v>
      </c>
      <c r="GS13" s="198">
        <v>0</v>
      </c>
      <c r="GT13" s="198">
        <v>0</v>
      </c>
      <c r="GU13" s="198">
        <v>0</v>
      </c>
      <c r="GV13" s="198">
        <v>0</v>
      </c>
      <c r="GW13" s="198">
        <v>0</v>
      </c>
      <c r="GX13" s="198">
        <v>0</v>
      </c>
      <c r="GY13" s="198">
        <v>0</v>
      </c>
      <c r="GZ13" s="198">
        <v>0</v>
      </c>
      <c r="HA13" s="198">
        <v>0</v>
      </c>
      <c r="HB13" s="198">
        <v>0</v>
      </c>
      <c r="HC13" s="198">
        <v>0</v>
      </c>
      <c r="HD13" s="198">
        <v>0</v>
      </c>
      <c r="HE13" s="198">
        <v>0</v>
      </c>
      <c r="HF13" s="198">
        <v>0</v>
      </c>
      <c r="HG13" s="198">
        <v>0</v>
      </c>
      <c r="HH13" s="198">
        <v>0</v>
      </c>
      <c r="HI13" s="198">
        <v>0</v>
      </c>
      <c r="HJ13" s="198">
        <v>0</v>
      </c>
      <c r="HK13" s="198">
        <v>0</v>
      </c>
      <c r="HL13" s="198">
        <v>0</v>
      </c>
      <c r="HM13" s="198">
        <v>0</v>
      </c>
      <c r="HN13" s="198">
        <v>0</v>
      </c>
      <c r="HP13" s="199" t="s">
        <v>147</v>
      </c>
      <c r="HQ13" s="197">
        <f>'Relative Weights'!$H$1</f>
        <v>2019</v>
      </c>
      <c r="HR13" s="198">
        <v>0</v>
      </c>
      <c r="HS13" s="198">
        <v>0</v>
      </c>
      <c r="HT13" s="198">
        <v>0</v>
      </c>
      <c r="HU13" s="198">
        <v>0</v>
      </c>
      <c r="HV13" s="198">
        <v>0</v>
      </c>
      <c r="HW13" s="198">
        <v>0</v>
      </c>
      <c r="HX13" s="198">
        <v>0</v>
      </c>
      <c r="HY13" s="198">
        <v>0</v>
      </c>
      <c r="HZ13" s="198">
        <v>0</v>
      </c>
      <c r="IA13" s="198">
        <v>0</v>
      </c>
      <c r="IB13" s="198">
        <v>0</v>
      </c>
      <c r="IC13" s="198">
        <v>0</v>
      </c>
      <c r="ID13" s="198">
        <v>0</v>
      </c>
      <c r="IE13" s="198">
        <v>0</v>
      </c>
      <c r="IF13" s="198">
        <v>0</v>
      </c>
      <c r="IG13" s="198">
        <v>0</v>
      </c>
      <c r="IH13" s="198">
        <v>0</v>
      </c>
      <c r="II13" s="198">
        <v>0</v>
      </c>
      <c r="IJ13" s="198">
        <v>0</v>
      </c>
      <c r="IK13" s="198">
        <v>0</v>
      </c>
      <c r="IL13" s="198">
        <v>0</v>
      </c>
      <c r="IM13" s="198">
        <v>0</v>
      </c>
      <c r="IN13" s="198">
        <v>0</v>
      </c>
      <c r="IO13" s="198">
        <v>0</v>
      </c>
      <c r="IP13" s="198">
        <v>0</v>
      </c>
      <c r="IQ13" s="198">
        <v>0</v>
      </c>
      <c r="IR13" s="198">
        <v>0</v>
      </c>
      <c r="IS13" s="198">
        <v>0</v>
      </c>
      <c r="IT13" s="198">
        <v>0</v>
      </c>
      <c r="IU13" s="198">
        <v>0</v>
      </c>
      <c r="IV13" s="198">
        <v>0</v>
      </c>
      <c r="IW13" s="198">
        <v>0</v>
      </c>
      <c r="IX13" s="198">
        <v>0</v>
      </c>
      <c r="IY13" s="198">
        <v>0</v>
      </c>
      <c r="IZ13" s="198">
        <v>0</v>
      </c>
      <c r="JA13" s="198">
        <v>0</v>
      </c>
      <c r="JB13" s="198">
        <v>0</v>
      </c>
      <c r="JC13" s="198">
        <v>0</v>
      </c>
      <c r="JD13" s="198">
        <v>0</v>
      </c>
      <c r="JE13" s="198">
        <v>0</v>
      </c>
      <c r="JF13" s="198">
        <v>0</v>
      </c>
      <c r="JG13" s="198">
        <v>0</v>
      </c>
      <c r="JH13" s="198">
        <v>0</v>
      </c>
      <c r="JI13" s="198">
        <v>0</v>
      </c>
      <c r="JJ13" s="198">
        <v>0</v>
      </c>
      <c r="JK13" s="198">
        <v>0</v>
      </c>
      <c r="JL13" s="198">
        <v>0</v>
      </c>
      <c r="JM13" s="198">
        <v>0</v>
      </c>
      <c r="JN13" s="198">
        <v>0</v>
      </c>
      <c r="JO13" s="198">
        <v>0</v>
      </c>
      <c r="JP13" s="198">
        <v>0</v>
      </c>
      <c r="JQ13" s="198">
        <v>0</v>
      </c>
      <c r="JR13" s="198">
        <v>0</v>
      </c>
      <c r="JS13" s="198">
        <v>0</v>
      </c>
      <c r="JT13" s="198">
        <v>0</v>
      </c>
      <c r="JU13" s="198">
        <v>0</v>
      </c>
      <c r="JV13" s="198">
        <v>0</v>
      </c>
      <c r="JW13" s="198">
        <v>0</v>
      </c>
      <c r="JX13" s="198">
        <v>0</v>
      </c>
      <c r="JY13" s="198">
        <v>0</v>
      </c>
      <c r="JZ13" s="198">
        <v>0</v>
      </c>
      <c r="KA13" s="198">
        <v>0</v>
      </c>
      <c r="KB13" s="198">
        <v>0</v>
      </c>
      <c r="KC13" s="198">
        <v>0</v>
      </c>
      <c r="KD13" s="198">
        <v>0</v>
      </c>
      <c r="KE13" s="198">
        <v>0</v>
      </c>
      <c r="KF13" s="198">
        <v>0</v>
      </c>
      <c r="KG13" s="198">
        <v>0</v>
      </c>
      <c r="KH13" s="198">
        <v>0</v>
      </c>
      <c r="KI13" s="198">
        <v>0</v>
      </c>
      <c r="KJ13" s="198">
        <v>0</v>
      </c>
      <c r="KK13" s="198">
        <v>0</v>
      </c>
      <c r="KL13" s="198">
        <v>0</v>
      </c>
      <c r="KM13" s="198">
        <v>0</v>
      </c>
      <c r="KN13" s="198">
        <v>0</v>
      </c>
      <c r="KO13" s="198">
        <v>0</v>
      </c>
      <c r="KP13" s="198">
        <v>0</v>
      </c>
      <c r="KQ13" s="198">
        <v>0</v>
      </c>
      <c r="KR13" s="198">
        <v>0</v>
      </c>
      <c r="KS13" s="198">
        <v>0</v>
      </c>
      <c r="KT13" s="198">
        <v>0</v>
      </c>
      <c r="KU13" s="198">
        <v>0</v>
      </c>
      <c r="KV13" s="198">
        <v>0</v>
      </c>
      <c r="KW13" s="198">
        <v>0</v>
      </c>
      <c r="KX13" s="198">
        <v>0</v>
      </c>
      <c r="KY13" s="198">
        <v>0</v>
      </c>
      <c r="KZ13" s="198">
        <v>0</v>
      </c>
      <c r="LA13" s="198">
        <v>0</v>
      </c>
      <c r="LB13" s="198">
        <v>0</v>
      </c>
      <c r="LC13" s="198">
        <v>0</v>
      </c>
      <c r="LD13" s="198">
        <v>0</v>
      </c>
      <c r="LE13" s="198">
        <v>0</v>
      </c>
      <c r="LF13" s="198">
        <v>0</v>
      </c>
      <c r="LG13" s="198">
        <v>0</v>
      </c>
      <c r="LH13" s="198">
        <v>0</v>
      </c>
      <c r="LI13" s="198">
        <v>0</v>
      </c>
      <c r="LJ13" s="198">
        <v>0</v>
      </c>
      <c r="LK13" s="198">
        <v>0</v>
      </c>
      <c r="LL13" s="198">
        <v>0</v>
      </c>
      <c r="LM13" s="198">
        <v>0</v>
      </c>
      <c r="LN13" s="198">
        <v>4295952</v>
      </c>
      <c r="LO13" s="198">
        <v>1460982</v>
      </c>
      <c r="LP13" s="198">
        <v>773114</v>
      </c>
      <c r="LQ13" s="198">
        <v>429564</v>
      </c>
      <c r="LR13" s="198">
        <v>509445</v>
      </c>
      <c r="LS13" s="198">
        <v>546490</v>
      </c>
      <c r="LT13" s="198">
        <v>72426</v>
      </c>
      <c r="LU13" s="198">
        <v>0</v>
      </c>
      <c r="LV13" s="198">
        <v>88629</v>
      </c>
      <c r="LW13" s="198">
        <v>0</v>
      </c>
      <c r="LX13" s="198">
        <v>0</v>
      </c>
      <c r="LY13" s="198">
        <v>0</v>
      </c>
      <c r="LZ13" s="198">
        <v>173488</v>
      </c>
      <c r="MA13" s="198">
        <v>178134</v>
      </c>
      <c r="MB13" s="198">
        <v>0</v>
      </c>
      <c r="MC13" s="198">
        <v>1086532</v>
      </c>
      <c r="MD13" s="198">
        <v>0</v>
      </c>
      <c r="ME13" s="198">
        <v>0</v>
      </c>
      <c r="MF13" s="198">
        <v>265611</v>
      </c>
      <c r="MG13" s="198">
        <v>134858</v>
      </c>
      <c r="MH13" s="198">
        <v>2989860</v>
      </c>
      <c r="MI13" s="198">
        <v>1999185</v>
      </c>
      <c r="MJ13" s="198">
        <v>560454</v>
      </c>
      <c r="MK13" s="198">
        <v>1565773</v>
      </c>
      <c r="ML13" s="198">
        <v>1249427</v>
      </c>
      <c r="MM13" s="198">
        <v>946792</v>
      </c>
      <c r="MN13" s="198">
        <v>194317</v>
      </c>
      <c r="MO13" s="198">
        <v>0</v>
      </c>
      <c r="MP13" s="198">
        <v>462168</v>
      </c>
      <c r="MQ13" s="198">
        <v>0</v>
      </c>
      <c r="MR13" s="198">
        <v>0</v>
      </c>
      <c r="MS13" s="198">
        <v>0</v>
      </c>
      <c r="MT13" s="198">
        <v>0</v>
      </c>
      <c r="MU13" s="198">
        <v>193279</v>
      </c>
      <c r="MV13" s="198">
        <v>0</v>
      </c>
      <c r="MW13" s="198">
        <v>2840253</v>
      </c>
      <c r="MX13" s="198">
        <v>0</v>
      </c>
      <c r="MY13" s="198">
        <v>32523</v>
      </c>
      <c r="MZ13" s="198">
        <v>752432</v>
      </c>
      <c r="NA13" s="198">
        <v>1099893</v>
      </c>
      <c r="NB13" s="198">
        <v>1512179</v>
      </c>
      <c r="NC13" s="198">
        <v>648103</v>
      </c>
      <c r="ND13" s="198">
        <v>108051</v>
      </c>
      <c r="NE13" s="198">
        <v>1033165</v>
      </c>
      <c r="NF13" s="198">
        <v>570633</v>
      </c>
      <c r="NG13" s="198">
        <v>289702</v>
      </c>
      <c r="NH13" s="198">
        <v>28195</v>
      </c>
      <c r="NI13" s="198">
        <v>0</v>
      </c>
      <c r="NJ13" s="198">
        <v>460162</v>
      </c>
      <c r="NK13" s="198">
        <v>0</v>
      </c>
      <c r="NL13" s="198">
        <v>0</v>
      </c>
      <c r="NM13" s="198">
        <v>0</v>
      </c>
      <c r="NN13" s="198">
        <v>0</v>
      </c>
      <c r="NO13" s="198">
        <v>64253</v>
      </c>
      <c r="NP13" s="198">
        <v>0</v>
      </c>
      <c r="NQ13" s="198">
        <v>1501772</v>
      </c>
      <c r="NR13" s="198">
        <v>0</v>
      </c>
      <c r="NS13" s="198">
        <v>0</v>
      </c>
      <c r="NT13" s="198">
        <v>113893</v>
      </c>
      <c r="NU13" s="198">
        <v>264670</v>
      </c>
      <c r="NV13" s="198">
        <v>0</v>
      </c>
      <c r="NW13" s="198">
        <v>0</v>
      </c>
      <c r="NX13" s="198">
        <v>0</v>
      </c>
      <c r="NY13" s="198">
        <v>683648</v>
      </c>
      <c r="NZ13" s="198">
        <v>0</v>
      </c>
      <c r="OA13" s="198">
        <v>0</v>
      </c>
      <c r="OB13" s="198">
        <v>0</v>
      </c>
      <c r="OC13" s="198">
        <v>0</v>
      </c>
      <c r="OD13" s="198">
        <v>0</v>
      </c>
      <c r="OE13" s="198">
        <v>0</v>
      </c>
      <c r="OF13" s="198">
        <v>0</v>
      </c>
      <c r="OG13" s="198">
        <v>0</v>
      </c>
      <c r="OH13" s="198">
        <v>0</v>
      </c>
      <c r="OI13" s="198">
        <v>0</v>
      </c>
      <c r="OJ13" s="198">
        <v>0</v>
      </c>
      <c r="OK13" s="198">
        <v>0</v>
      </c>
      <c r="OL13" s="198">
        <v>0</v>
      </c>
      <c r="OM13" s="198">
        <v>0</v>
      </c>
      <c r="ON13" s="198">
        <v>0</v>
      </c>
      <c r="OO13" s="198">
        <v>0</v>
      </c>
      <c r="OP13" s="198">
        <v>0</v>
      </c>
      <c r="OQ13" s="198">
        <v>0</v>
      </c>
      <c r="OR13" s="198">
        <v>0</v>
      </c>
      <c r="OS13" s="198">
        <v>0</v>
      </c>
      <c r="OT13" s="198">
        <v>0</v>
      </c>
      <c r="OU13" s="198">
        <v>0</v>
      </c>
      <c r="OV13" s="198">
        <v>0</v>
      </c>
      <c r="OW13" s="198">
        <v>0</v>
      </c>
      <c r="OX13" s="198">
        <v>0</v>
      </c>
      <c r="OY13" s="198">
        <v>0</v>
      </c>
      <c r="OZ13" s="198">
        <v>0</v>
      </c>
      <c r="PA13" s="198">
        <v>0</v>
      </c>
      <c r="PB13" s="198">
        <v>0</v>
      </c>
      <c r="PC13" s="198">
        <v>0</v>
      </c>
      <c r="PD13" s="198">
        <v>0</v>
      </c>
      <c r="PE13" s="198">
        <v>0</v>
      </c>
      <c r="PF13" s="198">
        <v>0</v>
      </c>
      <c r="PG13" s="198">
        <v>0</v>
      </c>
      <c r="PH13" s="198">
        <v>0</v>
      </c>
      <c r="PI13" s="198">
        <v>0</v>
      </c>
      <c r="PJ13" s="198">
        <v>2667008.6869479236</v>
      </c>
      <c r="PK13" s="198">
        <v>1245374.2880991295</v>
      </c>
      <c r="PL13" s="198">
        <v>437010.03970897209</v>
      </c>
      <c r="PM13" s="198">
        <v>1125295.1153568735</v>
      </c>
      <c r="PN13" s="198">
        <v>706162.35812114656</v>
      </c>
      <c r="PO13" s="198">
        <v>540490.87077824445</v>
      </c>
      <c r="PP13" s="198">
        <v>89407.025775662521</v>
      </c>
      <c r="PQ13" s="198">
        <v>0</v>
      </c>
      <c r="PR13" s="198">
        <v>306460.46752584609</v>
      </c>
      <c r="PS13" s="198">
        <v>0</v>
      </c>
      <c r="PT13" s="198">
        <v>0</v>
      </c>
      <c r="PU13" s="198">
        <v>0</v>
      </c>
      <c r="PV13" s="198">
        <v>52590.870243129531</v>
      </c>
      <c r="PW13" s="198">
        <v>132067.08288379179</v>
      </c>
      <c r="PX13" s="198">
        <v>0</v>
      </c>
      <c r="PY13" s="198">
        <v>1645603.9426037103</v>
      </c>
      <c r="PZ13" s="198">
        <v>0</v>
      </c>
      <c r="QA13" s="198">
        <v>9858.9693403422807</v>
      </c>
      <c r="QB13" s="198">
        <v>343133.23860743723</v>
      </c>
      <c r="QC13" s="198">
        <v>454532.04400779033</v>
      </c>
      <c r="QD13" s="294">
        <v>0.76737821545829421</v>
      </c>
    </row>
    <row r="14" spans="1:446" x14ac:dyDescent="0.2">
      <c r="A14" s="197" t="s">
        <v>683</v>
      </c>
      <c r="B14" s="197" t="s">
        <v>683</v>
      </c>
      <c r="C14" s="198">
        <f>ROUND(TAMUCT!H18,0)-ROUND(TAMUCT!H288,0)</f>
        <v>0</v>
      </c>
      <c r="D14" s="308">
        <v>42295</v>
      </c>
      <c r="E14" s="197" t="s">
        <v>702</v>
      </c>
      <c r="F14" s="197">
        <v>2019</v>
      </c>
      <c r="G14" s="198">
        <v>10372204</v>
      </c>
      <c r="H14" s="198">
        <v>814784</v>
      </c>
      <c r="I14" s="198">
        <v>6185420</v>
      </c>
      <c r="J14" s="198">
        <v>5150435</v>
      </c>
      <c r="K14" s="198">
        <v>3753934</v>
      </c>
      <c r="L14" s="197" t="s">
        <v>743</v>
      </c>
      <c r="M14" s="197" t="s">
        <v>744</v>
      </c>
      <c r="N14" s="197" t="s">
        <v>745</v>
      </c>
      <c r="O14" s="198">
        <v>200</v>
      </c>
      <c r="P14" s="198">
        <v>1751</v>
      </c>
      <c r="Q14" s="198">
        <v>513</v>
      </c>
      <c r="R14" s="198">
        <v>0</v>
      </c>
      <c r="S14" s="198">
        <v>0</v>
      </c>
      <c r="T14" s="200" t="s">
        <v>887</v>
      </c>
      <c r="U14" s="200" t="s">
        <v>888</v>
      </c>
      <c r="V14" s="293" t="s">
        <v>889</v>
      </c>
      <c r="W14" s="198">
        <v>1167</v>
      </c>
      <c r="X14" s="198">
        <v>295</v>
      </c>
      <c r="Y14" s="198">
        <v>22</v>
      </c>
      <c r="Z14" s="198">
        <v>18</v>
      </c>
      <c r="AA14" s="198">
        <v>0</v>
      </c>
      <c r="AB14" s="198">
        <v>186</v>
      </c>
      <c r="AC14" s="198">
        <v>0</v>
      </c>
      <c r="AD14" s="198">
        <v>0</v>
      </c>
      <c r="AE14" s="198">
        <v>294</v>
      </c>
      <c r="AF14" s="198">
        <v>0</v>
      </c>
      <c r="AG14" s="198">
        <v>0</v>
      </c>
      <c r="AH14" s="198">
        <v>0</v>
      </c>
      <c r="AI14" s="198">
        <v>0</v>
      </c>
      <c r="AJ14" s="198">
        <v>0</v>
      </c>
      <c r="AK14" s="198">
        <v>0</v>
      </c>
      <c r="AL14" s="198">
        <v>1167</v>
      </c>
      <c r="AM14" s="198">
        <v>0</v>
      </c>
      <c r="AN14" s="198">
        <v>0</v>
      </c>
      <c r="AO14" s="198">
        <v>204</v>
      </c>
      <c r="AP14" s="198">
        <v>27</v>
      </c>
      <c r="AQ14" s="198">
        <v>11302</v>
      </c>
      <c r="AR14" s="198">
        <v>2674</v>
      </c>
      <c r="AS14" s="198">
        <v>351</v>
      </c>
      <c r="AT14" s="198">
        <v>1284</v>
      </c>
      <c r="AU14" s="198">
        <v>0</v>
      </c>
      <c r="AV14" s="198">
        <v>1947</v>
      </c>
      <c r="AW14" s="198">
        <v>0</v>
      </c>
      <c r="AX14" s="198">
        <v>0</v>
      </c>
      <c r="AY14" s="198">
        <v>2442</v>
      </c>
      <c r="AZ14" s="198">
        <v>0</v>
      </c>
      <c r="BA14" s="198">
        <v>0</v>
      </c>
      <c r="BB14" s="198">
        <v>0</v>
      </c>
      <c r="BC14" s="198">
        <v>0</v>
      </c>
      <c r="BD14" s="198">
        <v>0</v>
      </c>
      <c r="BE14" s="198">
        <v>0</v>
      </c>
      <c r="BF14" s="198">
        <v>12999</v>
      </c>
      <c r="BG14" s="198">
        <v>0</v>
      </c>
      <c r="BH14" s="198">
        <v>132</v>
      </c>
      <c r="BI14" s="198">
        <v>708</v>
      </c>
      <c r="BJ14" s="198">
        <v>1250</v>
      </c>
      <c r="BK14" s="198">
        <v>2772</v>
      </c>
      <c r="BL14" s="198">
        <v>84</v>
      </c>
      <c r="BM14" s="198">
        <v>27</v>
      </c>
      <c r="BN14" s="198">
        <v>1296</v>
      </c>
      <c r="BO14" s="198">
        <v>0</v>
      </c>
      <c r="BP14" s="198">
        <v>792</v>
      </c>
      <c r="BQ14" s="198">
        <v>501</v>
      </c>
      <c r="BR14" s="198">
        <v>0</v>
      </c>
      <c r="BS14" s="198">
        <v>0</v>
      </c>
      <c r="BT14" s="198">
        <v>0</v>
      </c>
      <c r="BU14" s="198">
        <v>0</v>
      </c>
      <c r="BV14" s="198">
        <v>0</v>
      </c>
      <c r="BW14" s="198">
        <v>0</v>
      </c>
      <c r="BX14" s="198">
        <v>165</v>
      </c>
      <c r="BY14" s="198">
        <v>0</v>
      </c>
      <c r="BZ14" s="198">
        <v>2673</v>
      </c>
      <c r="CA14" s="198">
        <v>0</v>
      </c>
      <c r="CB14" s="198">
        <v>0</v>
      </c>
      <c r="CC14" s="198">
        <v>153</v>
      </c>
      <c r="CD14" s="198">
        <v>0</v>
      </c>
      <c r="CE14" s="198">
        <v>0</v>
      </c>
      <c r="CF14" s="198">
        <v>0</v>
      </c>
      <c r="CG14" s="198">
        <v>0</v>
      </c>
      <c r="CH14" s="198">
        <v>0</v>
      </c>
      <c r="CI14" s="198">
        <v>0</v>
      </c>
      <c r="CJ14" s="198">
        <v>0</v>
      </c>
      <c r="CK14" s="198">
        <v>0</v>
      </c>
      <c r="CL14" s="198">
        <v>0</v>
      </c>
      <c r="CM14" s="198">
        <v>0</v>
      </c>
      <c r="CN14" s="198">
        <v>0</v>
      </c>
      <c r="CO14" s="198">
        <v>0</v>
      </c>
      <c r="CP14" s="198">
        <v>0</v>
      </c>
      <c r="CQ14" s="198">
        <v>0</v>
      </c>
      <c r="CR14" s="198">
        <v>0</v>
      </c>
      <c r="CS14" s="198">
        <v>0</v>
      </c>
      <c r="CT14" s="198">
        <v>0</v>
      </c>
      <c r="CU14" s="198">
        <v>0</v>
      </c>
      <c r="CV14" s="198">
        <v>0</v>
      </c>
      <c r="CW14" s="198">
        <v>0</v>
      </c>
      <c r="CX14" s="198">
        <v>0</v>
      </c>
      <c r="CY14" s="198">
        <v>0</v>
      </c>
      <c r="CZ14" s="198">
        <v>0</v>
      </c>
      <c r="DA14" s="198">
        <v>0</v>
      </c>
      <c r="DB14" s="198">
        <v>0</v>
      </c>
      <c r="DC14" s="198">
        <v>0</v>
      </c>
      <c r="DD14" s="198">
        <v>0</v>
      </c>
      <c r="DE14" s="198">
        <v>0</v>
      </c>
      <c r="DF14" s="198">
        <v>0</v>
      </c>
      <c r="DG14" s="198">
        <v>0</v>
      </c>
      <c r="DH14" s="198">
        <v>0</v>
      </c>
      <c r="DI14" s="198">
        <v>0</v>
      </c>
      <c r="DJ14" s="198">
        <v>0</v>
      </c>
      <c r="DK14" s="198">
        <v>0</v>
      </c>
      <c r="DL14" s="198">
        <v>0</v>
      </c>
      <c r="DM14" s="198">
        <v>0</v>
      </c>
      <c r="DN14" s="198">
        <v>0</v>
      </c>
      <c r="DO14" s="198">
        <v>0</v>
      </c>
      <c r="DP14" s="198">
        <v>0</v>
      </c>
      <c r="DQ14" s="198">
        <v>0</v>
      </c>
      <c r="DR14" s="198">
        <v>0</v>
      </c>
      <c r="DS14" s="198">
        <v>102866</v>
      </c>
      <c r="DT14" s="198">
        <v>32614</v>
      </c>
      <c r="DU14" s="198">
        <v>1966</v>
      </c>
      <c r="DV14" s="198">
        <v>1349</v>
      </c>
      <c r="DW14" s="198">
        <v>0</v>
      </c>
      <c r="DX14" s="198">
        <v>28585</v>
      </c>
      <c r="DY14" s="198">
        <v>0</v>
      </c>
      <c r="DZ14" s="198">
        <v>0</v>
      </c>
      <c r="EA14" s="198">
        <v>29267</v>
      </c>
      <c r="EB14" s="198">
        <v>0</v>
      </c>
      <c r="EC14" s="198">
        <v>0</v>
      </c>
      <c r="ED14" s="198">
        <v>0</v>
      </c>
      <c r="EE14" s="198">
        <v>0</v>
      </c>
      <c r="EF14" s="198">
        <v>0</v>
      </c>
      <c r="EG14" s="198">
        <v>0</v>
      </c>
      <c r="EH14" s="198">
        <v>121759</v>
      </c>
      <c r="EI14" s="198">
        <v>0</v>
      </c>
      <c r="EJ14" s="198">
        <v>0</v>
      </c>
      <c r="EK14" s="198">
        <v>29579</v>
      </c>
      <c r="EL14" s="198">
        <v>5088</v>
      </c>
      <c r="EM14" s="198">
        <v>1103009</v>
      </c>
      <c r="EN14" s="198">
        <v>436389</v>
      </c>
      <c r="EO14" s="198">
        <v>62490</v>
      </c>
      <c r="EP14" s="198">
        <v>145314</v>
      </c>
      <c r="EQ14" s="198">
        <v>0</v>
      </c>
      <c r="ER14" s="198">
        <v>283911</v>
      </c>
      <c r="ES14" s="198">
        <v>0</v>
      </c>
      <c r="ET14" s="198">
        <v>0</v>
      </c>
      <c r="EU14" s="198">
        <v>342625</v>
      </c>
      <c r="EV14" s="198">
        <v>0</v>
      </c>
      <c r="EW14" s="198">
        <v>0</v>
      </c>
      <c r="EX14" s="198">
        <v>0</v>
      </c>
      <c r="EY14" s="198">
        <v>0</v>
      </c>
      <c r="EZ14" s="198">
        <v>0</v>
      </c>
      <c r="FA14" s="198">
        <v>0</v>
      </c>
      <c r="FB14" s="198">
        <v>1796717</v>
      </c>
      <c r="FC14" s="198">
        <v>0</v>
      </c>
      <c r="FD14" s="198">
        <v>25333</v>
      </c>
      <c r="FE14" s="198">
        <v>96456</v>
      </c>
      <c r="FF14" s="198">
        <v>200239</v>
      </c>
      <c r="FG14" s="198">
        <v>1049861</v>
      </c>
      <c r="FH14" s="198">
        <v>46203</v>
      </c>
      <c r="FI14" s="198">
        <v>28445</v>
      </c>
      <c r="FJ14" s="198">
        <v>635024</v>
      </c>
      <c r="FK14" s="198">
        <v>0</v>
      </c>
      <c r="FL14" s="198">
        <v>244041</v>
      </c>
      <c r="FM14" s="198">
        <v>141277</v>
      </c>
      <c r="FN14" s="198">
        <v>0</v>
      </c>
      <c r="FO14" s="198">
        <v>0</v>
      </c>
      <c r="FP14" s="198">
        <v>0</v>
      </c>
      <c r="FQ14" s="198">
        <v>0</v>
      </c>
      <c r="FR14" s="198">
        <v>0</v>
      </c>
      <c r="FS14" s="198">
        <v>0</v>
      </c>
      <c r="FT14" s="198">
        <v>34650</v>
      </c>
      <c r="FU14" s="198">
        <v>0</v>
      </c>
      <c r="FV14" s="198">
        <v>837090</v>
      </c>
      <c r="FW14" s="198">
        <v>0</v>
      </c>
      <c r="FX14" s="198">
        <v>0</v>
      </c>
      <c r="FY14" s="198">
        <v>57811</v>
      </c>
      <c r="FZ14" s="198">
        <v>0</v>
      </c>
      <c r="GA14" s="198">
        <v>0</v>
      </c>
      <c r="GB14" s="198">
        <v>0</v>
      </c>
      <c r="GC14" s="198">
        <v>0</v>
      </c>
      <c r="GD14" s="198">
        <v>0</v>
      </c>
      <c r="GE14" s="198">
        <v>0</v>
      </c>
      <c r="GF14" s="198">
        <v>0</v>
      </c>
      <c r="GG14" s="198">
        <v>0</v>
      </c>
      <c r="GH14" s="198">
        <v>0</v>
      </c>
      <c r="GI14" s="198">
        <v>0</v>
      </c>
      <c r="GJ14" s="198">
        <v>0</v>
      </c>
      <c r="GK14" s="198">
        <v>0</v>
      </c>
      <c r="GL14" s="198">
        <v>0</v>
      </c>
      <c r="GM14" s="198">
        <v>0</v>
      </c>
      <c r="GN14" s="198">
        <v>0</v>
      </c>
      <c r="GO14" s="198">
        <v>0</v>
      </c>
      <c r="GP14" s="198">
        <v>0</v>
      </c>
      <c r="GQ14" s="198">
        <v>0</v>
      </c>
      <c r="GR14" s="198">
        <v>0</v>
      </c>
      <c r="GS14" s="198">
        <v>0</v>
      </c>
      <c r="GT14" s="198">
        <v>0</v>
      </c>
      <c r="GU14" s="198">
        <v>0</v>
      </c>
      <c r="GV14" s="198">
        <v>0</v>
      </c>
      <c r="GW14" s="198">
        <v>0</v>
      </c>
      <c r="GX14" s="198">
        <v>0</v>
      </c>
      <c r="GY14" s="198">
        <v>0</v>
      </c>
      <c r="GZ14" s="198">
        <v>0</v>
      </c>
      <c r="HA14" s="198">
        <v>0</v>
      </c>
      <c r="HB14" s="198">
        <v>0</v>
      </c>
      <c r="HC14" s="198">
        <v>0</v>
      </c>
      <c r="HD14" s="198">
        <v>0</v>
      </c>
      <c r="HE14" s="198">
        <v>0</v>
      </c>
      <c r="HF14" s="198">
        <v>0</v>
      </c>
      <c r="HG14" s="198">
        <v>0</v>
      </c>
      <c r="HH14" s="198">
        <v>0</v>
      </c>
      <c r="HI14" s="198">
        <v>0</v>
      </c>
      <c r="HJ14" s="198">
        <v>0</v>
      </c>
      <c r="HK14" s="198">
        <v>0</v>
      </c>
      <c r="HL14" s="198">
        <v>0</v>
      </c>
      <c r="HM14" s="198">
        <v>0</v>
      </c>
      <c r="HN14" s="198">
        <v>0</v>
      </c>
      <c r="HP14" s="201" t="s">
        <v>731</v>
      </c>
      <c r="HQ14" s="197">
        <f>'Relative Weights'!$H$1</f>
        <v>2019</v>
      </c>
      <c r="HR14" s="198">
        <v>0</v>
      </c>
      <c r="HS14" s="198">
        <v>0</v>
      </c>
      <c r="HT14" s="198">
        <v>0</v>
      </c>
      <c r="HU14" s="198">
        <v>0</v>
      </c>
      <c r="HV14" s="198">
        <v>0</v>
      </c>
      <c r="HW14" s="198">
        <v>0</v>
      </c>
      <c r="HX14" s="198">
        <v>0</v>
      </c>
      <c r="HY14" s="198">
        <v>0</v>
      </c>
      <c r="HZ14" s="198">
        <v>0</v>
      </c>
      <c r="IA14" s="198">
        <v>0</v>
      </c>
      <c r="IB14" s="198">
        <v>0</v>
      </c>
      <c r="IC14" s="198">
        <v>0</v>
      </c>
      <c r="ID14" s="198">
        <v>0</v>
      </c>
      <c r="IE14" s="198">
        <v>0</v>
      </c>
      <c r="IF14" s="198">
        <v>0</v>
      </c>
      <c r="IG14" s="198">
        <v>0</v>
      </c>
      <c r="IH14" s="198">
        <v>0</v>
      </c>
      <c r="II14" s="198">
        <v>0</v>
      </c>
      <c r="IJ14" s="198">
        <v>0</v>
      </c>
      <c r="IK14" s="198">
        <v>0</v>
      </c>
      <c r="IL14" s="198">
        <v>0</v>
      </c>
      <c r="IM14" s="198">
        <v>0</v>
      </c>
      <c r="IN14" s="198">
        <v>0</v>
      </c>
      <c r="IO14" s="198">
        <v>0</v>
      </c>
      <c r="IP14" s="198">
        <v>0</v>
      </c>
      <c r="IQ14" s="198">
        <v>0</v>
      </c>
      <c r="IR14" s="198">
        <v>0</v>
      </c>
      <c r="IS14" s="198">
        <v>0</v>
      </c>
      <c r="IT14" s="198">
        <v>0</v>
      </c>
      <c r="IU14" s="198">
        <v>0</v>
      </c>
      <c r="IV14" s="198">
        <v>0</v>
      </c>
      <c r="IW14" s="198">
        <v>0</v>
      </c>
      <c r="IX14" s="198">
        <v>0</v>
      </c>
      <c r="IY14" s="198">
        <v>0</v>
      </c>
      <c r="IZ14" s="198">
        <v>0</v>
      </c>
      <c r="JA14" s="198">
        <v>0</v>
      </c>
      <c r="JB14" s="198">
        <v>0</v>
      </c>
      <c r="JC14" s="198">
        <v>0</v>
      </c>
      <c r="JD14" s="198">
        <v>0</v>
      </c>
      <c r="JE14" s="198">
        <v>0</v>
      </c>
      <c r="JF14" s="198">
        <v>0</v>
      </c>
      <c r="JG14" s="198">
        <v>0</v>
      </c>
      <c r="JH14" s="198">
        <v>0</v>
      </c>
      <c r="JI14" s="198">
        <v>0</v>
      </c>
      <c r="JJ14" s="198">
        <v>0</v>
      </c>
      <c r="JK14" s="198">
        <v>0</v>
      </c>
      <c r="JL14" s="198">
        <v>0</v>
      </c>
      <c r="JM14" s="198">
        <v>0</v>
      </c>
      <c r="JN14" s="198">
        <v>0</v>
      </c>
      <c r="JO14" s="198">
        <v>0</v>
      </c>
      <c r="JP14" s="198">
        <v>0</v>
      </c>
      <c r="JQ14" s="198">
        <v>0</v>
      </c>
      <c r="JR14" s="198">
        <v>0</v>
      </c>
      <c r="JS14" s="198">
        <v>0</v>
      </c>
      <c r="JT14" s="198">
        <v>0</v>
      </c>
      <c r="JU14" s="198">
        <v>0</v>
      </c>
      <c r="JV14" s="198">
        <v>0</v>
      </c>
      <c r="JW14" s="198">
        <v>0</v>
      </c>
      <c r="JX14" s="198">
        <v>0</v>
      </c>
      <c r="JY14" s="198">
        <v>0</v>
      </c>
      <c r="JZ14" s="198">
        <v>0</v>
      </c>
      <c r="KA14" s="198">
        <v>0</v>
      </c>
      <c r="KB14" s="198">
        <v>0</v>
      </c>
      <c r="KC14" s="198">
        <v>0</v>
      </c>
      <c r="KD14" s="198">
        <v>0</v>
      </c>
      <c r="KE14" s="198">
        <v>0</v>
      </c>
      <c r="KF14" s="198">
        <v>0</v>
      </c>
      <c r="KG14" s="198">
        <v>0</v>
      </c>
      <c r="KH14" s="198">
        <v>0</v>
      </c>
      <c r="KI14" s="198">
        <v>0</v>
      </c>
      <c r="KJ14" s="198">
        <v>0</v>
      </c>
      <c r="KK14" s="198">
        <v>0</v>
      </c>
      <c r="KL14" s="198">
        <v>0</v>
      </c>
      <c r="KM14" s="198">
        <v>0</v>
      </c>
      <c r="KN14" s="198">
        <v>0</v>
      </c>
      <c r="KO14" s="198">
        <v>0</v>
      </c>
      <c r="KP14" s="198">
        <v>0</v>
      </c>
      <c r="KQ14" s="198">
        <v>0</v>
      </c>
      <c r="KR14" s="198">
        <v>0</v>
      </c>
      <c r="KS14" s="198">
        <v>0</v>
      </c>
      <c r="KT14" s="198">
        <v>0</v>
      </c>
      <c r="KU14" s="198">
        <v>0</v>
      </c>
      <c r="KV14" s="198">
        <v>0</v>
      </c>
      <c r="KW14" s="198">
        <v>0</v>
      </c>
      <c r="KX14" s="198">
        <v>0</v>
      </c>
      <c r="KY14" s="198">
        <v>0</v>
      </c>
      <c r="KZ14" s="198">
        <v>0</v>
      </c>
      <c r="LA14" s="198">
        <v>0</v>
      </c>
      <c r="LB14" s="198">
        <v>0</v>
      </c>
      <c r="LC14" s="198">
        <v>0</v>
      </c>
      <c r="LD14" s="198">
        <v>0</v>
      </c>
      <c r="LE14" s="198">
        <v>0</v>
      </c>
      <c r="LF14" s="198">
        <v>0</v>
      </c>
      <c r="LG14" s="198">
        <v>0</v>
      </c>
      <c r="LH14" s="198">
        <v>0</v>
      </c>
      <c r="LI14" s="198">
        <v>0</v>
      </c>
      <c r="LJ14" s="198">
        <v>0</v>
      </c>
      <c r="LK14" s="198">
        <v>0</v>
      </c>
      <c r="LL14" s="198">
        <v>0</v>
      </c>
      <c r="LM14" s="198">
        <v>0</v>
      </c>
      <c r="LN14" s="198">
        <v>0</v>
      </c>
      <c r="LO14" s="198">
        <v>0</v>
      </c>
      <c r="LP14" s="198">
        <v>0</v>
      </c>
      <c r="LQ14" s="198">
        <v>0</v>
      </c>
      <c r="LR14" s="198">
        <v>0</v>
      </c>
      <c r="LS14" s="198">
        <v>0</v>
      </c>
      <c r="LT14" s="198">
        <v>0</v>
      </c>
      <c r="LU14" s="198">
        <v>0</v>
      </c>
      <c r="LV14" s="198">
        <v>0</v>
      </c>
      <c r="LW14" s="198">
        <v>0</v>
      </c>
      <c r="LX14" s="198">
        <v>0</v>
      </c>
      <c r="LY14" s="198">
        <v>0</v>
      </c>
      <c r="LZ14" s="198">
        <v>0</v>
      </c>
      <c r="MA14" s="198">
        <v>0</v>
      </c>
      <c r="MB14" s="198">
        <v>0</v>
      </c>
      <c r="MC14" s="198">
        <v>0</v>
      </c>
      <c r="MD14" s="198">
        <v>0</v>
      </c>
      <c r="ME14" s="198">
        <v>0</v>
      </c>
      <c r="MF14" s="198">
        <v>0</v>
      </c>
      <c r="MG14" s="198">
        <v>0</v>
      </c>
      <c r="MH14" s="198">
        <v>0</v>
      </c>
      <c r="MI14" s="198">
        <v>0</v>
      </c>
      <c r="MJ14" s="198">
        <v>0</v>
      </c>
      <c r="MK14" s="198">
        <v>0</v>
      </c>
      <c r="ML14" s="198">
        <v>0</v>
      </c>
      <c r="MM14" s="198">
        <v>0</v>
      </c>
      <c r="MN14" s="198">
        <v>0</v>
      </c>
      <c r="MO14" s="198">
        <v>0</v>
      </c>
      <c r="MP14" s="198">
        <v>0</v>
      </c>
      <c r="MQ14" s="198">
        <v>0</v>
      </c>
      <c r="MR14" s="198">
        <v>0</v>
      </c>
      <c r="MS14" s="198">
        <v>0</v>
      </c>
      <c r="MT14" s="198">
        <v>0</v>
      </c>
      <c r="MU14" s="198">
        <v>0</v>
      </c>
      <c r="MV14" s="198">
        <v>0</v>
      </c>
      <c r="MW14" s="198">
        <v>0</v>
      </c>
      <c r="MX14" s="198">
        <v>0</v>
      </c>
      <c r="MY14" s="198">
        <v>0</v>
      </c>
      <c r="MZ14" s="198">
        <v>0</v>
      </c>
      <c r="NA14" s="198">
        <v>0</v>
      </c>
      <c r="NB14" s="198">
        <v>0</v>
      </c>
      <c r="NC14" s="198">
        <v>0</v>
      </c>
      <c r="ND14" s="198">
        <v>0</v>
      </c>
      <c r="NE14" s="198">
        <v>0</v>
      </c>
      <c r="NF14" s="198">
        <v>0</v>
      </c>
      <c r="NG14" s="198">
        <v>0</v>
      </c>
      <c r="NH14" s="198">
        <v>0</v>
      </c>
      <c r="NI14" s="198">
        <v>0</v>
      </c>
      <c r="NJ14" s="198">
        <v>0</v>
      </c>
      <c r="NK14" s="198">
        <v>0</v>
      </c>
      <c r="NL14" s="198">
        <v>0</v>
      </c>
      <c r="NM14" s="198">
        <v>0</v>
      </c>
      <c r="NN14" s="198">
        <v>0</v>
      </c>
      <c r="NO14" s="198">
        <v>0</v>
      </c>
      <c r="NP14" s="198">
        <v>0</v>
      </c>
      <c r="NQ14" s="198">
        <v>0</v>
      </c>
      <c r="NR14" s="198">
        <v>0</v>
      </c>
      <c r="NS14" s="198">
        <v>0</v>
      </c>
      <c r="NT14" s="198">
        <v>0</v>
      </c>
      <c r="NU14" s="198">
        <v>0</v>
      </c>
      <c r="NV14" s="198">
        <v>0</v>
      </c>
      <c r="NW14" s="198">
        <v>0</v>
      </c>
      <c r="NX14" s="198">
        <v>0</v>
      </c>
      <c r="NY14" s="198">
        <v>0</v>
      </c>
      <c r="NZ14" s="198">
        <v>0</v>
      </c>
      <c r="OA14" s="198">
        <v>0</v>
      </c>
      <c r="OB14" s="198">
        <v>0</v>
      </c>
      <c r="OC14" s="198">
        <v>0</v>
      </c>
      <c r="OD14" s="198">
        <v>0</v>
      </c>
      <c r="OE14" s="198">
        <v>0</v>
      </c>
      <c r="OF14" s="198">
        <v>0</v>
      </c>
      <c r="OG14" s="198">
        <v>0</v>
      </c>
      <c r="OH14" s="198">
        <v>0</v>
      </c>
      <c r="OI14" s="198">
        <v>0</v>
      </c>
      <c r="OJ14" s="198">
        <v>0</v>
      </c>
      <c r="OK14" s="198">
        <v>0</v>
      </c>
      <c r="OL14" s="198">
        <v>0</v>
      </c>
      <c r="OM14" s="198">
        <v>0</v>
      </c>
      <c r="ON14" s="198">
        <v>0</v>
      </c>
      <c r="OO14" s="198">
        <v>0</v>
      </c>
      <c r="OP14" s="198">
        <v>0</v>
      </c>
      <c r="OQ14" s="198">
        <v>0</v>
      </c>
      <c r="OR14" s="198">
        <v>0</v>
      </c>
      <c r="OS14" s="198">
        <v>0</v>
      </c>
      <c r="OT14" s="198">
        <v>0</v>
      </c>
      <c r="OU14" s="198">
        <v>0</v>
      </c>
      <c r="OV14" s="198">
        <v>0</v>
      </c>
      <c r="OW14" s="198">
        <v>0</v>
      </c>
      <c r="OX14" s="198">
        <v>0</v>
      </c>
      <c r="OY14" s="198">
        <v>0</v>
      </c>
      <c r="OZ14" s="198">
        <v>0</v>
      </c>
      <c r="PA14" s="198">
        <v>0</v>
      </c>
      <c r="PB14" s="198">
        <v>0</v>
      </c>
      <c r="PC14" s="198">
        <v>0</v>
      </c>
      <c r="PD14" s="198">
        <v>0</v>
      </c>
      <c r="PE14" s="198">
        <v>0</v>
      </c>
      <c r="PF14" s="198">
        <v>0</v>
      </c>
      <c r="PG14" s="198">
        <v>0</v>
      </c>
      <c r="PH14" s="198">
        <v>0</v>
      </c>
      <c r="PI14" s="198">
        <v>0</v>
      </c>
      <c r="PJ14" s="198">
        <v>930505</v>
      </c>
      <c r="PK14" s="198">
        <v>212526</v>
      </c>
      <c r="PL14" s="198">
        <v>38320</v>
      </c>
      <c r="PM14" s="198">
        <v>0</v>
      </c>
      <c r="PN14" s="198">
        <v>322451</v>
      </c>
      <c r="PO14" s="198">
        <v>229575</v>
      </c>
      <c r="PP14" s="198">
        <v>58278</v>
      </c>
      <c r="PQ14" s="198">
        <v>0</v>
      </c>
      <c r="PR14" s="198">
        <v>153408</v>
      </c>
      <c r="PS14" s="198">
        <v>0</v>
      </c>
      <c r="PT14" s="198">
        <v>0</v>
      </c>
      <c r="PU14" s="198">
        <v>0</v>
      </c>
      <c r="PV14" s="198">
        <v>0</v>
      </c>
      <c r="PW14" s="198">
        <v>14293</v>
      </c>
      <c r="PX14" s="198">
        <v>0</v>
      </c>
      <c r="PY14" s="198">
        <v>1136687</v>
      </c>
      <c r="PZ14" s="198">
        <v>0</v>
      </c>
      <c r="QA14" s="198">
        <v>10450</v>
      </c>
      <c r="QB14" s="198">
        <v>75838</v>
      </c>
      <c r="QC14" s="198">
        <v>84699</v>
      </c>
      <c r="QD14" s="294">
        <v>1</v>
      </c>
    </row>
    <row r="15" spans="1:446" x14ac:dyDescent="0.2">
      <c r="A15" s="197" t="s">
        <v>76</v>
      </c>
      <c r="B15" s="197" t="s">
        <v>76</v>
      </c>
      <c r="C15" s="198">
        <f>ROUND(TAMUCC!H18,0)-ROUND(TAMUCC!H288,0)</f>
        <v>0</v>
      </c>
      <c r="D15" s="307">
        <v>11161</v>
      </c>
      <c r="E15" s="197" t="s">
        <v>698</v>
      </c>
      <c r="F15" s="197">
        <v>2019</v>
      </c>
      <c r="G15" s="198">
        <v>62156412</v>
      </c>
      <c r="H15" s="198">
        <v>28491817</v>
      </c>
      <c r="I15" s="198">
        <v>29314332</v>
      </c>
      <c r="J15" s="198">
        <v>13420392</v>
      </c>
      <c r="K15" s="198">
        <v>15197356</v>
      </c>
      <c r="L15" s="197" t="s">
        <v>743</v>
      </c>
      <c r="M15" s="197" t="s">
        <v>744</v>
      </c>
      <c r="N15" s="197" t="s">
        <v>745</v>
      </c>
      <c r="O15" s="198">
        <v>4711</v>
      </c>
      <c r="P15" s="198">
        <v>5065</v>
      </c>
      <c r="Q15" s="198">
        <v>1909</v>
      </c>
      <c r="R15" s="198">
        <v>244</v>
      </c>
      <c r="S15" s="198">
        <v>0</v>
      </c>
      <c r="T15" s="200" t="s">
        <v>934</v>
      </c>
      <c r="U15" s="200" t="s">
        <v>935</v>
      </c>
      <c r="V15" s="200" t="s">
        <v>936</v>
      </c>
      <c r="W15" s="198">
        <v>81743</v>
      </c>
      <c r="X15" s="198">
        <v>36473</v>
      </c>
      <c r="Y15" s="198">
        <v>12071</v>
      </c>
      <c r="Z15" s="198">
        <v>1056</v>
      </c>
      <c r="AA15" s="198">
        <v>3</v>
      </c>
      <c r="AB15" s="198">
        <v>6052</v>
      </c>
      <c r="AC15" s="198">
        <v>0</v>
      </c>
      <c r="AD15" s="198">
        <v>0</v>
      </c>
      <c r="AE15" s="198">
        <v>6</v>
      </c>
      <c r="AF15" s="198">
        <v>0</v>
      </c>
      <c r="AG15" s="198">
        <v>0</v>
      </c>
      <c r="AH15" s="198">
        <v>0</v>
      </c>
      <c r="AI15" s="198">
        <v>356</v>
      </c>
      <c r="AJ15" s="198">
        <v>912</v>
      </c>
      <c r="AK15" s="198">
        <v>0</v>
      </c>
      <c r="AL15" s="198">
        <v>6360</v>
      </c>
      <c r="AM15" s="198">
        <v>0</v>
      </c>
      <c r="AN15" s="198">
        <v>0</v>
      </c>
      <c r="AO15" s="198">
        <v>159</v>
      </c>
      <c r="AP15" s="198">
        <v>182</v>
      </c>
      <c r="AQ15" s="198">
        <v>23282</v>
      </c>
      <c r="AR15" s="198">
        <v>23660</v>
      </c>
      <c r="AS15" s="198">
        <v>3373</v>
      </c>
      <c r="AT15" s="198">
        <v>6295</v>
      </c>
      <c r="AU15" s="198">
        <v>189</v>
      </c>
      <c r="AV15" s="198">
        <v>7899</v>
      </c>
      <c r="AW15" s="198">
        <v>0</v>
      </c>
      <c r="AX15" s="198">
        <v>0</v>
      </c>
      <c r="AY15" s="198">
        <v>267</v>
      </c>
      <c r="AZ15" s="198">
        <v>0</v>
      </c>
      <c r="BA15" s="198">
        <v>0</v>
      </c>
      <c r="BB15" s="198">
        <v>0</v>
      </c>
      <c r="BC15" s="198">
        <v>0</v>
      </c>
      <c r="BD15" s="198">
        <v>3719</v>
      </c>
      <c r="BE15" s="198">
        <v>0</v>
      </c>
      <c r="BF15" s="198">
        <v>15015</v>
      </c>
      <c r="BG15" s="198">
        <v>0</v>
      </c>
      <c r="BH15" s="198">
        <v>351</v>
      </c>
      <c r="BI15" s="198">
        <v>794</v>
      </c>
      <c r="BJ15" s="198">
        <v>13913</v>
      </c>
      <c r="BK15" s="198">
        <v>6841</v>
      </c>
      <c r="BL15" s="198">
        <v>3012</v>
      </c>
      <c r="BM15" s="198">
        <v>180</v>
      </c>
      <c r="BN15" s="198">
        <v>3823</v>
      </c>
      <c r="BO15" s="198">
        <v>182</v>
      </c>
      <c r="BP15" s="198">
        <v>3012</v>
      </c>
      <c r="BQ15" s="198">
        <v>0</v>
      </c>
      <c r="BR15" s="198">
        <v>0</v>
      </c>
      <c r="BS15" s="198">
        <v>0</v>
      </c>
      <c r="BT15" s="198">
        <v>0</v>
      </c>
      <c r="BU15" s="198">
        <v>0</v>
      </c>
      <c r="BV15" s="198">
        <v>0</v>
      </c>
      <c r="BW15" s="198">
        <v>0</v>
      </c>
      <c r="BX15" s="198">
        <v>1476</v>
      </c>
      <c r="BY15" s="198">
        <v>0</v>
      </c>
      <c r="BZ15" s="198">
        <v>12933</v>
      </c>
      <c r="CA15" s="198">
        <v>0</v>
      </c>
      <c r="CB15" s="198">
        <v>0</v>
      </c>
      <c r="CC15" s="198">
        <v>24</v>
      </c>
      <c r="CD15" s="198">
        <v>4027</v>
      </c>
      <c r="CE15" s="198">
        <v>357</v>
      </c>
      <c r="CF15" s="198">
        <v>1514</v>
      </c>
      <c r="CG15" s="198">
        <v>0</v>
      </c>
      <c r="CH15" s="198">
        <v>1511</v>
      </c>
      <c r="CI15" s="198">
        <v>0</v>
      </c>
      <c r="CJ15" s="198">
        <v>272</v>
      </c>
      <c r="CK15" s="198">
        <v>0</v>
      </c>
      <c r="CL15" s="198">
        <v>0</v>
      </c>
      <c r="CM15" s="198">
        <v>0</v>
      </c>
      <c r="CN15" s="198">
        <v>0</v>
      </c>
      <c r="CO15" s="198">
        <v>0</v>
      </c>
      <c r="CP15" s="198">
        <v>0</v>
      </c>
      <c r="CQ15" s="198">
        <v>0</v>
      </c>
      <c r="CR15" s="198">
        <v>0</v>
      </c>
      <c r="CS15" s="198">
        <v>0</v>
      </c>
      <c r="CT15" s="198">
        <v>0</v>
      </c>
      <c r="CU15" s="198">
        <v>0</v>
      </c>
      <c r="CV15" s="198">
        <v>0</v>
      </c>
      <c r="CW15" s="198">
        <v>0</v>
      </c>
      <c r="CX15" s="198">
        <v>264</v>
      </c>
      <c r="CY15" s="198">
        <v>0</v>
      </c>
      <c r="CZ15" s="198">
        <v>0</v>
      </c>
      <c r="DA15" s="198">
        <v>0</v>
      </c>
      <c r="DB15" s="198">
        <v>0</v>
      </c>
      <c r="DC15" s="198">
        <v>0</v>
      </c>
      <c r="DD15" s="198">
        <v>0</v>
      </c>
      <c r="DE15" s="198">
        <v>0</v>
      </c>
      <c r="DF15" s="198">
        <v>0</v>
      </c>
      <c r="DG15" s="198">
        <v>0</v>
      </c>
      <c r="DH15" s="198">
        <v>0</v>
      </c>
      <c r="DI15" s="198">
        <v>0</v>
      </c>
      <c r="DJ15" s="198">
        <v>0</v>
      </c>
      <c r="DK15" s="198">
        <v>0</v>
      </c>
      <c r="DL15" s="198">
        <v>0</v>
      </c>
      <c r="DM15" s="198">
        <v>0</v>
      </c>
      <c r="DN15" s="198">
        <v>0</v>
      </c>
      <c r="DO15" s="198">
        <v>0</v>
      </c>
      <c r="DP15" s="198">
        <v>0</v>
      </c>
      <c r="DQ15" s="198">
        <v>0</v>
      </c>
      <c r="DR15" s="198">
        <v>0</v>
      </c>
      <c r="DS15" s="198">
        <v>4488311</v>
      </c>
      <c r="DT15" s="198">
        <v>1769929</v>
      </c>
      <c r="DU15" s="198">
        <v>1463426</v>
      </c>
      <c r="DV15" s="198">
        <v>97770</v>
      </c>
      <c r="DW15" s="198">
        <v>93</v>
      </c>
      <c r="DX15" s="198">
        <v>698241</v>
      </c>
      <c r="DY15" s="198">
        <v>0</v>
      </c>
      <c r="DZ15" s="198">
        <v>0</v>
      </c>
      <c r="EA15" s="198">
        <v>439</v>
      </c>
      <c r="EB15" s="198">
        <v>0</v>
      </c>
      <c r="EC15" s="198">
        <v>0</v>
      </c>
      <c r="ED15" s="198">
        <v>0</v>
      </c>
      <c r="EE15" s="198">
        <v>18166</v>
      </c>
      <c r="EF15" s="198">
        <v>48420</v>
      </c>
      <c r="EG15" s="198">
        <v>0</v>
      </c>
      <c r="EH15" s="198">
        <v>534651</v>
      </c>
      <c r="EI15" s="198">
        <v>0</v>
      </c>
      <c r="EJ15" s="198">
        <v>0</v>
      </c>
      <c r="EK15" s="198">
        <v>29878</v>
      </c>
      <c r="EL15" s="198">
        <v>32079</v>
      </c>
      <c r="EM15" s="198">
        <v>2419484</v>
      </c>
      <c r="EN15" s="198">
        <v>2113207</v>
      </c>
      <c r="EO15" s="198">
        <v>693655</v>
      </c>
      <c r="EP15" s="198">
        <v>607108</v>
      </c>
      <c r="EQ15" s="198">
        <v>3793</v>
      </c>
      <c r="ER15" s="198">
        <v>1239750</v>
      </c>
      <c r="ES15" s="198">
        <v>0</v>
      </c>
      <c r="ET15" s="198">
        <v>0</v>
      </c>
      <c r="EU15" s="198">
        <v>25031</v>
      </c>
      <c r="EV15" s="198">
        <v>0</v>
      </c>
      <c r="EW15" s="198">
        <v>0</v>
      </c>
      <c r="EX15" s="198">
        <v>0</v>
      </c>
      <c r="EY15" s="198">
        <v>0</v>
      </c>
      <c r="EZ15" s="198">
        <v>298346</v>
      </c>
      <c r="FA15" s="198">
        <v>0</v>
      </c>
      <c r="FB15" s="198">
        <v>2156124</v>
      </c>
      <c r="FC15" s="198">
        <v>0</v>
      </c>
      <c r="FD15" s="198">
        <v>28160</v>
      </c>
      <c r="FE15" s="198">
        <v>170663</v>
      </c>
      <c r="FF15" s="198">
        <v>2216576</v>
      </c>
      <c r="FG15" s="198">
        <v>986025</v>
      </c>
      <c r="FH15" s="198">
        <v>672395</v>
      </c>
      <c r="FI15" s="198">
        <v>143014</v>
      </c>
      <c r="FJ15" s="198">
        <v>611325</v>
      </c>
      <c r="FK15" s="198">
        <v>122783</v>
      </c>
      <c r="FL15" s="198">
        <v>434291</v>
      </c>
      <c r="FM15" s="198">
        <v>0</v>
      </c>
      <c r="FN15" s="198">
        <v>0</v>
      </c>
      <c r="FO15" s="198">
        <v>0</v>
      </c>
      <c r="FP15" s="198">
        <v>0</v>
      </c>
      <c r="FQ15" s="198">
        <v>0</v>
      </c>
      <c r="FR15" s="198">
        <v>0</v>
      </c>
      <c r="FS15" s="198">
        <v>0</v>
      </c>
      <c r="FT15" s="198">
        <v>60233</v>
      </c>
      <c r="FU15" s="198">
        <v>0</v>
      </c>
      <c r="FV15" s="198">
        <v>793674</v>
      </c>
      <c r="FW15" s="198">
        <v>0</v>
      </c>
      <c r="FX15" s="198">
        <v>0</v>
      </c>
      <c r="FY15" s="198">
        <v>27784</v>
      </c>
      <c r="FZ15" s="198">
        <v>771650</v>
      </c>
      <c r="GA15" s="198">
        <v>187170</v>
      </c>
      <c r="GB15" s="198">
        <v>248134</v>
      </c>
      <c r="GC15" s="198">
        <v>0</v>
      </c>
      <c r="GD15" s="198">
        <v>699196</v>
      </c>
      <c r="GE15" s="198">
        <v>0</v>
      </c>
      <c r="GF15" s="198">
        <v>83753</v>
      </c>
      <c r="GG15" s="198">
        <v>0</v>
      </c>
      <c r="GH15" s="198">
        <v>0</v>
      </c>
      <c r="GI15" s="198">
        <v>0</v>
      </c>
      <c r="GJ15" s="198">
        <v>0</v>
      </c>
      <c r="GK15" s="198">
        <v>0</v>
      </c>
      <c r="GL15" s="198">
        <v>0</v>
      </c>
      <c r="GM15" s="198">
        <v>0</v>
      </c>
      <c r="GN15" s="198">
        <v>0</v>
      </c>
      <c r="GO15" s="198">
        <v>0</v>
      </c>
      <c r="GP15" s="198">
        <v>0</v>
      </c>
      <c r="GQ15" s="198">
        <v>0</v>
      </c>
      <c r="GR15" s="198">
        <v>0</v>
      </c>
      <c r="GS15" s="198">
        <v>0</v>
      </c>
      <c r="GT15" s="198">
        <v>120474</v>
      </c>
      <c r="GU15" s="198">
        <v>0</v>
      </c>
      <c r="GV15" s="198">
        <v>0</v>
      </c>
      <c r="GW15" s="198">
        <v>0</v>
      </c>
      <c r="GX15" s="198">
        <v>0</v>
      </c>
      <c r="GY15" s="198">
        <v>0</v>
      </c>
      <c r="GZ15" s="198">
        <v>0</v>
      </c>
      <c r="HA15" s="198">
        <v>0</v>
      </c>
      <c r="HB15" s="198">
        <v>0</v>
      </c>
      <c r="HC15" s="198">
        <v>0</v>
      </c>
      <c r="HD15" s="198">
        <v>0</v>
      </c>
      <c r="HE15" s="198">
        <v>0</v>
      </c>
      <c r="HF15" s="198">
        <v>0</v>
      </c>
      <c r="HG15" s="198">
        <v>0</v>
      </c>
      <c r="HH15" s="198">
        <v>0</v>
      </c>
      <c r="HI15" s="198">
        <v>0</v>
      </c>
      <c r="HJ15" s="198">
        <v>0</v>
      </c>
      <c r="HK15" s="198">
        <v>0</v>
      </c>
      <c r="HL15" s="198">
        <v>0</v>
      </c>
      <c r="HM15" s="198">
        <v>0</v>
      </c>
      <c r="HN15" s="198">
        <v>0</v>
      </c>
      <c r="HP15" s="199" t="s">
        <v>148</v>
      </c>
      <c r="HQ15" s="197">
        <f>'Relative Weights'!$H$1</f>
        <v>2019</v>
      </c>
      <c r="HR15" s="198">
        <v>789989.4</v>
      </c>
      <c r="HS15" s="198">
        <v>929561.4</v>
      </c>
      <c r="HT15" s="198">
        <v>257578</v>
      </c>
      <c r="HU15" s="198">
        <v>137299</v>
      </c>
      <c r="HV15" s="198">
        <v>2</v>
      </c>
      <c r="HW15" s="198">
        <v>366714</v>
      </c>
      <c r="HX15" s="198">
        <v>0</v>
      </c>
      <c r="HY15" s="198">
        <v>0</v>
      </c>
      <c r="HZ15" s="198">
        <v>12</v>
      </c>
      <c r="IA15" s="198">
        <v>0</v>
      </c>
      <c r="IB15" s="198">
        <v>0</v>
      </c>
      <c r="IC15" s="198">
        <v>0</v>
      </c>
      <c r="ID15" s="198">
        <v>487</v>
      </c>
      <c r="IE15" s="198">
        <v>1298</v>
      </c>
      <c r="IF15" s="198">
        <v>0</v>
      </c>
      <c r="IG15" s="198">
        <v>503842</v>
      </c>
      <c r="IH15" s="198">
        <v>0</v>
      </c>
      <c r="II15" s="198">
        <v>0</v>
      </c>
      <c r="IJ15" s="198">
        <v>801</v>
      </c>
      <c r="IK15" s="198">
        <v>26768</v>
      </c>
      <c r="IL15" s="198">
        <v>425854</v>
      </c>
      <c r="IM15" s="198">
        <v>1109850</v>
      </c>
      <c r="IN15" s="198">
        <v>122091</v>
      </c>
      <c r="IO15" s="198">
        <v>852562</v>
      </c>
      <c r="IP15" s="198">
        <v>101</v>
      </c>
      <c r="IQ15" s="198">
        <v>651113</v>
      </c>
      <c r="IR15" s="198">
        <v>0</v>
      </c>
      <c r="IS15" s="198">
        <v>0</v>
      </c>
      <c r="IT15" s="198">
        <v>671</v>
      </c>
      <c r="IU15" s="198">
        <v>0</v>
      </c>
      <c r="IV15" s="198">
        <v>0</v>
      </c>
      <c r="IW15" s="198">
        <v>0</v>
      </c>
      <c r="IX15" s="198">
        <v>0</v>
      </c>
      <c r="IY15" s="198">
        <v>7997</v>
      </c>
      <c r="IZ15" s="198">
        <v>0</v>
      </c>
      <c r="JA15" s="198">
        <v>2031877</v>
      </c>
      <c r="JB15" s="198">
        <v>0</v>
      </c>
      <c r="JC15" s="198">
        <v>755</v>
      </c>
      <c r="JD15" s="198">
        <v>4574</v>
      </c>
      <c r="JE15" s="198">
        <v>1849581</v>
      </c>
      <c r="JF15" s="198">
        <v>173551</v>
      </c>
      <c r="JG15" s="198">
        <v>353140</v>
      </c>
      <c r="JH15" s="198">
        <v>25172</v>
      </c>
      <c r="JI15" s="198">
        <v>858484</v>
      </c>
      <c r="JJ15" s="198">
        <v>3291</v>
      </c>
      <c r="JK15" s="198">
        <v>228088</v>
      </c>
      <c r="JL15" s="198">
        <v>0</v>
      </c>
      <c r="JM15" s="198">
        <v>0</v>
      </c>
      <c r="JN15" s="198">
        <v>0</v>
      </c>
      <c r="JO15" s="198">
        <v>0</v>
      </c>
      <c r="JP15" s="198">
        <v>0</v>
      </c>
      <c r="JQ15" s="198">
        <v>0</v>
      </c>
      <c r="JR15" s="198">
        <v>0</v>
      </c>
      <c r="JS15" s="198">
        <v>1614</v>
      </c>
      <c r="JT15" s="198">
        <v>0</v>
      </c>
      <c r="JU15" s="198">
        <v>747938</v>
      </c>
      <c r="JV15" s="198">
        <v>0</v>
      </c>
      <c r="JW15" s="198">
        <v>0</v>
      </c>
      <c r="JX15" s="198">
        <v>745</v>
      </c>
      <c r="JY15" s="198">
        <v>643889</v>
      </c>
      <c r="JZ15" s="198">
        <v>32944</v>
      </c>
      <c r="KA15" s="198">
        <v>130319</v>
      </c>
      <c r="KB15" s="198">
        <v>0</v>
      </c>
      <c r="KC15" s="198">
        <v>981882</v>
      </c>
      <c r="KD15" s="198">
        <v>0</v>
      </c>
      <c r="KE15" s="198">
        <v>43987</v>
      </c>
      <c r="KF15" s="198">
        <v>0</v>
      </c>
      <c r="KG15" s="198">
        <v>0</v>
      </c>
      <c r="KH15" s="198">
        <v>0</v>
      </c>
      <c r="KI15" s="198">
        <v>0</v>
      </c>
      <c r="KJ15" s="198">
        <v>0</v>
      </c>
      <c r="KK15" s="198">
        <v>0</v>
      </c>
      <c r="KL15" s="198">
        <v>0</v>
      </c>
      <c r="KM15" s="198">
        <v>0</v>
      </c>
      <c r="KN15" s="198">
        <v>0</v>
      </c>
      <c r="KO15" s="198">
        <v>0</v>
      </c>
      <c r="KP15" s="198">
        <v>0</v>
      </c>
      <c r="KQ15" s="198">
        <v>0</v>
      </c>
      <c r="KR15" s="198">
        <v>0</v>
      </c>
      <c r="KS15" s="198">
        <v>100527</v>
      </c>
      <c r="KT15" s="198">
        <v>0</v>
      </c>
      <c r="KU15" s="198">
        <v>0</v>
      </c>
      <c r="KV15" s="198">
        <v>0</v>
      </c>
      <c r="KW15" s="198">
        <v>0</v>
      </c>
      <c r="KX15" s="198">
        <v>0</v>
      </c>
      <c r="KY15" s="198">
        <v>0</v>
      </c>
      <c r="KZ15" s="198">
        <v>0</v>
      </c>
      <c r="LA15" s="198">
        <v>0</v>
      </c>
      <c r="LB15" s="198">
        <v>0</v>
      </c>
      <c r="LC15" s="198">
        <v>0</v>
      </c>
      <c r="LD15" s="198">
        <v>0</v>
      </c>
      <c r="LE15" s="198">
        <v>0</v>
      </c>
      <c r="LF15" s="198">
        <v>0</v>
      </c>
      <c r="LG15" s="198">
        <v>0</v>
      </c>
      <c r="LH15" s="198">
        <v>0</v>
      </c>
      <c r="LI15" s="198">
        <v>0</v>
      </c>
      <c r="LJ15" s="198">
        <v>0</v>
      </c>
      <c r="LK15" s="198">
        <v>0</v>
      </c>
      <c r="LL15" s="198">
        <v>0</v>
      </c>
      <c r="LM15" s="198">
        <v>0</v>
      </c>
      <c r="LN15" s="198">
        <v>0</v>
      </c>
      <c r="LO15" s="198">
        <v>0</v>
      </c>
      <c r="LP15" s="198">
        <v>0</v>
      </c>
      <c r="LQ15" s="198">
        <v>0</v>
      </c>
      <c r="LR15" s="198">
        <v>0</v>
      </c>
      <c r="LS15" s="198">
        <v>0</v>
      </c>
      <c r="LT15" s="198">
        <v>0</v>
      </c>
      <c r="LU15" s="198">
        <v>0</v>
      </c>
      <c r="LV15" s="198">
        <v>0</v>
      </c>
      <c r="LW15" s="198">
        <v>0</v>
      </c>
      <c r="LX15" s="198">
        <v>0</v>
      </c>
      <c r="LY15" s="198">
        <v>0</v>
      </c>
      <c r="LZ15" s="198">
        <v>0</v>
      </c>
      <c r="MA15" s="198">
        <v>0</v>
      </c>
      <c r="MB15" s="198">
        <v>0</v>
      </c>
      <c r="MC15" s="198">
        <v>0</v>
      </c>
      <c r="MD15" s="198">
        <v>0</v>
      </c>
      <c r="ME15" s="198">
        <v>0</v>
      </c>
      <c r="MF15" s="198">
        <v>0</v>
      </c>
      <c r="MG15" s="198">
        <v>0</v>
      </c>
      <c r="MH15" s="198">
        <v>0</v>
      </c>
      <c r="MI15" s="198">
        <v>0</v>
      </c>
      <c r="MJ15" s="198">
        <v>0</v>
      </c>
      <c r="MK15" s="198">
        <v>0</v>
      </c>
      <c r="ML15" s="198">
        <v>0</v>
      </c>
      <c r="MM15" s="198">
        <v>0</v>
      </c>
      <c r="MN15" s="198">
        <v>0</v>
      </c>
      <c r="MO15" s="198">
        <v>0</v>
      </c>
      <c r="MP15" s="198">
        <v>0</v>
      </c>
      <c r="MQ15" s="198">
        <v>0</v>
      </c>
      <c r="MR15" s="198">
        <v>0</v>
      </c>
      <c r="MS15" s="198">
        <v>0</v>
      </c>
      <c r="MT15" s="198">
        <v>0</v>
      </c>
      <c r="MU15" s="198">
        <v>0</v>
      </c>
      <c r="MV15" s="198">
        <v>0</v>
      </c>
      <c r="MW15" s="198">
        <v>0</v>
      </c>
      <c r="MX15" s="198">
        <v>0</v>
      </c>
      <c r="MY15" s="198">
        <v>0</v>
      </c>
      <c r="MZ15" s="198">
        <v>0</v>
      </c>
      <c r="NA15" s="198">
        <v>0</v>
      </c>
      <c r="NB15" s="198">
        <v>0</v>
      </c>
      <c r="NC15" s="198">
        <v>0</v>
      </c>
      <c r="ND15" s="198">
        <v>0</v>
      </c>
      <c r="NE15" s="198">
        <v>0</v>
      </c>
      <c r="NF15" s="198">
        <v>0</v>
      </c>
      <c r="NG15" s="198">
        <v>0</v>
      </c>
      <c r="NH15" s="198">
        <v>0</v>
      </c>
      <c r="NI15" s="198">
        <v>0</v>
      </c>
      <c r="NJ15" s="198">
        <v>0</v>
      </c>
      <c r="NK15" s="198">
        <v>0</v>
      </c>
      <c r="NL15" s="198">
        <v>0</v>
      </c>
      <c r="NM15" s="198">
        <v>0</v>
      </c>
      <c r="NN15" s="198">
        <v>0</v>
      </c>
      <c r="NO15" s="198">
        <v>0</v>
      </c>
      <c r="NP15" s="198">
        <v>0</v>
      </c>
      <c r="NQ15" s="198">
        <v>0</v>
      </c>
      <c r="NR15" s="198">
        <v>0</v>
      </c>
      <c r="NS15" s="198">
        <v>0</v>
      </c>
      <c r="NT15" s="198">
        <v>0</v>
      </c>
      <c r="NU15" s="198">
        <v>0</v>
      </c>
      <c r="NV15" s="198">
        <v>0</v>
      </c>
      <c r="NW15" s="198">
        <v>0</v>
      </c>
      <c r="NX15" s="198">
        <v>0</v>
      </c>
      <c r="NY15" s="198">
        <v>0</v>
      </c>
      <c r="NZ15" s="198">
        <v>0</v>
      </c>
      <c r="OA15" s="198">
        <v>0</v>
      </c>
      <c r="OB15" s="198">
        <v>0</v>
      </c>
      <c r="OC15" s="198">
        <v>0</v>
      </c>
      <c r="OD15" s="198">
        <v>0</v>
      </c>
      <c r="OE15" s="198">
        <v>0</v>
      </c>
      <c r="OF15" s="198">
        <v>0</v>
      </c>
      <c r="OG15" s="198">
        <v>0</v>
      </c>
      <c r="OH15" s="198">
        <v>0</v>
      </c>
      <c r="OI15" s="198">
        <v>0</v>
      </c>
      <c r="OJ15" s="198">
        <v>0</v>
      </c>
      <c r="OK15" s="198">
        <v>0</v>
      </c>
      <c r="OL15" s="198">
        <v>0</v>
      </c>
      <c r="OM15" s="198">
        <v>0</v>
      </c>
      <c r="ON15" s="198">
        <v>0</v>
      </c>
      <c r="OO15" s="198">
        <v>0</v>
      </c>
      <c r="OP15" s="198">
        <v>0</v>
      </c>
      <c r="OQ15" s="198">
        <v>0</v>
      </c>
      <c r="OR15" s="198">
        <v>0</v>
      </c>
      <c r="OS15" s="198">
        <v>0</v>
      </c>
      <c r="OT15" s="198">
        <v>0</v>
      </c>
      <c r="OU15" s="198">
        <v>0</v>
      </c>
      <c r="OV15" s="198">
        <v>0</v>
      </c>
      <c r="OW15" s="198">
        <v>0</v>
      </c>
      <c r="OX15" s="198">
        <v>0</v>
      </c>
      <c r="OY15" s="198">
        <v>0</v>
      </c>
      <c r="OZ15" s="198">
        <v>0</v>
      </c>
      <c r="PA15" s="198">
        <v>0</v>
      </c>
      <c r="PB15" s="198">
        <v>0</v>
      </c>
      <c r="PC15" s="198">
        <v>0</v>
      </c>
      <c r="PD15" s="198">
        <v>0</v>
      </c>
      <c r="PE15" s="198">
        <v>0</v>
      </c>
      <c r="PF15" s="198">
        <v>0</v>
      </c>
      <c r="PG15" s="198">
        <v>0</v>
      </c>
      <c r="PH15" s="198">
        <v>0</v>
      </c>
      <c r="PI15" s="198">
        <v>0</v>
      </c>
      <c r="PJ15" s="198">
        <v>10012975</v>
      </c>
      <c r="PK15" s="198">
        <v>24370919</v>
      </c>
      <c r="PL15" s="198">
        <v>1288438</v>
      </c>
      <c r="PM15" s="198">
        <v>31506</v>
      </c>
      <c r="PN15" s="198">
        <v>2347160</v>
      </c>
      <c r="PO15" s="198">
        <v>2727917</v>
      </c>
      <c r="PP15" s="198">
        <v>0</v>
      </c>
      <c r="PQ15" s="198">
        <v>0</v>
      </c>
      <c r="PR15" s="198">
        <v>22377</v>
      </c>
      <c r="PS15" s="198">
        <v>0</v>
      </c>
      <c r="PT15" s="198">
        <v>0</v>
      </c>
      <c r="PU15" s="198">
        <v>0</v>
      </c>
      <c r="PV15" s="198">
        <v>29040</v>
      </c>
      <c r="PW15" s="198">
        <v>499057</v>
      </c>
      <c r="PX15" s="198">
        <v>0</v>
      </c>
      <c r="PY15" s="198">
        <v>4163244</v>
      </c>
      <c r="PZ15" s="198">
        <v>0</v>
      </c>
      <c r="QA15" s="198">
        <v>28728</v>
      </c>
      <c r="QB15" s="198">
        <v>81351</v>
      </c>
      <c r="QC15" s="198">
        <v>3533367</v>
      </c>
      <c r="QD15" s="294">
        <v>1</v>
      </c>
    </row>
    <row r="16" spans="1:446" x14ac:dyDescent="0.2">
      <c r="A16" s="197" t="s">
        <v>110</v>
      </c>
      <c r="B16" s="197" t="s">
        <v>110</v>
      </c>
      <c r="C16" s="198">
        <f>ROUND(TAMUK!H18,0)-ROUND(TAMUK!H288,0)</f>
        <v>0</v>
      </c>
      <c r="D16" s="307">
        <v>3639</v>
      </c>
      <c r="E16" s="197" t="s">
        <v>699</v>
      </c>
      <c r="F16" s="197">
        <v>2019</v>
      </c>
      <c r="G16" s="198">
        <v>42821743</v>
      </c>
      <c r="H16" s="198">
        <v>18410664</v>
      </c>
      <c r="I16" s="198">
        <v>13427533</v>
      </c>
      <c r="J16" s="198">
        <v>14053274</v>
      </c>
      <c r="K16" s="198">
        <v>11366105</v>
      </c>
      <c r="L16" s="197" t="s">
        <v>743</v>
      </c>
      <c r="M16" s="197" t="s">
        <v>744</v>
      </c>
      <c r="N16" s="197" t="s">
        <v>745</v>
      </c>
      <c r="O16" s="198">
        <v>3691</v>
      </c>
      <c r="P16" s="198">
        <v>3280</v>
      </c>
      <c r="Q16" s="198">
        <v>1390</v>
      </c>
      <c r="R16" s="198">
        <v>180</v>
      </c>
      <c r="S16" s="198">
        <v>0</v>
      </c>
      <c r="T16" s="200" t="s">
        <v>797</v>
      </c>
      <c r="U16" s="200" t="s">
        <v>798</v>
      </c>
      <c r="V16" s="200" t="s">
        <v>799</v>
      </c>
      <c r="W16" s="198">
        <v>55762</v>
      </c>
      <c r="X16" s="198">
        <v>18723</v>
      </c>
      <c r="Y16" s="198">
        <v>8164</v>
      </c>
      <c r="Z16" s="198">
        <v>715</v>
      </c>
      <c r="AA16" s="198">
        <v>3431</v>
      </c>
      <c r="AB16" s="198">
        <v>5387</v>
      </c>
      <c r="AC16" s="198">
        <v>539</v>
      </c>
      <c r="AD16" s="198">
        <v>0</v>
      </c>
      <c r="AE16" s="198">
        <v>87</v>
      </c>
      <c r="AF16" s="198">
        <v>64</v>
      </c>
      <c r="AG16" s="198">
        <v>0</v>
      </c>
      <c r="AH16" s="198">
        <v>105</v>
      </c>
      <c r="AI16" s="198">
        <v>405</v>
      </c>
      <c r="AJ16" s="198">
        <v>1828</v>
      </c>
      <c r="AK16" s="198">
        <v>0</v>
      </c>
      <c r="AL16" s="198">
        <v>3769</v>
      </c>
      <c r="AM16" s="198">
        <v>0</v>
      </c>
      <c r="AN16" s="198">
        <v>0</v>
      </c>
      <c r="AO16" s="198">
        <v>1031</v>
      </c>
      <c r="AP16" s="198">
        <v>0</v>
      </c>
      <c r="AQ16" s="198">
        <v>13084</v>
      </c>
      <c r="AR16" s="198">
        <v>10709</v>
      </c>
      <c r="AS16" s="198">
        <v>1825</v>
      </c>
      <c r="AT16" s="198">
        <v>7003</v>
      </c>
      <c r="AU16" s="198">
        <v>4240</v>
      </c>
      <c r="AV16" s="198">
        <v>14926</v>
      </c>
      <c r="AW16" s="198">
        <v>1161</v>
      </c>
      <c r="AX16" s="198">
        <v>0</v>
      </c>
      <c r="AY16" s="198">
        <v>921</v>
      </c>
      <c r="AZ16" s="198">
        <v>0</v>
      </c>
      <c r="BA16" s="198">
        <v>0</v>
      </c>
      <c r="BB16" s="198">
        <v>114</v>
      </c>
      <c r="BC16" s="198">
        <v>0</v>
      </c>
      <c r="BD16" s="198">
        <v>1974</v>
      </c>
      <c r="BE16" s="198">
        <v>0</v>
      </c>
      <c r="BF16" s="198">
        <v>5889</v>
      </c>
      <c r="BG16" s="198">
        <v>0</v>
      </c>
      <c r="BH16" s="198">
        <v>1095</v>
      </c>
      <c r="BI16" s="198">
        <v>1587</v>
      </c>
      <c r="BJ16" s="198">
        <v>0</v>
      </c>
      <c r="BK16" s="198">
        <v>2103</v>
      </c>
      <c r="BL16" s="198">
        <v>924</v>
      </c>
      <c r="BM16" s="198">
        <v>156</v>
      </c>
      <c r="BN16" s="198">
        <v>4025</v>
      </c>
      <c r="BO16" s="198">
        <v>1846</v>
      </c>
      <c r="BP16" s="198">
        <v>10513</v>
      </c>
      <c r="BQ16" s="198">
        <v>159</v>
      </c>
      <c r="BR16" s="198">
        <v>0</v>
      </c>
      <c r="BS16" s="198">
        <v>692</v>
      </c>
      <c r="BT16" s="198">
        <v>0</v>
      </c>
      <c r="BU16" s="198">
        <v>0</v>
      </c>
      <c r="BV16" s="198">
        <v>0</v>
      </c>
      <c r="BW16" s="198">
        <v>0</v>
      </c>
      <c r="BX16" s="198">
        <v>2174</v>
      </c>
      <c r="BY16" s="198">
        <v>0</v>
      </c>
      <c r="BZ16" s="198">
        <v>2295</v>
      </c>
      <c r="CA16" s="198">
        <v>0</v>
      </c>
      <c r="CB16" s="198">
        <v>0</v>
      </c>
      <c r="CC16" s="198">
        <v>309</v>
      </c>
      <c r="CD16" s="198">
        <v>0</v>
      </c>
      <c r="CE16" s="198">
        <v>149</v>
      </c>
      <c r="CF16" s="198">
        <v>0</v>
      </c>
      <c r="CG16" s="198">
        <v>0</v>
      </c>
      <c r="CH16" s="198">
        <v>1584</v>
      </c>
      <c r="CI16" s="198">
        <v>253</v>
      </c>
      <c r="CJ16" s="198">
        <v>528</v>
      </c>
      <c r="CK16" s="198">
        <v>0</v>
      </c>
      <c r="CL16" s="198">
        <v>0</v>
      </c>
      <c r="CM16" s="198">
        <v>0</v>
      </c>
      <c r="CN16" s="198">
        <v>0</v>
      </c>
      <c r="CO16" s="198">
        <v>0</v>
      </c>
      <c r="CP16" s="198">
        <v>0</v>
      </c>
      <c r="CQ16" s="198">
        <v>0</v>
      </c>
      <c r="CR16" s="198">
        <v>0</v>
      </c>
      <c r="CS16" s="198">
        <v>0</v>
      </c>
      <c r="CT16" s="198">
        <v>0</v>
      </c>
      <c r="CU16" s="198">
        <v>0</v>
      </c>
      <c r="CV16" s="198">
        <v>0</v>
      </c>
      <c r="CW16" s="198">
        <v>0</v>
      </c>
      <c r="CX16" s="198">
        <v>0</v>
      </c>
      <c r="CY16" s="198">
        <v>0</v>
      </c>
      <c r="CZ16" s="198">
        <v>0</v>
      </c>
      <c r="DA16" s="198">
        <v>0</v>
      </c>
      <c r="DB16" s="198">
        <v>0</v>
      </c>
      <c r="DC16" s="198">
        <v>0</v>
      </c>
      <c r="DD16" s="198">
        <v>0</v>
      </c>
      <c r="DE16" s="198">
        <v>0</v>
      </c>
      <c r="DF16" s="198">
        <v>0</v>
      </c>
      <c r="DG16" s="198">
        <v>0</v>
      </c>
      <c r="DH16" s="198">
        <v>0</v>
      </c>
      <c r="DI16" s="198">
        <v>0</v>
      </c>
      <c r="DJ16" s="198">
        <v>0</v>
      </c>
      <c r="DK16" s="198">
        <v>0</v>
      </c>
      <c r="DL16" s="198">
        <v>0</v>
      </c>
      <c r="DM16" s="198">
        <v>0</v>
      </c>
      <c r="DN16" s="198">
        <v>0</v>
      </c>
      <c r="DO16" s="198">
        <v>0</v>
      </c>
      <c r="DP16" s="198">
        <v>0</v>
      </c>
      <c r="DQ16" s="198">
        <v>0</v>
      </c>
      <c r="DR16" s="198">
        <v>0</v>
      </c>
      <c r="DS16" s="198">
        <v>4128910</v>
      </c>
      <c r="DT16" s="198">
        <v>1668371</v>
      </c>
      <c r="DU16" s="198">
        <v>1291499</v>
      </c>
      <c r="DV16" s="198">
        <v>63356</v>
      </c>
      <c r="DW16" s="198">
        <v>247911</v>
      </c>
      <c r="DX16" s="198">
        <v>894078</v>
      </c>
      <c r="DY16" s="198">
        <v>93785</v>
      </c>
      <c r="DZ16" s="198">
        <v>0</v>
      </c>
      <c r="EA16" s="198">
        <v>6636</v>
      </c>
      <c r="EB16" s="198">
        <v>7791</v>
      </c>
      <c r="EC16" s="198">
        <v>0</v>
      </c>
      <c r="ED16" s="198">
        <v>21922</v>
      </c>
      <c r="EE16" s="198">
        <v>58450</v>
      </c>
      <c r="EF16" s="198">
        <v>184389</v>
      </c>
      <c r="EG16" s="198">
        <v>0</v>
      </c>
      <c r="EH16" s="198">
        <v>388189</v>
      </c>
      <c r="EI16" s="198">
        <v>0</v>
      </c>
      <c r="EJ16" s="198">
        <v>0</v>
      </c>
      <c r="EK16" s="198">
        <v>151385</v>
      </c>
      <c r="EL16" s="198">
        <v>0</v>
      </c>
      <c r="EM16" s="198">
        <v>1512970</v>
      </c>
      <c r="EN16" s="198">
        <v>1519339</v>
      </c>
      <c r="EO16" s="198">
        <v>752908</v>
      </c>
      <c r="EP16" s="198">
        <v>933266</v>
      </c>
      <c r="EQ16" s="198">
        <v>388922</v>
      </c>
      <c r="ER16" s="198">
        <v>2565763</v>
      </c>
      <c r="ES16" s="198">
        <v>173621</v>
      </c>
      <c r="ET16" s="198">
        <v>0</v>
      </c>
      <c r="EU16" s="198">
        <v>249350</v>
      </c>
      <c r="EV16" s="198">
        <v>0</v>
      </c>
      <c r="EW16" s="198">
        <v>0</v>
      </c>
      <c r="EX16" s="198">
        <v>22990</v>
      </c>
      <c r="EY16" s="198">
        <v>0</v>
      </c>
      <c r="EZ16" s="198">
        <v>240734</v>
      </c>
      <c r="FA16" s="198">
        <v>0</v>
      </c>
      <c r="FB16" s="198">
        <v>1134854</v>
      </c>
      <c r="FC16" s="198">
        <v>0</v>
      </c>
      <c r="FD16" s="198">
        <v>111397</v>
      </c>
      <c r="FE16" s="198">
        <v>249062</v>
      </c>
      <c r="FF16" s="198">
        <v>0</v>
      </c>
      <c r="FG16" s="198">
        <v>646285</v>
      </c>
      <c r="FH16" s="198">
        <v>327381</v>
      </c>
      <c r="FI16" s="198">
        <v>39415</v>
      </c>
      <c r="FJ16" s="198">
        <v>697904</v>
      </c>
      <c r="FK16" s="198">
        <v>611521</v>
      </c>
      <c r="FL16" s="198">
        <v>3203815</v>
      </c>
      <c r="FM16" s="198">
        <v>142932</v>
      </c>
      <c r="FN16" s="198">
        <v>0</v>
      </c>
      <c r="FO16" s="198">
        <v>0</v>
      </c>
      <c r="FP16" s="198">
        <v>0</v>
      </c>
      <c r="FQ16" s="198">
        <v>0</v>
      </c>
      <c r="FR16" s="198">
        <v>0</v>
      </c>
      <c r="FS16" s="198">
        <v>0</v>
      </c>
      <c r="FT16" s="198">
        <v>413719</v>
      </c>
      <c r="FU16" s="198">
        <v>0</v>
      </c>
      <c r="FV16" s="198">
        <v>238353</v>
      </c>
      <c r="FW16" s="198">
        <v>0</v>
      </c>
      <c r="FX16" s="198">
        <v>0</v>
      </c>
      <c r="FY16" s="198">
        <v>0</v>
      </c>
      <c r="FZ16" s="198">
        <v>0</v>
      </c>
      <c r="GA16" s="198">
        <v>36302</v>
      </c>
      <c r="GB16" s="198">
        <v>0</v>
      </c>
      <c r="GC16" s="198">
        <v>0</v>
      </c>
      <c r="GD16" s="198">
        <v>423521</v>
      </c>
      <c r="GE16" s="198">
        <v>15708</v>
      </c>
      <c r="GF16" s="198">
        <v>134815</v>
      </c>
      <c r="GG16" s="198">
        <v>0</v>
      </c>
      <c r="GH16" s="198">
        <v>0</v>
      </c>
      <c r="GI16" s="198">
        <v>0</v>
      </c>
      <c r="GJ16" s="198">
        <v>0</v>
      </c>
      <c r="GK16" s="198">
        <v>0</v>
      </c>
      <c r="GL16" s="198">
        <v>0</v>
      </c>
      <c r="GM16" s="198">
        <v>0</v>
      </c>
      <c r="GN16" s="198">
        <v>0</v>
      </c>
      <c r="GO16" s="198">
        <v>0</v>
      </c>
      <c r="GP16" s="198">
        <v>0</v>
      </c>
      <c r="GQ16" s="198">
        <v>0</v>
      </c>
      <c r="GR16" s="198">
        <v>0</v>
      </c>
      <c r="GS16" s="198">
        <v>0</v>
      </c>
      <c r="GT16" s="198">
        <v>0</v>
      </c>
      <c r="GU16" s="198">
        <v>0</v>
      </c>
      <c r="GV16" s="198">
        <v>0</v>
      </c>
      <c r="GW16" s="198">
        <v>0</v>
      </c>
      <c r="GX16" s="198">
        <v>0</v>
      </c>
      <c r="GY16" s="198">
        <v>0</v>
      </c>
      <c r="GZ16" s="198">
        <v>0</v>
      </c>
      <c r="HA16" s="198">
        <v>0</v>
      </c>
      <c r="HB16" s="198">
        <v>0</v>
      </c>
      <c r="HC16" s="198">
        <v>0</v>
      </c>
      <c r="HD16" s="198">
        <v>0</v>
      </c>
      <c r="HE16" s="198">
        <v>0</v>
      </c>
      <c r="HF16" s="198">
        <v>0</v>
      </c>
      <c r="HG16" s="198">
        <v>0</v>
      </c>
      <c r="HH16" s="198">
        <v>0</v>
      </c>
      <c r="HI16" s="198">
        <v>0</v>
      </c>
      <c r="HJ16" s="198">
        <v>0</v>
      </c>
      <c r="HK16" s="198">
        <v>0</v>
      </c>
      <c r="HL16" s="198">
        <v>0</v>
      </c>
      <c r="HM16" s="198">
        <v>0</v>
      </c>
      <c r="HN16" s="198">
        <v>0</v>
      </c>
      <c r="HP16" s="199" t="s">
        <v>149</v>
      </c>
      <c r="HQ16" s="197">
        <f>'Relative Weights'!$H$1</f>
        <v>2019</v>
      </c>
      <c r="HR16" s="198">
        <v>230161.03411083602</v>
      </c>
      <c r="HS16" s="198">
        <v>77280.317091517209</v>
      </c>
      <c r="HT16" s="198">
        <v>33697.404728683789</v>
      </c>
      <c r="HU16" s="198">
        <v>2951.2058281490577</v>
      </c>
      <c r="HV16" s="198">
        <v>14161.660414516668</v>
      </c>
      <c r="HW16" s="198">
        <v>22235.168945788773</v>
      </c>
      <c r="HX16" s="198">
        <v>2224.7551627585203</v>
      </c>
      <c r="HY16" s="198">
        <v>0</v>
      </c>
      <c r="HZ16" s="198">
        <v>359.09777209645875</v>
      </c>
      <c r="IA16" s="198">
        <v>264.16387832383168</v>
      </c>
      <c r="IB16" s="198">
        <v>0</v>
      </c>
      <c r="IC16" s="198">
        <v>433.3938628750364</v>
      </c>
      <c r="ID16" s="198">
        <v>1671.6620425179979</v>
      </c>
      <c r="IE16" s="198">
        <v>7545.180774624444</v>
      </c>
      <c r="IF16" s="198">
        <v>0</v>
      </c>
      <c r="IG16" s="198">
        <v>15556.775896914402</v>
      </c>
      <c r="IH16" s="198">
        <v>0</v>
      </c>
      <c r="II16" s="198">
        <v>0</v>
      </c>
      <c r="IJ16" s="198">
        <v>4255.5149773729763</v>
      </c>
      <c r="IK16" s="198">
        <v>0</v>
      </c>
      <c r="IL16" s="198">
        <v>54005.002874828344</v>
      </c>
      <c r="IM16" s="198">
        <v>44202.046452654911</v>
      </c>
      <c r="IN16" s="198">
        <v>7532.798092828014</v>
      </c>
      <c r="IO16" s="198">
        <v>28905.306873465524</v>
      </c>
      <c r="IP16" s="198">
        <v>17500.856938953853</v>
      </c>
      <c r="IQ16" s="198">
        <v>61607.969497836137</v>
      </c>
      <c r="IR16" s="198">
        <v>4792.0978552182605</v>
      </c>
      <c r="IS16" s="198">
        <v>0</v>
      </c>
      <c r="IT16" s="198">
        <v>3801.4833115038909</v>
      </c>
      <c r="IU16" s="198">
        <v>0</v>
      </c>
      <c r="IV16" s="198">
        <v>0</v>
      </c>
      <c r="IW16" s="198">
        <v>470.54190826432523</v>
      </c>
      <c r="IX16" s="198">
        <v>0</v>
      </c>
      <c r="IY16" s="198">
        <v>8147.804622050684</v>
      </c>
      <c r="IZ16" s="198">
        <v>0</v>
      </c>
      <c r="JA16" s="198">
        <v>24307.204366391328</v>
      </c>
      <c r="JB16" s="198">
        <v>0</v>
      </c>
      <c r="JC16" s="198">
        <v>4519.6788556968086</v>
      </c>
      <c r="JD16" s="198">
        <v>6550.4386703112641</v>
      </c>
      <c r="JE16" s="198">
        <v>0</v>
      </c>
      <c r="JF16" s="198">
        <v>8680.2599392971588</v>
      </c>
      <c r="JG16" s="198">
        <v>3813.8659933003205</v>
      </c>
      <c r="JH16" s="198">
        <v>643.89945341433986</v>
      </c>
      <c r="JI16" s="198">
        <v>16613.431410209727</v>
      </c>
      <c r="JJ16" s="198">
        <v>7619.4768654030204</v>
      </c>
      <c r="JK16" s="198">
        <v>43393.044575288171</v>
      </c>
      <c r="JL16" s="198">
        <v>656.28213521076941</v>
      </c>
      <c r="JM16" s="198">
        <v>0</v>
      </c>
      <c r="JN16" s="198">
        <v>2856.2719343764306</v>
      </c>
      <c r="JO16" s="198">
        <v>0</v>
      </c>
      <c r="JP16" s="198">
        <v>0</v>
      </c>
      <c r="JQ16" s="198">
        <v>0</v>
      </c>
      <c r="JR16" s="198">
        <v>0</v>
      </c>
      <c r="JS16" s="198">
        <v>8973.3167418126595</v>
      </c>
      <c r="JT16" s="198">
        <v>0</v>
      </c>
      <c r="JU16" s="198">
        <v>9472.7515742686537</v>
      </c>
      <c r="JV16" s="198">
        <v>0</v>
      </c>
      <c r="JW16" s="198">
        <v>0</v>
      </c>
      <c r="JX16" s="198">
        <v>1275.4162250322499</v>
      </c>
      <c r="JY16" s="198">
        <v>0</v>
      </c>
      <c r="JZ16" s="198">
        <v>615.00652922267079</v>
      </c>
      <c r="KA16" s="198">
        <v>0</v>
      </c>
      <c r="KB16" s="198">
        <v>0</v>
      </c>
      <c r="KC16" s="198">
        <v>6538.055988514835</v>
      </c>
      <c r="KD16" s="198">
        <v>1044.2728314988974</v>
      </c>
      <c r="KE16" s="198">
        <v>2179.3519961716115</v>
      </c>
      <c r="KF16" s="198">
        <v>0</v>
      </c>
      <c r="KG16" s="198">
        <v>0</v>
      </c>
      <c r="KH16" s="198">
        <v>0</v>
      </c>
      <c r="KI16" s="198">
        <v>0</v>
      </c>
      <c r="KJ16" s="198">
        <v>0</v>
      </c>
      <c r="KK16" s="198">
        <v>0</v>
      </c>
      <c r="KL16" s="198">
        <v>0</v>
      </c>
      <c r="KM16" s="198">
        <v>0</v>
      </c>
      <c r="KN16" s="198">
        <v>0</v>
      </c>
      <c r="KO16" s="198">
        <v>0</v>
      </c>
      <c r="KP16" s="198">
        <v>0</v>
      </c>
      <c r="KQ16" s="198">
        <v>0</v>
      </c>
      <c r="KR16" s="198">
        <v>0</v>
      </c>
      <c r="KS16" s="198">
        <v>0</v>
      </c>
      <c r="KT16" s="198">
        <v>0</v>
      </c>
      <c r="KU16" s="198">
        <v>0</v>
      </c>
      <c r="KV16" s="198">
        <v>0</v>
      </c>
      <c r="KW16" s="198">
        <v>0</v>
      </c>
      <c r="KX16" s="198">
        <v>0</v>
      </c>
      <c r="KY16" s="198">
        <v>0</v>
      </c>
      <c r="KZ16" s="198">
        <v>0</v>
      </c>
      <c r="LA16" s="198">
        <v>0</v>
      </c>
      <c r="LB16" s="198">
        <v>0</v>
      </c>
      <c r="LC16" s="198">
        <v>0</v>
      </c>
      <c r="LD16" s="198">
        <v>0</v>
      </c>
      <c r="LE16" s="198">
        <v>0</v>
      </c>
      <c r="LF16" s="198">
        <v>0</v>
      </c>
      <c r="LG16" s="198">
        <v>0</v>
      </c>
      <c r="LH16" s="198">
        <v>0</v>
      </c>
      <c r="LI16" s="198">
        <v>0</v>
      </c>
      <c r="LJ16" s="198">
        <v>0</v>
      </c>
      <c r="LK16" s="198">
        <v>0</v>
      </c>
      <c r="LL16" s="198">
        <v>0</v>
      </c>
      <c r="LM16" s="198">
        <v>0</v>
      </c>
      <c r="LN16" s="198">
        <v>6093939.8222843641</v>
      </c>
      <c r="LO16" s="198">
        <v>2296372.8710294152</v>
      </c>
      <c r="LP16" s="198">
        <v>344814.8575715085</v>
      </c>
      <c r="LQ16" s="198">
        <v>104146.71657131221</v>
      </c>
      <c r="LR16" s="198">
        <v>3367537.0036467612</v>
      </c>
      <c r="LS16" s="198">
        <v>1087971.8144393745</v>
      </c>
      <c r="LT16" s="198">
        <v>490060.29814750038</v>
      </c>
      <c r="LU16" s="198">
        <v>0</v>
      </c>
      <c r="LV16" s="198">
        <v>9209.1292094925921</v>
      </c>
      <c r="LW16" s="198">
        <v>5380.5527797741697</v>
      </c>
      <c r="LX16" s="198">
        <v>0</v>
      </c>
      <c r="LY16" s="198">
        <v>96189.323604968289</v>
      </c>
      <c r="LZ16" s="198">
        <v>48181.377868949479</v>
      </c>
      <c r="MA16" s="198">
        <v>259386.73098198793</v>
      </c>
      <c r="MB16" s="198">
        <v>0</v>
      </c>
      <c r="MC16" s="198">
        <v>522647.09358135879</v>
      </c>
      <c r="MD16" s="198">
        <v>0</v>
      </c>
      <c r="ME16" s="198">
        <v>0</v>
      </c>
      <c r="MF16" s="198">
        <v>290846.62423531152</v>
      </c>
      <c r="MG16" s="198">
        <v>0</v>
      </c>
      <c r="MH16" s="198">
        <v>1514911.5005551074</v>
      </c>
      <c r="MI16" s="198">
        <v>2370816.1398180742</v>
      </c>
      <c r="MJ16" s="198">
        <v>107554.55205119133</v>
      </c>
      <c r="MK16" s="198">
        <v>870213.42183340073</v>
      </c>
      <c r="ML16" s="198">
        <v>4122017.3489774349</v>
      </c>
      <c r="MM16" s="198">
        <v>2948793.7256188467</v>
      </c>
      <c r="MN16" s="198">
        <v>1011541.1065096832</v>
      </c>
      <c r="MO16" s="198">
        <v>0</v>
      </c>
      <c r="MP16" s="198">
        <v>11676.07879350055</v>
      </c>
      <c r="MQ16" s="198">
        <v>0</v>
      </c>
      <c r="MR16" s="198">
        <v>0</v>
      </c>
      <c r="MS16" s="198">
        <v>104822.71776638966</v>
      </c>
      <c r="MT16" s="198">
        <v>0</v>
      </c>
      <c r="MU16" s="198">
        <v>259447.90190250883</v>
      </c>
      <c r="MV16" s="198">
        <v>0</v>
      </c>
      <c r="MW16" s="198">
        <v>687450.51712815347</v>
      </c>
      <c r="MX16" s="198">
        <v>0</v>
      </c>
      <c r="MY16" s="198">
        <v>229617.25855848729</v>
      </c>
      <c r="MZ16" s="198">
        <v>405023.66064443986</v>
      </c>
      <c r="NA16" s="198">
        <v>0</v>
      </c>
      <c r="NB16" s="198">
        <v>5851.3692072485574</v>
      </c>
      <c r="NC16" s="198">
        <v>44892.879763311939</v>
      </c>
      <c r="ND16" s="198">
        <v>19676.186626398645</v>
      </c>
      <c r="NE16" s="198">
        <v>422774.65615032706</v>
      </c>
      <c r="NF16" s="198">
        <v>1582761.2640666687</v>
      </c>
      <c r="NG16" s="198">
        <v>1428932.9532696605</v>
      </c>
      <c r="NH16" s="198">
        <v>93079.460724460048</v>
      </c>
      <c r="NI16" s="198">
        <v>0</v>
      </c>
      <c r="NJ16" s="198">
        <v>98539.942151553565</v>
      </c>
      <c r="NK16" s="198">
        <v>0</v>
      </c>
      <c r="NL16" s="198">
        <v>0</v>
      </c>
      <c r="NM16" s="198">
        <v>0</v>
      </c>
      <c r="NN16" s="198">
        <v>0</v>
      </c>
      <c r="NO16" s="198">
        <v>142053.40766708629</v>
      </c>
      <c r="NP16" s="198">
        <v>0</v>
      </c>
      <c r="NQ16" s="198">
        <v>430010.49531412683</v>
      </c>
      <c r="NR16" s="198">
        <v>0</v>
      </c>
      <c r="NS16" s="198">
        <v>0</v>
      </c>
      <c r="NT16" s="198">
        <v>60967.50874605315</v>
      </c>
      <c r="NU16" s="198">
        <v>0</v>
      </c>
      <c r="NV16" s="198">
        <v>26235.703795060414</v>
      </c>
      <c r="NW16" s="198">
        <v>0</v>
      </c>
      <c r="NX16" s="198">
        <v>0</v>
      </c>
      <c r="NY16" s="198">
        <v>95050.700577428506</v>
      </c>
      <c r="NZ16" s="198">
        <v>249553.01013663915</v>
      </c>
      <c r="OA16" s="198">
        <v>84423.045694698667</v>
      </c>
      <c r="OB16" s="198">
        <v>0</v>
      </c>
      <c r="OC16" s="198">
        <v>0</v>
      </c>
      <c r="OD16" s="198">
        <v>0</v>
      </c>
      <c r="OE16" s="198">
        <v>0</v>
      </c>
      <c r="OF16" s="198">
        <v>0</v>
      </c>
      <c r="OG16" s="198">
        <v>0</v>
      </c>
      <c r="OH16" s="198">
        <v>0</v>
      </c>
      <c r="OI16" s="198">
        <v>0</v>
      </c>
      <c r="OJ16" s="198">
        <v>0</v>
      </c>
      <c r="OK16" s="198">
        <v>0</v>
      </c>
      <c r="OL16" s="198">
        <v>0</v>
      </c>
      <c r="OM16" s="198">
        <v>0</v>
      </c>
      <c r="ON16" s="198">
        <v>0</v>
      </c>
      <c r="OO16" s="198">
        <v>0</v>
      </c>
      <c r="OP16" s="198">
        <v>0</v>
      </c>
      <c r="OQ16" s="198">
        <v>0</v>
      </c>
      <c r="OR16" s="198">
        <v>0</v>
      </c>
      <c r="OS16" s="198">
        <v>0</v>
      </c>
      <c r="OT16" s="198">
        <v>0</v>
      </c>
      <c r="OU16" s="198">
        <v>0</v>
      </c>
      <c r="OV16" s="198">
        <v>0</v>
      </c>
      <c r="OW16" s="198">
        <v>0</v>
      </c>
      <c r="OX16" s="198">
        <v>0</v>
      </c>
      <c r="OY16" s="198">
        <v>0</v>
      </c>
      <c r="OZ16" s="198">
        <v>0</v>
      </c>
      <c r="PA16" s="198">
        <v>0</v>
      </c>
      <c r="PB16" s="198">
        <v>0</v>
      </c>
      <c r="PC16" s="198">
        <v>0</v>
      </c>
      <c r="PD16" s="198">
        <v>0</v>
      </c>
      <c r="PE16" s="198">
        <v>0</v>
      </c>
      <c r="PF16" s="198">
        <v>0</v>
      </c>
      <c r="PG16" s="198">
        <v>0</v>
      </c>
      <c r="PH16" s="198">
        <v>0</v>
      </c>
      <c r="PI16" s="198">
        <v>0</v>
      </c>
      <c r="PJ16" s="198">
        <v>0</v>
      </c>
      <c r="PK16" s="198">
        <v>0</v>
      </c>
      <c r="PL16" s="198">
        <v>0</v>
      </c>
      <c r="PM16" s="198">
        <v>0</v>
      </c>
      <c r="PN16" s="198">
        <v>0</v>
      </c>
      <c r="PO16" s="198">
        <v>0</v>
      </c>
      <c r="PP16" s="198">
        <v>0</v>
      </c>
      <c r="PQ16" s="198">
        <v>0</v>
      </c>
      <c r="PR16" s="198">
        <v>0</v>
      </c>
      <c r="PS16" s="198">
        <v>0</v>
      </c>
      <c r="PT16" s="198">
        <v>0</v>
      </c>
      <c r="PU16" s="198">
        <v>0</v>
      </c>
      <c r="PV16" s="198">
        <v>0</v>
      </c>
      <c r="PW16" s="198">
        <v>0</v>
      </c>
      <c r="PX16" s="198">
        <v>0</v>
      </c>
      <c r="PY16" s="198">
        <v>0</v>
      </c>
      <c r="PZ16" s="198">
        <v>0</v>
      </c>
      <c r="QA16" s="198">
        <v>0</v>
      </c>
      <c r="QB16" s="198">
        <v>0</v>
      </c>
      <c r="QC16" s="198">
        <v>0</v>
      </c>
      <c r="QD16" s="294">
        <v>1</v>
      </c>
    </row>
    <row r="17" spans="1:446" x14ac:dyDescent="0.2">
      <c r="A17" s="197" t="s">
        <v>682</v>
      </c>
      <c r="B17" s="197" t="s">
        <v>682</v>
      </c>
      <c r="C17" s="198">
        <f>ROUND(TAMUSA!H18,0)-ROUND(TAMUSA!H288,0)</f>
        <v>0</v>
      </c>
      <c r="D17" s="308">
        <v>42485</v>
      </c>
      <c r="E17" s="197" t="s">
        <v>700</v>
      </c>
      <c r="F17" s="197">
        <v>2019</v>
      </c>
      <c r="G17" s="198">
        <v>25729618</v>
      </c>
      <c r="H17" s="198">
        <v>313995</v>
      </c>
      <c r="I17" s="198">
        <v>8200473</v>
      </c>
      <c r="J17" s="198">
        <v>15736219</v>
      </c>
      <c r="K17" s="198">
        <v>9492080</v>
      </c>
      <c r="L17" s="197" t="s">
        <v>743</v>
      </c>
      <c r="M17" s="197" t="s">
        <v>744</v>
      </c>
      <c r="N17" s="197" t="s">
        <v>745</v>
      </c>
      <c r="O17" s="198">
        <v>1595</v>
      </c>
      <c r="P17" s="198">
        <v>4151</v>
      </c>
      <c r="Q17" s="198">
        <v>870</v>
      </c>
      <c r="R17" s="198">
        <v>0</v>
      </c>
      <c r="S17" s="198">
        <v>0</v>
      </c>
      <c r="T17" s="200" t="s">
        <v>917</v>
      </c>
      <c r="U17" s="200" t="s">
        <v>918</v>
      </c>
      <c r="V17" s="293" t="s">
        <v>919</v>
      </c>
      <c r="W17" s="198">
        <v>29835</v>
      </c>
      <c r="X17" s="198">
        <v>8601</v>
      </c>
      <c r="Y17" s="198">
        <v>2313</v>
      </c>
      <c r="Z17" s="198">
        <v>2131</v>
      </c>
      <c r="AA17" s="198">
        <v>0</v>
      </c>
      <c r="AB17" s="198">
        <v>1984</v>
      </c>
      <c r="AC17" s="198">
        <v>0</v>
      </c>
      <c r="AD17" s="198">
        <v>0</v>
      </c>
      <c r="AE17" s="198">
        <v>0</v>
      </c>
      <c r="AF17" s="198">
        <v>0</v>
      </c>
      <c r="AG17" s="198">
        <v>0</v>
      </c>
      <c r="AH17" s="198">
        <v>0</v>
      </c>
      <c r="AI17" s="198">
        <v>109</v>
      </c>
      <c r="AJ17" s="198">
        <v>378</v>
      </c>
      <c r="AK17" s="198">
        <v>0</v>
      </c>
      <c r="AL17" s="198">
        <v>3550</v>
      </c>
      <c r="AM17" s="198">
        <v>0</v>
      </c>
      <c r="AN17" s="198">
        <v>0</v>
      </c>
      <c r="AO17" s="198">
        <v>827</v>
      </c>
      <c r="AP17" s="198">
        <v>0</v>
      </c>
      <c r="AQ17" s="198">
        <v>23132</v>
      </c>
      <c r="AR17" s="198">
        <v>3953</v>
      </c>
      <c r="AS17" s="198">
        <v>141</v>
      </c>
      <c r="AT17" s="198">
        <v>18670</v>
      </c>
      <c r="AU17" s="198">
        <v>0</v>
      </c>
      <c r="AV17" s="198">
        <v>3099</v>
      </c>
      <c r="AW17" s="198">
        <v>0</v>
      </c>
      <c r="AX17" s="198">
        <v>0</v>
      </c>
      <c r="AY17" s="198">
        <v>0</v>
      </c>
      <c r="AZ17" s="198">
        <v>0</v>
      </c>
      <c r="BA17" s="198">
        <v>0</v>
      </c>
      <c r="BB17" s="198">
        <v>0</v>
      </c>
      <c r="BC17" s="198">
        <v>0</v>
      </c>
      <c r="BD17" s="198">
        <v>300</v>
      </c>
      <c r="BE17" s="198">
        <v>0</v>
      </c>
      <c r="BF17" s="198">
        <v>25476</v>
      </c>
      <c r="BG17" s="198">
        <v>0</v>
      </c>
      <c r="BH17" s="198">
        <v>1711</v>
      </c>
      <c r="BI17" s="198">
        <v>1682</v>
      </c>
      <c r="BJ17" s="198">
        <v>0</v>
      </c>
      <c r="BK17" s="198">
        <v>1212</v>
      </c>
      <c r="BL17" s="198">
        <v>573</v>
      </c>
      <c r="BM17" s="198">
        <v>0</v>
      </c>
      <c r="BN17" s="198">
        <v>5012</v>
      </c>
      <c r="BO17" s="198">
        <v>0</v>
      </c>
      <c r="BP17" s="198">
        <v>36</v>
      </c>
      <c r="BQ17" s="198">
        <v>168</v>
      </c>
      <c r="BR17" s="198">
        <v>0</v>
      </c>
      <c r="BS17" s="198">
        <v>0</v>
      </c>
      <c r="BT17" s="198">
        <v>0</v>
      </c>
      <c r="BU17" s="198">
        <v>0</v>
      </c>
      <c r="BV17" s="198">
        <v>0</v>
      </c>
      <c r="BW17" s="198">
        <v>0</v>
      </c>
      <c r="BX17" s="198">
        <v>0</v>
      </c>
      <c r="BY17" s="198">
        <v>0</v>
      </c>
      <c r="BZ17" s="198">
        <v>5673</v>
      </c>
      <c r="CA17" s="198">
        <v>0</v>
      </c>
      <c r="CB17" s="198">
        <v>0</v>
      </c>
      <c r="CC17" s="198">
        <v>0</v>
      </c>
      <c r="CD17" s="198">
        <v>0</v>
      </c>
      <c r="CE17" s="198">
        <v>0</v>
      </c>
      <c r="CF17" s="198">
        <v>0</v>
      </c>
      <c r="CG17" s="198">
        <v>0</v>
      </c>
      <c r="CH17" s="198">
        <v>0</v>
      </c>
      <c r="CI17" s="198">
        <v>0</v>
      </c>
      <c r="CJ17" s="198">
        <v>0</v>
      </c>
      <c r="CK17" s="198">
        <v>0</v>
      </c>
      <c r="CL17" s="198">
        <v>0</v>
      </c>
      <c r="CM17" s="198">
        <v>0</v>
      </c>
      <c r="CN17" s="198">
        <v>0</v>
      </c>
      <c r="CO17" s="198">
        <v>0</v>
      </c>
      <c r="CP17" s="198">
        <v>0</v>
      </c>
      <c r="CQ17" s="198">
        <v>0</v>
      </c>
      <c r="CR17" s="198">
        <v>0</v>
      </c>
      <c r="CS17" s="198">
        <v>0</v>
      </c>
      <c r="CT17" s="198">
        <v>0</v>
      </c>
      <c r="CU17" s="198">
        <v>0</v>
      </c>
      <c r="CV17" s="198">
        <v>0</v>
      </c>
      <c r="CW17" s="198">
        <v>0</v>
      </c>
      <c r="CX17" s="198">
        <v>0</v>
      </c>
      <c r="CY17" s="198">
        <v>0</v>
      </c>
      <c r="CZ17" s="198">
        <v>0</v>
      </c>
      <c r="DA17" s="198">
        <v>0</v>
      </c>
      <c r="DB17" s="198">
        <v>0</v>
      </c>
      <c r="DC17" s="198">
        <v>0</v>
      </c>
      <c r="DD17" s="198">
        <v>0</v>
      </c>
      <c r="DE17" s="198">
        <v>0</v>
      </c>
      <c r="DF17" s="198">
        <v>0</v>
      </c>
      <c r="DG17" s="198">
        <v>0</v>
      </c>
      <c r="DH17" s="198">
        <v>0</v>
      </c>
      <c r="DI17" s="198">
        <v>0</v>
      </c>
      <c r="DJ17" s="198">
        <v>0</v>
      </c>
      <c r="DK17" s="198">
        <v>0</v>
      </c>
      <c r="DL17" s="198">
        <v>0</v>
      </c>
      <c r="DM17" s="198">
        <v>0</v>
      </c>
      <c r="DN17" s="198">
        <v>0</v>
      </c>
      <c r="DO17" s="198">
        <v>0</v>
      </c>
      <c r="DP17" s="198">
        <v>0</v>
      </c>
      <c r="DQ17" s="198">
        <v>0</v>
      </c>
      <c r="DR17" s="198">
        <v>0</v>
      </c>
      <c r="DS17" s="198">
        <v>2302904</v>
      </c>
      <c r="DT17" s="198">
        <v>765420</v>
      </c>
      <c r="DU17" s="198">
        <v>112111</v>
      </c>
      <c r="DV17" s="198">
        <v>148506</v>
      </c>
      <c r="DW17" s="198">
        <v>0</v>
      </c>
      <c r="DX17" s="198">
        <v>245778</v>
      </c>
      <c r="DY17" s="198">
        <v>0</v>
      </c>
      <c r="DZ17" s="198">
        <v>0</v>
      </c>
      <c r="EA17" s="198">
        <v>0</v>
      </c>
      <c r="EB17" s="198">
        <v>0</v>
      </c>
      <c r="EC17" s="198">
        <v>0</v>
      </c>
      <c r="ED17" s="198">
        <v>0</v>
      </c>
      <c r="EE17" s="198">
        <v>11153</v>
      </c>
      <c r="EF17" s="198">
        <v>24884</v>
      </c>
      <c r="EG17" s="198">
        <v>0</v>
      </c>
      <c r="EH17" s="198">
        <v>227213</v>
      </c>
      <c r="EI17" s="198">
        <v>0</v>
      </c>
      <c r="EJ17" s="198">
        <v>0</v>
      </c>
      <c r="EK17" s="198">
        <v>24627</v>
      </c>
      <c r="EL17" s="198">
        <v>0</v>
      </c>
      <c r="EM17" s="198">
        <v>2440854</v>
      </c>
      <c r="EN17" s="198">
        <v>441685</v>
      </c>
      <c r="EO17" s="198">
        <v>28664</v>
      </c>
      <c r="EP17" s="198">
        <v>1523366</v>
      </c>
      <c r="EQ17" s="198">
        <v>0</v>
      </c>
      <c r="ER17" s="198">
        <v>495260</v>
      </c>
      <c r="ES17" s="198">
        <v>0</v>
      </c>
      <c r="ET17" s="198">
        <v>0</v>
      </c>
      <c r="EU17" s="198">
        <v>0</v>
      </c>
      <c r="EV17" s="198">
        <v>0</v>
      </c>
      <c r="EW17" s="198">
        <v>0</v>
      </c>
      <c r="EX17" s="198">
        <v>0</v>
      </c>
      <c r="EY17" s="198">
        <v>0</v>
      </c>
      <c r="EZ17" s="198">
        <v>36020</v>
      </c>
      <c r="FA17" s="198">
        <v>0</v>
      </c>
      <c r="FB17" s="198">
        <v>2444100</v>
      </c>
      <c r="FC17" s="198">
        <v>0</v>
      </c>
      <c r="FD17" s="198">
        <v>355190</v>
      </c>
      <c r="FE17" s="198">
        <v>93313</v>
      </c>
      <c r="FF17" s="198">
        <v>0</v>
      </c>
      <c r="FG17" s="198">
        <v>515542</v>
      </c>
      <c r="FH17" s="198">
        <v>50705</v>
      </c>
      <c r="FI17" s="198">
        <v>0</v>
      </c>
      <c r="FJ17" s="198">
        <v>1393532</v>
      </c>
      <c r="FK17" s="198">
        <v>0</v>
      </c>
      <c r="FL17" s="198">
        <v>9679</v>
      </c>
      <c r="FM17" s="198">
        <v>35000</v>
      </c>
      <c r="FN17" s="198">
        <v>0</v>
      </c>
      <c r="FO17" s="198">
        <v>0</v>
      </c>
      <c r="FP17" s="198">
        <v>0</v>
      </c>
      <c r="FQ17" s="198">
        <v>0</v>
      </c>
      <c r="FR17" s="198">
        <v>0</v>
      </c>
      <c r="FS17" s="198">
        <v>0</v>
      </c>
      <c r="FT17" s="198">
        <v>0</v>
      </c>
      <c r="FU17" s="198">
        <v>0</v>
      </c>
      <c r="FV17" s="198">
        <v>825605</v>
      </c>
      <c r="FW17" s="198">
        <v>0</v>
      </c>
      <c r="FX17" s="198">
        <v>0</v>
      </c>
      <c r="FY17" s="198">
        <v>0</v>
      </c>
      <c r="FZ17" s="198">
        <v>0</v>
      </c>
      <c r="GA17" s="198">
        <v>0</v>
      </c>
      <c r="GB17" s="198">
        <v>0</v>
      </c>
      <c r="GC17" s="198">
        <v>0</v>
      </c>
      <c r="GD17" s="198">
        <v>0</v>
      </c>
      <c r="GE17" s="198">
        <v>0</v>
      </c>
      <c r="GF17" s="198">
        <v>0</v>
      </c>
      <c r="GG17" s="198">
        <v>0</v>
      </c>
      <c r="GH17" s="198">
        <v>0</v>
      </c>
      <c r="GI17" s="198">
        <v>0</v>
      </c>
      <c r="GJ17" s="198">
        <v>0</v>
      </c>
      <c r="GK17" s="198">
        <v>0</v>
      </c>
      <c r="GL17" s="198">
        <v>0</v>
      </c>
      <c r="GM17" s="198">
        <v>0</v>
      </c>
      <c r="GN17" s="198">
        <v>0</v>
      </c>
      <c r="GO17" s="198">
        <v>0</v>
      </c>
      <c r="GP17" s="198">
        <v>0</v>
      </c>
      <c r="GQ17" s="198">
        <v>0</v>
      </c>
      <c r="GR17" s="198">
        <v>0</v>
      </c>
      <c r="GS17" s="198">
        <v>0</v>
      </c>
      <c r="GT17" s="198">
        <v>0</v>
      </c>
      <c r="GU17" s="198">
        <v>0</v>
      </c>
      <c r="GV17" s="198">
        <v>0</v>
      </c>
      <c r="GW17" s="198">
        <v>0</v>
      </c>
      <c r="GX17" s="198">
        <v>0</v>
      </c>
      <c r="GY17" s="198">
        <v>0</v>
      </c>
      <c r="GZ17" s="198">
        <v>0</v>
      </c>
      <c r="HA17" s="198">
        <v>0</v>
      </c>
      <c r="HB17" s="198">
        <v>0</v>
      </c>
      <c r="HC17" s="198">
        <v>0</v>
      </c>
      <c r="HD17" s="198">
        <v>0</v>
      </c>
      <c r="HE17" s="198">
        <v>0</v>
      </c>
      <c r="HF17" s="198">
        <v>0</v>
      </c>
      <c r="HG17" s="198">
        <v>0</v>
      </c>
      <c r="HH17" s="198">
        <v>0</v>
      </c>
      <c r="HI17" s="198">
        <v>0</v>
      </c>
      <c r="HJ17" s="198">
        <v>0</v>
      </c>
      <c r="HK17" s="198">
        <v>0</v>
      </c>
      <c r="HL17" s="198">
        <v>0</v>
      </c>
      <c r="HM17" s="198">
        <v>0</v>
      </c>
      <c r="HN17" s="198">
        <v>0</v>
      </c>
      <c r="HP17" s="199" t="s">
        <v>859</v>
      </c>
      <c r="HQ17" s="197">
        <f>'Relative Weights'!$H$1</f>
        <v>2019</v>
      </c>
      <c r="HR17" s="311">
        <v>0</v>
      </c>
      <c r="HS17" s="311">
        <v>0</v>
      </c>
      <c r="HT17" s="311">
        <v>0</v>
      </c>
      <c r="HU17" s="311">
        <v>0</v>
      </c>
      <c r="HV17" s="311">
        <v>0</v>
      </c>
      <c r="HW17" s="311">
        <v>0</v>
      </c>
      <c r="HX17" s="311">
        <v>0</v>
      </c>
      <c r="HY17" s="311">
        <v>0</v>
      </c>
      <c r="HZ17" s="311">
        <v>0</v>
      </c>
      <c r="IA17" s="311">
        <v>0</v>
      </c>
      <c r="IB17" s="311">
        <v>0</v>
      </c>
      <c r="IC17" s="311">
        <v>0</v>
      </c>
      <c r="ID17" s="311">
        <v>0</v>
      </c>
      <c r="IE17" s="311">
        <v>0</v>
      </c>
      <c r="IF17" s="311">
        <v>0</v>
      </c>
      <c r="IG17" s="311">
        <v>0</v>
      </c>
      <c r="IH17" s="311">
        <v>0</v>
      </c>
      <c r="II17" s="311">
        <v>0</v>
      </c>
      <c r="IJ17" s="311">
        <v>0</v>
      </c>
      <c r="IK17" s="311">
        <v>0</v>
      </c>
      <c r="IL17" s="311">
        <v>0</v>
      </c>
      <c r="IM17" s="311">
        <v>0</v>
      </c>
      <c r="IN17" s="311">
        <v>0</v>
      </c>
      <c r="IO17" s="311">
        <v>0</v>
      </c>
      <c r="IP17" s="311">
        <v>0</v>
      </c>
      <c r="IQ17" s="311">
        <v>0</v>
      </c>
      <c r="IR17" s="311">
        <v>0</v>
      </c>
      <c r="IS17" s="311">
        <v>0</v>
      </c>
      <c r="IT17" s="311">
        <v>0</v>
      </c>
      <c r="IU17" s="311">
        <v>0</v>
      </c>
      <c r="IV17" s="311">
        <v>0</v>
      </c>
      <c r="IW17" s="311">
        <v>0</v>
      </c>
      <c r="IX17" s="311">
        <v>0</v>
      </c>
      <c r="IY17" s="311">
        <v>0</v>
      </c>
      <c r="IZ17" s="311">
        <v>0</v>
      </c>
      <c r="JA17" s="311">
        <v>0</v>
      </c>
      <c r="JB17" s="311">
        <v>0</v>
      </c>
      <c r="JC17" s="311">
        <v>0</v>
      </c>
      <c r="JD17" s="311">
        <v>0</v>
      </c>
      <c r="JE17" s="311">
        <v>0</v>
      </c>
      <c r="JF17" s="311">
        <v>0</v>
      </c>
      <c r="JG17" s="311">
        <v>0</v>
      </c>
      <c r="JH17" s="311">
        <v>0</v>
      </c>
      <c r="JI17" s="311">
        <v>0</v>
      </c>
      <c r="JJ17" s="311">
        <v>0</v>
      </c>
      <c r="JK17" s="311">
        <v>0</v>
      </c>
      <c r="JL17" s="311">
        <v>0</v>
      </c>
      <c r="JM17" s="311">
        <v>0</v>
      </c>
      <c r="JN17" s="311">
        <v>0</v>
      </c>
      <c r="JO17" s="311">
        <v>0</v>
      </c>
      <c r="JP17" s="311">
        <v>0</v>
      </c>
      <c r="JQ17" s="311">
        <v>0</v>
      </c>
      <c r="JR17" s="311">
        <v>0</v>
      </c>
      <c r="JS17" s="311">
        <v>0</v>
      </c>
      <c r="JT17" s="311">
        <v>0</v>
      </c>
      <c r="JU17" s="311">
        <v>0</v>
      </c>
      <c r="JV17" s="311">
        <v>0</v>
      </c>
      <c r="JW17" s="311">
        <v>0</v>
      </c>
      <c r="JX17" s="311">
        <v>0</v>
      </c>
      <c r="JY17" s="311">
        <v>0</v>
      </c>
      <c r="JZ17" s="311">
        <v>0</v>
      </c>
      <c r="KA17" s="311">
        <v>0</v>
      </c>
      <c r="KB17" s="311">
        <v>0</v>
      </c>
      <c r="KC17" s="311">
        <v>0</v>
      </c>
      <c r="KD17" s="311">
        <v>0</v>
      </c>
      <c r="KE17" s="311">
        <v>0</v>
      </c>
      <c r="KF17" s="311">
        <v>0</v>
      </c>
      <c r="KG17" s="311">
        <v>0</v>
      </c>
      <c r="KH17" s="311">
        <v>0</v>
      </c>
      <c r="KI17" s="311">
        <v>0</v>
      </c>
      <c r="KJ17" s="311">
        <v>0</v>
      </c>
      <c r="KK17" s="311">
        <v>0</v>
      </c>
      <c r="KL17" s="311">
        <v>0</v>
      </c>
      <c r="KM17" s="311">
        <v>0</v>
      </c>
      <c r="KN17" s="311">
        <v>0</v>
      </c>
      <c r="KO17" s="311">
        <v>0</v>
      </c>
      <c r="KP17" s="311">
        <v>0</v>
      </c>
      <c r="KQ17" s="311">
        <v>0</v>
      </c>
      <c r="KR17" s="311">
        <v>0</v>
      </c>
      <c r="KS17" s="311">
        <v>0</v>
      </c>
      <c r="KT17" s="311">
        <v>0</v>
      </c>
      <c r="KU17" s="311">
        <v>0</v>
      </c>
      <c r="KV17" s="311">
        <v>0</v>
      </c>
      <c r="KW17" s="311">
        <v>0</v>
      </c>
      <c r="KX17" s="311">
        <v>0</v>
      </c>
      <c r="KY17" s="311">
        <v>0</v>
      </c>
      <c r="KZ17" s="311">
        <v>0</v>
      </c>
      <c r="LA17" s="311">
        <v>0</v>
      </c>
      <c r="LB17" s="311">
        <v>0</v>
      </c>
      <c r="LC17" s="311">
        <v>0</v>
      </c>
      <c r="LD17" s="311">
        <v>0</v>
      </c>
      <c r="LE17" s="311">
        <v>0</v>
      </c>
      <c r="LF17" s="311">
        <v>0</v>
      </c>
      <c r="LG17" s="311">
        <v>0</v>
      </c>
      <c r="LH17" s="311">
        <v>0</v>
      </c>
      <c r="LI17" s="311">
        <v>0</v>
      </c>
      <c r="LJ17" s="311">
        <v>0</v>
      </c>
      <c r="LK17" s="311">
        <v>0</v>
      </c>
      <c r="LL17" s="311">
        <v>0</v>
      </c>
      <c r="LM17" s="311">
        <v>0</v>
      </c>
      <c r="LN17" s="311">
        <v>0</v>
      </c>
      <c r="LO17" s="311">
        <v>0</v>
      </c>
      <c r="LP17" s="311">
        <v>0</v>
      </c>
      <c r="LQ17" s="311">
        <v>0</v>
      </c>
      <c r="LR17" s="311">
        <v>0</v>
      </c>
      <c r="LS17" s="311">
        <v>0</v>
      </c>
      <c r="LT17" s="311">
        <v>0</v>
      </c>
      <c r="LU17" s="311">
        <v>0</v>
      </c>
      <c r="LV17" s="311">
        <v>0</v>
      </c>
      <c r="LW17" s="311">
        <v>0</v>
      </c>
      <c r="LX17" s="311">
        <v>0</v>
      </c>
      <c r="LY17" s="311">
        <v>0</v>
      </c>
      <c r="LZ17" s="311">
        <v>0</v>
      </c>
      <c r="MA17" s="311">
        <v>0</v>
      </c>
      <c r="MB17" s="311">
        <v>0</v>
      </c>
      <c r="MC17" s="311">
        <v>0</v>
      </c>
      <c r="MD17" s="311">
        <v>0</v>
      </c>
      <c r="ME17" s="311">
        <v>0</v>
      </c>
      <c r="MF17" s="311">
        <v>0</v>
      </c>
      <c r="MG17" s="311">
        <v>0</v>
      </c>
      <c r="MH17" s="311">
        <v>0</v>
      </c>
      <c r="MI17" s="311">
        <v>0</v>
      </c>
      <c r="MJ17" s="311">
        <v>0</v>
      </c>
      <c r="MK17" s="311">
        <v>0</v>
      </c>
      <c r="ML17" s="311">
        <v>0</v>
      </c>
      <c r="MM17" s="311">
        <v>0</v>
      </c>
      <c r="MN17" s="311">
        <v>0</v>
      </c>
      <c r="MO17" s="311">
        <v>0</v>
      </c>
      <c r="MP17" s="311">
        <v>0</v>
      </c>
      <c r="MQ17" s="311">
        <v>0</v>
      </c>
      <c r="MR17" s="311">
        <v>0</v>
      </c>
      <c r="MS17" s="311">
        <v>0</v>
      </c>
      <c r="MT17" s="311">
        <v>0</v>
      </c>
      <c r="MU17" s="311">
        <v>0</v>
      </c>
      <c r="MV17" s="311">
        <v>0</v>
      </c>
      <c r="MW17" s="311">
        <v>0</v>
      </c>
      <c r="MX17" s="311">
        <v>0</v>
      </c>
      <c r="MY17" s="311">
        <v>0</v>
      </c>
      <c r="MZ17" s="311">
        <v>0</v>
      </c>
      <c r="NA17" s="311">
        <v>0</v>
      </c>
      <c r="NB17" s="311">
        <v>0</v>
      </c>
      <c r="NC17" s="311">
        <v>0</v>
      </c>
      <c r="ND17" s="311">
        <v>0</v>
      </c>
      <c r="NE17" s="311">
        <v>0</v>
      </c>
      <c r="NF17" s="311">
        <v>0</v>
      </c>
      <c r="NG17" s="311">
        <v>0</v>
      </c>
      <c r="NH17" s="311">
        <v>0</v>
      </c>
      <c r="NI17" s="311">
        <v>0</v>
      </c>
      <c r="NJ17" s="311">
        <v>0</v>
      </c>
      <c r="NK17" s="311">
        <v>0</v>
      </c>
      <c r="NL17" s="311">
        <v>0</v>
      </c>
      <c r="NM17" s="311">
        <v>0</v>
      </c>
      <c r="NN17" s="311">
        <v>0</v>
      </c>
      <c r="NO17" s="311">
        <v>0</v>
      </c>
      <c r="NP17" s="311">
        <v>0</v>
      </c>
      <c r="NQ17" s="311">
        <v>0</v>
      </c>
      <c r="NR17" s="311">
        <v>0</v>
      </c>
      <c r="NS17" s="311">
        <v>0</v>
      </c>
      <c r="NT17" s="311">
        <v>0</v>
      </c>
      <c r="NU17" s="311">
        <v>0</v>
      </c>
      <c r="NV17" s="311">
        <v>0</v>
      </c>
      <c r="NW17" s="311">
        <v>0</v>
      </c>
      <c r="NX17" s="311">
        <v>0</v>
      </c>
      <c r="NY17" s="311">
        <v>0</v>
      </c>
      <c r="NZ17" s="311">
        <v>0</v>
      </c>
      <c r="OA17" s="311">
        <v>0</v>
      </c>
      <c r="OB17" s="311">
        <v>0</v>
      </c>
      <c r="OC17" s="311">
        <v>0</v>
      </c>
      <c r="OD17" s="311">
        <v>0</v>
      </c>
      <c r="OE17" s="311">
        <v>0</v>
      </c>
      <c r="OF17" s="311">
        <v>0</v>
      </c>
      <c r="OG17" s="311">
        <v>0</v>
      </c>
      <c r="OH17" s="311">
        <v>0</v>
      </c>
      <c r="OI17" s="311">
        <v>0</v>
      </c>
      <c r="OJ17" s="311">
        <v>0</v>
      </c>
      <c r="OK17" s="311">
        <v>0</v>
      </c>
      <c r="OL17" s="311">
        <v>0</v>
      </c>
      <c r="OM17" s="311">
        <v>0</v>
      </c>
      <c r="ON17" s="311">
        <v>0</v>
      </c>
      <c r="OO17" s="311">
        <v>0</v>
      </c>
      <c r="OP17" s="311">
        <v>0</v>
      </c>
      <c r="OQ17" s="311">
        <v>0</v>
      </c>
      <c r="OR17" s="311">
        <v>0</v>
      </c>
      <c r="OS17" s="311">
        <v>0</v>
      </c>
      <c r="OT17" s="311">
        <v>0</v>
      </c>
      <c r="OU17" s="311">
        <v>0</v>
      </c>
      <c r="OV17" s="311">
        <v>0</v>
      </c>
      <c r="OW17" s="311">
        <v>0</v>
      </c>
      <c r="OX17" s="311">
        <v>0</v>
      </c>
      <c r="OY17" s="311">
        <v>0</v>
      </c>
      <c r="OZ17" s="311">
        <v>0</v>
      </c>
      <c r="PA17" s="311">
        <v>0</v>
      </c>
      <c r="PB17" s="311">
        <v>0</v>
      </c>
      <c r="PC17" s="311">
        <v>0</v>
      </c>
      <c r="PD17" s="311">
        <v>0</v>
      </c>
      <c r="PE17" s="311">
        <v>0</v>
      </c>
      <c r="PF17" s="311">
        <v>0</v>
      </c>
      <c r="PG17" s="311">
        <v>0</v>
      </c>
      <c r="PH17" s="311">
        <v>0</v>
      </c>
      <c r="PI17" s="311">
        <v>0</v>
      </c>
      <c r="PJ17" s="311">
        <v>4153809</v>
      </c>
      <c r="PK17" s="311">
        <v>993421</v>
      </c>
      <c r="PL17" s="311">
        <v>111184</v>
      </c>
      <c r="PM17" s="311">
        <v>0</v>
      </c>
      <c r="PN17" s="311">
        <v>2421063</v>
      </c>
      <c r="PO17" s="311">
        <v>592918</v>
      </c>
      <c r="PP17" s="311">
        <v>27643</v>
      </c>
      <c r="PQ17" s="311">
        <v>0</v>
      </c>
      <c r="PR17" s="311">
        <v>0</v>
      </c>
      <c r="PS17" s="311">
        <v>0</v>
      </c>
      <c r="PT17" s="311">
        <v>0</v>
      </c>
      <c r="PU17" s="311">
        <v>0</v>
      </c>
      <c r="PV17" s="311">
        <v>8809</v>
      </c>
      <c r="PW17" s="311">
        <v>48102</v>
      </c>
      <c r="PX17" s="311">
        <v>0</v>
      </c>
      <c r="PY17" s="311">
        <v>2761874</v>
      </c>
      <c r="PZ17" s="311">
        <v>0</v>
      </c>
      <c r="QA17" s="311">
        <v>280530</v>
      </c>
      <c r="QB17" s="311">
        <v>93149</v>
      </c>
      <c r="QC17" s="311">
        <v>0</v>
      </c>
      <c r="QD17" s="294">
        <v>1</v>
      </c>
    </row>
    <row r="18" spans="1:446" x14ac:dyDescent="0.2">
      <c r="A18" s="197" t="s">
        <v>128</v>
      </c>
      <c r="B18" s="197" t="s">
        <v>128</v>
      </c>
      <c r="C18" s="198">
        <f>ROUND(TAMIU!H18,0)-ROUND(TAMIU!H288,0)</f>
        <v>0</v>
      </c>
      <c r="D18" s="307">
        <v>9651</v>
      </c>
      <c r="E18" s="197" t="s">
        <v>715</v>
      </c>
      <c r="F18" s="197">
        <v>2019</v>
      </c>
      <c r="G18" s="198">
        <v>31657171</v>
      </c>
      <c r="H18" s="198">
        <v>4838213</v>
      </c>
      <c r="I18" s="198">
        <v>17209229</v>
      </c>
      <c r="J18" s="198">
        <v>6646982</v>
      </c>
      <c r="K18" s="198">
        <v>8401581</v>
      </c>
      <c r="L18" s="197" t="s">
        <v>743</v>
      </c>
      <c r="M18" s="197" t="s">
        <v>744</v>
      </c>
      <c r="N18" s="197" t="s">
        <v>745</v>
      </c>
      <c r="O18" s="198">
        <v>3265</v>
      </c>
      <c r="P18" s="198">
        <v>3727</v>
      </c>
      <c r="Q18" s="198">
        <v>870</v>
      </c>
      <c r="R18" s="198">
        <v>22</v>
      </c>
      <c r="S18" s="198">
        <v>0</v>
      </c>
      <c r="T18" s="200" t="s">
        <v>800</v>
      </c>
      <c r="U18" s="200" t="s">
        <v>801</v>
      </c>
      <c r="V18" s="200" t="s">
        <v>802</v>
      </c>
      <c r="W18" s="198">
        <v>69912</v>
      </c>
      <c r="X18" s="198">
        <v>21038</v>
      </c>
      <c r="Y18" s="198">
        <v>6312</v>
      </c>
      <c r="Z18" s="198">
        <v>1280</v>
      </c>
      <c r="AA18" s="198">
        <v>0</v>
      </c>
      <c r="AB18" s="198">
        <v>1453</v>
      </c>
      <c r="AC18" s="198">
        <v>24</v>
      </c>
      <c r="AD18" s="198">
        <v>0</v>
      </c>
      <c r="AE18" s="198">
        <v>0</v>
      </c>
      <c r="AF18" s="198">
        <v>0</v>
      </c>
      <c r="AG18" s="198">
        <v>0</v>
      </c>
      <c r="AH18" s="198">
        <v>0</v>
      </c>
      <c r="AI18" s="198">
        <v>273</v>
      </c>
      <c r="AJ18" s="198">
        <v>684</v>
      </c>
      <c r="AK18" s="198">
        <v>0</v>
      </c>
      <c r="AL18" s="198">
        <v>3636</v>
      </c>
      <c r="AM18" s="198">
        <v>0</v>
      </c>
      <c r="AN18" s="198">
        <v>6</v>
      </c>
      <c r="AO18" s="198">
        <v>172</v>
      </c>
      <c r="AP18" s="198">
        <v>1857</v>
      </c>
      <c r="AQ18" s="198">
        <v>30068</v>
      </c>
      <c r="AR18" s="198">
        <v>8067</v>
      </c>
      <c r="AS18" s="198">
        <v>2206</v>
      </c>
      <c r="AT18" s="198">
        <v>3934</v>
      </c>
      <c r="AU18" s="198">
        <v>0</v>
      </c>
      <c r="AV18" s="198">
        <v>1977</v>
      </c>
      <c r="AW18" s="198">
        <v>624</v>
      </c>
      <c r="AX18" s="198">
        <v>0</v>
      </c>
      <c r="AY18" s="198">
        <v>42</v>
      </c>
      <c r="AZ18" s="198">
        <v>0</v>
      </c>
      <c r="BA18" s="198">
        <v>0</v>
      </c>
      <c r="BB18" s="198">
        <v>0</v>
      </c>
      <c r="BC18" s="198">
        <v>156</v>
      </c>
      <c r="BD18" s="198">
        <v>3412</v>
      </c>
      <c r="BE18" s="198">
        <v>0</v>
      </c>
      <c r="BF18" s="198">
        <v>15255</v>
      </c>
      <c r="BG18" s="198">
        <v>0</v>
      </c>
      <c r="BH18" s="198">
        <v>1620</v>
      </c>
      <c r="BI18" s="198">
        <v>0</v>
      </c>
      <c r="BJ18" s="198">
        <v>5077</v>
      </c>
      <c r="BK18" s="198">
        <v>5747</v>
      </c>
      <c r="BL18" s="198">
        <v>559</v>
      </c>
      <c r="BM18" s="198">
        <v>0</v>
      </c>
      <c r="BN18" s="198">
        <v>5430</v>
      </c>
      <c r="BO18" s="198">
        <v>0</v>
      </c>
      <c r="BP18" s="198">
        <v>39</v>
      </c>
      <c r="BQ18" s="198">
        <v>84</v>
      </c>
      <c r="BR18" s="198">
        <v>0</v>
      </c>
      <c r="BS18" s="198">
        <v>0</v>
      </c>
      <c r="BT18" s="198">
        <v>0</v>
      </c>
      <c r="BU18" s="198">
        <v>0</v>
      </c>
      <c r="BV18" s="198">
        <v>0</v>
      </c>
      <c r="BW18" s="198">
        <v>0</v>
      </c>
      <c r="BX18" s="198">
        <v>0</v>
      </c>
      <c r="BY18" s="198">
        <v>0</v>
      </c>
      <c r="BZ18" s="198">
        <v>4544</v>
      </c>
      <c r="CA18" s="198">
        <v>0</v>
      </c>
      <c r="CB18" s="198">
        <v>0</v>
      </c>
      <c r="CC18" s="198">
        <v>0</v>
      </c>
      <c r="CD18" s="198">
        <v>771</v>
      </c>
      <c r="CE18" s="198">
        <v>0</v>
      </c>
      <c r="CF18" s="198">
        <v>0</v>
      </c>
      <c r="CG18" s="198">
        <v>0</v>
      </c>
      <c r="CH18" s="198">
        <v>0</v>
      </c>
      <c r="CI18" s="198">
        <v>0</v>
      </c>
      <c r="CJ18" s="198">
        <v>0</v>
      </c>
      <c r="CK18" s="198">
        <v>0</v>
      </c>
      <c r="CL18" s="198">
        <v>0</v>
      </c>
      <c r="CM18" s="198">
        <v>0</v>
      </c>
      <c r="CN18" s="198">
        <v>0</v>
      </c>
      <c r="CO18" s="198">
        <v>0</v>
      </c>
      <c r="CP18" s="198">
        <v>0</v>
      </c>
      <c r="CQ18" s="198">
        <v>0</v>
      </c>
      <c r="CR18" s="198">
        <v>0</v>
      </c>
      <c r="CS18" s="198">
        <v>0</v>
      </c>
      <c r="CT18" s="198">
        <v>225</v>
      </c>
      <c r="CU18" s="198">
        <v>0</v>
      </c>
      <c r="CV18" s="198">
        <v>0</v>
      </c>
      <c r="CW18" s="198">
        <v>0</v>
      </c>
      <c r="CX18" s="198">
        <v>0</v>
      </c>
      <c r="CY18" s="198">
        <v>0</v>
      </c>
      <c r="CZ18" s="198">
        <v>0</v>
      </c>
      <c r="DA18" s="198">
        <v>0</v>
      </c>
      <c r="DB18" s="198">
        <v>0</v>
      </c>
      <c r="DC18" s="198">
        <v>0</v>
      </c>
      <c r="DD18" s="198">
        <v>0</v>
      </c>
      <c r="DE18" s="198">
        <v>0</v>
      </c>
      <c r="DF18" s="198">
        <v>0</v>
      </c>
      <c r="DG18" s="198">
        <v>0</v>
      </c>
      <c r="DH18" s="198">
        <v>0</v>
      </c>
      <c r="DI18" s="198">
        <v>0</v>
      </c>
      <c r="DJ18" s="198">
        <v>0</v>
      </c>
      <c r="DK18" s="198">
        <v>0</v>
      </c>
      <c r="DL18" s="198">
        <v>0</v>
      </c>
      <c r="DM18" s="198">
        <v>0</v>
      </c>
      <c r="DN18" s="198">
        <v>0</v>
      </c>
      <c r="DO18" s="198">
        <v>0</v>
      </c>
      <c r="DP18" s="198">
        <v>0</v>
      </c>
      <c r="DQ18" s="198">
        <v>0</v>
      </c>
      <c r="DR18" s="198">
        <v>0</v>
      </c>
      <c r="DS18" s="198">
        <v>2761945</v>
      </c>
      <c r="DT18" s="198">
        <v>962949</v>
      </c>
      <c r="DU18" s="198">
        <v>678553</v>
      </c>
      <c r="DV18" s="198">
        <v>128865</v>
      </c>
      <c r="DW18" s="198">
        <v>0</v>
      </c>
      <c r="DX18" s="198">
        <v>212604</v>
      </c>
      <c r="DY18" s="198">
        <v>730</v>
      </c>
      <c r="DZ18" s="198">
        <v>0</v>
      </c>
      <c r="EA18" s="198">
        <v>0</v>
      </c>
      <c r="EB18" s="198">
        <v>0</v>
      </c>
      <c r="EC18" s="198">
        <v>0</v>
      </c>
      <c r="ED18" s="198">
        <v>0</v>
      </c>
      <c r="EE18" s="198">
        <v>21524</v>
      </c>
      <c r="EF18" s="198">
        <v>88635</v>
      </c>
      <c r="EG18" s="198">
        <v>0</v>
      </c>
      <c r="EH18" s="198">
        <v>342689</v>
      </c>
      <c r="EI18" s="198">
        <v>0</v>
      </c>
      <c r="EJ18" s="198">
        <v>740</v>
      </c>
      <c r="EK18" s="198">
        <v>12766</v>
      </c>
      <c r="EL18" s="198">
        <v>191822</v>
      </c>
      <c r="EM18" s="198">
        <v>1772834</v>
      </c>
      <c r="EN18" s="198">
        <v>671333</v>
      </c>
      <c r="EO18" s="198">
        <v>478325</v>
      </c>
      <c r="EP18" s="198">
        <v>284945</v>
      </c>
      <c r="EQ18" s="198">
        <v>0</v>
      </c>
      <c r="ER18" s="198">
        <v>396200</v>
      </c>
      <c r="ES18" s="198">
        <v>21603</v>
      </c>
      <c r="ET18" s="198">
        <v>0</v>
      </c>
      <c r="EU18" s="198">
        <v>4400</v>
      </c>
      <c r="EV18" s="198">
        <v>0</v>
      </c>
      <c r="EW18" s="198">
        <v>0</v>
      </c>
      <c r="EX18" s="198">
        <v>0</v>
      </c>
      <c r="EY18" s="198">
        <v>13380</v>
      </c>
      <c r="EZ18" s="198">
        <v>408656</v>
      </c>
      <c r="FA18" s="198">
        <v>0</v>
      </c>
      <c r="FB18" s="198">
        <v>1443718</v>
      </c>
      <c r="FC18" s="198">
        <v>0</v>
      </c>
      <c r="FD18" s="198">
        <v>102794</v>
      </c>
      <c r="FE18" s="198">
        <v>0</v>
      </c>
      <c r="FF18" s="198">
        <v>1121458</v>
      </c>
      <c r="FG18" s="198">
        <v>1284555</v>
      </c>
      <c r="FH18" s="198">
        <v>224219</v>
      </c>
      <c r="FI18" s="198">
        <v>0</v>
      </c>
      <c r="FJ18" s="198">
        <v>587717</v>
      </c>
      <c r="FK18" s="198">
        <v>0</v>
      </c>
      <c r="FL18" s="198">
        <v>30875</v>
      </c>
      <c r="FM18" s="198">
        <v>15510</v>
      </c>
      <c r="FN18" s="198">
        <v>0</v>
      </c>
      <c r="FO18" s="198">
        <v>0</v>
      </c>
      <c r="FP18" s="198">
        <v>0</v>
      </c>
      <c r="FQ18" s="198">
        <v>0</v>
      </c>
      <c r="FR18" s="198">
        <v>0</v>
      </c>
      <c r="FS18" s="198">
        <v>0</v>
      </c>
      <c r="FT18" s="198">
        <v>0</v>
      </c>
      <c r="FU18" s="198">
        <v>0</v>
      </c>
      <c r="FV18" s="198">
        <v>707734</v>
      </c>
      <c r="FW18" s="198">
        <v>0</v>
      </c>
      <c r="FX18" s="198">
        <v>0</v>
      </c>
      <c r="FY18" s="198">
        <v>0</v>
      </c>
      <c r="FZ18" s="198">
        <v>321056</v>
      </c>
      <c r="GA18" s="198">
        <v>0</v>
      </c>
      <c r="GB18" s="198">
        <v>0</v>
      </c>
      <c r="GC18" s="198">
        <v>0</v>
      </c>
      <c r="GD18" s="198">
        <v>0</v>
      </c>
      <c r="GE18" s="198">
        <v>0</v>
      </c>
      <c r="GF18" s="198">
        <v>0</v>
      </c>
      <c r="GG18" s="198">
        <v>0</v>
      </c>
      <c r="GH18" s="198">
        <v>0</v>
      </c>
      <c r="GI18" s="198">
        <v>0</v>
      </c>
      <c r="GJ18" s="198">
        <v>0</v>
      </c>
      <c r="GK18" s="198">
        <v>0</v>
      </c>
      <c r="GL18" s="198">
        <v>0</v>
      </c>
      <c r="GM18" s="198">
        <v>0</v>
      </c>
      <c r="GN18" s="198">
        <v>0</v>
      </c>
      <c r="GO18" s="198">
        <v>0</v>
      </c>
      <c r="GP18" s="198">
        <v>365158</v>
      </c>
      <c r="GQ18" s="198">
        <v>0</v>
      </c>
      <c r="GR18" s="198">
        <v>0</v>
      </c>
      <c r="GS18" s="198">
        <v>0</v>
      </c>
      <c r="GT18" s="198">
        <v>0</v>
      </c>
      <c r="GU18" s="198">
        <v>0</v>
      </c>
      <c r="GV18" s="198">
        <v>0</v>
      </c>
      <c r="GW18" s="198">
        <v>0</v>
      </c>
      <c r="GX18" s="198">
        <v>0</v>
      </c>
      <c r="GY18" s="198">
        <v>0</v>
      </c>
      <c r="GZ18" s="198">
        <v>0</v>
      </c>
      <c r="HA18" s="198">
        <v>0</v>
      </c>
      <c r="HB18" s="198">
        <v>0</v>
      </c>
      <c r="HC18" s="198">
        <v>0</v>
      </c>
      <c r="HD18" s="198">
        <v>0</v>
      </c>
      <c r="HE18" s="198">
        <v>0</v>
      </c>
      <c r="HF18" s="198">
        <v>0</v>
      </c>
      <c r="HG18" s="198">
        <v>0</v>
      </c>
      <c r="HH18" s="198">
        <v>0</v>
      </c>
      <c r="HI18" s="198">
        <v>0</v>
      </c>
      <c r="HJ18" s="198">
        <v>0</v>
      </c>
      <c r="HK18" s="198">
        <v>0</v>
      </c>
      <c r="HL18" s="198">
        <v>0</v>
      </c>
      <c r="HM18" s="198">
        <v>0</v>
      </c>
      <c r="HN18" s="198">
        <v>0</v>
      </c>
      <c r="HP18" s="199" t="s">
        <v>150</v>
      </c>
      <c r="HQ18" s="197">
        <f>'Relative Weights'!$H$1</f>
        <v>2019</v>
      </c>
      <c r="HR18" s="198">
        <v>138483.82999999999</v>
      </c>
      <c r="HS18" s="198">
        <v>24632</v>
      </c>
      <c r="HT18" s="198">
        <v>0</v>
      </c>
      <c r="HU18" s="198">
        <v>0</v>
      </c>
      <c r="HV18" s="198">
        <v>0</v>
      </c>
      <c r="HW18" s="198">
        <v>0</v>
      </c>
      <c r="HX18" s="198">
        <v>0</v>
      </c>
      <c r="HY18" s="198">
        <v>0</v>
      </c>
      <c r="HZ18" s="198">
        <v>0</v>
      </c>
      <c r="IA18" s="198">
        <v>0</v>
      </c>
      <c r="IB18" s="198">
        <v>0</v>
      </c>
      <c r="IC18" s="198">
        <v>0</v>
      </c>
      <c r="ID18" s="198">
        <v>0</v>
      </c>
      <c r="IE18" s="198">
        <v>0</v>
      </c>
      <c r="IF18" s="198">
        <v>0</v>
      </c>
      <c r="IG18" s="198">
        <v>3000</v>
      </c>
      <c r="IH18" s="198">
        <v>0</v>
      </c>
      <c r="II18" s="198">
        <v>0</v>
      </c>
      <c r="IJ18" s="198">
        <v>0</v>
      </c>
      <c r="IK18" s="198">
        <v>0</v>
      </c>
      <c r="IL18" s="198">
        <v>0</v>
      </c>
      <c r="IM18" s="198">
        <v>0</v>
      </c>
      <c r="IN18" s="198">
        <v>0</v>
      </c>
      <c r="IO18" s="198">
        <v>0</v>
      </c>
      <c r="IP18" s="198">
        <v>0</v>
      </c>
      <c r="IQ18" s="198">
        <v>0</v>
      </c>
      <c r="IR18" s="198">
        <v>0</v>
      </c>
      <c r="IS18" s="198">
        <v>0</v>
      </c>
      <c r="IT18" s="198">
        <v>0</v>
      </c>
      <c r="IU18" s="198">
        <v>0</v>
      </c>
      <c r="IV18" s="198">
        <v>0</v>
      </c>
      <c r="IW18" s="198">
        <v>0</v>
      </c>
      <c r="IX18" s="198">
        <v>0</v>
      </c>
      <c r="IY18" s="198">
        <v>0</v>
      </c>
      <c r="IZ18" s="198">
        <v>0</v>
      </c>
      <c r="JA18" s="198">
        <v>42003</v>
      </c>
      <c r="JB18" s="198">
        <v>0</v>
      </c>
      <c r="JC18" s="198">
        <v>0</v>
      </c>
      <c r="JD18" s="198">
        <v>0</v>
      </c>
      <c r="JE18" s="198">
        <v>0</v>
      </c>
      <c r="JF18" s="198">
        <v>0</v>
      </c>
      <c r="JG18" s="198">
        <v>0</v>
      </c>
      <c r="JH18" s="198">
        <v>0</v>
      </c>
      <c r="JI18" s="198">
        <v>0</v>
      </c>
      <c r="JJ18" s="198">
        <v>0</v>
      </c>
      <c r="JK18" s="198">
        <v>0</v>
      </c>
      <c r="JL18" s="198">
        <v>0</v>
      </c>
      <c r="JM18" s="198">
        <v>0</v>
      </c>
      <c r="JN18" s="198">
        <v>0</v>
      </c>
      <c r="JO18" s="198">
        <v>0</v>
      </c>
      <c r="JP18" s="198">
        <v>0</v>
      </c>
      <c r="JQ18" s="198">
        <v>0</v>
      </c>
      <c r="JR18" s="198">
        <v>0</v>
      </c>
      <c r="JS18" s="198">
        <v>0</v>
      </c>
      <c r="JT18" s="198">
        <v>0</v>
      </c>
      <c r="JU18" s="198">
        <v>0</v>
      </c>
      <c r="JV18" s="198">
        <v>0</v>
      </c>
      <c r="JW18" s="198">
        <v>0</v>
      </c>
      <c r="JX18" s="198">
        <v>0</v>
      </c>
      <c r="JY18" s="198">
        <v>0</v>
      </c>
      <c r="JZ18" s="198">
        <v>0</v>
      </c>
      <c r="KA18" s="198">
        <v>0</v>
      </c>
      <c r="KB18" s="198">
        <v>0</v>
      </c>
      <c r="KC18" s="198">
        <v>0</v>
      </c>
      <c r="KD18" s="198">
        <v>0</v>
      </c>
      <c r="KE18" s="198">
        <v>0</v>
      </c>
      <c r="KF18" s="198">
        <v>0</v>
      </c>
      <c r="KG18" s="198">
        <v>0</v>
      </c>
      <c r="KH18" s="198">
        <v>0</v>
      </c>
      <c r="KI18" s="198">
        <v>0</v>
      </c>
      <c r="KJ18" s="198">
        <v>0</v>
      </c>
      <c r="KK18" s="198">
        <v>0</v>
      </c>
      <c r="KL18" s="198">
        <v>0</v>
      </c>
      <c r="KM18" s="198">
        <v>0</v>
      </c>
      <c r="KN18" s="198">
        <v>0</v>
      </c>
      <c r="KO18" s="198">
        <v>0</v>
      </c>
      <c r="KP18" s="198">
        <v>0</v>
      </c>
      <c r="KQ18" s="198">
        <v>0</v>
      </c>
      <c r="KR18" s="198">
        <v>0</v>
      </c>
      <c r="KS18" s="198">
        <v>0</v>
      </c>
      <c r="KT18" s="198">
        <v>0</v>
      </c>
      <c r="KU18" s="198">
        <v>0</v>
      </c>
      <c r="KV18" s="198">
        <v>0</v>
      </c>
      <c r="KW18" s="198">
        <v>0</v>
      </c>
      <c r="KX18" s="198">
        <v>0</v>
      </c>
      <c r="KY18" s="198">
        <v>0</v>
      </c>
      <c r="KZ18" s="198">
        <v>0</v>
      </c>
      <c r="LA18" s="198">
        <v>0</v>
      </c>
      <c r="LB18" s="198">
        <v>0</v>
      </c>
      <c r="LC18" s="198">
        <v>0</v>
      </c>
      <c r="LD18" s="198">
        <v>0</v>
      </c>
      <c r="LE18" s="198">
        <v>0</v>
      </c>
      <c r="LF18" s="198">
        <v>0</v>
      </c>
      <c r="LG18" s="198">
        <v>0</v>
      </c>
      <c r="LH18" s="198">
        <v>0</v>
      </c>
      <c r="LI18" s="198">
        <v>0</v>
      </c>
      <c r="LJ18" s="198">
        <v>0</v>
      </c>
      <c r="LK18" s="198">
        <v>0</v>
      </c>
      <c r="LL18" s="198">
        <v>0</v>
      </c>
      <c r="LM18" s="198">
        <v>0</v>
      </c>
      <c r="LN18" s="198">
        <v>3770199.0639666654</v>
      </c>
      <c r="LO18" s="198">
        <v>1283733.2615367996</v>
      </c>
      <c r="LP18" s="198">
        <v>882035.04909023154</v>
      </c>
      <c r="LQ18" s="198">
        <v>167508.57575018119</v>
      </c>
      <c r="LR18" s="198">
        <v>0</v>
      </c>
      <c r="LS18" s="198">
        <v>276358.92786087393</v>
      </c>
      <c r="LT18" s="198">
        <v>948.90979162404267</v>
      </c>
      <c r="LU18" s="198">
        <v>0</v>
      </c>
      <c r="LV18" s="198">
        <v>0</v>
      </c>
      <c r="LW18" s="198">
        <v>0</v>
      </c>
      <c r="LX18" s="198">
        <v>0</v>
      </c>
      <c r="LY18" s="198">
        <v>0</v>
      </c>
      <c r="LZ18" s="198">
        <v>27978.540212213553</v>
      </c>
      <c r="MA18" s="198">
        <v>115214.54709670824</v>
      </c>
      <c r="MB18" s="198">
        <v>0</v>
      </c>
      <c r="MC18" s="198">
        <v>449352.98213249817</v>
      </c>
      <c r="MD18" s="198">
        <v>0</v>
      </c>
      <c r="ME18" s="198">
        <v>961.90855589286514</v>
      </c>
      <c r="MF18" s="198">
        <v>16594.222465578805</v>
      </c>
      <c r="MG18" s="198">
        <v>249344.89595740699</v>
      </c>
      <c r="MH18" s="198">
        <v>2304465.1253753672</v>
      </c>
      <c r="MI18" s="198">
        <v>872649.94128814165</v>
      </c>
      <c r="MJ18" s="198">
        <v>621763.39188845234</v>
      </c>
      <c r="MK18" s="198">
        <v>370393.2884579628</v>
      </c>
      <c r="ML18" s="198">
        <v>0</v>
      </c>
      <c r="MM18" s="198">
        <v>515011.04033074755</v>
      </c>
      <c r="MN18" s="198">
        <v>28081.230449937248</v>
      </c>
      <c r="MO18" s="198">
        <v>0</v>
      </c>
      <c r="MP18" s="198">
        <v>5719.4562782819012</v>
      </c>
      <c r="MQ18" s="198">
        <v>0</v>
      </c>
      <c r="MR18" s="198">
        <v>0</v>
      </c>
      <c r="MS18" s="198">
        <v>0</v>
      </c>
      <c r="MT18" s="198">
        <v>17392.346591684505</v>
      </c>
      <c r="MU18" s="198">
        <v>531202.30110399285</v>
      </c>
      <c r="MV18" s="198">
        <v>0</v>
      </c>
      <c r="MW18" s="198">
        <v>1931253.7048239235</v>
      </c>
      <c r="MX18" s="198">
        <v>0</v>
      </c>
      <c r="MY18" s="198">
        <v>133619.49742493403</v>
      </c>
      <c r="MZ18" s="198">
        <v>0</v>
      </c>
      <c r="NA18" s="198">
        <v>1457756.8179385145</v>
      </c>
      <c r="NB18" s="198">
        <v>1669762.7635337289</v>
      </c>
      <c r="NC18" s="198">
        <v>291456.99255911127</v>
      </c>
      <c r="ND18" s="198">
        <v>0</v>
      </c>
      <c r="NE18" s="198">
        <v>763959.47397795541</v>
      </c>
      <c r="NF18" s="198">
        <v>0</v>
      </c>
      <c r="NG18" s="198">
        <v>40133.684679989477</v>
      </c>
      <c r="NH18" s="198">
        <v>20161.083380943703</v>
      </c>
      <c r="NI18" s="198">
        <v>0</v>
      </c>
      <c r="NJ18" s="198">
        <v>0</v>
      </c>
      <c r="NK18" s="198">
        <v>0</v>
      </c>
      <c r="NL18" s="198">
        <v>0</v>
      </c>
      <c r="NM18" s="198">
        <v>0</v>
      </c>
      <c r="NN18" s="198">
        <v>0</v>
      </c>
      <c r="NO18" s="198">
        <v>0</v>
      </c>
      <c r="NP18" s="198">
        <v>0</v>
      </c>
      <c r="NQ18" s="198">
        <v>919966.74310308241</v>
      </c>
      <c r="NR18" s="198">
        <v>0</v>
      </c>
      <c r="NS18" s="198">
        <v>0</v>
      </c>
      <c r="NT18" s="198">
        <v>0</v>
      </c>
      <c r="NU18" s="198">
        <v>417333.12610910775</v>
      </c>
      <c r="NV18" s="198">
        <v>0</v>
      </c>
      <c r="NW18" s="198">
        <v>0</v>
      </c>
      <c r="NX18" s="198">
        <v>0</v>
      </c>
      <c r="NY18" s="198">
        <v>0</v>
      </c>
      <c r="NZ18" s="198">
        <v>0</v>
      </c>
      <c r="OA18" s="198">
        <v>0</v>
      </c>
      <c r="OB18" s="198">
        <v>0</v>
      </c>
      <c r="OC18" s="198">
        <v>0</v>
      </c>
      <c r="OD18" s="198">
        <v>0</v>
      </c>
      <c r="OE18" s="198">
        <v>0</v>
      </c>
      <c r="OF18" s="198">
        <v>0</v>
      </c>
      <c r="OG18" s="198">
        <v>0</v>
      </c>
      <c r="OH18" s="198">
        <v>0</v>
      </c>
      <c r="OI18" s="198">
        <v>0</v>
      </c>
      <c r="OJ18" s="198">
        <v>0</v>
      </c>
      <c r="OK18" s="198">
        <v>474660.27628746867</v>
      </c>
      <c r="OL18" s="198">
        <v>0</v>
      </c>
      <c r="OM18" s="198">
        <v>0</v>
      </c>
      <c r="ON18" s="198">
        <v>0</v>
      </c>
      <c r="OO18" s="198">
        <v>0</v>
      </c>
      <c r="OP18" s="198">
        <v>0</v>
      </c>
      <c r="OQ18" s="198">
        <v>0</v>
      </c>
      <c r="OR18" s="198">
        <v>0</v>
      </c>
      <c r="OS18" s="198">
        <v>0</v>
      </c>
      <c r="OT18" s="198">
        <v>0</v>
      </c>
      <c r="OU18" s="198">
        <v>0</v>
      </c>
      <c r="OV18" s="198">
        <v>0</v>
      </c>
      <c r="OW18" s="198">
        <v>0</v>
      </c>
      <c r="OX18" s="198">
        <v>0</v>
      </c>
      <c r="OY18" s="198">
        <v>0</v>
      </c>
      <c r="OZ18" s="198">
        <v>0</v>
      </c>
      <c r="PA18" s="198">
        <v>0</v>
      </c>
      <c r="PB18" s="198">
        <v>0</v>
      </c>
      <c r="PC18" s="198">
        <v>0</v>
      </c>
      <c r="PD18" s="198">
        <v>0</v>
      </c>
      <c r="PE18" s="198">
        <v>0</v>
      </c>
      <c r="PF18" s="198">
        <v>0</v>
      </c>
      <c r="PG18" s="198">
        <v>0</v>
      </c>
      <c r="PH18" s="198">
        <v>0</v>
      </c>
      <c r="PI18" s="198">
        <v>0</v>
      </c>
      <c r="PJ18" s="198">
        <v>0</v>
      </c>
      <c r="PK18" s="198">
        <v>0</v>
      </c>
      <c r="PL18" s="198">
        <v>0</v>
      </c>
      <c r="PM18" s="198">
        <v>0</v>
      </c>
      <c r="PN18" s="198">
        <v>0</v>
      </c>
      <c r="PO18" s="198">
        <v>0</v>
      </c>
      <c r="PP18" s="198">
        <v>0</v>
      </c>
      <c r="PQ18" s="198">
        <v>0</v>
      </c>
      <c r="PR18" s="198">
        <v>0</v>
      </c>
      <c r="PS18" s="198">
        <v>0</v>
      </c>
      <c r="PT18" s="198">
        <v>0</v>
      </c>
      <c r="PU18" s="198">
        <v>0</v>
      </c>
      <c r="PV18" s="198">
        <v>0</v>
      </c>
      <c r="PW18" s="198">
        <v>0</v>
      </c>
      <c r="PX18" s="198">
        <v>0</v>
      </c>
      <c r="PY18" s="198">
        <v>0</v>
      </c>
      <c r="PZ18" s="198">
        <v>0</v>
      </c>
      <c r="QA18" s="198">
        <v>0</v>
      </c>
      <c r="QB18" s="198">
        <v>0</v>
      </c>
      <c r="QC18" s="198">
        <v>0</v>
      </c>
      <c r="QD18" s="294">
        <v>1</v>
      </c>
    </row>
    <row r="19" spans="1:446" x14ac:dyDescent="0.2">
      <c r="A19" s="197" t="s">
        <v>126</v>
      </c>
      <c r="B19" s="197" t="s">
        <v>126</v>
      </c>
      <c r="C19" s="198">
        <f>ROUND(WTAMU!H18,0)-ROUND(WTAMU!H288,0)</f>
        <v>0</v>
      </c>
      <c r="D19" s="307">
        <v>3665</v>
      </c>
      <c r="E19" s="197" t="s">
        <v>126</v>
      </c>
      <c r="F19" s="197">
        <v>2019</v>
      </c>
      <c r="G19" s="198">
        <v>42393906</v>
      </c>
      <c r="H19" s="198">
        <v>4704780</v>
      </c>
      <c r="I19" s="198">
        <v>14935732</v>
      </c>
      <c r="J19" s="198">
        <v>13693671</v>
      </c>
      <c r="K19" s="198">
        <v>12695167</v>
      </c>
      <c r="L19" s="197" t="s">
        <v>743</v>
      </c>
      <c r="M19" s="197" t="s">
        <v>744</v>
      </c>
      <c r="N19" s="197" t="s">
        <v>745</v>
      </c>
      <c r="O19" s="198">
        <v>2645</v>
      </c>
      <c r="P19" s="198">
        <v>4895</v>
      </c>
      <c r="Q19" s="198">
        <v>2481</v>
      </c>
      <c r="R19" s="198">
        <v>9</v>
      </c>
      <c r="S19" s="198">
        <v>0</v>
      </c>
      <c r="T19" s="200" t="s">
        <v>803</v>
      </c>
      <c r="U19" s="200" t="s">
        <v>804</v>
      </c>
      <c r="V19" s="200" t="s">
        <v>805</v>
      </c>
      <c r="W19" s="198">
        <v>46636</v>
      </c>
      <c r="X19" s="198">
        <v>20798</v>
      </c>
      <c r="Y19" s="198">
        <v>10032</v>
      </c>
      <c r="Z19" s="198">
        <v>2055</v>
      </c>
      <c r="AA19" s="198">
        <v>6555</v>
      </c>
      <c r="AB19" s="198">
        <v>2669</v>
      </c>
      <c r="AC19" s="198">
        <v>69</v>
      </c>
      <c r="AD19" s="198">
        <v>0</v>
      </c>
      <c r="AE19" s="198">
        <v>213</v>
      </c>
      <c r="AF19" s="198">
        <v>0</v>
      </c>
      <c r="AG19" s="198">
        <v>0</v>
      </c>
      <c r="AH19" s="198">
        <v>0</v>
      </c>
      <c r="AI19" s="198">
        <v>155</v>
      </c>
      <c r="AJ19" s="198">
        <v>1054</v>
      </c>
      <c r="AK19" s="198">
        <v>0</v>
      </c>
      <c r="AL19" s="198">
        <v>5904</v>
      </c>
      <c r="AM19" s="198">
        <v>0</v>
      </c>
      <c r="AN19" s="198">
        <v>0</v>
      </c>
      <c r="AO19" s="198">
        <v>2253</v>
      </c>
      <c r="AP19" s="198">
        <v>663</v>
      </c>
      <c r="AQ19" s="198">
        <v>20021</v>
      </c>
      <c r="AR19" s="198">
        <v>9982</v>
      </c>
      <c r="AS19" s="198">
        <v>4660</v>
      </c>
      <c r="AT19" s="198">
        <v>8095</v>
      </c>
      <c r="AU19" s="198">
        <v>5265</v>
      </c>
      <c r="AV19" s="198">
        <v>3306</v>
      </c>
      <c r="AW19" s="198">
        <v>0</v>
      </c>
      <c r="AX19" s="198">
        <v>0</v>
      </c>
      <c r="AY19" s="198">
        <v>1971</v>
      </c>
      <c r="AZ19" s="198">
        <v>12</v>
      </c>
      <c r="BA19" s="198">
        <v>0</v>
      </c>
      <c r="BB19" s="198">
        <v>30</v>
      </c>
      <c r="BC19" s="198">
        <v>312</v>
      </c>
      <c r="BD19" s="198">
        <v>2232</v>
      </c>
      <c r="BE19" s="198">
        <v>0</v>
      </c>
      <c r="BF19" s="198">
        <v>22041</v>
      </c>
      <c r="BG19" s="198">
        <v>0</v>
      </c>
      <c r="BH19" s="198">
        <v>1253</v>
      </c>
      <c r="BI19" s="198">
        <v>2450</v>
      </c>
      <c r="BJ19" s="198">
        <v>7082</v>
      </c>
      <c r="BK19" s="198">
        <v>6744</v>
      </c>
      <c r="BL19" s="198">
        <v>1271</v>
      </c>
      <c r="BM19" s="198">
        <v>515</v>
      </c>
      <c r="BN19" s="198">
        <v>6151</v>
      </c>
      <c r="BO19" s="198">
        <v>599</v>
      </c>
      <c r="BP19" s="198">
        <v>1662</v>
      </c>
      <c r="BQ19" s="198">
        <v>126</v>
      </c>
      <c r="BR19" s="198">
        <v>0</v>
      </c>
      <c r="BS19" s="198">
        <v>446</v>
      </c>
      <c r="BT19" s="198">
        <v>6</v>
      </c>
      <c r="BU19" s="198">
        <v>0</v>
      </c>
      <c r="BV19" s="198">
        <v>0</v>
      </c>
      <c r="BW19" s="198">
        <v>0</v>
      </c>
      <c r="BX19" s="198">
        <v>1556</v>
      </c>
      <c r="BY19" s="198">
        <v>0</v>
      </c>
      <c r="BZ19" s="198">
        <v>17445</v>
      </c>
      <c r="CA19" s="198">
        <v>0</v>
      </c>
      <c r="CB19" s="198">
        <v>0</v>
      </c>
      <c r="CC19" s="198">
        <v>255</v>
      </c>
      <c r="CD19" s="198">
        <v>2024</v>
      </c>
      <c r="CE19" s="198">
        <v>69</v>
      </c>
      <c r="CF19" s="198">
        <v>0</v>
      </c>
      <c r="CG19" s="198">
        <v>0</v>
      </c>
      <c r="CH19" s="198">
        <v>231</v>
      </c>
      <c r="CI19" s="198">
        <v>87</v>
      </c>
      <c r="CJ19" s="198">
        <v>0</v>
      </c>
      <c r="CK19" s="198">
        <v>0</v>
      </c>
      <c r="CL19" s="198">
        <v>0</v>
      </c>
      <c r="CM19" s="198">
        <v>0</v>
      </c>
      <c r="CN19" s="198">
        <v>0</v>
      </c>
      <c r="CO19" s="198">
        <v>0</v>
      </c>
      <c r="CP19" s="198">
        <v>0</v>
      </c>
      <c r="CQ19" s="198">
        <v>0</v>
      </c>
      <c r="CR19" s="198">
        <v>0</v>
      </c>
      <c r="CS19" s="198">
        <v>0</v>
      </c>
      <c r="CT19" s="198">
        <v>0</v>
      </c>
      <c r="CU19" s="198">
        <v>0</v>
      </c>
      <c r="CV19" s="198">
        <v>0</v>
      </c>
      <c r="CW19" s="198">
        <v>0</v>
      </c>
      <c r="CX19" s="198">
        <v>0</v>
      </c>
      <c r="CY19" s="198">
        <v>0</v>
      </c>
      <c r="CZ19" s="198">
        <v>0</v>
      </c>
      <c r="DA19" s="198">
        <v>0</v>
      </c>
      <c r="DB19" s="198">
        <v>0</v>
      </c>
      <c r="DC19" s="198">
        <v>0</v>
      </c>
      <c r="DD19" s="198">
        <v>0</v>
      </c>
      <c r="DE19" s="198">
        <v>0</v>
      </c>
      <c r="DF19" s="198">
        <v>0</v>
      </c>
      <c r="DG19" s="198">
        <v>0</v>
      </c>
      <c r="DH19" s="198">
        <v>0</v>
      </c>
      <c r="DI19" s="198">
        <v>0</v>
      </c>
      <c r="DJ19" s="198">
        <v>0</v>
      </c>
      <c r="DK19" s="198">
        <v>0</v>
      </c>
      <c r="DL19" s="198">
        <v>0</v>
      </c>
      <c r="DM19" s="198">
        <v>0</v>
      </c>
      <c r="DN19" s="198">
        <v>0</v>
      </c>
      <c r="DO19" s="198">
        <v>0</v>
      </c>
      <c r="DP19" s="198">
        <v>0</v>
      </c>
      <c r="DQ19" s="198">
        <v>0</v>
      </c>
      <c r="DR19" s="198">
        <v>0</v>
      </c>
      <c r="DS19" s="198">
        <v>3146420</v>
      </c>
      <c r="DT19" s="198">
        <v>1395398</v>
      </c>
      <c r="DU19" s="198">
        <v>1667531</v>
      </c>
      <c r="DV19" s="198">
        <v>128443</v>
      </c>
      <c r="DW19" s="198">
        <v>451891</v>
      </c>
      <c r="DX19" s="198">
        <v>366924</v>
      </c>
      <c r="DY19" s="198">
        <v>12750</v>
      </c>
      <c r="DZ19" s="198">
        <v>0</v>
      </c>
      <c r="EA19" s="198">
        <v>19804</v>
      </c>
      <c r="EB19" s="198">
        <v>0</v>
      </c>
      <c r="EC19" s="198">
        <v>0</v>
      </c>
      <c r="ED19" s="198">
        <v>0</v>
      </c>
      <c r="EE19" s="198">
        <v>39296</v>
      </c>
      <c r="EF19" s="198">
        <v>207047</v>
      </c>
      <c r="EG19" s="198">
        <v>0</v>
      </c>
      <c r="EH19" s="198">
        <v>443982</v>
      </c>
      <c r="EI19" s="198">
        <v>0</v>
      </c>
      <c r="EJ19" s="198">
        <v>0</v>
      </c>
      <c r="EK19" s="198">
        <v>265046</v>
      </c>
      <c r="EL19" s="198">
        <v>55736</v>
      </c>
      <c r="EM19" s="198">
        <v>2104152</v>
      </c>
      <c r="EN19" s="198">
        <v>1105200</v>
      </c>
      <c r="EO19" s="198">
        <v>1261919</v>
      </c>
      <c r="EP19" s="198">
        <v>596086</v>
      </c>
      <c r="EQ19" s="198">
        <v>677027</v>
      </c>
      <c r="ER19" s="198">
        <v>861680</v>
      </c>
      <c r="ES19" s="198">
        <v>0</v>
      </c>
      <c r="ET19" s="198">
        <v>0</v>
      </c>
      <c r="EU19" s="198">
        <v>71885</v>
      </c>
      <c r="EV19" s="198">
        <v>11889</v>
      </c>
      <c r="EW19" s="198">
        <v>0</v>
      </c>
      <c r="EX19" s="198">
        <v>11002</v>
      </c>
      <c r="EY19" s="198">
        <v>29968</v>
      </c>
      <c r="EZ19" s="198">
        <v>259922</v>
      </c>
      <c r="FA19" s="198">
        <v>0</v>
      </c>
      <c r="FB19" s="198">
        <v>2178308</v>
      </c>
      <c r="FC19" s="198">
        <v>0</v>
      </c>
      <c r="FD19" s="198">
        <v>79740</v>
      </c>
      <c r="FE19" s="198">
        <v>381912</v>
      </c>
      <c r="FF19" s="198">
        <v>1023087</v>
      </c>
      <c r="FG19" s="198">
        <v>1331175</v>
      </c>
      <c r="FH19" s="198">
        <v>368255</v>
      </c>
      <c r="FI19" s="198">
        <v>277218</v>
      </c>
      <c r="FJ19" s="198">
        <v>772105</v>
      </c>
      <c r="FK19" s="198">
        <v>351680</v>
      </c>
      <c r="FL19" s="198">
        <v>438701</v>
      </c>
      <c r="FM19" s="198">
        <v>11063</v>
      </c>
      <c r="FN19" s="198">
        <v>0</v>
      </c>
      <c r="FO19" s="198">
        <v>128733</v>
      </c>
      <c r="FP19" s="198">
        <v>12464</v>
      </c>
      <c r="FQ19" s="198">
        <v>0</v>
      </c>
      <c r="FR19" s="198">
        <v>0</v>
      </c>
      <c r="FS19" s="198">
        <v>0</v>
      </c>
      <c r="FT19" s="198">
        <v>387934</v>
      </c>
      <c r="FU19" s="198">
        <v>0</v>
      </c>
      <c r="FV19" s="198">
        <v>2230223</v>
      </c>
      <c r="FW19" s="198">
        <v>0</v>
      </c>
      <c r="FX19" s="198">
        <v>0</v>
      </c>
      <c r="FY19" s="198">
        <v>76650</v>
      </c>
      <c r="FZ19" s="198">
        <v>406429</v>
      </c>
      <c r="GA19" s="198">
        <v>1031</v>
      </c>
      <c r="GB19" s="198">
        <v>0</v>
      </c>
      <c r="GC19" s="198">
        <v>0</v>
      </c>
      <c r="GD19" s="198">
        <v>96954</v>
      </c>
      <c r="GE19" s="198">
        <v>106717</v>
      </c>
      <c r="GF19" s="198">
        <v>0</v>
      </c>
      <c r="GG19" s="198">
        <v>0</v>
      </c>
      <c r="GH19" s="198">
        <v>0</v>
      </c>
      <c r="GI19" s="198">
        <v>0</v>
      </c>
      <c r="GJ19" s="198">
        <v>0</v>
      </c>
      <c r="GK19" s="198">
        <v>0</v>
      </c>
      <c r="GL19" s="198">
        <v>0</v>
      </c>
      <c r="GM19" s="198">
        <v>0</v>
      </c>
      <c r="GN19" s="198">
        <v>0</v>
      </c>
      <c r="GO19" s="198">
        <v>0</v>
      </c>
      <c r="GP19" s="198">
        <v>0</v>
      </c>
      <c r="GQ19" s="198">
        <v>0</v>
      </c>
      <c r="GR19" s="198">
        <v>0</v>
      </c>
      <c r="GS19" s="198">
        <v>0</v>
      </c>
      <c r="GT19" s="198">
        <v>0</v>
      </c>
      <c r="GU19" s="198">
        <v>0</v>
      </c>
      <c r="GV19" s="198">
        <v>0</v>
      </c>
      <c r="GW19" s="198">
        <v>0</v>
      </c>
      <c r="GX19" s="198">
        <v>0</v>
      </c>
      <c r="GY19" s="198">
        <v>0</v>
      </c>
      <c r="GZ19" s="198">
        <v>0</v>
      </c>
      <c r="HA19" s="198">
        <v>0</v>
      </c>
      <c r="HB19" s="198">
        <v>0</v>
      </c>
      <c r="HC19" s="198">
        <v>0</v>
      </c>
      <c r="HD19" s="198">
        <v>0</v>
      </c>
      <c r="HE19" s="198">
        <v>0</v>
      </c>
      <c r="HF19" s="198">
        <v>0</v>
      </c>
      <c r="HG19" s="198">
        <v>0</v>
      </c>
      <c r="HH19" s="198">
        <v>0</v>
      </c>
      <c r="HI19" s="198">
        <v>0</v>
      </c>
      <c r="HJ19" s="198">
        <v>0</v>
      </c>
      <c r="HK19" s="198">
        <v>0</v>
      </c>
      <c r="HL19" s="198">
        <v>0</v>
      </c>
      <c r="HM19" s="198">
        <v>0</v>
      </c>
      <c r="HN19" s="198">
        <v>0</v>
      </c>
      <c r="HP19" s="199" t="s">
        <v>151</v>
      </c>
      <c r="HQ19" s="197">
        <f>'Relative Weights'!$H$1</f>
        <v>2019</v>
      </c>
      <c r="HR19" s="198">
        <v>0</v>
      </c>
      <c r="HS19" s="198">
        <v>0</v>
      </c>
      <c r="HT19" s="198">
        <v>0</v>
      </c>
      <c r="HU19" s="198">
        <v>0</v>
      </c>
      <c r="HV19" s="198">
        <v>0</v>
      </c>
      <c r="HW19" s="198">
        <v>0</v>
      </c>
      <c r="HX19" s="198">
        <v>0</v>
      </c>
      <c r="HY19" s="198">
        <v>0</v>
      </c>
      <c r="HZ19" s="198">
        <v>0</v>
      </c>
      <c r="IA19" s="198">
        <v>0</v>
      </c>
      <c r="IB19" s="198">
        <v>0</v>
      </c>
      <c r="IC19" s="198">
        <v>0</v>
      </c>
      <c r="ID19" s="198">
        <v>0</v>
      </c>
      <c r="IE19" s="198">
        <v>0</v>
      </c>
      <c r="IF19" s="198">
        <v>0</v>
      </c>
      <c r="IG19" s="198">
        <v>0</v>
      </c>
      <c r="IH19" s="198">
        <v>0</v>
      </c>
      <c r="II19" s="198">
        <v>0</v>
      </c>
      <c r="IJ19" s="198">
        <v>0</v>
      </c>
      <c r="IK19" s="198">
        <v>0</v>
      </c>
      <c r="IL19" s="198">
        <v>0</v>
      </c>
      <c r="IM19" s="198">
        <v>0</v>
      </c>
      <c r="IN19" s="198">
        <v>0</v>
      </c>
      <c r="IO19" s="198">
        <v>0</v>
      </c>
      <c r="IP19" s="198">
        <v>0</v>
      </c>
      <c r="IQ19" s="198">
        <v>0</v>
      </c>
      <c r="IR19" s="198">
        <v>0</v>
      </c>
      <c r="IS19" s="198">
        <v>0</v>
      </c>
      <c r="IT19" s="198">
        <v>0</v>
      </c>
      <c r="IU19" s="198">
        <v>0</v>
      </c>
      <c r="IV19" s="198">
        <v>0</v>
      </c>
      <c r="IW19" s="198">
        <v>0</v>
      </c>
      <c r="IX19" s="198">
        <v>0</v>
      </c>
      <c r="IY19" s="198">
        <v>0</v>
      </c>
      <c r="IZ19" s="198">
        <v>0</v>
      </c>
      <c r="JA19" s="198">
        <v>0</v>
      </c>
      <c r="JB19" s="198">
        <v>0</v>
      </c>
      <c r="JC19" s="198">
        <v>0</v>
      </c>
      <c r="JD19" s="198">
        <v>0</v>
      </c>
      <c r="JE19" s="198">
        <v>0</v>
      </c>
      <c r="JF19" s="198">
        <v>0</v>
      </c>
      <c r="JG19" s="198">
        <v>0</v>
      </c>
      <c r="JH19" s="198">
        <v>0</v>
      </c>
      <c r="JI19" s="198">
        <v>0</v>
      </c>
      <c r="JJ19" s="198">
        <v>0</v>
      </c>
      <c r="JK19" s="198">
        <v>0</v>
      </c>
      <c r="JL19" s="198">
        <v>0</v>
      </c>
      <c r="JM19" s="198">
        <v>0</v>
      </c>
      <c r="JN19" s="198">
        <v>0</v>
      </c>
      <c r="JO19" s="198">
        <v>0</v>
      </c>
      <c r="JP19" s="198">
        <v>0</v>
      </c>
      <c r="JQ19" s="198">
        <v>0</v>
      </c>
      <c r="JR19" s="198">
        <v>0</v>
      </c>
      <c r="JS19" s="198">
        <v>0</v>
      </c>
      <c r="JT19" s="198">
        <v>0</v>
      </c>
      <c r="JU19" s="198">
        <v>0</v>
      </c>
      <c r="JV19" s="198">
        <v>0</v>
      </c>
      <c r="JW19" s="198">
        <v>0</v>
      </c>
      <c r="JX19" s="198">
        <v>0</v>
      </c>
      <c r="JY19" s="198">
        <v>0</v>
      </c>
      <c r="JZ19" s="198">
        <v>0</v>
      </c>
      <c r="KA19" s="198">
        <v>0</v>
      </c>
      <c r="KB19" s="198">
        <v>0</v>
      </c>
      <c r="KC19" s="198">
        <v>0</v>
      </c>
      <c r="KD19" s="198">
        <v>0</v>
      </c>
      <c r="KE19" s="198">
        <v>0</v>
      </c>
      <c r="KF19" s="198">
        <v>0</v>
      </c>
      <c r="KG19" s="198">
        <v>0</v>
      </c>
      <c r="KH19" s="198">
        <v>0</v>
      </c>
      <c r="KI19" s="198">
        <v>0</v>
      </c>
      <c r="KJ19" s="198">
        <v>0</v>
      </c>
      <c r="KK19" s="198">
        <v>0</v>
      </c>
      <c r="KL19" s="198">
        <v>0</v>
      </c>
      <c r="KM19" s="198">
        <v>0</v>
      </c>
      <c r="KN19" s="198">
        <v>0</v>
      </c>
      <c r="KO19" s="198">
        <v>0</v>
      </c>
      <c r="KP19" s="198">
        <v>0</v>
      </c>
      <c r="KQ19" s="198">
        <v>0</v>
      </c>
      <c r="KR19" s="198">
        <v>0</v>
      </c>
      <c r="KS19" s="198">
        <v>0</v>
      </c>
      <c r="KT19" s="198">
        <v>0</v>
      </c>
      <c r="KU19" s="198">
        <v>0</v>
      </c>
      <c r="KV19" s="198">
        <v>0</v>
      </c>
      <c r="KW19" s="198">
        <v>0</v>
      </c>
      <c r="KX19" s="198">
        <v>0</v>
      </c>
      <c r="KY19" s="198">
        <v>0</v>
      </c>
      <c r="KZ19" s="198">
        <v>0</v>
      </c>
      <c r="LA19" s="198">
        <v>0</v>
      </c>
      <c r="LB19" s="198">
        <v>0</v>
      </c>
      <c r="LC19" s="198">
        <v>0</v>
      </c>
      <c r="LD19" s="198">
        <v>0</v>
      </c>
      <c r="LE19" s="198">
        <v>0</v>
      </c>
      <c r="LF19" s="198">
        <v>0</v>
      </c>
      <c r="LG19" s="198">
        <v>0</v>
      </c>
      <c r="LH19" s="198">
        <v>0</v>
      </c>
      <c r="LI19" s="198">
        <v>0</v>
      </c>
      <c r="LJ19" s="198">
        <v>0</v>
      </c>
      <c r="LK19" s="198">
        <v>0</v>
      </c>
      <c r="LL19" s="198">
        <v>0</v>
      </c>
      <c r="LM19" s="198">
        <v>0</v>
      </c>
      <c r="LN19" s="198">
        <v>0</v>
      </c>
      <c r="LO19" s="198">
        <v>0</v>
      </c>
      <c r="LP19" s="198">
        <v>0</v>
      </c>
      <c r="LQ19" s="198">
        <v>0</v>
      </c>
      <c r="LR19" s="198">
        <v>0</v>
      </c>
      <c r="LS19" s="198">
        <v>0</v>
      </c>
      <c r="LT19" s="198">
        <v>0</v>
      </c>
      <c r="LU19" s="198">
        <v>0</v>
      </c>
      <c r="LV19" s="198">
        <v>0</v>
      </c>
      <c r="LW19" s="198">
        <v>0</v>
      </c>
      <c r="LX19" s="198">
        <v>0</v>
      </c>
      <c r="LY19" s="198">
        <v>0</v>
      </c>
      <c r="LZ19" s="198">
        <v>0</v>
      </c>
      <c r="MA19" s="198">
        <v>0</v>
      </c>
      <c r="MB19" s="198">
        <v>0</v>
      </c>
      <c r="MC19" s="198">
        <v>0</v>
      </c>
      <c r="MD19" s="198">
        <v>0</v>
      </c>
      <c r="ME19" s="198">
        <v>0</v>
      </c>
      <c r="MF19" s="198">
        <v>0</v>
      </c>
      <c r="MG19" s="198">
        <v>0</v>
      </c>
      <c r="MH19" s="198">
        <v>0</v>
      </c>
      <c r="MI19" s="198">
        <v>0</v>
      </c>
      <c r="MJ19" s="198">
        <v>0</v>
      </c>
      <c r="MK19" s="198">
        <v>0</v>
      </c>
      <c r="ML19" s="198">
        <v>0</v>
      </c>
      <c r="MM19" s="198">
        <v>0</v>
      </c>
      <c r="MN19" s="198">
        <v>0</v>
      </c>
      <c r="MO19" s="198">
        <v>0</v>
      </c>
      <c r="MP19" s="198">
        <v>0</v>
      </c>
      <c r="MQ19" s="198">
        <v>0</v>
      </c>
      <c r="MR19" s="198">
        <v>0</v>
      </c>
      <c r="MS19" s="198">
        <v>0</v>
      </c>
      <c r="MT19" s="198">
        <v>0</v>
      </c>
      <c r="MU19" s="198">
        <v>0</v>
      </c>
      <c r="MV19" s="198">
        <v>0</v>
      </c>
      <c r="MW19" s="198">
        <v>0</v>
      </c>
      <c r="MX19" s="198">
        <v>0</v>
      </c>
      <c r="MY19" s="198">
        <v>0</v>
      </c>
      <c r="MZ19" s="198">
        <v>0</v>
      </c>
      <c r="NA19" s="198">
        <v>0</v>
      </c>
      <c r="NB19" s="198">
        <v>0</v>
      </c>
      <c r="NC19" s="198">
        <v>0</v>
      </c>
      <c r="ND19" s="198">
        <v>0</v>
      </c>
      <c r="NE19" s="198">
        <v>0</v>
      </c>
      <c r="NF19" s="198">
        <v>0</v>
      </c>
      <c r="NG19" s="198">
        <v>0</v>
      </c>
      <c r="NH19" s="198">
        <v>0</v>
      </c>
      <c r="NI19" s="198">
        <v>0</v>
      </c>
      <c r="NJ19" s="198">
        <v>0</v>
      </c>
      <c r="NK19" s="198">
        <v>0</v>
      </c>
      <c r="NL19" s="198">
        <v>0</v>
      </c>
      <c r="NM19" s="198">
        <v>0</v>
      </c>
      <c r="NN19" s="198">
        <v>0</v>
      </c>
      <c r="NO19" s="198">
        <v>0</v>
      </c>
      <c r="NP19" s="198">
        <v>0</v>
      </c>
      <c r="NQ19" s="198">
        <v>0</v>
      </c>
      <c r="NR19" s="198">
        <v>0</v>
      </c>
      <c r="NS19" s="198">
        <v>0</v>
      </c>
      <c r="NT19" s="198">
        <v>0</v>
      </c>
      <c r="NU19" s="198">
        <v>0</v>
      </c>
      <c r="NV19" s="198">
        <v>0</v>
      </c>
      <c r="NW19" s="198">
        <v>0</v>
      </c>
      <c r="NX19" s="198">
        <v>0</v>
      </c>
      <c r="NY19" s="198">
        <v>0</v>
      </c>
      <c r="NZ19" s="198">
        <v>0</v>
      </c>
      <c r="OA19" s="198">
        <v>0</v>
      </c>
      <c r="OB19" s="198">
        <v>0</v>
      </c>
      <c r="OC19" s="198">
        <v>0</v>
      </c>
      <c r="OD19" s="198">
        <v>0</v>
      </c>
      <c r="OE19" s="198">
        <v>0</v>
      </c>
      <c r="OF19" s="198">
        <v>0</v>
      </c>
      <c r="OG19" s="198">
        <v>0</v>
      </c>
      <c r="OH19" s="198">
        <v>0</v>
      </c>
      <c r="OI19" s="198">
        <v>0</v>
      </c>
      <c r="OJ19" s="198">
        <v>0</v>
      </c>
      <c r="OK19" s="198">
        <v>0</v>
      </c>
      <c r="OL19" s="198">
        <v>0</v>
      </c>
      <c r="OM19" s="198">
        <v>0</v>
      </c>
      <c r="ON19" s="198">
        <v>0</v>
      </c>
      <c r="OO19" s="198">
        <v>0</v>
      </c>
      <c r="OP19" s="198">
        <v>0</v>
      </c>
      <c r="OQ19" s="198">
        <v>0</v>
      </c>
      <c r="OR19" s="198">
        <v>0</v>
      </c>
      <c r="OS19" s="198">
        <v>0</v>
      </c>
      <c r="OT19" s="198">
        <v>0</v>
      </c>
      <c r="OU19" s="198">
        <v>0</v>
      </c>
      <c r="OV19" s="198">
        <v>0</v>
      </c>
      <c r="OW19" s="198">
        <v>0</v>
      </c>
      <c r="OX19" s="198">
        <v>0</v>
      </c>
      <c r="OY19" s="198">
        <v>0</v>
      </c>
      <c r="OZ19" s="198">
        <v>0</v>
      </c>
      <c r="PA19" s="198">
        <v>0</v>
      </c>
      <c r="PB19" s="198">
        <v>0</v>
      </c>
      <c r="PC19" s="198">
        <v>0</v>
      </c>
      <c r="PD19" s="198">
        <v>0</v>
      </c>
      <c r="PE19" s="198">
        <v>0</v>
      </c>
      <c r="PF19" s="198">
        <v>0</v>
      </c>
      <c r="PG19" s="198">
        <v>0</v>
      </c>
      <c r="PH19" s="198">
        <v>0</v>
      </c>
      <c r="PI19" s="198">
        <v>0</v>
      </c>
      <c r="PJ19" s="198">
        <v>5373906</v>
      </c>
      <c r="PK19" s="198">
        <v>2342012</v>
      </c>
      <c r="PL19" s="198">
        <v>2617788</v>
      </c>
      <c r="PM19" s="198">
        <v>1439140</v>
      </c>
      <c r="PN19" s="198">
        <v>1300940</v>
      </c>
      <c r="PO19" s="198">
        <v>1361119</v>
      </c>
      <c r="PP19" s="198">
        <v>19441</v>
      </c>
      <c r="PQ19" s="198">
        <v>0</v>
      </c>
      <c r="PR19" s="198">
        <v>179942</v>
      </c>
      <c r="PS19" s="198">
        <v>19881</v>
      </c>
      <c r="PT19" s="198">
        <v>0</v>
      </c>
      <c r="PU19" s="198">
        <v>8982</v>
      </c>
      <c r="PV19" s="198">
        <v>56542</v>
      </c>
      <c r="PW19" s="198">
        <v>697907</v>
      </c>
      <c r="PX19" s="198">
        <v>0</v>
      </c>
      <c r="PY19" s="198">
        <v>3961391</v>
      </c>
      <c r="PZ19" s="198">
        <v>0</v>
      </c>
      <c r="QA19" s="198">
        <v>65097</v>
      </c>
      <c r="QB19" s="198">
        <v>590724</v>
      </c>
      <c r="QC19" s="198">
        <v>1212497</v>
      </c>
      <c r="QD19" s="294">
        <v>1</v>
      </c>
    </row>
    <row r="20" spans="1:446" x14ac:dyDescent="0.2">
      <c r="A20" s="197" t="s">
        <v>90</v>
      </c>
      <c r="B20" s="197" t="s">
        <v>90</v>
      </c>
      <c r="C20" s="198">
        <f>ROUND(TAMUC!H18,0)-ROUND(TAMUC!H288,0)</f>
        <v>0</v>
      </c>
      <c r="D20" s="307">
        <v>3565</v>
      </c>
      <c r="E20" s="197" t="s">
        <v>697</v>
      </c>
      <c r="F20" s="197">
        <v>2019</v>
      </c>
      <c r="G20" s="198">
        <v>57113453</v>
      </c>
      <c r="H20" s="198">
        <v>2770335</v>
      </c>
      <c r="I20" s="198">
        <v>15528269</v>
      </c>
      <c r="J20" s="198">
        <v>13945515</v>
      </c>
      <c r="K20" s="198">
        <v>14478679</v>
      </c>
      <c r="L20" s="197" t="s">
        <v>743</v>
      </c>
      <c r="M20" s="197" t="s">
        <v>744</v>
      </c>
      <c r="N20" s="197" t="s">
        <v>745</v>
      </c>
      <c r="O20" s="198">
        <v>3388</v>
      </c>
      <c r="P20" s="198">
        <v>4848</v>
      </c>
      <c r="Q20" s="198">
        <v>3311</v>
      </c>
      <c r="R20" s="198">
        <v>525</v>
      </c>
      <c r="S20" s="198">
        <v>0</v>
      </c>
      <c r="T20" s="200" t="s">
        <v>806</v>
      </c>
      <c r="U20" s="200" t="s">
        <v>807</v>
      </c>
      <c r="V20" s="200" t="s">
        <v>808</v>
      </c>
      <c r="W20" s="198">
        <v>52486</v>
      </c>
      <c r="X20" s="198">
        <v>18144</v>
      </c>
      <c r="Y20" s="198">
        <v>10267</v>
      </c>
      <c r="Z20" s="198">
        <v>1422</v>
      </c>
      <c r="AA20" s="198">
        <v>3204</v>
      </c>
      <c r="AB20" s="198">
        <v>2964</v>
      </c>
      <c r="AC20" s="198">
        <v>153</v>
      </c>
      <c r="AD20" s="198">
        <v>0</v>
      </c>
      <c r="AE20" s="198">
        <v>765</v>
      </c>
      <c r="AF20" s="198">
        <v>0</v>
      </c>
      <c r="AG20" s="198">
        <v>0</v>
      </c>
      <c r="AH20" s="198">
        <v>0</v>
      </c>
      <c r="AI20" s="198">
        <v>161</v>
      </c>
      <c r="AJ20" s="198">
        <v>4962</v>
      </c>
      <c r="AK20" s="198">
        <v>0</v>
      </c>
      <c r="AL20" s="198">
        <v>5985</v>
      </c>
      <c r="AM20" s="198">
        <v>0</v>
      </c>
      <c r="AN20" s="198">
        <v>0</v>
      </c>
      <c r="AO20" s="198">
        <v>517</v>
      </c>
      <c r="AP20" s="198">
        <v>39</v>
      </c>
      <c r="AQ20" s="198">
        <v>22482</v>
      </c>
      <c r="AR20" s="198">
        <v>8386</v>
      </c>
      <c r="AS20" s="198">
        <v>4958</v>
      </c>
      <c r="AT20" s="198">
        <v>12624</v>
      </c>
      <c r="AU20" s="198">
        <v>3989</v>
      </c>
      <c r="AV20" s="198">
        <v>2582</v>
      </c>
      <c r="AW20" s="198">
        <v>384</v>
      </c>
      <c r="AX20" s="198">
        <v>0</v>
      </c>
      <c r="AY20" s="198">
        <v>2589</v>
      </c>
      <c r="AZ20" s="198">
        <v>0</v>
      </c>
      <c r="BA20" s="198">
        <v>0</v>
      </c>
      <c r="BB20" s="198">
        <v>0</v>
      </c>
      <c r="BC20" s="198">
        <v>0</v>
      </c>
      <c r="BD20" s="198">
        <v>3475</v>
      </c>
      <c r="BE20" s="198">
        <v>0</v>
      </c>
      <c r="BF20" s="198">
        <v>21877</v>
      </c>
      <c r="BG20" s="198">
        <v>0</v>
      </c>
      <c r="BH20" s="198">
        <v>1713</v>
      </c>
      <c r="BI20" s="198">
        <v>1790</v>
      </c>
      <c r="BJ20" s="198">
        <v>2293</v>
      </c>
      <c r="BK20" s="198">
        <v>8032</v>
      </c>
      <c r="BL20" s="198">
        <v>3783</v>
      </c>
      <c r="BM20" s="198">
        <v>1128</v>
      </c>
      <c r="BN20" s="198">
        <v>11320</v>
      </c>
      <c r="BO20" s="198">
        <v>940</v>
      </c>
      <c r="BP20" s="198">
        <v>3637</v>
      </c>
      <c r="BQ20" s="198">
        <v>114</v>
      </c>
      <c r="BR20" s="198">
        <v>0</v>
      </c>
      <c r="BS20" s="198">
        <v>3420</v>
      </c>
      <c r="BT20" s="198">
        <v>1380</v>
      </c>
      <c r="BU20" s="198">
        <v>0</v>
      </c>
      <c r="BV20" s="198">
        <v>0</v>
      </c>
      <c r="BW20" s="198">
        <v>0</v>
      </c>
      <c r="BX20" s="198">
        <v>747</v>
      </c>
      <c r="BY20" s="198">
        <v>0</v>
      </c>
      <c r="BZ20" s="198">
        <v>18555</v>
      </c>
      <c r="CA20" s="198">
        <v>0</v>
      </c>
      <c r="CB20" s="198">
        <v>0</v>
      </c>
      <c r="CC20" s="198">
        <v>942</v>
      </c>
      <c r="CD20" s="198">
        <v>314</v>
      </c>
      <c r="CE20" s="198">
        <v>929</v>
      </c>
      <c r="CF20" s="198">
        <v>6</v>
      </c>
      <c r="CG20" s="198">
        <v>15</v>
      </c>
      <c r="CH20" s="198">
        <v>4591</v>
      </c>
      <c r="CI20" s="198">
        <v>0</v>
      </c>
      <c r="CJ20" s="198">
        <v>0</v>
      </c>
      <c r="CK20" s="198">
        <v>27</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D20" s="198">
        <v>0</v>
      </c>
      <c r="DE20" s="198">
        <v>0</v>
      </c>
      <c r="DF20" s="198">
        <v>0</v>
      </c>
      <c r="DG20" s="198">
        <v>0</v>
      </c>
      <c r="DH20" s="198">
        <v>0</v>
      </c>
      <c r="DI20" s="198">
        <v>0</v>
      </c>
      <c r="DJ20" s="198">
        <v>0</v>
      </c>
      <c r="DK20" s="198">
        <v>0</v>
      </c>
      <c r="DL20" s="198">
        <v>0</v>
      </c>
      <c r="DM20" s="198">
        <v>0</v>
      </c>
      <c r="DN20" s="198">
        <v>0</v>
      </c>
      <c r="DO20" s="198">
        <v>0</v>
      </c>
      <c r="DP20" s="198">
        <v>0</v>
      </c>
      <c r="DQ20" s="198">
        <v>0</v>
      </c>
      <c r="DR20" s="198">
        <v>0</v>
      </c>
      <c r="DS20" s="198">
        <v>3251607</v>
      </c>
      <c r="DT20" s="198">
        <v>1248889</v>
      </c>
      <c r="DU20" s="198">
        <v>767423</v>
      </c>
      <c r="DV20" s="198">
        <v>140482</v>
      </c>
      <c r="DW20" s="198">
        <v>301069</v>
      </c>
      <c r="DX20" s="198">
        <v>454103</v>
      </c>
      <c r="DY20" s="198">
        <v>6725</v>
      </c>
      <c r="DZ20" s="198">
        <v>0</v>
      </c>
      <c r="EA20" s="198">
        <v>59194</v>
      </c>
      <c r="EB20" s="198">
        <v>0</v>
      </c>
      <c r="EC20" s="198">
        <v>0</v>
      </c>
      <c r="ED20" s="198">
        <v>0</v>
      </c>
      <c r="EE20" s="198">
        <v>44794</v>
      </c>
      <c r="EF20" s="198">
        <v>362825</v>
      </c>
      <c r="EG20" s="198">
        <v>0</v>
      </c>
      <c r="EH20" s="198">
        <v>477077</v>
      </c>
      <c r="EI20" s="198">
        <v>0</v>
      </c>
      <c r="EJ20" s="198">
        <v>0</v>
      </c>
      <c r="EK20" s="198">
        <v>85081</v>
      </c>
      <c r="EL20" s="198">
        <v>7929</v>
      </c>
      <c r="EM20" s="198">
        <v>2032609</v>
      </c>
      <c r="EN20" s="198">
        <v>899100</v>
      </c>
      <c r="EO20" s="198">
        <v>672425</v>
      </c>
      <c r="EP20" s="198">
        <v>1315564</v>
      </c>
      <c r="EQ20" s="198">
        <v>499069</v>
      </c>
      <c r="ER20" s="198">
        <v>547412</v>
      </c>
      <c r="ES20" s="198">
        <v>22596</v>
      </c>
      <c r="ET20" s="198">
        <v>0</v>
      </c>
      <c r="EU20" s="198">
        <v>247188</v>
      </c>
      <c r="EV20" s="198">
        <v>0</v>
      </c>
      <c r="EW20" s="198">
        <v>0</v>
      </c>
      <c r="EX20" s="198">
        <v>0</v>
      </c>
      <c r="EY20" s="198">
        <v>0</v>
      </c>
      <c r="EZ20" s="198">
        <v>314189</v>
      </c>
      <c r="FA20" s="198">
        <v>0</v>
      </c>
      <c r="FB20" s="198">
        <v>1977816</v>
      </c>
      <c r="FC20" s="198">
        <v>0</v>
      </c>
      <c r="FD20" s="198">
        <v>0</v>
      </c>
      <c r="FE20" s="198">
        <v>276520</v>
      </c>
      <c r="FF20" s="198">
        <v>478004</v>
      </c>
      <c r="FG20" s="198">
        <v>2106667</v>
      </c>
      <c r="FH20" s="198">
        <v>779896</v>
      </c>
      <c r="FI20" s="198">
        <v>617202</v>
      </c>
      <c r="FJ20" s="198">
        <v>1813701</v>
      </c>
      <c r="FK20" s="198">
        <v>208353</v>
      </c>
      <c r="FL20" s="198">
        <v>758415</v>
      </c>
      <c r="FM20" s="198">
        <v>46296</v>
      </c>
      <c r="FN20" s="198">
        <v>0</v>
      </c>
      <c r="FO20" s="198">
        <v>528089</v>
      </c>
      <c r="FP20" s="198">
        <v>100674</v>
      </c>
      <c r="FQ20" s="198">
        <v>0</v>
      </c>
      <c r="FR20" s="198">
        <v>0</v>
      </c>
      <c r="FS20" s="198">
        <v>0</v>
      </c>
      <c r="FT20" s="198">
        <v>163791</v>
      </c>
      <c r="FU20" s="198">
        <v>0</v>
      </c>
      <c r="FV20" s="198">
        <v>4114461</v>
      </c>
      <c r="FW20" s="198">
        <v>0</v>
      </c>
      <c r="FX20" s="198">
        <v>0</v>
      </c>
      <c r="FY20" s="198">
        <v>252077</v>
      </c>
      <c r="FZ20" s="198">
        <v>216683</v>
      </c>
      <c r="GA20" s="198">
        <v>251986</v>
      </c>
      <c r="GB20" s="198">
        <v>596</v>
      </c>
      <c r="GC20" s="198">
        <v>10034</v>
      </c>
      <c r="GD20" s="198">
        <v>655682</v>
      </c>
      <c r="GE20" s="198">
        <v>0</v>
      </c>
      <c r="GF20" s="198">
        <v>0</v>
      </c>
      <c r="GG20" s="198">
        <v>16450</v>
      </c>
      <c r="GH20" s="198">
        <v>0</v>
      </c>
      <c r="GI20" s="198">
        <v>0</v>
      </c>
      <c r="GJ20" s="198">
        <v>0</v>
      </c>
      <c r="GK20" s="198">
        <v>0</v>
      </c>
      <c r="GL20" s="198">
        <v>0</v>
      </c>
      <c r="GM20" s="198">
        <v>0</v>
      </c>
      <c r="GN20" s="198">
        <v>0</v>
      </c>
      <c r="GO20" s="198">
        <v>0</v>
      </c>
      <c r="GP20" s="198">
        <v>0</v>
      </c>
      <c r="GQ20" s="198">
        <v>0</v>
      </c>
      <c r="GR20" s="198">
        <v>0</v>
      </c>
      <c r="GS20" s="198">
        <v>0</v>
      </c>
      <c r="GT20" s="198">
        <v>0</v>
      </c>
      <c r="GU20" s="198">
        <v>0</v>
      </c>
      <c r="GV20" s="198">
        <v>0</v>
      </c>
      <c r="GW20" s="198">
        <v>0</v>
      </c>
      <c r="GX20" s="198">
        <v>0</v>
      </c>
      <c r="GY20" s="198">
        <v>0</v>
      </c>
      <c r="GZ20" s="198">
        <v>0</v>
      </c>
      <c r="HA20" s="198">
        <v>0</v>
      </c>
      <c r="HB20" s="198">
        <v>0</v>
      </c>
      <c r="HC20" s="198">
        <v>0</v>
      </c>
      <c r="HD20" s="198">
        <v>0</v>
      </c>
      <c r="HE20" s="198">
        <v>0</v>
      </c>
      <c r="HF20" s="198">
        <v>0</v>
      </c>
      <c r="HG20" s="198">
        <v>0</v>
      </c>
      <c r="HH20" s="198">
        <v>0</v>
      </c>
      <c r="HI20" s="198">
        <v>0</v>
      </c>
      <c r="HJ20" s="198">
        <v>0</v>
      </c>
      <c r="HK20" s="198">
        <v>0</v>
      </c>
      <c r="HL20" s="198">
        <v>0</v>
      </c>
      <c r="HM20" s="198">
        <v>0</v>
      </c>
      <c r="HN20" s="198">
        <v>0</v>
      </c>
      <c r="HP20" s="199" t="s">
        <v>152</v>
      </c>
      <c r="HQ20" s="197">
        <f>'Relative Weights'!$H$1</f>
        <v>2019</v>
      </c>
      <c r="HR20" s="198">
        <v>190077.71</v>
      </c>
      <c r="HS20" s="198">
        <v>73005.73</v>
      </c>
      <c r="HT20" s="198">
        <v>44860.9</v>
      </c>
      <c r="HU20" s="198">
        <v>8212.09</v>
      </c>
      <c r="HV20" s="198">
        <v>17599.45</v>
      </c>
      <c r="HW20" s="198">
        <v>26545.29</v>
      </c>
      <c r="HX20" s="198">
        <v>393.12</v>
      </c>
      <c r="HY20" s="198">
        <v>0</v>
      </c>
      <c r="HZ20" s="198">
        <v>3460.28</v>
      </c>
      <c r="IA20" s="198">
        <v>0</v>
      </c>
      <c r="IB20" s="198">
        <v>0</v>
      </c>
      <c r="IC20" s="198">
        <v>0</v>
      </c>
      <c r="ID20" s="198">
        <v>2618.5</v>
      </c>
      <c r="IE20" s="198">
        <v>21209.5</v>
      </c>
      <c r="IF20" s="198">
        <v>0</v>
      </c>
      <c r="IG20" s="198">
        <v>27888.27</v>
      </c>
      <c r="IH20" s="198">
        <v>0</v>
      </c>
      <c r="II20" s="198">
        <v>0</v>
      </c>
      <c r="IJ20" s="198">
        <v>4973.54</v>
      </c>
      <c r="IK20" s="198">
        <v>463.5</v>
      </c>
      <c r="IL20" s="198">
        <v>118819.3</v>
      </c>
      <c r="IM20" s="198">
        <v>52558.28</v>
      </c>
      <c r="IN20" s="198">
        <v>39307.64</v>
      </c>
      <c r="IO20" s="198">
        <v>76903.320000000007</v>
      </c>
      <c r="IP20" s="198">
        <v>29173.85</v>
      </c>
      <c r="IQ20" s="198">
        <v>31999.81</v>
      </c>
      <c r="IR20" s="198">
        <v>1320.88</v>
      </c>
      <c r="IS20" s="198">
        <v>0</v>
      </c>
      <c r="IT20" s="198">
        <v>14449.76</v>
      </c>
      <c r="IU20" s="198">
        <v>0</v>
      </c>
      <c r="IV20" s="198">
        <v>0</v>
      </c>
      <c r="IW20" s="198">
        <v>0</v>
      </c>
      <c r="IX20" s="198">
        <v>0</v>
      </c>
      <c r="IY20" s="198">
        <v>18366.400000000001</v>
      </c>
      <c r="IZ20" s="198">
        <v>0</v>
      </c>
      <c r="JA20" s="198">
        <v>115616.29</v>
      </c>
      <c r="JB20" s="198">
        <v>0</v>
      </c>
      <c r="JC20" s="198">
        <v>0</v>
      </c>
      <c r="JD20" s="198">
        <v>16164.4</v>
      </c>
      <c r="JE20" s="198">
        <v>27942.46</v>
      </c>
      <c r="JF20" s="198">
        <v>123148.47</v>
      </c>
      <c r="JG20" s="198">
        <v>45590.02</v>
      </c>
      <c r="JH20" s="198">
        <v>36079.5</v>
      </c>
      <c r="JI20" s="198">
        <v>106022.69</v>
      </c>
      <c r="JJ20" s="198">
        <v>12179.6</v>
      </c>
      <c r="JK20" s="198">
        <v>44334.32</v>
      </c>
      <c r="JL20" s="198">
        <v>2706.3</v>
      </c>
      <c r="JM20" s="198">
        <v>0</v>
      </c>
      <c r="JN20" s="198">
        <v>30870.26</v>
      </c>
      <c r="JO20" s="198">
        <v>5885.05</v>
      </c>
      <c r="JP20" s="198">
        <v>0</v>
      </c>
      <c r="JQ20" s="198">
        <v>0</v>
      </c>
      <c r="JR20" s="198">
        <v>0</v>
      </c>
      <c r="JS20" s="198">
        <v>9574.66</v>
      </c>
      <c r="JT20" s="198">
        <v>0</v>
      </c>
      <c r="JU20" s="198">
        <v>240517.17</v>
      </c>
      <c r="JV20" s="198">
        <v>0</v>
      </c>
      <c r="JW20" s="198">
        <v>0</v>
      </c>
      <c r="JX20" s="198">
        <v>14735.55</v>
      </c>
      <c r="JY20" s="198">
        <v>12666.54</v>
      </c>
      <c r="JZ20" s="198">
        <v>14730.23</v>
      </c>
      <c r="KA20" s="198">
        <v>34.840000000000003</v>
      </c>
      <c r="KB20" s="198">
        <v>586.54999999999995</v>
      </c>
      <c r="KC20" s="198">
        <v>38328.9</v>
      </c>
      <c r="KD20" s="198">
        <v>0</v>
      </c>
      <c r="KE20" s="198">
        <v>0</v>
      </c>
      <c r="KF20" s="198">
        <v>961.61</v>
      </c>
      <c r="KG20" s="198">
        <v>0</v>
      </c>
      <c r="KH20" s="198">
        <v>0</v>
      </c>
      <c r="KI20" s="198">
        <v>0</v>
      </c>
      <c r="KJ20" s="198">
        <v>0</v>
      </c>
      <c r="KK20" s="198">
        <v>0</v>
      </c>
      <c r="KL20" s="198">
        <v>0</v>
      </c>
      <c r="KM20" s="198">
        <v>0</v>
      </c>
      <c r="KN20" s="198">
        <v>0</v>
      </c>
      <c r="KO20" s="198">
        <v>0</v>
      </c>
      <c r="KP20" s="198">
        <v>0</v>
      </c>
      <c r="KQ20" s="198">
        <v>0</v>
      </c>
      <c r="KR20" s="198">
        <v>0</v>
      </c>
      <c r="KS20" s="198">
        <v>0</v>
      </c>
      <c r="KT20" s="198">
        <v>0</v>
      </c>
      <c r="KU20" s="198">
        <v>0</v>
      </c>
      <c r="KV20" s="198">
        <v>0</v>
      </c>
      <c r="KW20" s="198">
        <v>0</v>
      </c>
      <c r="KX20" s="198">
        <v>0</v>
      </c>
      <c r="KY20" s="198">
        <v>0</v>
      </c>
      <c r="KZ20" s="198">
        <v>0</v>
      </c>
      <c r="LA20" s="198">
        <v>0</v>
      </c>
      <c r="LB20" s="198">
        <v>0</v>
      </c>
      <c r="LC20" s="198">
        <v>0</v>
      </c>
      <c r="LD20" s="198">
        <v>0</v>
      </c>
      <c r="LE20" s="198">
        <v>0</v>
      </c>
      <c r="LF20" s="198">
        <v>0</v>
      </c>
      <c r="LG20" s="198">
        <v>0</v>
      </c>
      <c r="LH20" s="198">
        <v>0</v>
      </c>
      <c r="LI20" s="198">
        <v>0</v>
      </c>
      <c r="LJ20" s="198">
        <v>0</v>
      </c>
      <c r="LK20" s="198">
        <v>0</v>
      </c>
      <c r="LL20" s="198">
        <v>0</v>
      </c>
      <c r="LM20" s="198">
        <v>0</v>
      </c>
      <c r="LN20" s="198">
        <v>0</v>
      </c>
      <c r="LO20" s="198">
        <v>0</v>
      </c>
      <c r="LP20" s="198">
        <v>0</v>
      </c>
      <c r="LQ20" s="198">
        <v>0</v>
      </c>
      <c r="LR20" s="198">
        <v>0</v>
      </c>
      <c r="LS20" s="198">
        <v>0</v>
      </c>
      <c r="LT20" s="198">
        <v>0</v>
      </c>
      <c r="LU20" s="198">
        <v>0</v>
      </c>
      <c r="LV20" s="198">
        <v>0</v>
      </c>
      <c r="LW20" s="198">
        <v>0</v>
      </c>
      <c r="LX20" s="198">
        <v>0</v>
      </c>
      <c r="LY20" s="198">
        <v>0</v>
      </c>
      <c r="LZ20" s="198">
        <v>0</v>
      </c>
      <c r="MA20" s="198">
        <v>0</v>
      </c>
      <c r="MB20" s="198">
        <v>0</v>
      </c>
      <c r="MC20" s="198">
        <v>0</v>
      </c>
      <c r="MD20" s="198">
        <v>0</v>
      </c>
      <c r="ME20" s="198">
        <v>0</v>
      </c>
      <c r="MF20" s="198">
        <v>0</v>
      </c>
      <c r="MG20" s="198">
        <v>0</v>
      </c>
      <c r="MH20" s="198">
        <v>3660.65</v>
      </c>
      <c r="MI20" s="198">
        <v>308306.28000000003</v>
      </c>
      <c r="MJ20" s="198">
        <v>0</v>
      </c>
      <c r="MK20" s="198">
        <v>8890.83</v>
      </c>
      <c r="ML20" s="198">
        <v>55287.11</v>
      </c>
      <c r="MM20" s="198">
        <v>19618.37</v>
      </c>
      <c r="MN20" s="198">
        <v>0</v>
      </c>
      <c r="MO20" s="198">
        <v>0</v>
      </c>
      <c r="MP20" s="198">
        <v>0</v>
      </c>
      <c r="MQ20" s="198">
        <v>0</v>
      </c>
      <c r="MR20" s="198">
        <v>0</v>
      </c>
      <c r="MS20" s="198">
        <v>0</v>
      </c>
      <c r="MT20" s="198">
        <v>0</v>
      </c>
      <c r="MU20" s="198">
        <v>1746.08</v>
      </c>
      <c r="MV20" s="198">
        <v>0</v>
      </c>
      <c r="MW20" s="198">
        <v>0</v>
      </c>
      <c r="MX20" s="198">
        <v>0</v>
      </c>
      <c r="MY20" s="198">
        <v>0</v>
      </c>
      <c r="MZ20" s="198">
        <v>0</v>
      </c>
      <c r="NA20" s="198">
        <v>0</v>
      </c>
      <c r="NB20" s="198">
        <v>50613.32</v>
      </c>
      <c r="NC20" s="198">
        <v>48148.92</v>
      </c>
      <c r="ND20" s="198">
        <v>0</v>
      </c>
      <c r="NE20" s="198">
        <v>0</v>
      </c>
      <c r="NF20" s="198">
        <v>164493.07</v>
      </c>
      <c r="NG20" s="198">
        <v>7420.13</v>
      </c>
      <c r="NH20" s="198">
        <v>0</v>
      </c>
      <c r="NI20" s="198">
        <v>0</v>
      </c>
      <c r="NJ20" s="198">
        <v>0</v>
      </c>
      <c r="NK20" s="198">
        <v>0</v>
      </c>
      <c r="NL20" s="198">
        <v>0</v>
      </c>
      <c r="NM20" s="198">
        <v>0</v>
      </c>
      <c r="NN20" s="198">
        <v>0</v>
      </c>
      <c r="NO20" s="198">
        <v>0</v>
      </c>
      <c r="NP20" s="198">
        <v>0</v>
      </c>
      <c r="NQ20" s="198">
        <v>0</v>
      </c>
      <c r="NR20" s="198">
        <v>0</v>
      </c>
      <c r="NS20" s="198">
        <v>0</v>
      </c>
      <c r="NT20" s="198">
        <v>0</v>
      </c>
      <c r="NU20" s="198">
        <v>0</v>
      </c>
      <c r="NV20" s="198">
        <v>0</v>
      </c>
      <c r="NW20" s="198">
        <v>0</v>
      </c>
      <c r="NX20" s="198">
        <v>0</v>
      </c>
      <c r="NY20" s="198">
        <v>0</v>
      </c>
      <c r="NZ20" s="198">
        <v>0</v>
      </c>
      <c r="OA20" s="198">
        <v>0</v>
      </c>
      <c r="OB20" s="198">
        <v>0</v>
      </c>
      <c r="OC20" s="198">
        <v>0</v>
      </c>
      <c r="OD20" s="198">
        <v>0</v>
      </c>
      <c r="OE20" s="198">
        <v>0</v>
      </c>
      <c r="OF20" s="198">
        <v>0</v>
      </c>
      <c r="OG20" s="198">
        <v>0</v>
      </c>
      <c r="OH20" s="198">
        <v>0</v>
      </c>
      <c r="OI20" s="198">
        <v>0</v>
      </c>
      <c r="OJ20" s="198">
        <v>0</v>
      </c>
      <c r="OK20" s="198">
        <v>0</v>
      </c>
      <c r="OL20" s="198">
        <v>0</v>
      </c>
      <c r="OM20" s="198">
        <v>0</v>
      </c>
      <c r="ON20" s="198">
        <v>0</v>
      </c>
      <c r="OO20" s="198">
        <v>0</v>
      </c>
      <c r="OP20" s="198">
        <v>0</v>
      </c>
      <c r="OQ20" s="198">
        <v>0</v>
      </c>
      <c r="OR20" s="198">
        <v>0</v>
      </c>
      <c r="OS20" s="198">
        <v>0</v>
      </c>
      <c r="OT20" s="198">
        <v>0</v>
      </c>
      <c r="OU20" s="198">
        <v>0</v>
      </c>
      <c r="OV20" s="198">
        <v>0</v>
      </c>
      <c r="OW20" s="198">
        <v>0</v>
      </c>
      <c r="OX20" s="198">
        <v>0</v>
      </c>
      <c r="OY20" s="198">
        <v>0</v>
      </c>
      <c r="OZ20" s="198">
        <v>0</v>
      </c>
      <c r="PA20" s="198">
        <v>0</v>
      </c>
      <c r="PB20" s="198">
        <v>0</v>
      </c>
      <c r="PC20" s="198">
        <v>0</v>
      </c>
      <c r="PD20" s="198">
        <v>0</v>
      </c>
      <c r="PE20" s="198">
        <v>0</v>
      </c>
      <c r="PF20" s="198">
        <v>0</v>
      </c>
      <c r="PG20" s="198">
        <v>0</v>
      </c>
      <c r="PH20" s="198">
        <v>0</v>
      </c>
      <c r="PI20" s="198">
        <v>0</v>
      </c>
      <c r="PJ20" s="198">
        <v>7567454</v>
      </c>
      <c r="PK20" s="198">
        <v>2563925</v>
      </c>
      <c r="PL20" s="198">
        <v>2061366</v>
      </c>
      <c r="PM20" s="198">
        <v>785921</v>
      </c>
      <c r="PN20" s="198">
        <v>3905680</v>
      </c>
      <c r="PO20" s="198">
        <v>1728023</v>
      </c>
      <c r="PP20" s="198">
        <v>91812</v>
      </c>
      <c r="PQ20" s="198">
        <v>0</v>
      </c>
      <c r="PR20" s="198">
        <v>832163</v>
      </c>
      <c r="PS20" s="198">
        <v>100396</v>
      </c>
      <c r="PT20" s="198">
        <v>0</v>
      </c>
      <c r="PU20" s="198">
        <v>0</v>
      </c>
      <c r="PV20" s="198">
        <v>44670</v>
      </c>
      <c r="PW20" s="198">
        <v>836733</v>
      </c>
      <c r="PX20" s="198">
        <v>0</v>
      </c>
      <c r="PY20" s="198">
        <v>6551182</v>
      </c>
      <c r="PZ20" s="198">
        <v>0</v>
      </c>
      <c r="QA20" s="198">
        <v>611980</v>
      </c>
      <c r="QB20" s="198">
        <v>700672</v>
      </c>
      <c r="QC20" s="198">
        <v>0</v>
      </c>
      <c r="QD20" s="294">
        <v>1</v>
      </c>
    </row>
    <row r="21" spans="1:446" x14ac:dyDescent="0.2">
      <c r="A21" s="197" t="s">
        <v>86</v>
      </c>
      <c r="B21" s="197" t="s">
        <v>86</v>
      </c>
      <c r="C21" s="198">
        <f>ROUND(TAMUT!H18,0)-ROUND(TAMUT!H288,0)</f>
        <v>0</v>
      </c>
      <c r="D21" s="307">
        <v>29269</v>
      </c>
      <c r="E21" s="197" t="s">
        <v>701</v>
      </c>
      <c r="F21" s="197">
        <v>2019</v>
      </c>
      <c r="G21" s="198">
        <v>13727875</v>
      </c>
      <c r="H21" s="198">
        <v>5749</v>
      </c>
      <c r="I21" s="198">
        <v>5062554</v>
      </c>
      <c r="J21" s="198">
        <v>4949375</v>
      </c>
      <c r="K21" s="198">
        <v>5427083</v>
      </c>
      <c r="L21" s="197" t="s">
        <v>743</v>
      </c>
      <c r="M21" s="197" t="s">
        <v>744</v>
      </c>
      <c r="N21" s="197" t="s">
        <v>745</v>
      </c>
      <c r="O21" s="198">
        <v>550</v>
      </c>
      <c r="P21" s="198">
        <v>1146</v>
      </c>
      <c r="Q21" s="198">
        <v>341</v>
      </c>
      <c r="R21" s="198">
        <v>30</v>
      </c>
      <c r="S21" s="198">
        <v>0</v>
      </c>
      <c r="T21" s="200" t="s">
        <v>809</v>
      </c>
      <c r="U21" s="200" t="s">
        <v>810</v>
      </c>
      <c r="V21" s="200" t="s">
        <v>811</v>
      </c>
      <c r="W21" s="198">
        <v>11738</v>
      </c>
      <c r="X21" s="198">
        <v>3173</v>
      </c>
      <c r="Y21" s="198">
        <v>567</v>
      </c>
      <c r="Z21" s="198">
        <v>261</v>
      </c>
      <c r="AA21" s="198">
        <v>0</v>
      </c>
      <c r="AB21" s="198">
        <v>361</v>
      </c>
      <c r="AC21" s="198">
        <v>33</v>
      </c>
      <c r="AD21" s="198">
        <v>0</v>
      </c>
      <c r="AE21" s="198">
        <v>3</v>
      </c>
      <c r="AF21" s="198">
        <v>0</v>
      </c>
      <c r="AG21" s="198">
        <v>0</v>
      </c>
      <c r="AH21" s="198">
        <v>0</v>
      </c>
      <c r="AI21" s="198">
        <v>0</v>
      </c>
      <c r="AJ21" s="198">
        <v>445</v>
      </c>
      <c r="AK21" s="198">
        <v>0</v>
      </c>
      <c r="AL21" s="198">
        <v>1410</v>
      </c>
      <c r="AM21" s="198">
        <v>0</v>
      </c>
      <c r="AN21" s="198">
        <v>0</v>
      </c>
      <c r="AO21" s="198">
        <v>70</v>
      </c>
      <c r="AP21" s="198">
        <v>12</v>
      </c>
      <c r="AQ21" s="198">
        <v>9591</v>
      </c>
      <c r="AR21" s="198">
        <v>1946</v>
      </c>
      <c r="AS21" s="198">
        <v>240</v>
      </c>
      <c r="AT21" s="198">
        <v>2640</v>
      </c>
      <c r="AU21" s="198">
        <v>0</v>
      </c>
      <c r="AV21" s="198">
        <v>898</v>
      </c>
      <c r="AW21" s="198">
        <v>282</v>
      </c>
      <c r="AX21" s="198">
        <v>0</v>
      </c>
      <c r="AY21" s="198">
        <v>39</v>
      </c>
      <c r="AZ21" s="198">
        <v>0</v>
      </c>
      <c r="BA21" s="198">
        <v>0</v>
      </c>
      <c r="BB21" s="198">
        <v>0</v>
      </c>
      <c r="BC21" s="198">
        <v>0</v>
      </c>
      <c r="BD21" s="198">
        <v>671</v>
      </c>
      <c r="BE21" s="198">
        <v>0</v>
      </c>
      <c r="BF21" s="198">
        <v>6141</v>
      </c>
      <c r="BG21" s="198">
        <v>0</v>
      </c>
      <c r="BH21" s="198">
        <v>138</v>
      </c>
      <c r="BI21" s="198">
        <v>36</v>
      </c>
      <c r="BJ21" s="198">
        <v>892</v>
      </c>
      <c r="BK21" s="198">
        <v>1011</v>
      </c>
      <c r="BL21" s="198">
        <v>87</v>
      </c>
      <c r="BM21" s="198">
        <v>3</v>
      </c>
      <c r="BN21" s="198">
        <v>1716</v>
      </c>
      <c r="BO21" s="198">
        <v>0</v>
      </c>
      <c r="BP21" s="198">
        <v>72</v>
      </c>
      <c r="BQ21" s="198">
        <v>75</v>
      </c>
      <c r="BR21" s="198">
        <v>0</v>
      </c>
      <c r="BS21" s="198">
        <v>0</v>
      </c>
      <c r="BT21" s="198">
        <v>0</v>
      </c>
      <c r="BU21" s="198">
        <v>0</v>
      </c>
      <c r="BV21" s="198">
        <v>0</v>
      </c>
      <c r="BW21" s="198">
        <v>0</v>
      </c>
      <c r="BX21" s="198">
        <v>0</v>
      </c>
      <c r="BY21" s="198">
        <v>0</v>
      </c>
      <c r="BZ21" s="198">
        <v>1824</v>
      </c>
      <c r="CA21" s="198">
        <v>0</v>
      </c>
      <c r="CB21" s="198">
        <v>0</v>
      </c>
      <c r="CC21" s="198">
        <v>0</v>
      </c>
      <c r="CD21" s="198">
        <v>57</v>
      </c>
      <c r="CE21" s="198">
        <v>0</v>
      </c>
      <c r="CF21" s="198">
        <v>0</v>
      </c>
      <c r="CG21" s="198">
        <v>0</v>
      </c>
      <c r="CH21" s="198">
        <v>381</v>
      </c>
      <c r="CI21" s="198">
        <v>0</v>
      </c>
      <c r="CJ21" s="198">
        <v>0</v>
      </c>
      <c r="CK21" s="198">
        <v>0</v>
      </c>
      <c r="CL21" s="198">
        <v>0</v>
      </c>
      <c r="CM21" s="198">
        <v>0</v>
      </c>
      <c r="CN21" s="198">
        <v>0</v>
      </c>
      <c r="CO21" s="198">
        <v>0</v>
      </c>
      <c r="CP21" s="198">
        <v>0</v>
      </c>
      <c r="CQ21" s="198">
        <v>0</v>
      </c>
      <c r="CR21" s="198">
        <v>0</v>
      </c>
      <c r="CS21" s="198">
        <v>0</v>
      </c>
      <c r="CT21" s="198">
        <v>0</v>
      </c>
      <c r="CU21" s="198">
        <v>0</v>
      </c>
      <c r="CV21" s="198">
        <v>0</v>
      </c>
      <c r="CW21" s="198">
        <v>0</v>
      </c>
      <c r="CX21" s="198">
        <v>0</v>
      </c>
      <c r="CY21" s="198">
        <v>0</v>
      </c>
      <c r="CZ21" s="198">
        <v>0</v>
      </c>
      <c r="DA21" s="198">
        <v>0</v>
      </c>
      <c r="DB21" s="198">
        <v>0</v>
      </c>
      <c r="DC21" s="198">
        <v>0</v>
      </c>
      <c r="DD21" s="198">
        <v>0</v>
      </c>
      <c r="DE21" s="198">
        <v>0</v>
      </c>
      <c r="DF21" s="198">
        <v>0</v>
      </c>
      <c r="DG21" s="198">
        <v>0</v>
      </c>
      <c r="DH21" s="198">
        <v>0</v>
      </c>
      <c r="DI21" s="198">
        <v>0</v>
      </c>
      <c r="DJ21" s="198">
        <v>0</v>
      </c>
      <c r="DK21" s="198">
        <v>0</v>
      </c>
      <c r="DL21" s="198">
        <v>0</v>
      </c>
      <c r="DM21" s="198">
        <v>0</v>
      </c>
      <c r="DN21" s="198">
        <v>0</v>
      </c>
      <c r="DO21" s="198">
        <v>0</v>
      </c>
      <c r="DP21" s="198">
        <v>0</v>
      </c>
      <c r="DQ21" s="198">
        <v>0</v>
      </c>
      <c r="DR21" s="198">
        <v>0</v>
      </c>
      <c r="DS21" s="198">
        <v>1261277</v>
      </c>
      <c r="DT21" s="198">
        <v>503031</v>
      </c>
      <c r="DU21" s="198">
        <v>49016</v>
      </c>
      <c r="DV21" s="198">
        <v>24438</v>
      </c>
      <c r="DW21" s="198">
        <v>0</v>
      </c>
      <c r="DX21" s="198">
        <v>80237</v>
      </c>
      <c r="DY21" s="198">
        <v>7086</v>
      </c>
      <c r="DZ21" s="198">
        <v>0</v>
      </c>
      <c r="EA21" s="198">
        <v>179</v>
      </c>
      <c r="EB21" s="198">
        <v>0</v>
      </c>
      <c r="EC21" s="198">
        <v>0</v>
      </c>
      <c r="ED21" s="198">
        <v>0</v>
      </c>
      <c r="EE21" s="198">
        <v>0</v>
      </c>
      <c r="EF21" s="198">
        <v>66862</v>
      </c>
      <c r="EG21" s="198">
        <v>0</v>
      </c>
      <c r="EH21" s="198">
        <v>175795</v>
      </c>
      <c r="EI21" s="198">
        <v>0</v>
      </c>
      <c r="EJ21" s="198">
        <v>0</v>
      </c>
      <c r="EK21" s="198">
        <v>10678</v>
      </c>
      <c r="EL21" s="198">
        <v>726</v>
      </c>
      <c r="EM21" s="198">
        <v>1189810</v>
      </c>
      <c r="EN21" s="198">
        <v>497370</v>
      </c>
      <c r="EO21" s="198">
        <v>15942</v>
      </c>
      <c r="EP21" s="198">
        <v>345684</v>
      </c>
      <c r="EQ21" s="198">
        <v>0</v>
      </c>
      <c r="ER21" s="198">
        <v>328521</v>
      </c>
      <c r="ES21" s="198">
        <v>33152</v>
      </c>
      <c r="ET21" s="198">
        <v>0</v>
      </c>
      <c r="EU21" s="198">
        <v>2321</v>
      </c>
      <c r="EV21" s="198">
        <v>0</v>
      </c>
      <c r="EW21" s="198">
        <v>0</v>
      </c>
      <c r="EX21" s="198">
        <v>0</v>
      </c>
      <c r="EY21" s="198">
        <v>0</v>
      </c>
      <c r="EZ21" s="198">
        <v>127258</v>
      </c>
      <c r="FA21" s="198">
        <v>0</v>
      </c>
      <c r="FB21" s="198">
        <v>1022425</v>
      </c>
      <c r="FC21" s="198">
        <v>0</v>
      </c>
      <c r="FD21" s="198">
        <v>42926</v>
      </c>
      <c r="FE21" s="198">
        <v>1512</v>
      </c>
      <c r="FF21" s="198">
        <v>154735</v>
      </c>
      <c r="FG21" s="198">
        <v>459496</v>
      </c>
      <c r="FH21" s="198">
        <v>46914</v>
      </c>
      <c r="FI21" s="198">
        <v>0</v>
      </c>
      <c r="FJ21" s="198">
        <v>463950</v>
      </c>
      <c r="FK21" s="198">
        <v>0</v>
      </c>
      <c r="FL21" s="198">
        <v>28125</v>
      </c>
      <c r="FM21" s="198">
        <v>13903</v>
      </c>
      <c r="FN21" s="198">
        <v>0</v>
      </c>
      <c r="FO21" s="198">
        <v>0</v>
      </c>
      <c r="FP21" s="198">
        <v>0</v>
      </c>
      <c r="FQ21" s="198">
        <v>0</v>
      </c>
      <c r="FR21" s="198">
        <v>0</v>
      </c>
      <c r="FS21" s="198">
        <v>0</v>
      </c>
      <c r="FT21" s="198">
        <v>0</v>
      </c>
      <c r="FU21" s="198">
        <v>0</v>
      </c>
      <c r="FV21" s="198">
        <v>569351</v>
      </c>
      <c r="FW21" s="198">
        <v>0</v>
      </c>
      <c r="FX21" s="198">
        <v>0</v>
      </c>
      <c r="FY21" s="198">
        <v>0</v>
      </c>
      <c r="FZ21" s="198">
        <v>128979</v>
      </c>
      <c r="GA21" s="198">
        <v>0</v>
      </c>
      <c r="GB21" s="198">
        <v>0</v>
      </c>
      <c r="GC21" s="198">
        <v>0</v>
      </c>
      <c r="GD21" s="198">
        <v>311058</v>
      </c>
      <c r="GE21" s="198">
        <v>0</v>
      </c>
      <c r="GF21" s="198">
        <v>0</v>
      </c>
      <c r="GG21" s="198">
        <v>0</v>
      </c>
      <c r="GH21" s="198">
        <v>0</v>
      </c>
      <c r="GI21" s="198">
        <v>0</v>
      </c>
      <c r="GJ21" s="198">
        <v>0</v>
      </c>
      <c r="GK21" s="198">
        <v>0</v>
      </c>
      <c r="GL21" s="198">
        <v>0</v>
      </c>
      <c r="GM21" s="198">
        <v>0</v>
      </c>
      <c r="GN21" s="198">
        <v>0</v>
      </c>
      <c r="GO21" s="198">
        <v>0</v>
      </c>
      <c r="GP21" s="198">
        <v>0</v>
      </c>
      <c r="GQ21" s="198">
        <v>0</v>
      </c>
      <c r="GR21" s="198">
        <v>0</v>
      </c>
      <c r="GS21" s="198">
        <v>0</v>
      </c>
      <c r="GT21" s="198">
        <v>0</v>
      </c>
      <c r="GU21" s="198">
        <v>0</v>
      </c>
      <c r="GV21" s="198">
        <v>0</v>
      </c>
      <c r="GW21" s="198">
        <v>0</v>
      </c>
      <c r="GX21" s="198">
        <v>0</v>
      </c>
      <c r="GY21" s="198">
        <v>0</v>
      </c>
      <c r="GZ21" s="198">
        <v>0</v>
      </c>
      <c r="HA21" s="198">
        <v>0</v>
      </c>
      <c r="HB21" s="198">
        <v>0</v>
      </c>
      <c r="HC21" s="198">
        <v>0</v>
      </c>
      <c r="HD21" s="198">
        <v>0</v>
      </c>
      <c r="HE21" s="198">
        <v>0</v>
      </c>
      <c r="HF21" s="198">
        <v>0</v>
      </c>
      <c r="HG21" s="198">
        <v>0</v>
      </c>
      <c r="HH21" s="198">
        <v>0</v>
      </c>
      <c r="HI21" s="198">
        <v>0</v>
      </c>
      <c r="HJ21" s="198">
        <v>0</v>
      </c>
      <c r="HK21" s="198">
        <v>0</v>
      </c>
      <c r="HL21" s="198">
        <v>0</v>
      </c>
      <c r="HM21" s="198">
        <v>0</v>
      </c>
      <c r="HN21" s="198">
        <v>0</v>
      </c>
      <c r="HP21" s="199" t="s">
        <v>153</v>
      </c>
      <c r="HQ21" s="197">
        <f>'Relative Weights'!$H$1</f>
        <v>2019</v>
      </c>
      <c r="HR21" s="198">
        <v>2322</v>
      </c>
      <c r="HS21" s="198">
        <v>0</v>
      </c>
      <c r="HT21" s="198">
        <v>0</v>
      </c>
      <c r="HU21" s="198">
        <v>0</v>
      </c>
      <c r="HV21" s="198">
        <v>0</v>
      </c>
      <c r="HW21" s="198">
        <v>0</v>
      </c>
      <c r="HX21" s="198">
        <v>0</v>
      </c>
      <c r="HY21" s="198">
        <v>0</v>
      </c>
      <c r="HZ21" s="198">
        <v>0</v>
      </c>
      <c r="IA21" s="198">
        <v>0</v>
      </c>
      <c r="IB21" s="198">
        <v>0</v>
      </c>
      <c r="IC21" s="198">
        <v>0</v>
      </c>
      <c r="ID21" s="198">
        <v>0</v>
      </c>
      <c r="IE21" s="198">
        <v>0</v>
      </c>
      <c r="IF21" s="198">
        <v>0</v>
      </c>
      <c r="IG21" s="198">
        <v>0</v>
      </c>
      <c r="IH21" s="198">
        <v>0</v>
      </c>
      <c r="II21" s="198">
        <v>0</v>
      </c>
      <c r="IJ21" s="198">
        <v>0</v>
      </c>
      <c r="IK21" s="198">
        <v>420</v>
      </c>
      <c r="IL21" s="198">
        <v>0</v>
      </c>
      <c r="IM21" s="198">
        <v>0</v>
      </c>
      <c r="IN21" s="198">
        <v>0</v>
      </c>
      <c r="IO21" s="198">
        <v>0</v>
      </c>
      <c r="IP21" s="198">
        <v>0</v>
      </c>
      <c r="IQ21" s="198">
        <v>0</v>
      </c>
      <c r="IR21" s="198">
        <v>0</v>
      </c>
      <c r="IS21" s="198">
        <v>0</v>
      </c>
      <c r="IT21" s="198">
        <v>0</v>
      </c>
      <c r="IU21" s="198">
        <v>0</v>
      </c>
      <c r="IV21" s="198">
        <v>0</v>
      </c>
      <c r="IW21" s="198">
        <v>0</v>
      </c>
      <c r="IX21" s="198">
        <v>0</v>
      </c>
      <c r="IY21" s="198">
        <v>0</v>
      </c>
      <c r="IZ21" s="198">
        <v>0</v>
      </c>
      <c r="JA21" s="198">
        <v>0</v>
      </c>
      <c r="JB21" s="198">
        <v>0</v>
      </c>
      <c r="JC21" s="198">
        <v>0</v>
      </c>
      <c r="JD21" s="198">
        <v>0</v>
      </c>
      <c r="JE21" s="198">
        <v>0</v>
      </c>
      <c r="JF21" s="198">
        <v>0</v>
      </c>
      <c r="JG21" s="198">
        <v>0</v>
      </c>
      <c r="JH21" s="198">
        <v>0</v>
      </c>
      <c r="JI21" s="198">
        <v>0</v>
      </c>
      <c r="JJ21" s="198">
        <v>0</v>
      </c>
      <c r="JK21" s="198">
        <v>0</v>
      </c>
      <c r="JL21" s="198">
        <v>0</v>
      </c>
      <c r="JM21" s="198">
        <v>0</v>
      </c>
      <c r="JN21" s="198">
        <v>0</v>
      </c>
      <c r="JO21" s="198">
        <v>0</v>
      </c>
      <c r="JP21" s="198">
        <v>0</v>
      </c>
      <c r="JQ21" s="198">
        <v>0</v>
      </c>
      <c r="JR21" s="198">
        <v>0</v>
      </c>
      <c r="JS21" s="198">
        <v>0</v>
      </c>
      <c r="JT21" s="198">
        <v>0</v>
      </c>
      <c r="JU21" s="198">
        <v>0</v>
      </c>
      <c r="JV21" s="198">
        <v>0</v>
      </c>
      <c r="JW21" s="198">
        <v>0</v>
      </c>
      <c r="JX21" s="198">
        <v>0</v>
      </c>
      <c r="JY21" s="198">
        <v>0</v>
      </c>
      <c r="JZ21" s="198">
        <v>0</v>
      </c>
      <c r="KA21" s="198">
        <v>0</v>
      </c>
      <c r="KB21" s="198">
        <v>0</v>
      </c>
      <c r="KC21" s="198">
        <v>0</v>
      </c>
      <c r="KD21" s="198">
        <v>0</v>
      </c>
      <c r="KE21" s="198">
        <v>0</v>
      </c>
      <c r="KF21" s="198">
        <v>0</v>
      </c>
      <c r="KG21" s="198">
        <v>0</v>
      </c>
      <c r="KH21" s="198">
        <v>0</v>
      </c>
      <c r="KI21" s="198">
        <v>0</v>
      </c>
      <c r="KJ21" s="198">
        <v>0</v>
      </c>
      <c r="KK21" s="198">
        <v>0</v>
      </c>
      <c r="KL21" s="198">
        <v>0</v>
      </c>
      <c r="KM21" s="198">
        <v>0</v>
      </c>
      <c r="KN21" s="198">
        <v>0</v>
      </c>
      <c r="KO21" s="198">
        <v>0</v>
      </c>
      <c r="KP21" s="198">
        <v>0</v>
      </c>
      <c r="KQ21" s="198">
        <v>0</v>
      </c>
      <c r="KR21" s="198">
        <v>0</v>
      </c>
      <c r="KS21" s="198">
        <v>0</v>
      </c>
      <c r="KT21" s="198">
        <v>0</v>
      </c>
      <c r="KU21" s="198">
        <v>0</v>
      </c>
      <c r="KV21" s="198">
        <v>0</v>
      </c>
      <c r="KW21" s="198">
        <v>0</v>
      </c>
      <c r="KX21" s="198">
        <v>0</v>
      </c>
      <c r="KY21" s="198">
        <v>0</v>
      </c>
      <c r="KZ21" s="198">
        <v>0</v>
      </c>
      <c r="LA21" s="198">
        <v>0</v>
      </c>
      <c r="LB21" s="198">
        <v>0</v>
      </c>
      <c r="LC21" s="198">
        <v>0</v>
      </c>
      <c r="LD21" s="198">
        <v>0</v>
      </c>
      <c r="LE21" s="198">
        <v>0</v>
      </c>
      <c r="LF21" s="198">
        <v>0</v>
      </c>
      <c r="LG21" s="198">
        <v>0</v>
      </c>
      <c r="LH21" s="198">
        <v>0</v>
      </c>
      <c r="LI21" s="198">
        <v>0</v>
      </c>
      <c r="LJ21" s="198">
        <v>0</v>
      </c>
      <c r="LK21" s="198">
        <v>0</v>
      </c>
      <c r="LL21" s="198">
        <v>0</v>
      </c>
      <c r="LM21" s="198">
        <v>0</v>
      </c>
      <c r="LN21" s="198">
        <v>0</v>
      </c>
      <c r="LO21" s="198">
        <v>0</v>
      </c>
      <c r="LP21" s="198">
        <v>0</v>
      </c>
      <c r="LQ21" s="198">
        <v>0</v>
      </c>
      <c r="LR21" s="198">
        <v>0</v>
      </c>
      <c r="LS21" s="198">
        <v>0</v>
      </c>
      <c r="LT21" s="198">
        <v>0</v>
      </c>
      <c r="LU21" s="198">
        <v>0</v>
      </c>
      <c r="LV21" s="198">
        <v>0</v>
      </c>
      <c r="LW21" s="198">
        <v>0</v>
      </c>
      <c r="LX21" s="198">
        <v>0</v>
      </c>
      <c r="LY21" s="198">
        <v>0</v>
      </c>
      <c r="LZ21" s="198">
        <v>0</v>
      </c>
      <c r="MA21" s="198">
        <v>0</v>
      </c>
      <c r="MB21" s="198">
        <v>0</v>
      </c>
      <c r="MC21" s="198">
        <v>0</v>
      </c>
      <c r="MD21" s="198">
        <v>0</v>
      </c>
      <c r="ME21" s="198">
        <v>0</v>
      </c>
      <c r="MF21" s="198">
        <v>0</v>
      </c>
      <c r="MG21" s="198">
        <v>0</v>
      </c>
      <c r="MH21" s="198">
        <v>0</v>
      </c>
      <c r="MI21" s="198">
        <v>0</v>
      </c>
      <c r="MJ21" s="198">
        <v>0</v>
      </c>
      <c r="MK21" s="198">
        <v>0</v>
      </c>
      <c r="ML21" s="198">
        <v>0</v>
      </c>
      <c r="MM21" s="198">
        <v>0</v>
      </c>
      <c r="MN21" s="198">
        <v>0</v>
      </c>
      <c r="MO21" s="198">
        <v>0</v>
      </c>
      <c r="MP21" s="198">
        <v>0</v>
      </c>
      <c r="MQ21" s="198">
        <v>0</v>
      </c>
      <c r="MR21" s="198">
        <v>0</v>
      </c>
      <c r="MS21" s="198">
        <v>0</v>
      </c>
      <c r="MT21" s="198">
        <v>0</v>
      </c>
      <c r="MU21" s="198">
        <v>0</v>
      </c>
      <c r="MV21" s="198">
        <v>0</v>
      </c>
      <c r="MW21" s="198">
        <v>0</v>
      </c>
      <c r="MX21" s="198">
        <v>0</v>
      </c>
      <c r="MY21" s="198">
        <v>0</v>
      </c>
      <c r="MZ21" s="198">
        <v>0</v>
      </c>
      <c r="NA21" s="198">
        <v>0</v>
      </c>
      <c r="NB21" s="198">
        <v>0</v>
      </c>
      <c r="NC21" s="198">
        <v>0</v>
      </c>
      <c r="ND21" s="198">
        <v>0</v>
      </c>
      <c r="NE21" s="198">
        <v>0</v>
      </c>
      <c r="NF21" s="198">
        <v>0</v>
      </c>
      <c r="NG21" s="198">
        <v>0</v>
      </c>
      <c r="NH21" s="198">
        <v>0</v>
      </c>
      <c r="NI21" s="198">
        <v>0</v>
      </c>
      <c r="NJ21" s="198">
        <v>0</v>
      </c>
      <c r="NK21" s="198">
        <v>0</v>
      </c>
      <c r="NL21" s="198">
        <v>0</v>
      </c>
      <c r="NM21" s="198">
        <v>0</v>
      </c>
      <c r="NN21" s="198">
        <v>0</v>
      </c>
      <c r="NO21" s="198">
        <v>0</v>
      </c>
      <c r="NP21" s="198">
        <v>0</v>
      </c>
      <c r="NQ21" s="198">
        <v>0</v>
      </c>
      <c r="NR21" s="198">
        <v>0</v>
      </c>
      <c r="NS21" s="198">
        <v>0</v>
      </c>
      <c r="NT21" s="198">
        <v>0</v>
      </c>
      <c r="NU21" s="198">
        <v>0</v>
      </c>
      <c r="NV21" s="198">
        <v>0</v>
      </c>
      <c r="NW21" s="198">
        <v>0</v>
      </c>
      <c r="NX21" s="198">
        <v>0</v>
      </c>
      <c r="NY21" s="198">
        <v>0</v>
      </c>
      <c r="NZ21" s="198">
        <v>0</v>
      </c>
      <c r="OA21" s="198">
        <v>0</v>
      </c>
      <c r="OB21" s="198">
        <v>0</v>
      </c>
      <c r="OC21" s="198">
        <v>0</v>
      </c>
      <c r="OD21" s="198">
        <v>0</v>
      </c>
      <c r="OE21" s="198">
        <v>0</v>
      </c>
      <c r="OF21" s="198">
        <v>0</v>
      </c>
      <c r="OG21" s="198">
        <v>0</v>
      </c>
      <c r="OH21" s="198">
        <v>0</v>
      </c>
      <c r="OI21" s="198">
        <v>0</v>
      </c>
      <c r="OJ21" s="198">
        <v>0</v>
      </c>
      <c r="OK21" s="198">
        <v>0</v>
      </c>
      <c r="OL21" s="198">
        <v>0</v>
      </c>
      <c r="OM21" s="198">
        <v>0</v>
      </c>
      <c r="ON21" s="198">
        <v>0</v>
      </c>
      <c r="OO21" s="198">
        <v>0</v>
      </c>
      <c r="OP21" s="198">
        <v>0</v>
      </c>
      <c r="OQ21" s="198">
        <v>0</v>
      </c>
      <c r="OR21" s="198">
        <v>0</v>
      </c>
      <c r="OS21" s="198">
        <v>0</v>
      </c>
      <c r="OT21" s="198">
        <v>0</v>
      </c>
      <c r="OU21" s="198">
        <v>0</v>
      </c>
      <c r="OV21" s="198">
        <v>0</v>
      </c>
      <c r="OW21" s="198">
        <v>0</v>
      </c>
      <c r="OX21" s="198">
        <v>0</v>
      </c>
      <c r="OY21" s="198">
        <v>0</v>
      </c>
      <c r="OZ21" s="198">
        <v>0</v>
      </c>
      <c r="PA21" s="198">
        <v>0</v>
      </c>
      <c r="PB21" s="198">
        <v>0</v>
      </c>
      <c r="PC21" s="198">
        <v>0</v>
      </c>
      <c r="PD21" s="198">
        <v>0</v>
      </c>
      <c r="PE21" s="198">
        <v>0</v>
      </c>
      <c r="PF21" s="198">
        <v>0</v>
      </c>
      <c r="PG21" s="198">
        <v>0</v>
      </c>
      <c r="PH21" s="198">
        <v>0</v>
      </c>
      <c r="PI21" s="198">
        <v>0</v>
      </c>
      <c r="PJ21" s="198">
        <v>2151930</v>
      </c>
      <c r="PK21" s="198">
        <v>645431</v>
      </c>
      <c r="PL21" s="198">
        <v>63041</v>
      </c>
      <c r="PM21" s="198">
        <v>0</v>
      </c>
      <c r="PN21" s="198">
        <v>679516</v>
      </c>
      <c r="PO21" s="198">
        <v>271778</v>
      </c>
      <c r="PP21" s="198">
        <v>38978</v>
      </c>
      <c r="PQ21" s="198">
        <v>0</v>
      </c>
      <c r="PR21" s="198">
        <v>0</v>
      </c>
      <c r="PS21" s="198">
        <v>0</v>
      </c>
      <c r="PT21" s="198">
        <v>0</v>
      </c>
      <c r="PU21" s="198">
        <v>0</v>
      </c>
      <c r="PV21" s="198">
        <v>0</v>
      </c>
      <c r="PW21" s="198">
        <v>126263</v>
      </c>
      <c r="PX21" s="198">
        <v>0</v>
      </c>
      <c r="PY21" s="198">
        <v>1414205</v>
      </c>
      <c r="PZ21" s="198">
        <v>0</v>
      </c>
      <c r="QA21" s="198">
        <v>23009</v>
      </c>
      <c r="QB21" s="198">
        <v>12965</v>
      </c>
      <c r="QC21" s="198">
        <v>341009</v>
      </c>
      <c r="QD21" s="294">
        <v>1</v>
      </c>
    </row>
    <row r="22" spans="1:446" x14ac:dyDescent="0.2">
      <c r="A22" s="197" t="s">
        <v>118</v>
      </c>
      <c r="B22" s="197" t="s">
        <v>118</v>
      </c>
      <c r="C22" s="198">
        <f>ROUND(UH!H18,0)-ROUND(UH!H288,0)</f>
        <v>0</v>
      </c>
      <c r="D22" s="307">
        <v>3652</v>
      </c>
      <c r="E22" s="197" t="s">
        <v>118</v>
      </c>
      <c r="F22" s="197">
        <v>2019</v>
      </c>
      <c r="G22" s="198">
        <v>254821502</v>
      </c>
      <c r="H22" s="198">
        <v>182351326</v>
      </c>
      <c r="I22" s="198">
        <v>178979751</v>
      </c>
      <c r="J22" s="198">
        <v>32132852</v>
      </c>
      <c r="K22" s="198">
        <v>80243756</v>
      </c>
      <c r="L22" s="197" t="s">
        <v>746</v>
      </c>
      <c r="M22" s="197" t="s">
        <v>747</v>
      </c>
      <c r="N22" s="197" t="s">
        <v>748</v>
      </c>
      <c r="O22" s="198">
        <v>13442</v>
      </c>
      <c r="P22" s="198">
        <v>25048</v>
      </c>
      <c r="Q22" s="198">
        <v>4318</v>
      </c>
      <c r="R22" s="198">
        <v>1832</v>
      </c>
      <c r="S22" s="198">
        <v>1684</v>
      </c>
      <c r="T22" s="200" t="s">
        <v>812</v>
      </c>
      <c r="U22" s="200" t="s">
        <v>813</v>
      </c>
      <c r="V22" s="293" t="s">
        <v>814</v>
      </c>
      <c r="W22" s="198">
        <v>255182</v>
      </c>
      <c r="X22" s="198">
        <v>90581</v>
      </c>
      <c r="Y22" s="198">
        <v>29240</v>
      </c>
      <c r="Z22" s="198">
        <v>2966</v>
      </c>
      <c r="AA22" s="198">
        <v>0</v>
      </c>
      <c r="AB22" s="198">
        <v>30991</v>
      </c>
      <c r="AC22" s="198">
        <v>10594</v>
      </c>
      <c r="AD22" s="198">
        <v>0</v>
      </c>
      <c r="AE22" s="198">
        <v>0</v>
      </c>
      <c r="AF22" s="198">
        <v>0</v>
      </c>
      <c r="AG22" s="198">
        <v>0</v>
      </c>
      <c r="AH22" s="198">
        <v>1551</v>
      </c>
      <c r="AI22" s="198">
        <v>115</v>
      </c>
      <c r="AJ22" s="198">
        <v>24360</v>
      </c>
      <c r="AK22" s="198">
        <v>0</v>
      </c>
      <c r="AL22" s="198">
        <v>50829</v>
      </c>
      <c r="AM22" s="198">
        <v>0</v>
      </c>
      <c r="AN22" s="198">
        <v>310</v>
      </c>
      <c r="AO22" s="198">
        <v>16288</v>
      </c>
      <c r="AP22" s="198">
        <v>193</v>
      </c>
      <c r="AQ22" s="198">
        <v>100263</v>
      </c>
      <c r="AR22" s="198">
        <v>48637</v>
      </c>
      <c r="AS22" s="198">
        <v>14461</v>
      </c>
      <c r="AT22" s="198">
        <v>18870</v>
      </c>
      <c r="AU22" s="198">
        <v>0</v>
      </c>
      <c r="AV22" s="198">
        <v>47574</v>
      </c>
      <c r="AW22" s="198">
        <v>14396</v>
      </c>
      <c r="AX22" s="198">
        <v>0</v>
      </c>
      <c r="AY22" s="198">
        <v>0</v>
      </c>
      <c r="AZ22" s="198">
        <v>0</v>
      </c>
      <c r="BA22" s="198">
        <v>0</v>
      </c>
      <c r="BB22" s="198">
        <v>135</v>
      </c>
      <c r="BC22" s="198">
        <v>0</v>
      </c>
      <c r="BD22" s="198">
        <v>22369</v>
      </c>
      <c r="BE22" s="198">
        <v>0</v>
      </c>
      <c r="BF22" s="198">
        <v>148906</v>
      </c>
      <c r="BG22" s="198">
        <v>0</v>
      </c>
      <c r="BH22" s="198">
        <v>2734</v>
      </c>
      <c r="BI22" s="198">
        <v>28035</v>
      </c>
      <c r="BJ22" s="198">
        <v>4725</v>
      </c>
      <c r="BK22" s="198">
        <v>10364</v>
      </c>
      <c r="BL22" s="198">
        <v>6729</v>
      </c>
      <c r="BM22" s="198">
        <v>3792</v>
      </c>
      <c r="BN22" s="198">
        <v>7816</v>
      </c>
      <c r="BO22" s="198">
        <v>0</v>
      </c>
      <c r="BP22" s="198">
        <v>17637</v>
      </c>
      <c r="BQ22" s="198">
        <v>396</v>
      </c>
      <c r="BR22" s="198">
        <v>0</v>
      </c>
      <c r="BS22" s="198">
        <v>11737</v>
      </c>
      <c r="BT22" s="198">
        <v>0</v>
      </c>
      <c r="BU22" s="198">
        <v>0</v>
      </c>
      <c r="BV22" s="198">
        <v>0</v>
      </c>
      <c r="BW22" s="198">
        <v>0</v>
      </c>
      <c r="BX22" s="198">
        <v>2410</v>
      </c>
      <c r="BY22" s="198">
        <v>825</v>
      </c>
      <c r="BZ22" s="198">
        <v>22776</v>
      </c>
      <c r="CA22" s="198">
        <v>0</v>
      </c>
      <c r="CB22" s="198">
        <v>0</v>
      </c>
      <c r="CC22" s="198">
        <v>901</v>
      </c>
      <c r="CD22" s="198">
        <v>809</v>
      </c>
      <c r="CE22" s="198">
        <v>8596</v>
      </c>
      <c r="CF22" s="198">
        <v>7055</v>
      </c>
      <c r="CG22" s="198">
        <v>631</v>
      </c>
      <c r="CH22" s="198">
        <v>4699</v>
      </c>
      <c r="CI22" s="198">
        <v>0</v>
      </c>
      <c r="CJ22" s="198">
        <v>7091</v>
      </c>
      <c r="CK22" s="198">
        <v>0</v>
      </c>
      <c r="CL22" s="198">
        <v>0</v>
      </c>
      <c r="CM22" s="198">
        <v>374</v>
      </c>
      <c r="CN22" s="198">
        <v>0</v>
      </c>
      <c r="CO22" s="198">
        <v>0</v>
      </c>
      <c r="CP22" s="198">
        <v>0</v>
      </c>
      <c r="CQ22" s="198">
        <v>0</v>
      </c>
      <c r="CR22" s="198">
        <v>423</v>
      </c>
      <c r="CS22" s="198">
        <v>654</v>
      </c>
      <c r="CT22" s="198">
        <v>949</v>
      </c>
      <c r="CU22" s="198">
        <v>0</v>
      </c>
      <c r="CV22" s="198">
        <v>0</v>
      </c>
      <c r="CW22" s="198">
        <v>33</v>
      </c>
      <c r="CX22" s="198">
        <v>0</v>
      </c>
      <c r="CY22" s="198">
        <v>0</v>
      </c>
      <c r="CZ22" s="198">
        <v>0</v>
      </c>
      <c r="DA22" s="198">
        <v>0</v>
      </c>
      <c r="DB22" s="198">
        <v>0</v>
      </c>
      <c r="DC22" s="198">
        <v>0</v>
      </c>
      <c r="DD22" s="198">
        <v>0</v>
      </c>
      <c r="DE22" s="198">
        <v>0</v>
      </c>
      <c r="DF22" s="198">
        <v>21221</v>
      </c>
      <c r="DG22" s="198">
        <v>0</v>
      </c>
      <c r="DH22" s="198">
        <v>0</v>
      </c>
      <c r="DI22" s="198">
        <v>0</v>
      </c>
      <c r="DJ22" s="198">
        <v>0</v>
      </c>
      <c r="DK22" s="198">
        <v>0</v>
      </c>
      <c r="DL22" s="198">
        <v>0</v>
      </c>
      <c r="DM22" s="198">
        <v>18350</v>
      </c>
      <c r="DN22" s="198">
        <v>0</v>
      </c>
      <c r="DO22" s="198">
        <v>16168</v>
      </c>
      <c r="DP22" s="198">
        <v>0</v>
      </c>
      <c r="DQ22" s="198">
        <v>0</v>
      </c>
      <c r="DR22" s="198">
        <v>0</v>
      </c>
      <c r="DS22" s="198">
        <v>11882544</v>
      </c>
      <c r="DT22" s="198">
        <v>5209682</v>
      </c>
      <c r="DU22" s="198">
        <v>3000105</v>
      </c>
      <c r="DV22" s="198">
        <v>314381</v>
      </c>
      <c r="DW22" s="198">
        <v>0</v>
      </c>
      <c r="DX22" s="198">
        <v>3078188</v>
      </c>
      <c r="DY22" s="198">
        <v>260176</v>
      </c>
      <c r="DZ22" s="198">
        <v>0</v>
      </c>
      <c r="EA22" s="198">
        <v>0</v>
      </c>
      <c r="EB22" s="198">
        <v>0</v>
      </c>
      <c r="EC22" s="198">
        <v>0</v>
      </c>
      <c r="ED22" s="198">
        <v>54571</v>
      </c>
      <c r="EE22" s="198">
        <v>4114</v>
      </c>
      <c r="EF22" s="198">
        <v>462106</v>
      </c>
      <c r="EG22" s="198">
        <v>0</v>
      </c>
      <c r="EH22" s="198">
        <v>2127161</v>
      </c>
      <c r="EI22" s="198">
        <v>0</v>
      </c>
      <c r="EJ22" s="198">
        <v>45765</v>
      </c>
      <c r="EK22" s="198">
        <v>764434</v>
      </c>
      <c r="EL22" s="198">
        <v>163261</v>
      </c>
      <c r="EM22" s="198">
        <v>12684247</v>
      </c>
      <c r="EN22" s="198">
        <v>5506885</v>
      </c>
      <c r="EO22" s="198">
        <v>3511045</v>
      </c>
      <c r="EP22" s="198">
        <v>1682742</v>
      </c>
      <c r="EQ22" s="198">
        <v>0</v>
      </c>
      <c r="ER22" s="198">
        <v>7265204</v>
      </c>
      <c r="ES22" s="198">
        <v>673264</v>
      </c>
      <c r="ET22" s="198">
        <v>0</v>
      </c>
      <c r="EU22" s="198">
        <v>0</v>
      </c>
      <c r="EV22" s="198">
        <v>0</v>
      </c>
      <c r="EW22" s="198">
        <v>0</v>
      </c>
      <c r="EX22" s="198">
        <v>8625</v>
      </c>
      <c r="EY22" s="198">
        <v>0</v>
      </c>
      <c r="EZ22" s="198">
        <v>1360163</v>
      </c>
      <c r="FA22" s="198">
        <v>0</v>
      </c>
      <c r="FB22" s="198">
        <v>11162325</v>
      </c>
      <c r="FC22" s="198">
        <v>0</v>
      </c>
      <c r="FD22" s="198">
        <v>280090</v>
      </c>
      <c r="FE22" s="198">
        <v>2707064</v>
      </c>
      <c r="FF22" s="198">
        <v>616749</v>
      </c>
      <c r="FG22" s="198">
        <v>7054753</v>
      </c>
      <c r="FH22" s="198">
        <v>4656444</v>
      </c>
      <c r="FI22" s="198">
        <v>2828064</v>
      </c>
      <c r="FJ22" s="198">
        <v>1873398</v>
      </c>
      <c r="FK22" s="198">
        <v>0</v>
      </c>
      <c r="FL22" s="198">
        <v>10272787</v>
      </c>
      <c r="FM22" s="198">
        <v>170712</v>
      </c>
      <c r="FN22" s="198">
        <v>0</v>
      </c>
      <c r="FO22" s="198">
        <v>1700837</v>
      </c>
      <c r="FP22" s="198">
        <v>0</v>
      </c>
      <c r="FQ22" s="198">
        <v>0</v>
      </c>
      <c r="FR22" s="198">
        <v>0</v>
      </c>
      <c r="FS22" s="198">
        <v>0</v>
      </c>
      <c r="FT22" s="198">
        <v>848689</v>
      </c>
      <c r="FU22" s="198">
        <v>1848176</v>
      </c>
      <c r="FV22" s="198">
        <v>7794060</v>
      </c>
      <c r="FW22" s="198">
        <v>0</v>
      </c>
      <c r="FX22" s="198">
        <v>0</v>
      </c>
      <c r="FY22" s="198">
        <v>690649</v>
      </c>
      <c r="FZ22" s="198">
        <v>515206</v>
      </c>
      <c r="GA22" s="198">
        <v>11119421</v>
      </c>
      <c r="GB22" s="198">
        <v>10018623</v>
      </c>
      <c r="GC22" s="198">
        <v>794548</v>
      </c>
      <c r="GD22" s="198">
        <v>2329169</v>
      </c>
      <c r="GE22" s="198">
        <v>0</v>
      </c>
      <c r="GF22" s="198">
        <v>10496080</v>
      </c>
      <c r="GG22" s="198">
        <v>0</v>
      </c>
      <c r="GH22" s="198">
        <v>0</v>
      </c>
      <c r="GI22" s="198">
        <v>650070</v>
      </c>
      <c r="GJ22" s="198">
        <v>0</v>
      </c>
      <c r="GK22" s="198">
        <v>0</v>
      </c>
      <c r="GL22" s="198">
        <v>0</v>
      </c>
      <c r="GM22" s="198">
        <v>0</v>
      </c>
      <c r="GN22" s="198">
        <v>634192</v>
      </c>
      <c r="GO22" s="198">
        <v>1985453</v>
      </c>
      <c r="GP22" s="198">
        <v>3588817</v>
      </c>
      <c r="GQ22" s="198">
        <v>0</v>
      </c>
      <c r="GR22" s="198">
        <v>0</v>
      </c>
      <c r="GS22" s="198">
        <v>16296</v>
      </c>
      <c r="GT22" s="198">
        <v>0</v>
      </c>
      <c r="GU22" s="198">
        <v>0</v>
      </c>
      <c r="GV22" s="198">
        <v>0</v>
      </c>
      <c r="GW22" s="198">
        <v>0</v>
      </c>
      <c r="GX22" s="198">
        <v>0</v>
      </c>
      <c r="GY22" s="198">
        <v>0</v>
      </c>
      <c r="GZ22" s="198">
        <v>0</v>
      </c>
      <c r="HA22" s="198">
        <v>0</v>
      </c>
      <c r="HB22" s="198">
        <v>9032052</v>
      </c>
      <c r="HC22" s="198">
        <v>0</v>
      </c>
      <c r="HD22" s="198">
        <v>0</v>
      </c>
      <c r="HE22" s="198">
        <v>0</v>
      </c>
      <c r="HF22" s="198">
        <v>0</v>
      </c>
      <c r="HG22" s="198">
        <v>0</v>
      </c>
      <c r="HH22" s="198">
        <v>0</v>
      </c>
      <c r="HI22" s="198">
        <v>3469739</v>
      </c>
      <c r="HJ22" s="198">
        <v>0</v>
      </c>
      <c r="HK22" s="198">
        <v>5228184</v>
      </c>
      <c r="HL22" s="198">
        <v>0</v>
      </c>
      <c r="HM22" s="198">
        <v>0</v>
      </c>
      <c r="HN22" s="198">
        <v>0</v>
      </c>
      <c r="HP22" s="199" t="s">
        <v>154</v>
      </c>
      <c r="HQ22" s="197">
        <f>'Relative Weights'!$H$1</f>
        <v>2019</v>
      </c>
      <c r="HR22" s="198">
        <v>4448614.99</v>
      </c>
      <c r="HS22" s="198">
        <v>2726439.69</v>
      </c>
      <c r="HT22" s="198">
        <v>611504.61</v>
      </c>
      <c r="HU22" s="198">
        <v>39466.61</v>
      </c>
      <c r="HV22" s="198">
        <v>0</v>
      </c>
      <c r="HW22" s="198">
        <v>856021.3</v>
      </c>
      <c r="HX22" s="198">
        <v>112871.19</v>
      </c>
      <c r="HY22" s="198">
        <v>0</v>
      </c>
      <c r="HZ22" s="198">
        <v>0</v>
      </c>
      <c r="IA22" s="198">
        <v>0</v>
      </c>
      <c r="IB22" s="198">
        <v>0</v>
      </c>
      <c r="IC22" s="198">
        <v>11999.81</v>
      </c>
      <c r="ID22" s="198">
        <v>597.67999999999995</v>
      </c>
      <c r="IE22" s="198">
        <v>265724.7</v>
      </c>
      <c r="IF22" s="198">
        <v>0</v>
      </c>
      <c r="IG22" s="198">
        <v>1441800.61</v>
      </c>
      <c r="IH22" s="198">
        <v>0</v>
      </c>
      <c r="II22" s="198">
        <v>2366.27</v>
      </c>
      <c r="IJ22" s="198">
        <v>306398.7</v>
      </c>
      <c r="IK22" s="198">
        <v>1165.93</v>
      </c>
      <c r="IL22" s="198">
        <v>1793327.5</v>
      </c>
      <c r="IM22" s="198">
        <v>1230446.31</v>
      </c>
      <c r="IN22" s="198">
        <v>259911.85</v>
      </c>
      <c r="IO22" s="198">
        <v>211730.93</v>
      </c>
      <c r="IP22" s="198">
        <v>0</v>
      </c>
      <c r="IQ22" s="198">
        <v>1875562.68</v>
      </c>
      <c r="IR22" s="198">
        <v>118804.29</v>
      </c>
      <c r="IS22" s="198">
        <v>0</v>
      </c>
      <c r="IT22" s="198">
        <v>0</v>
      </c>
      <c r="IU22" s="198">
        <v>0</v>
      </c>
      <c r="IV22" s="198">
        <v>0</v>
      </c>
      <c r="IW22" s="198">
        <v>1044.47</v>
      </c>
      <c r="IX22" s="198">
        <v>0</v>
      </c>
      <c r="IY22" s="198">
        <v>283439.42</v>
      </c>
      <c r="IZ22" s="198">
        <v>0</v>
      </c>
      <c r="JA22" s="198">
        <v>4023470.62</v>
      </c>
      <c r="JB22" s="198">
        <v>0</v>
      </c>
      <c r="JC22" s="198">
        <v>9301.1200000000008</v>
      </c>
      <c r="JD22" s="198">
        <v>551142.02</v>
      </c>
      <c r="JE22" s="198">
        <v>28544.03</v>
      </c>
      <c r="JF22" s="198">
        <v>199123.44</v>
      </c>
      <c r="JG22" s="198">
        <v>284244.21000000002</v>
      </c>
      <c r="JH22" s="198">
        <v>75633.81</v>
      </c>
      <c r="JI22" s="198">
        <v>79692.95</v>
      </c>
      <c r="JJ22" s="198">
        <v>0</v>
      </c>
      <c r="JK22" s="198">
        <v>674674.22</v>
      </c>
      <c r="JL22" s="198">
        <v>3624.29</v>
      </c>
      <c r="JM22" s="198">
        <v>0</v>
      </c>
      <c r="JN22" s="198">
        <v>430722.68</v>
      </c>
      <c r="JO22" s="198">
        <v>0</v>
      </c>
      <c r="JP22" s="198">
        <v>0</v>
      </c>
      <c r="JQ22" s="198">
        <v>0</v>
      </c>
      <c r="JR22" s="198">
        <v>0</v>
      </c>
      <c r="JS22" s="198">
        <v>82989.03</v>
      </c>
      <c r="JT22" s="198">
        <v>1670098.41</v>
      </c>
      <c r="JU22" s="198">
        <v>882678.9</v>
      </c>
      <c r="JV22" s="198">
        <v>0</v>
      </c>
      <c r="JW22" s="198">
        <v>0</v>
      </c>
      <c r="JX22" s="198">
        <v>27189.26</v>
      </c>
      <c r="JY22" s="198">
        <v>4887.22</v>
      </c>
      <c r="JZ22" s="198">
        <v>169587.52</v>
      </c>
      <c r="KA22" s="198">
        <v>272354.02</v>
      </c>
      <c r="KB22" s="198">
        <v>13515.61</v>
      </c>
      <c r="KC22" s="198">
        <v>32911.86</v>
      </c>
      <c r="KD22" s="198">
        <v>0</v>
      </c>
      <c r="KE22" s="198">
        <v>389992.24</v>
      </c>
      <c r="KF22" s="198">
        <v>0</v>
      </c>
      <c r="KG22" s="198">
        <v>0</v>
      </c>
      <c r="KH22" s="198">
        <v>13725</v>
      </c>
      <c r="KI22" s="198">
        <v>0</v>
      </c>
      <c r="KJ22" s="198">
        <v>0</v>
      </c>
      <c r="KK22" s="198">
        <v>0</v>
      </c>
      <c r="KL22" s="198">
        <v>0</v>
      </c>
      <c r="KM22" s="198">
        <v>2198.4299999999998</v>
      </c>
      <c r="KN22" s="198">
        <v>1448715.59</v>
      </c>
      <c r="KO22" s="198">
        <v>36793.120000000003</v>
      </c>
      <c r="KP22" s="198">
        <v>0</v>
      </c>
      <c r="KQ22" s="198">
        <v>0</v>
      </c>
      <c r="KR22" s="198">
        <v>1235.8399999999999</v>
      </c>
      <c r="KS22" s="198">
        <v>0</v>
      </c>
      <c r="KT22" s="198">
        <v>0</v>
      </c>
      <c r="KU22" s="198">
        <v>0</v>
      </c>
      <c r="KV22" s="198">
        <v>0</v>
      </c>
      <c r="KW22" s="198">
        <v>0</v>
      </c>
      <c r="KX22" s="198">
        <v>0</v>
      </c>
      <c r="KY22" s="198">
        <v>0</v>
      </c>
      <c r="KZ22" s="198">
        <v>0</v>
      </c>
      <c r="LA22" s="198">
        <v>351751.31</v>
      </c>
      <c r="LB22" s="198">
        <v>0</v>
      </c>
      <c r="LC22" s="198">
        <v>0</v>
      </c>
      <c r="LD22" s="198">
        <v>0</v>
      </c>
      <c r="LE22" s="198">
        <v>0</v>
      </c>
      <c r="LF22" s="198">
        <v>0</v>
      </c>
      <c r="LG22" s="198">
        <v>0</v>
      </c>
      <c r="LH22" s="198">
        <v>732420.59</v>
      </c>
      <c r="LI22" s="198">
        <v>0</v>
      </c>
      <c r="LJ22" s="198">
        <v>2108227.63</v>
      </c>
      <c r="LK22" s="198">
        <v>0</v>
      </c>
      <c r="LL22" s="198">
        <v>0</v>
      </c>
      <c r="LM22" s="198">
        <v>0</v>
      </c>
      <c r="LN22" s="198">
        <v>3817.99</v>
      </c>
      <c r="LO22" s="198">
        <v>80860.960000000006</v>
      </c>
      <c r="LP22" s="198">
        <v>411.09</v>
      </c>
      <c r="LQ22" s="198">
        <v>177.99</v>
      </c>
      <c r="LR22" s="198">
        <v>0</v>
      </c>
      <c r="LS22" s="198">
        <v>364400.99</v>
      </c>
      <c r="LT22" s="198">
        <v>1259.75</v>
      </c>
      <c r="LU22" s="198">
        <v>0</v>
      </c>
      <c r="LV22" s="198">
        <v>0</v>
      </c>
      <c r="LW22" s="198">
        <v>0</v>
      </c>
      <c r="LX22" s="198">
        <v>0</v>
      </c>
      <c r="LY22" s="198">
        <v>0</v>
      </c>
      <c r="LZ22" s="198">
        <v>304.42</v>
      </c>
      <c r="MA22" s="198">
        <v>1740.53</v>
      </c>
      <c r="MB22" s="198">
        <v>0</v>
      </c>
      <c r="MC22" s="198">
        <v>1074.28</v>
      </c>
      <c r="MD22" s="198">
        <v>0</v>
      </c>
      <c r="ME22" s="198">
        <v>0</v>
      </c>
      <c r="MF22" s="198">
        <v>14475.14</v>
      </c>
      <c r="MG22" s="198">
        <v>0</v>
      </c>
      <c r="MH22" s="198">
        <v>10348.14</v>
      </c>
      <c r="MI22" s="198">
        <v>159303.01</v>
      </c>
      <c r="MJ22" s="198">
        <v>972.64</v>
      </c>
      <c r="MK22" s="198">
        <v>149.37</v>
      </c>
      <c r="ML22" s="198">
        <v>0</v>
      </c>
      <c r="MM22" s="198">
        <v>561032.68000000005</v>
      </c>
      <c r="MN22" s="198">
        <v>2393.5300000000002</v>
      </c>
      <c r="MO22" s="198">
        <v>0</v>
      </c>
      <c r="MP22" s="198">
        <v>0</v>
      </c>
      <c r="MQ22" s="198">
        <v>0</v>
      </c>
      <c r="MR22" s="198">
        <v>0</v>
      </c>
      <c r="MS22" s="198">
        <v>0</v>
      </c>
      <c r="MT22" s="198">
        <v>0</v>
      </c>
      <c r="MU22" s="198">
        <v>5605.88</v>
      </c>
      <c r="MV22" s="198">
        <v>0</v>
      </c>
      <c r="MW22" s="198">
        <v>1927.38</v>
      </c>
      <c r="MX22" s="198">
        <v>0</v>
      </c>
      <c r="MY22" s="198">
        <v>0</v>
      </c>
      <c r="MZ22" s="198">
        <v>29783.93</v>
      </c>
      <c r="NA22" s="198">
        <v>0</v>
      </c>
      <c r="NB22" s="198">
        <v>55699.09</v>
      </c>
      <c r="NC22" s="198">
        <v>973787.15</v>
      </c>
      <c r="ND22" s="198">
        <v>2986.77</v>
      </c>
      <c r="NE22" s="198">
        <v>401.62</v>
      </c>
      <c r="NF22" s="198">
        <v>0</v>
      </c>
      <c r="NG22" s="198">
        <v>2139500.83</v>
      </c>
      <c r="NH22" s="198">
        <v>22108.67</v>
      </c>
      <c r="NI22" s="198">
        <v>0</v>
      </c>
      <c r="NJ22" s="198">
        <v>0</v>
      </c>
      <c r="NK22" s="198">
        <v>0</v>
      </c>
      <c r="NL22" s="198">
        <v>0</v>
      </c>
      <c r="NM22" s="198">
        <v>0</v>
      </c>
      <c r="NN22" s="198">
        <v>0</v>
      </c>
      <c r="NO22" s="198">
        <v>32414.62</v>
      </c>
      <c r="NP22" s="198">
        <v>782377.4</v>
      </c>
      <c r="NQ22" s="198">
        <v>8815.39</v>
      </c>
      <c r="NR22" s="198">
        <v>0</v>
      </c>
      <c r="NS22" s="198">
        <v>0</v>
      </c>
      <c r="NT22" s="198">
        <v>236528.33</v>
      </c>
      <c r="NU22" s="198">
        <v>0</v>
      </c>
      <c r="NV22" s="198">
        <v>105832.29</v>
      </c>
      <c r="NW22" s="198">
        <v>1998026</v>
      </c>
      <c r="NX22" s="198">
        <v>5042.2</v>
      </c>
      <c r="NY22" s="198">
        <v>830.4</v>
      </c>
      <c r="NZ22" s="198">
        <v>0</v>
      </c>
      <c r="OA22" s="198">
        <v>5436244.3099999996</v>
      </c>
      <c r="OB22" s="198">
        <v>0</v>
      </c>
      <c r="OC22" s="198">
        <v>0</v>
      </c>
      <c r="OD22" s="198">
        <v>0</v>
      </c>
      <c r="OE22" s="198">
        <v>0</v>
      </c>
      <c r="OF22" s="198">
        <v>0</v>
      </c>
      <c r="OG22" s="198">
        <v>0</v>
      </c>
      <c r="OH22" s="198">
        <v>0</v>
      </c>
      <c r="OI22" s="198">
        <v>137999.47</v>
      </c>
      <c r="OJ22" s="198">
        <v>1060296.79</v>
      </c>
      <c r="OK22" s="198">
        <v>97304.21</v>
      </c>
      <c r="OL22" s="198">
        <v>0</v>
      </c>
      <c r="OM22" s="198">
        <v>0</v>
      </c>
      <c r="ON22" s="198">
        <v>152405.79</v>
      </c>
      <c r="OO22" s="198">
        <v>0</v>
      </c>
      <c r="OP22" s="198">
        <v>0</v>
      </c>
      <c r="OQ22" s="198">
        <v>0</v>
      </c>
      <c r="OR22" s="198">
        <v>0</v>
      </c>
      <c r="OS22" s="198">
        <v>0</v>
      </c>
      <c r="OT22" s="198">
        <v>0</v>
      </c>
      <c r="OU22" s="198">
        <v>0</v>
      </c>
      <c r="OV22" s="198">
        <v>0</v>
      </c>
      <c r="OW22" s="198">
        <v>0</v>
      </c>
      <c r="OX22" s="198">
        <v>0</v>
      </c>
      <c r="OY22" s="198">
        <v>0</v>
      </c>
      <c r="OZ22" s="198">
        <v>0</v>
      </c>
      <c r="PA22" s="198">
        <v>0</v>
      </c>
      <c r="PB22" s="198">
        <v>0</v>
      </c>
      <c r="PC22" s="198">
        <v>0</v>
      </c>
      <c r="PD22" s="198">
        <v>66048.740000000005</v>
      </c>
      <c r="PE22" s="198">
        <v>0</v>
      </c>
      <c r="PF22" s="198">
        <v>420568.24</v>
      </c>
      <c r="PG22" s="198">
        <v>0</v>
      </c>
      <c r="PH22" s="198">
        <v>0</v>
      </c>
      <c r="PI22" s="198">
        <v>0</v>
      </c>
      <c r="PJ22" s="198">
        <v>32477084.379999999</v>
      </c>
      <c r="PK22" s="198">
        <v>46847295.439999998</v>
      </c>
      <c r="PL22" s="198">
        <v>4670619.1900000004</v>
      </c>
      <c r="PM22" s="198">
        <v>0</v>
      </c>
      <c r="PN22" s="198">
        <v>4178176.18</v>
      </c>
      <c r="PO22" s="198">
        <v>70148584.019999996</v>
      </c>
      <c r="PP22" s="198">
        <v>2489606.89</v>
      </c>
      <c r="PQ22" s="198">
        <v>478454.11</v>
      </c>
      <c r="PR22" s="198">
        <v>844835.2</v>
      </c>
      <c r="PS22" s="198">
        <v>0</v>
      </c>
      <c r="PT22" s="198">
        <v>0</v>
      </c>
      <c r="PU22" s="198">
        <v>96860.14</v>
      </c>
      <c r="PV22" s="198">
        <v>15218.21</v>
      </c>
      <c r="PW22" s="198">
        <v>6015129.9100000001</v>
      </c>
      <c r="PX22" s="198">
        <v>20602343.07</v>
      </c>
      <c r="PY22" s="198">
        <v>12430095.359999999</v>
      </c>
      <c r="PZ22" s="198">
        <v>8696948.5199999996</v>
      </c>
      <c r="QA22" s="198">
        <v>770879.75</v>
      </c>
      <c r="QB22" s="198">
        <v>5766463.0300000003</v>
      </c>
      <c r="QC22" s="198">
        <v>26981.79</v>
      </c>
      <c r="QD22" s="294">
        <v>1</v>
      </c>
    </row>
    <row r="23" spans="1:446" x14ac:dyDescent="0.2">
      <c r="A23" s="197" t="s">
        <v>79</v>
      </c>
      <c r="B23" s="197" t="s">
        <v>79</v>
      </c>
      <c r="C23" s="198">
        <f>ROUND(UHCL!H18,0)-ROUND(UHCL!H288,0)</f>
        <v>0</v>
      </c>
      <c r="D23" s="307">
        <v>11711</v>
      </c>
      <c r="E23" s="197" t="s">
        <v>711</v>
      </c>
      <c r="F23" s="197">
        <v>2019</v>
      </c>
      <c r="G23" s="198">
        <v>45316929</v>
      </c>
      <c r="H23" s="198">
        <v>1370638</v>
      </c>
      <c r="I23" s="198">
        <v>19853299</v>
      </c>
      <c r="J23" s="198">
        <v>6021156</v>
      </c>
      <c r="K23" s="198">
        <v>17324385</v>
      </c>
      <c r="L23" s="197" t="s">
        <v>867</v>
      </c>
      <c r="M23" s="197" t="s">
        <v>868</v>
      </c>
      <c r="N23" s="197" t="s">
        <v>869</v>
      </c>
      <c r="O23" s="198">
        <v>734</v>
      </c>
      <c r="P23" s="198">
        <v>5754</v>
      </c>
      <c r="Q23" s="198">
        <v>2350</v>
      </c>
      <c r="R23" s="198">
        <v>123</v>
      </c>
      <c r="S23" s="198">
        <v>0</v>
      </c>
      <c r="T23" s="200" t="s">
        <v>815</v>
      </c>
      <c r="U23" s="200" t="s">
        <v>816</v>
      </c>
      <c r="V23" s="200" t="s">
        <v>817</v>
      </c>
      <c r="W23" s="198">
        <v>17428</v>
      </c>
      <c r="X23" s="198">
        <v>8393</v>
      </c>
      <c r="Y23" s="198">
        <v>2280</v>
      </c>
      <c r="Z23" s="198">
        <v>1851</v>
      </c>
      <c r="AA23" s="198">
        <v>0</v>
      </c>
      <c r="AB23" s="198">
        <v>3198</v>
      </c>
      <c r="AC23" s="198">
        <v>12</v>
      </c>
      <c r="AD23" s="198">
        <v>0</v>
      </c>
      <c r="AE23" s="198">
        <v>72</v>
      </c>
      <c r="AF23" s="198">
        <v>0</v>
      </c>
      <c r="AG23" s="198">
        <v>0</v>
      </c>
      <c r="AH23" s="198">
        <v>0</v>
      </c>
      <c r="AI23" s="198">
        <v>0</v>
      </c>
      <c r="AJ23" s="198">
        <v>384</v>
      </c>
      <c r="AK23" s="198">
        <v>0</v>
      </c>
      <c r="AL23" s="198">
        <v>2730</v>
      </c>
      <c r="AM23" s="198">
        <v>0</v>
      </c>
      <c r="AN23" s="198">
        <v>0</v>
      </c>
      <c r="AO23" s="198">
        <v>45</v>
      </c>
      <c r="AP23" s="198">
        <v>0</v>
      </c>
      <c r="AQ23" s="198">
        <v>35448</v>
      </c>
      <c r="AR23" s="198">
        <v>15811</v>
      </c>
      <c r="AS23" s="198">
        <v>3477</v>
      </c>
      <c r="AT23" s="198">
        <v>10480</v>
      </c>
      <c r="AU23" s="198">
        <v>0</v>
      </c>
      <c r="AV23" s="198">
        <v>6805</v>
      </c>
      <c r="AW23" s="198">
        <v>633</v>
      </c>
      <c r="AX23" s="198">
        <v>0</v>
      </c>
      <c r="AY23" s="198">
        <v>1230</v>
      </c>
      <c r="AZ23" s="198">
        <v>0</v>
      </c>
      <c r="BA23" s="198">
        <v>0</v>
      </c>
      <c r="BB23" s="198">
        <v>0</v>
      </c>
      <c r="BC23" s="198">
        <v>0</v>
      </c>
      <c r="BD23" s="198">
        <v>5094</v>
      </c>
      <c r="BE23" s="198">
        <v>0</v>
      </c>
      <c r="BF23" s="198">
        <v>23463</v>
      </c>
      <c r="BG23" s="198">
        <v>0</v>
      </c>
      <c r="BH23" s="198">
        <v>597</v>
      </c>
      <c r="BI23" s="198">
        <v>1152</v>
      </c>
      <c r="BJ23" s="198">
        <v>687</v>
      </c>
      <c r="BK23" s="198">
        <v>7476</v>
      </c>
      <c r="BL23" s="198">
        <v>4567</v>
      </c>
      <c r="BM23" s="198">
        <v>480</v>
      </c>
      <c r="BN23" s="198">
        <v>3377</v>
      </c>
      <c r="BO23" s="198">
        <v>0</v>
      </c>
      <c r="BP23" s="198">
        <v>6141</v>
      </c>
      <c r="BQ23" s="198">
        <v>54</v>
      </c>
      <c r="BR23" s="198">
        <v>0</v>
      </c>
      <c r="BS23" s="198">
        <v>0</v>
      </c>
      <c r="BT23" s="198">
        <v>1095</v>
      </c>
      <c r="BU23" s="198">
        <v>0</v>
      </c>
      <c r="BV23" s="198">
        <v>0</v>
      </c>
      <c r="BW23" s="198">
        <v>0</v>
      </c>
      <c r="BX23" s="198">
        <v>4590</v>
      </c>
      <c r="BY23" s="198">
        <v>0</v>
      </c>
      <c r="BZ23" s="198">
        <v>12303</v>
      </c>
      <c r="CA23" s="198">
        <v>0</v>
      </c>
      <c r="CB23" s="198">
        <v>0</v>
      </c>
      <c r="CC23" s="198">
        <v>1134</v>
      </c>
      <c r="CD23" s="198">
        <v>0</v>
      </c>
      <c r="CE23" s="198">
        <v>399</v>
      </c>
      <c r="CF23" s="198">
        <v>78</v>
      </c>
      <c r="CG23" s="198">
        <v>0</v>
      </c>
      <c r="CH23" s="198">
        <v>1278</v>
      </c>
      <c r="CI23" s="198">
        <v>0</v>
      </c>
      <c r="CJ23" s="198">
        <v>0</v>
      </c>
      <c r="CK23" s="198">
        <v>0</v>
      </c>
      <c r="CL23" s="198">
        <v>0</v>
      </c>
      <c r="CM23" s="198">
        <v>0</v>
      </c>
      <c r="CN23" s="198">
        <v>0</v>
      </c>
      <c r="CO23" s="198">
        <v>0</v>
      </c>
      <c r="CP23" s="198">
        <v>0</v>
      </c>
      <c r="CQ23" s="198">
        <v>0</v>
      </c>
      <c r="CR23" s="198">
        <v>0</v>
      </c>
      <c r="CS23" s="198">
        <v>0</v>
      </c>
      <c r="CT23" s="198">
        <v>0</v>
      </c>
      <c r="CU23" s="198">
        <v>0</v>
      </c>
      <c r="CV23" s="198">
        <v>0</v>
      </c>
      <c r="CW23" s="198">
        <v>0</v>
      </c>
      <c r="CX23" s="198">
        <v>0</v>
      </c>
      <c r="CY23" s="198">
        <v>0</v>
      </c>
      <c r="CZ23" s="198">
        <v>0</v>
      </c>
      <c r="DA23" s="198">
        <v>0</v>
      </c>
      <c r="DB23" s="198">
        <v>0</v>
      </c>
      <c r="DC23" s="198">
        <v>0</v>
      </c>
      <c r="DD23" s="198">
        <v>0</v>
      </c>
      <c r="DE23" s="198">
        <v>0</v>
      </c>
      <c r="DF23" s="198">
        <v>0</v>
      </c>
      <c r="DG23" s="198">
        <v>0</v>
      </c>
      <c r="DH23" s="198">
        <v>0</v>
      </c>
      <c r="DI23" s="198">
        <v>0</v>
      </c>
      <c r="DJ23" s="198">
        <v>0</v>
      </c>
      <c r="DK23" s="198">
        <v>0</v>
      </c>
      <c r="DL23" s="198">
        <v>0</v>
      </c>
      <c r="DM23" s="198">
        <v>0</v>
      </c>
      <c r="DN23" s="198">
        <v>0</v>
      </c>
      <c r="DO23" s="198">
        <v>0</v>
      </c>
      <c r="DP23" s="198">
        <v>0</v>
      </c>
      <c r="DQ23" s="198">
        <v>0</v>
      </c>
      <c r="DR23" s="198">
        <v>0</v>
      </c>
      <c r="DS23" s="198">
        <v>1477127</v>
      </c>
      <c r="DT23" s="198">
        <v>824702</v>
      </c>
      <c r="DU23" s="198">
        <v>180081</v>
      </c>
      <c r="DV23" s="198">
        <v>220131</v>
      </c>
      <c r="DW23" s="198">
        <v>0</v>
      </c>
      <c r="DX23" s="198">
        <v>678445</v>
      </c>
      <c r="DY23" s="198">
        <v>1004</v>
      </c>
      <c r="DZ23" s="198">
        <v>0</v>
      </c>
      <c r="EA23" s="198">
        <v>2958</v>
      </c>
      <c r="EB23" s="198">
        <v>0</v>
      </c>
      <c r="EC23" s="198">
        <v>0</v>
      </c>
      <c r="ED23" s="198">
        <v>0</v>
      </c>
      <c r="EE23" s="198">
        <v>0</v>
      </c>
      <c r="EF23" s="198">
        <v>43081</v>
      </c>
      <c r="EG23" s="198">
        <v>0</v>
      </c>
      <c r="EH23" s="198">
        <v>296472</v>
      </c>
      <c r="EI23" s="198">
        <v>0</v>
      </c>
      <c r="EJ23" s="198">
        <v>0</v>
      </c>
      <c r="EK23" s="198">
        <v>10559</v>
      </c>
      <c r="EL23" s="198">
        <v>0</v>
      </c>
      <c r="EM23" s="198">
        <v>3658772</v>
      </c>
      <c r="EN23" s="198">
        <v>2425624</v>
      </c>
      <c r="EO23" s="198">
        <v>605119</v>
      </c>
      <c r="EP23" s="198">
        <v>1064033</v>
      </c>
      <c r="EQ23" s="198">
        <v>0</v>
      </c>
      <c r="ER23" s="198">
        <v>1543043</v>
      </c>
      <c r="ES23" s="198">
        <v>67814</v>
      </c>
      <c r="ET23" s="198">
        <v>0</v>
      </c>
      <c r="EU23" s="198">
        <v>104783</v>
      </c>
      <c r="EV23" s="198">
        <v>0</v>
      </c>
      <c r="EW23" s="198">
        <v>0</v>
      </c>
      <c r="EX23" s="198">
        <v>0</v>
      </c>
      <c r="EY23" s="198">
        <v>0</v>
      </c>
      <c r="EZ23" s="198">
        <v>577578</v>
      </c>
      <c r="FA23" s="198">
        <v>0</v>
      </c>
      <c r="FB23" s="198">
        <v>3294993</v>
      </c>
      <c r="FC23" s="198">
        <v>0</v>
      </c>
      <c r="FD23" s="198">
        <v>0</v>
      </c>
      <c r="FE23" s="198">
        <v>213081</v>
      </c>
      <c r="FF23" s="198">
        <v>231664</v>
      </c>
      <c r="FG23" s="198">
        <v>2193049</v>
      </c>
      <c r="FH23" s="198">
        <v>1223622</v>
      </c>
      <c r="FI23" s="198">
        <v>142666</v>
      </c>
      <c r="FJ23" s="198">
        <v>915550</v>
      </c>
      <c r="FK23" s="198">
        <v>0</v>
      </c>
      <c r="FL23" s="198">
        <v>1717135</v>
      </c>
      <c r="FM23" s="198">
        <v>32434</v>
      </c>
      <c r="FN23" s="198">
        <v>0</v>
      </c>
      <c r="FO23" s="198">
        <v>0</v>
      </c>
      <c r="FP23" s="198">
        <v>135995</v>
      </c>
      <c r="FQ23" s="198">
        <v>0</v>
      </c>
      <c r="FR23" s="198">
        <v>0</v>
      </c>
      <c r="FS23" s="198">
        <v>0</v>
      </c>
      <c r="FT23" s="198">
        <v>496895</v>
      </c>
      <c r="FU23" s="198">
        <v>0</v>
      </c>
      <c r="FV23" s="198">
        <v>1745433</v>
      </c>
      <c r="FW23" s="198">
        <v>0</v>
      </c>
      <c r="FX23" s="198">
        <v>0</v>
      </c>
      <c r="FY23" s="198">
        <v>326717</v>
      </c>
      <c r="FZ23" s="198">
        <v>0</v>
      </c>
      <c r="GA23" s="198">
        <v>123297</v>
      </c>
      <c r="GB23" s="198">
        <v>48845</v>
      </c>
      <c r="GC23" s="198">
        <v>0</v>
      </c>
      <c r="GD23" s="198">
        <v>376561</v>
      </c>
      <c r="GE23" s="198">
        <v>0</v>
      </c>
      <c r="GF23" s="198">
        <v>0</v>
      </c>
      <c r="GG23" s="198">
        <v>0</v>
      </c>
      <c r="GH23" s="198">
        <v>0</v>
      </c>
      <c r="GI23" s="198">
        <v>0</v>
      </c>
      <c r="GJ23" s="198">
        <v>0</v>
      </c>
      <c r="GK23" s="198">
        <v>0</v>
      </c>
      <c r="GL23" s="198">
        <v>0</v>
      </c>
      <c r="GM23" s="198">
        <v>0</v>
      </c>
      <c r="GN23" s="198">
        <v>0</v>
      </c>
      <c r="GO23" s="198">
        <v>0</v>
      </c>
      <c r="GP23" s="198">
        <v>0</v>
      </c>
      <c r="GQ23" s="198">
        <v>0</v>
      </c>
      <c r="GR23" s="198">
        <v>0</v>
      </c>
      <c r="GS23" s="198">
        <v>0</v>
      </c>
      <c r="GT23" s="198">
        <v>0</v>
      </c>
      <c r="GU23" s="198">
        <v>0</v>
      </c>
      <c r="GV23" s="198">
        <v>0</v>
      </c>
      <c r="GW23" s="198">
        <v>0</v>
      </c>
      <c r="GX23" s="198">
        <v>0</v>
      </c>
      <c r="GY23" s="198">
        <v>0</v>
      </c>
      <c r="GZ23" s="198">
        <v>0</v>
      </c>
      <c r="HA23" s="198">
        <v>0</v>
      </c>
      <c r="HB23" s="198">
        <v>0</v>
      </c>
      <c r="HC23" s="198">
        <v>0</v>
      </c>
      <c r="HD23" s="198">
        <v>0</v>
      </c>
      <c r="HE23" s="198">
        <v>0</v>
      </c>
      <c r="HF23" s="198">
        <v>0</v>
      </c>
      <c r="HG23" s="198">
        <v>0</v>
      </c>
      <c r="HH23" s="198">
        <v>0</v>
      </c>
      <c r="HI23" s="198">
        <v>0</v>
      </c>
      <c r="HJ23" s="198">
        <v>0</v>
      </c>
      <c r="HK23" s="198">
        <v>0</v>
      </c>
      <c r="HL23" s="198">
        <v>0</v>
      </c>
      <c r="HM23" s="198">
        <v>0</v>
      </c>
      <c r="HN23" s="198">
        <v>0</v>
      </c>
      <c r="HP23" s="199" t="s">
        <v>70</v>
      </c>
      <c r="HQ23" s="197">
        <f>'Relative Weights'!$H$1</f>
        <v>2019</v>
      </c>
      <c r="HR23" s="198">
        <v>157888.6</v>
      </c>
      <c r="HS23" s="198">
        <v>268393.59999999998</v>
      </c>
      <c r="HT23" s="198">
        <v>0</v>
      </c>
      <c r="HU23" s="198">
        <v>57310</v>
      </c>
      <c r="HV23" s="198">
        <v>0</v>
      </c>
      <c r="HW23" s="198">
        <v>24852</v>
      </c>
      <c r="HX23" s="198">
        <v>0</v>
      </c>
      <c r="HY23" s="198">
        <v>0</v>
      </c>
      <c r="HZ23" s="198">
        <v>0</v>
      </c>
      <c r="IA23" s="198">
        <v>0</v>
      </c>
      <c r="IB23" s="198">
        <v>0</v>
      </c>
      <c r="IC23" s="198">
        <v>0</v>
      </c>
      <c r="ID23" s="198">
        <v>0</v>
      </c>
      <c r="IE23" s="198">
        <v>0</v>
      </c>
      <c r="IF23" s="198">
        <v>0</v>
      </c>
      <c r="IG23" s="198">
        <v>30506</v>
      </c>
      <c r="IH23" s="198">
        <v>0</v>
      </c>
      <c r="II23" s="198">
        <v>0</v>
      </c>
      <c r="IJ23" s="198">
        <v>0</v>
      </c>
      <c r="IK23" s="198">
        <v>0</v>
      </c>
      <c r="IL23" s="198">
        <v>321142</v>
      </c>
      <c r="IM23" s="198">
        <v>505609</v>
      </c>
      <c r="IN23" s="198">
        <v>0</v>
      </c>
      <c r="IO23" s="198">
        <v>324476</v>
      </c>
      <c r="IP23" s="198">
        <v>0</v>
      </c>
      <c r="IQ23" s="198">
        <v>52883</v>
      </c>
      <c r="IR23" s="198">
        <v>0</v>
      </c>
      <c r="IS23" s="198">
        <v>0</v>
      </c>
      <c r="IT23" s="198">
        <v>0</v>
      </c>
      <c r="IU23" s="198">
        <v>0</v>
      </c>
      <c r="IV23" s="198">
        <v>0</v>
      </c>
      <c r="IW23" s="198">
        <v>0</v>
      </c>
      <c r="IX23" s="198">
        <v>0</v>
      </c>
      <c r="IY23" s="198">
        <v>0</v>
      </c>
      <c r="IZ23" s="198">
        <v>0</v>
      </c>
      <c r="JA23" s="198">
        <v>262181</v>
      </c>
      <c r="JB23" s="198">
        <v>0</v>
      </c>
      <c r="JC23" s="198">
        <v>0</v>
      </c>
      <c r="JD23" s="198">
        <v>0</v>
      </c>
      <c r="JE23" s="198">
        <v>0</v>
      </c>
      <c r="JF23" s="198">
        <v>67729</v>
      </c>
      <c r="JG23" s="198">
        <v>146045</v>
      </c>
      <c r="JH23" s="198">
        <v>0</v>
      </c>
      <c r="JI23" s="198">
        <v>104557</v>
      </c>
      <c r="JJ23" s="198">
        <v>0</v>
      </c>
      <c r="JK23" s="198">
        <v>47723</v>
      </c>
      <c r="JL23" s="198">
        <v>0</v>
      </c>
      <c r="JM23" s="198">
        <v>0</v>
      </c>
      <c r="JN23" s="198">
        <v>0</v>
      </c>
      <c r="JO23" s="198">
        <v>0</v>
      </c>
      <c r="JP23" s="198">
        <v>0</v>
      </c>
      <c r="JQ23" s="198">
        <v>0</v>
      </c>
      <c r="JR23" s="198">
        <v>0</v>
      </c>
      <c r="JS23" s="198">
        <v>0</v>
      </c>
      <c r="JT23" s="198">
        <v>0</v>
      </c>
      <c r="JU23" s="198">
        <v>137477</v>
      </c>
      <c r="JV23" s="198">
        <v>0</v>
      </c>
      <c r="JW23" s="198">
        <v>0</v>
      </c>
      <c r="JX23" s="198">
        <v>0</v>
      </c>
      <c r="JY23" s="198">
        <v>0</v>
      </c>
      <c r="JZ23" s="198">
        <v>3615</v>
      </c>
      <c r="KA23" s="198">
        <v>2494</v>
      </c>
      <c r="KB23" s="198">
        <v>0</v>
      </c>
      <c r="KC23" s="198">
        <v>39569</v>
      </c>
      <c r="KD23" s="198">
        <v>0</v>
      </c>
      <c r="KE23" s="198">
        <v>0</v>
      </c>
      <c r="KF23" s="198">
        <v>0</v>
      </c>
      <c r="KG23" s="198">
        <v>0</v>
      </c>
      <c r="KH23" s="198">
        <v>0</v>
      </c>
      <c r="KI23" s="198">
        <v>0</v>
      </c>
      <c r="KJ23" s="198">
        <v>0</v>
      </c>
      <c r="KK23" s="198">
        <v>0</v>
      </c>
      <c r="KL23" s="198">
        <v>0</v>
      </c>
      <c r="KM23" s="198">
        <v>0</v>
      </c>
      <c r="KN23" s="198">
        <v>0</v>
      </c>
      <c r="KO23" s="198">
        <v>0</v>
      </c>
      <c r="KP23" s="198">
        <v>0</v>
      </c>
      <c r="KQ23" s="198">
        <v>0</v>
      </c>
      <c r="KR23" s="198">
        <v>0</v>
      </c>
      <c r="KS23" s="198">
        <v>0</v>
      </c>
      <c r="KT23" s="198">
        <v>0</v>
      </c>
      <c r="KU23" s="198">
        <v>0</v>
      </c>
      <c r="KV23" s="198">
        <v>0</v>
      </c>
      <c r="KW23" s="198">
        <v>0</v>
      </c>
      <c r="KX23" s="198">
        <v>0</v>
      </c>
      <c r="KY23" s="198">
        <v>0</v>
      </c>
      <c r="KZ23" s="198">
        <v>0</v>
      </c>
      <c r="LA23" s="198">
        <v>0</v>
      </c>
      <c r="LB23" s="198">
        <v>0</v>
      </c>
      <c r="LC23" s="198">
        <v>0</v>
      </c>
      <c r="LD23" s="198">
        <v>0</v>
      </c>
      <c r="LE23" s="198">
        <v>0</v>
      </c>
      <c r="LF23" s="198">
        <v>0</v>
      </c>
      <c r="LG23" s="198">
        <v>0</v>
      </c>
      <c r="LH23" s="198">
        <v>0</v>
      </c>
      <c r="LI23" s="198">
        <v>0</v>
      </c>
      <c r="LJ23" s="198">
        <v>0</v>
      </c>
      <c r="LK23" s="198">
        <v>0</v>
      </c>
      <c r="LL23" s="198">
        <v>0</v>
      </c>
      <c r="LM23" s="198">
        <v>0</v>
      </c>
      <c r="LN23" s="198">
        <v>0</v>
      </c>
      <c r="LO23" s="198">
        <v>0</v>
      </c>
      <c r="LP23" s="198">
        <v>0</v>
      </c>
      <c r="LQ23" s="198">
        <v>0</v>
      </c>
      <c r="LR23" s="198">
        <v>0</v>
      </c>
      <c r="LS23" s="198">
        <v>0</v>
      </c>
      <c r="LT23" s="198">
        <v>0</v>
      </c>
      <c r="LU23" s="198">
        <v>0</v>
      </c>
      <c r="LV23" s="198">
        <v>0</v>
      </c>
      <c r="LW23" s="198">
        <v>0</v>
      </c>
      <c r="LX23" s="198">
        <v>0</v>
      </c>
      <c r="LY23" s="198">
        <v>0</v>
      </c>
      <c r="LZ23" s="198">
        <v>0</v>
      </c>
      <c r="MA23" s="198">
        <v>0</v>
      </c>
      <c r="MB23" s="198">
        <v>0</v>
      </c>
      <c r="MC23" s="198">
        <v>0</v>
      </c>
      <c r="MD23" s="198">
        <v>0</v>
      </c>
      <c r="ME23" s="198">
        <v>0</v>
      </c>
      <c r="MF23" s="198">
        <v>0</v>
      </c>
      <c r="MG23" s="198">
        <v>0</v>
      </c>
      <c r="MH23" s="198">
        <v>0</v>
      </c>
      <c r="MI23" s="198">
        <v>0</v>
      </c>
      <c r="MJ23" s="198">
        <v>0</v>
      </c>
      <c r="MK23" s="198">
        <v>0</v>
      </c>
      <c r="ML23" s="198">
        <v>0</v>
      </c>
      <c r="MM23" s="198">
        <v>0</v>
      </c>
      <c r="MN23" s="198">
        <v>0</v>
      </c>
      <c r="MO23" s="198">
        <v>0</v>
      </c>
      <c r="MP23" s="198">
        <v>0</v>
      </c>
      <c r="MQ23" s="198">
        <v>0</v>
      </c>
      <c r="MR23" s="198">
        <v>0</v>
      </c>
      <c r="MS23" s="198">
        <v>0</v>
      </c>
      <c r="MT23" s="198">
        <v>0</v>
      </c>
      <c r="MU23" s="198">
        <v>0</v>
      </c>
      <c r="MV23" s="198">
        <v>0</v>
      </c>
      <c r="MW23" s="198">
        <v>0</v>
      </c>
      <c r="MX23" s="198">
        <v>0</v>
      </c>
      <c r="MY23" s="198">
        <v>0</v>
      </c>
      <c r="MZ23" s="198">
        <v>0</v>
      </c>
      <c r="NA23" s="198">
        <v>0</v>
      </c>
      <c r="NB23" s="198">
        <v>0</v>
      </c>
      <c r="NC23" s="198">
        <v>0</v>
      </c>
      <c r="ND23" s="198">
        <v>0</v>
      </c>
      <c r="NE23" s="198">
        <v>0</v>
      </c>
      <c r="NF23" s="198">
        <v>0</v>
      </c>
      <c r="NG23" s="198">
        <v>0</v>
      </c>
      <c r="NH23" s="198">
        <v>0</v>
      </c>
      <c r="NI23" s="198">
        <v>0</v>
      </c>
      <c r="NJ23" s="198">
        <v>0</v>
      </c>
      <c r="NK23" s="198">
        <v>0</v>
      </c>
      <c r="NL23" s="198">
        <v>0</v>
      </c>
      <c r="NM23" s="198">
        <v>0</v>
      </c>
      <c r="NN23" s="198">
        <v>0</v>
      </c>
      <c r="NO23" s="198">
        <v>0</v>
      </c>
      <c r="NP23" s="198">
        <v>0</v>
      </c>
      <c r="NQ23" s="198">
        <v>0</v>
      </c>
      <c r="NR23" s="198">
        <v>0</v>
      </c>
      <c r="NS23" s="198">
        <v>0</v>
      </c>
      <c r="NT23" s="198">
        <v>0</v>
      </c>
      <c r="NU23" s="198">
        <v>0</v>
      </c>
      <c r="NV23" s="198">
        <v>0</v>
      </c>
      <c r="NW23" s="198">
        <v>0</v>
      </c>
      <c r="NX23" s="198">
        <v>0</v>
      </c>
      <c r="NY23" s="198">
        <v>0</v>
      </c>
      <c r="NZ23" s="198">
        <v>0</v>
      </c>
      <c r="OA23" s="198">
        <v>0</v>
      </c>
      <c r="OB23" s="198">
        <v>0</v>
      </c>
      <c r="OC23" s="198">
        <v>0</v>
      </c>
      <c r="OD23" s="198">
        <v>0</v>
      </c>
      <c r="OE23" s="198">
        <v>0</v>
      </c>
      <c r="OF23" s="198">
        <v>0</v>
      </c>
      <c r="OG23" s="198">
        <v>0</v>
      </c>
      <c r="OH23" s="198">
        <v>0</v>
      </c>
      <c r="OI23" s="198">
        <v>0</v>
      </c>
      <c r="OJ23" s="198">
        <v>0</v>
      </c>
      <c r="OK23" s="198">
        <v>0</v>
      </c>
      <c r="OL23" s="198">
        <v>0</v>
      </c>
      <c r="OM23" s="198">
        <v>0</v>
      </c>
      <c r="ON23" s="198">
        <v>0</v>
      </c>
      <c r="OO23" s="198">
        <v>0</v>
      </c>
      <c r="OP23" s="198">
        <v>0</v>
      </c>
      <c r="OQ23" s="198">
        <v>0</v>
      </c>
      <c r="OR23" s="198">
        <v>0</v>
      </c>
      <c r="OS23" s="198">
        <v>0</v>
      </c>
      <c r="OT23" s="198">
        <v>0</v>
      </c>
      <c r="OU23" s="198">
        <v>0</v>
      </c>
      <c r="OV23" s="198">
        <v>0</v>
      </c>
      <c r="OW23" s="198">
        <v>0</v>
      </c>
      <c r="OX23" s="198">
        <v>0</v>
      </c>
      <c r="OY23" s="198">
        <v>0</v>
      </c>
      <c r="OZ23" s="198">
        <v>0</v>
      </c>
      <c r="PA23" s="198">
        <v>0</v>
      </c>
      <c r="PB23" s="198">
        <v>0</v>
      </c>
      <c r="PC23" s="198">
        <v>0</v>
      </c>
      <c r="PD23" s="198">
        <v>0</v>
      </c>
      <c r="PE23" s="198">
        <v>0</v>
      </c>
      <c r="PF23" s="198">
        <v>0</v>
      </c>
      <c r="PG23" s="198">
        <v>0</v>
      </c>
      <c r="PH23" s="198">
        <v>0</v>
      </c>
      <c r="PI23" s="198">
        <v>0</v>
      </c>
      <c r="PJ23" s="198">
        <v>4593075</v>
      </c>
      <c r="PK23" s="198">
        <v>3090957</v>
      </c>
      <c r="PL23" s="198">
        <v>507458</v>
      </c>
      <c r="PM23" s="198">
        <v>0</v>
      </c>
      <c r="PN23" s="198">
        <v>1769179</v>
      </c>
      <c r="PO23" s="198">
        <v>2468842</v>
      </c>
      <c r="PP23" s="198">
        <v>58485</v>
      </c>
      <c r="PQ23" s="198">
        <v>0</v>
      </c>
      <c r="PR23" s="198">
        <v>54759</v>
      </c>
      <c r="PS23" s="198">
        <v>98683</v>
      </c>
      <c r="PT23" s="198">
        <v>0</v>
      </c>
      <c r="PU23" s="198">
        <v>0</v>
      </c>
      <c r="PV23" s="198">
        <v>0</v>
      </c>
      <c r="PW23" s="198">
        <v>676813</v>
      </c>
      <c r="PX23" s="198">
        <v>0</v>
      </c>
      <c r="PY23" s="198">
        <v>3347176</v>
      </c>
      <c r="PZ23" s="198">
        <v>0</v>
      </c>
      <c r="QA23" s="198">
        <v>0</v>
      </c>
      <c r="QB23" s="198">
        <v>350879</v>
      </c>
      <c r="QC23" s="198">
        <v>117548</v>
      </c>
      <c r="QD23" s="294">
        <v>1</v>
      </c>
    </row>
    <row r="24" spans="1:446" x14ac:dyDescent="0.2">
      <c r="A24" s="197" t="s">
        <v>80</v>
      </c>
      <c r="B24" s="197" t="s">
        <v>80</v>
      </c>
      <c r="C24" s="198">
        <f>ROUND(UHD!H18,0)-ROUND(UHD!H288,0)</f>
        <v>0</v>
      </c>
      <c r="D24" s="307">
        <v>12826</v>
      </c>
      <c r="E24" s="197" t="s">
        <v>712</v>
      </c>
      <c r="F24" s="197">
        <v>2019</v>
      </c>
      <c r="G24" s="198">
        <v>49960679</v>
      </c>
      <c r="H24" s="198">
        <v>2189177</v>
      </c>
      <c r="I24" s="198">
        <v>30241282</v>
      </c>
      <c r="J24" s="198">
        <v>7902683</v>
      </c>
      <c r="K24" s="198">
        <v>23116144</v>
      </c>
      <c r="L24" s="197" t="s">
        <v>749</v>
      </c>
      <c r="M24" s="197" t="s">
        <v>750</v>
      </c>
      <c r="N24" s="197" t="s">
        <v>751</v>
      </c>
      <c r="O24" s="198">
        <v>2896</v>
      </c>
      <c r="P24" s="198">
        <v>9833</v>
      </c>
      <c r="Q24" s="198">
        <v>1532</v>
      </c>
      <c r="R24" s="198">
        <v>0</v>
      </c>
      <c r="S24" s="198">
        <v>0</v>
      </c>
      <c r="T24" s="200" t="s">
        <v>818</v>
      </c>
      <c r="U24" s="200" t="s">
        <v>819</v>
      </c>
      <c r="V24" s="200" t="s">
        <v>820</v>
      </c>
      <c r="W24" s="198">
        <v>72853</v>
      </c>
      <c r="X24" s="198">
        <v>14553</v>
      </c>
      <c r="Y24" s="198">
        <v>6771</v>
      </c>
      <c r="Z24" s="198">
        <v>1542</v>
      </c>
      <c r="AA24" s="198">
        <v>0</v>
      </c>
      <c r="AB24" s="198">
        <v>3939</v>
      </c>
      <c r="AC24" s="198">
        <v>243</v>
      </c>
      <c r="AD24" s="198">
        <v>0</v>
      </c>
      <c r="AE24" s="198">
        <v>555</v>
      </c>
      <c r="AF24" s="198">
        <v>0</v>
      </c>
      <c r="AG24" s="198">
        <v>0</v>
      </c>
      <c r="AH24" s="198">
        <v>0</v>
      </c>
      <c r="AI24" s="198">
        <v>0</v>
      </c>
      <c r="AJ24" s="198">
        <v>750</v>
      </c>
      <c r="AK24" s="198">
        <v>0</v>
      </c>
      <c r="AL24" s="198">
        <v>4059</v>
      </c>
      <c r="AM24" s="198">
        <v>0</v>
      </c>
      <c r="AN24" s="198">
        <v>0</v>
      </c>
      <c r="AO24" s="198">
        <v>808</v>
      </c>
      <c r="AP24" s="198">
        <v>10</v>
      </c>
      <c r="AQ24" s="198">
        <v>49158</v>
      </c>
      <c r="AR24" s="198">
        <v>17362</v>
      </c>
      <c r="AS24" s="198">
        <v>1698</v>
      </c>
      <c r="AT24" s="198">
        <v>11337</v>
      </c>
      <c r="AU24" s="198">
        <v>0</v>
      </c>
      <c r="AV24" s="198">
        <v>2707</v>
      </c>
      <c r="AW24" s="198">
        <v>627</v>
      </c>
      <c r="AX24" s="198">
        <v>0</v>
      </c>
      <c r="AY24" s="198">
        <v>3354</v>
      </c>
      <c r="AZ24" s="198">
        <v>0</v>
      </c>
      <c r="BA24" s="198">
        <v>0</v>
      </c>
      <c r="BB24" s="198">
        <v>0</v>
      </c>
      <c r="BC24" s="198">
        <v>0</v>
      </c>
      <c r="BD24" s="198">
        <v>2472</v>
      </c>
      <c r="BE24" s="198">
        <v>0</v>
      </c>
      <c r="BF24" s="198">
        <v>55449</v>
      </c>
      <c r="BG24" s="198">
        <v>0</v>
      </c>
      <c r="BH24" s="198">
        <v>1326</v>
      </c>
      <c r="BI24" s="198">
        <v>1390</v>
      </c>
      <c r="BJ24" s="198">
        <v>241</v>
      </c>
      <c r="BK24" s="198">
        <v>2403</v>
      </c>
      <c r="BL24" s="198">
        <v>1203</v>
      </c>
      <c r="BM24" s="198">
        <v>0</v>
      </c>
      <c r="BN24" s="198">
        <v>726</v>
      </c>
      <c r="BO24" s="198">
        <v>0</v>
      </c>
      <c r="BP24" s="198">
        <v>372</v>
      </c>
      <c r="BQ24" s="198">
        <v>0</v>
      </c>
      <c r="BR24" s="198">
        <v>0</v>
      </c>
      <c r="BS24" s="198">
        <v>0</v>
      </c>
      <c r="BT24" s="198">
        <v>0</v>
      </c>
      <c r="BU24" s="198">
        <v>0</v>
      </c>
      <c r="BV24" s="198">
        <v>0</v>
      </c>
      <c r="BW24" s="198">
        <v>0</v>
      </c>
      <c r="BX24" s="198">
        <v>0</v>
      </c>
      <c r="BY24" s="198">
        <v>0</v>
      </c>
      <c r="BZ24" s="198">
        <v>22006</v>
      </c>
      <c r="CA24" s="198">
        <v>0</v>
      </c>
      <c r="CB24" s="198">
        <v>0</v>
      </c>
      <c r="CC24" s="198">
        <v>747</v>
      </c>
      <c r="CD24" s="198">
        <v>0</v>
      </c>
      <c r="CE24" s="198">
        <v>0</v>
      </c>
      <c r="CF24" s="198">
        <v>0</v>
      </c>
      <c r="CG24" s="198">
        <v>0</v>
      </c>
      <c r="CH24" s="198">
        <v>0</v>
      </c>
      <c r="CI24" s="198">
        <v>0</v>
      </c>
      <c r="CJ24" s="198">
        <v>0</v>
      </c>
      <c r="CK24" s="198">
        <v>0</v>
      </c>
      <c r="CL24" s="198">
        <v>0</v>
      </c>
      <c r="CM24" s="198">
        <v>0</v>
      </c>
      <c r="CN24" s="198">
        <v>0</v>
      </c>
      <c r="CO24" s="198">
        <v>0</v>
      </c>
      <c r="CP24" s="198">
        <v>0</v>
      </c>
      <c r="CQ24" s="198">
        <v>0</v>
      </c>
      <c r="CR24" s="198">
        <v>0</v>
      </c>
      <c r="CS24" s="198">
        <v>0</v>
      </c>
      <c r="CT24" s="198">
        <v>0</v>
      </c>
      <c r="CU24" s="198">
        <v>0</v>
      </c>
      <c r="CV24" s="198">
        <v>0</v>
      </c>
      <c r="CW24" s="198">
        <v>0</v>
      </c>
      <c r="CX24" s="198">
        <v>0</v>
      </c>
      <c r="CY24" s="198">
        <v>0</v>
      </c>
      <c r="CZ24" s="198">
        <v>0</v>
      </c>
      <c r="DA24" s="198">
        <v>0</v>
      </c>
      <c r="DB24" s="198">
        <v>0</v>
      </c>
      <c r="DC24" s="198">
        <v>0</v>
      </c>
      <c r="DD24" s="198">
        <v>0</v>
      </c>
      <c r="DE24" s="198">
        <v>0</v>
      </c>
      <c r="DF24" s="198">
        <v>0</v>
      </c>
      <c r="DG24" s="198">
        <v>0</v>
      </c>
      <c r="DH24" s="198">
        <v>0</v>
      </c>
      <c r="DI24" s="198">
        <v>0</v>
      </c>
      <c r="DJ24" s="198">
        <v>0</v>
      </c>
      <c r="DK24" s="198">
        <v>0</v>
      </c>
      <c r="DL24" s="198">
        <v>0</v>
      </c>
      <c r="DM24" s="198">
        <v>0</v>
      </c>
      <c r="DN24" s="198">
        <v>0</v>
      </c>
      <c r="DO24" s="198">
        <v>0</v>
      </c>
      <c r="DP24" s="198">
        <v>0</v>
      </c>
      <c r="DQ24" s="198">
        <v>0</v>
      </c>
      <c r="DR24" s="198">
        <v>0</v>
      </c>
      <c r="DS24" s="198">
        <v>6622632</v>
      </c>
      <c r="DT24" s="198">
        <v>1406924</v>
      </c>
      <c r="DU24" s="198">
        <v>731177</v>
      </c>
      <c r="DV24" s="198">
        <v>168991</v>
      </c>
      <c r="DW24" s="198">
        <v>0</v>
      </c>
      <c r="DX24" s="198">
        <v>437695</v>
      </c>
      <c r="DY24" s="198">
        <v>46734</v>
      </c>
      <c r="DZ24" s="198">
        <v>0</v>
      </c>
      <c r="EA24" s="198">
        <v>82675</v>
      </c>
      <c r="EB24" s="198">
        <v>0</v>
      </c>
      <c r="EC24" s="198">
        <v>0</v>
      </c>
      <c r="ED24" s="198">
        <v>0</v>
      </c>
      <c r="EE24" s="198">
        <v>0</v>
      </c>
      <c r="EF24" s="198">
        <v>75422</v>
      </c>
      <c r="EG24" s="198">
        <v>0</v>
      </c>
      <c r="EH24" s="198">
        <v>473348</v>
      </c>
      <c r="EI24" s="198">
        <v>0</v>
      </c>
      <c r="EJ24" s="198">
        <v>0</v>
      </c>
      <c r="EK24" s="198">
        <v>127646</v>
      </c>
      <c r="EL24" s="198">
        <v>3534</v>
      </c>
      <c r="EM24" s="198">
        <v>6042437</v>
      </c>
      <c r="EN24" s="198">
        <v>2900693</v>
      </c>
      <c r="EO24" s="198">
        <v>281264</v>
      </c>
      <c r="EP24" s="198">
        <v>1401119</v>
      </c>
      <c r="EQ24" s="198">
        <v>0</v>
      </c>
      <c r="ER24" s="198">
        <v>485807</v>
      </c>
      <c r="ES24" s="198">
        <v>94694</v>
      </c>
      <c r="ET24" s="198">
        <v>0</v>
      </c>
      <c r="EU24" s="198">
        <v>456545</v>
      </c>
      <c r="EV24" s="198">
        <v>0</v>
      </c>
      <c r="EW24" s="198">
        <v>0</v>
      </c>
      <c r="EX24" s="198">
        <v>0</v>
      </c>
      <c r="EY24" s="198">
        <v>0</v>
      </c>
      <c r="EZ24" s="198">
        <v>337224</v>
      </c>
      <c r="FA24" s="198">
        <v>0</v>
      </c>
      <c r="FB24" s="198">
        <v>7297702</v>
      </c>
      <c r="FC24" s="198">
        <v>0</v>
      </c>
      <c r="FD24" s="198">
        <v>145178</v>
      </c>
      <c r="FE24" s="198">
        <v>250212</v>
      </c>
      <c r="FF24" s="198">
        <v>202699</v>
      </c>
      <c r="FG24" s="198">
        <v>871298</v>
      </c>
      <c r="FH24" s="198">
        <v>264992</v>
      </c>
      <c r="FI24" s="198">
        <v>0</v>
      </c>
      <c r="FJ24" s="198">
        <v>186227</v>
      </c>
      <c r="FK24" s="198">
        <v>0</v>
      </c>
      <c r="FL24" s="198">
        <v>45514</v>
      </c>
      <c r="FM24" s="198">
        <v>0</v>
      </c>
      <c r="FN24" s="198">
        <v>0</v>
      </c>
      <c r="FO24" s="198">
        <v>0</v>
      </c>
      <c r="FP24" s="198">
        <v>0</v>
      </c>
      <c r="FQ24" s="198">
        <v>0</v>
      </c>
      <c r="FR24" s="198">
        <v>0</v>
      </c>
      <c r="FS24" s="198">
        <v>0</v>
      </c>
      <c r="FT24" s="198">
        <v>0</v>
      </c>
      <c r="FU24" s="198">
        <v>0</v>
      </c>
      <c r="FV24" s="198">
        <v>3225095</v>
      </c>
      <c r="FW24" s="198">
        <v>0</v>
      </c>
      <c r="FX24" s="198">
        <v>0</v>
      </c>
      <c r="FY24" s="198">
        <v>164767</v>
      </c>
      <c r="FZ24" s="198">
        <v>0</v>
      </c>
      <c r="GA24" s="198">
        <v>0</v>
      </c>
      <c r="GB24" s="198">
        <v>0</v>
      </c>
      <c r="GC24" s="198">
        <v>0</v>
      </c>
      <c r="GD24" s="198">
        <v>0</v>
      </c>
      <c r="GE24" s="198">
        <v>0</v>
      </c>
      <c r="GF24" s="198">
        <v>0</v>
      </c>
      <c r="GG24" s="198">
        <v>0</v>
      </c>
      <c r="GH24" s="198">
        <v>0</v>
      </c>
      <c r="GI24" s="198">
        <v>0</v>
      </c>
      <c r="GJ24" s="198">
        <v>0</v>
      </c>
      <c r="GK24" s="198">
        <v>0</v>
      </c>
      <c r="GL24" s="198">
        <v>0</v>
      </c>
      <c r="GM24" s="198">
        <v>0</v>
      </c>
      <c r="GN24" s="198">
        <v>0</v>
      </c>
      <c r="GO24" s="198">
        <v>0</v>
      </c>
      <c r="GP24" s="198">
        <v>0</v>
      </c>
      <c r="GQ24" s="198">
        <v>0</v>
      </c>
      <c r="GR24" s="198">
        <v>0</v>
      </c>
      <c r="GS24" s="198">
        <v>0</v>
      </c>
      <c r="GT24" s="198">
        <v>0</v>
      </c>
      <c r="GU24" s="198">
        <v>0</v>
      </c>
      <c r="GV24" s="198">
        <v>0</v>
      </c>
      <c r="GW24" s="198">
        <v>0</v>
      </c>
      <c r="GX24" s="198">
        <v>0</v>
      </c>
      <c r="GY24" s="198">
        <v>0</v>
      </c>
      <c r="GZ24" s="198">
        <v>0</v>
      </c>
      <c r="HA24" s="198">
        <v>0</v>
      </c>
      <c r="HB24" s="198">
        <v>0</v>
      </c>
      <c r="HC24" s="198">
        <v>0</v>
      </c>
      <c r="HD24" s="198">
        <v>0</v>
      </c>
      <c r="HE24" s="198">
        <v>0</v>
      </c>
      <c r="HF24" s="198">
        <v>0</v>
      </c>
      <c r="HG24" s="198">
        <v>0</v>
      </c>
      <c r="HH24" s="198">
        <v>0</v>
      </c>
      <c r="HI24" s="198">
        <v>0</v>
      </c>
      <c r="HJ24" s="198">
        <v>0</v>
      </c>
      <c r="HK24" s="198">
        <v>0</v>
      </c>
      <c r="HL24" s="198">
        <v>0</v>
      </c>
      <c r="HM24" s="198">
        <v>0</v>
      </c>
      <c r="HN24" s="198">
        <v>0</v>
      </c>
      <c r="HP24" s="199" t="s">
        <v>155</v>
      </c>
      <c r="HQ24" s="197">
        <f>'Relative Weights'!$H$1</f>
        <v>2019</v>
      </c>
      <c r="HR24" s="198">
        <v>0</v>
      </c>
      <c r="HS24" s="198">
        <v>18802</v>
      </c>
      <c r="HT24" s="198">
        <v>0</v>
      </c>
      <c r="HU24" s="198">
        <v>0</v>
      </c>
      <c r="HV24" s="198">
        <v>0</v>
      </c>
      <c r="HW24" s="198">
        <v>0</v>
      </c>
      <c r="HX24" s="198">
        <v>0</v>
      </c>
      <c r="HY24" s="198">
        <v>0</v>
      </c>
      <c r="HZ24" s="198">
        <v>0</v>
      </c>
      <c r="IA24" s="198">
        <v>0</v>
      </c>
      <c r="IB24" s="198">
        <v>0</v>
      </c>
      <c r="IC24" s="198">
        <v>0</v>
      </c>
      <c r="ID24" s="198">
        <v>0</v>
      </c>
      <c r="IE24" s="198">
        <v>0</v>
      </c>
      <c r="IF24" s="198">
        <v>0</v>
      </c>
      <c r="IG24" s="198">
        <v>0</v>
      </c>
      <c r="IH24" s="198">
        <v>0</v>
      </c>
      <c r="II24" s="198">
        <v>0</v>
      </c>
      <c r="IJ24" s="198">
        <v>0</v>
      </c>
      <c r="IK24" s="198">
        <v>0</v>
      </c>
      <c r="IL24" s="198">
        <v>80283</v>
      </c>
      <c r="IM24" s="198">
        <v>25874</v>
      </c>
      <c r="IN24" s="198">
        <v>0</v>
      </c>
      <c r="IO24" s="198">
        <v>36251</v>
      </c>
      <c r="IP24" s="198">
        <v>0</v>
      </c>
      <c r="IQ24" s="198">
        <v>0</v>
      </c>
      <c r="IR24" s="198">
        <v>0</v>
      </c>
      <c r="IS24" s="198">
        <v>0</v>
      </c>
      <c r="IT24" s="198">
        <v>38755</v>
      </c>
      <c r="IU24" s="198">
        <v>0</v>
      </c>
      <c r="IV24" s="198">
        <v>0</v>
      </c>
      <c r="IW24" s="198">
        <v>0</v>
      </c>
      <c r="IX24" s="198">
        <v>0</v>
      </c>
      <c r="IY24" s="198">
        <v>0</v>
      </c>
      <c r="IZ24" s="198">
        <v>0</v>
      </c>
      <c r="JA24" s="198">
        <v>223008</v>
      </c>
      <c r="JB24" s="198">
        <v>0</v>
      </c>
      <c r="JC24" s="198">
        <v>0</v>
      </c>
      <c r="JD24" s="198">
        <v>0</v>
      </c>
      <c r="JE24" s="198">
        <v>34250</v>
      </c>
      <c r="JF24" s="198">
        <v>81995</v>
      </c>
      <c r="JG24" s="198">
        <v>0</v>
      </c>
      <c r="JH24" s="198">
        <v>0</v>
      </c>
      <c r="JI24" s="198">
        <v>0</v>
      </c>
      <c r="JJ24" s="198">
        <v>0</v>
      </c>
      <c r="JK24" s="198">
        <v>0</v>
      </c>
      <c r="JL24" s="198">
        <v>0</v>
      </c>
      <c r="JM24" s="198">
        <v>0</v>
      </c>
      <c r="JN24" s="198">
        <v>0</v>
      </c>
      <c r="JO24" s="198">
        <v>0</v>
      </c>
      <c r="JP24" s="198">
        <v>0</v>
      </c>
      <c r="JQ24" s="198">
        <v>0</v>
      </c>
      <c r="JR24" s="198">
        <v>0</v>
      </c>
      <c r="JS24" s="198">
        <v>0</v>
      </c>
      <c r="JT24" s="198">
        <v>0</v>
      </c>
      <c r="JU24" s="198">
        <v>414583</v>
      </c>
      <c r="JV24" s="198">
        <v>0</v>
      </c>
      <c r="JW24" s="198">
        <v>0</v>
      </c>
      <c r="JX24" s="198">
        <v>0</v>
      </c>
      <c r="JY24" s="198">
        <v>0</v>
      </c>
      <c r="JZ24" s="198">
        <v>0</v>
      </c>
      <c r="KA24" s="198">
        <v>0</v>
      </c>
      <c r="KB24" s="198">
        <v>0</v>
      </c>
      <c r="KC24" s="198">
        <v>0</v>
      </c>
      <c r="KD24" s="198">
        <v>0</v>
      </c>
      <c r="KE24" s="198">
        <v>0</v>
      </c>
      <c r="KF24" s="198">
        <v>0</v>
      </c>
      <c r="KG24" s="198">
        <v>0</v>
      </c>
      <c r="KH24" s="198">
        <v>0</v>
      </c>
      <c r="KI24" s="198">
        <v>0</v>
      </c>
      <c r="KJ24" s="198">
        <v>0</v>
      </c>
      <c r="KK24" s="198">
        <v>0</v>
      </c>
      <c r="KL24" s="198">
        <v>0</v>
      </c>
      <c r="KM24" s="198">
        <v>0</v>
      </c>
      <c r="KN24" s="198">
        <v>0</v>
      </c>
      <c r="KO24" s="198">
        <v>0</v>
      </c>
      <c r="KP24" s="198">
        <v>0</v>
      </c>
      <c r="KQ24" s="198">
        <v>0</v>
      </c>
      <c r="KR24" s="198">
        <v>0</v>
      </c>
      <c r="KS24" s="198">
        <v>0</v>
      </c>
      <c r="KT24" s="198">
        <v>0</v>
      </c>
      <c r="KU24" s="198">
        <v>0</v>
      </c>
      <c r="KV24" s="198">
        <v>0</v>
      </c>
      <c r="KW24" s="198">
        <v>0</v>
      </c>
      <c r="KX24" s="198">
        <v>0</v>
      </c>
      <c r="KY24" s="198">
        <v>0</v>
      </c>
      <c r="KZ24" s="198">
        <v>0</v>
      </c>
      <c r="LA24" s="198">
        <v>0</v>
      </c>
      <c r="LB24" s="198">
        <v>0</v>
      </c>
      <c r="LC24" s="198">
        <v>0</v>
      </c>
      <c r="LD24" s="198">
        <v>0</v>
      </c>
      <c r="LE24" s="198">
        <v>0</v>
      </c>
      <c r="LF24" s="198">
        <v>0</v>
      </c>
      <c r="LG24" s="198">
        <v>0</v>
      </c>
      <c r="LH24" s="198">
        <v>0</v>
      </c>
      <c r="LI24" s="198">
        <v>0</v>
      </c>
      <c r="LJ24" s="198">
        <v>0</v>
      </c>
      <c r="LK24" s="198">
        <v>0</v>
      </c>
      <c r="LL24" s="198">
        <v>0</v>
      </c>
      <c r="LM24" s="198">
        <v>0</v>
      </c>
      <c r="LN24" s="198">
        <v>0</v>
      </c>
      <c r="LO24" s="198">
        <v>0</v>
      </c>
      <c r="LP24" s="198">
        <v>0</v>
      </c>
      <c r="LQ24" s="198">
        <v>0</v>
      </c>
      <c r="LR24" s="198">
        <v>0</v>
      </c>
      <c r="LS24" s="198">
        <v>0</v>
      </c>
      <c r="LT24" s="198">
        <v>0</v>
      </c>
      <c r="LU24" s="198">
        <v>0</v>
      </c>
      <c r="LV24" s="198">
        <v>0</v>
      </c>
      <c r="LW24" s="198">
        <v>0</v>
      </c>
      <c r="LX24" s="198">
        <v>0</v>
      </c>
      <c r="LY24" s="198">
        <v>0</v>
      </c>
      <c r="LZ24" s="198">
        <v>0</v>
      </c>
      <c r="MA24" s="198">
        <v>0</v>
      </c>
      <c r="MB24" s="198">
        <v>0</v>
      </c>
      <c r="MC24" s="198">
        <v>0</v>
      </c>
      <c r="MD24" s="198">
        <v>0</v>
      </c>
      <c r="ME24" s="198">
        <v>0</v>
      </c>
      <c r="MF24" s="198">
        <v>0</v>
      </c>
      <c r="MG24" s="198">
        <v>0</v>
      </c>
      <c r="MH24" s="198">
        <v>0</v>
      </c>
      <c r="MI24" s="198">
        <v>0</v>
      </c>
      <c r="MJ24" s="198">
        <v>0</v>
      </c>
      <c r="MK24" s="198">
        <v>0</v>
      </c>
      <c r="ML24" s="198">
        <v>0</v>
      </c>
      <c r="MM24" s="198">
        <v>0</v>
      </c>
      <c r="MN24" s="198">
        <v>0</v>
      </c>
      <c r="MO24" s="198">
        <v>0</v>
      </c>
      <c r="MP24" s="198">
        <v>0</v>
      </c>
      <c r="MQ24" s="198">
        <v>0</v>
      </c>
      <c r="MR24" s="198">
        <v>0</v>
      </c>
      <c r="MS24" s="198">
        <v>0</v>
      </c>
      <c r="MT24" s="198">
        <v>0</v>
      </c>
      <c r="MU24" s="198">
        <v>0</v>
      </c>
      <c r="MV24" s="198">
        <v>0</v>
      </c>
      <c r="MW24" s="198">
        <v>0</v>
      </c>
      <c r="MX24" s="198">
        <v>0</v>
      </c>
      <c r="MY24" s="198">
        <v>0</v>
      </c>
      <c r="MZ24" s="198">
        <v>0</v>
      </c>
      <c r="NA24" s="198">
        <v>0</v>
      </c>
      <c r="NB24" s="198">
        <v>0</v>
      </c>
      <c r="NC24" s="198">
        <v>0</v>
      </c>
      <c r="ND24" s="198">
        <v>0</v>
      </c>
      <c r="NE24" s="198">
        <v>0</v>
      </c>
      <c r="NF24" s="198">
        <v>0</v>
      </c>
      <c r="NG24" s="198">
        <v>0</v>
      </c>
      <c r="NH24" s="198">
        <v>0</v>
      </c>
      <c r="NI24" s="198">
        <v>0</v>
      </c>
      <c r="NJ24" s="198">
        <v>0</v>
      </c>
      <c r="NK24" s="198">
        <v>0</v>
      </c>
      <c r="NL24" s="198">
        <v>0</v>
      </c>
      <c r="NM24" s="198">
        <v>0</v>
      </c>
      <c r="NN24" s="198">
        <v>0</v>
      </c>
      <c r="NO24" s="198">
        <v>0</v>
      </c>
      <c r="NP24" s="198">
        <v>0</v>
      </c>
      <c r="NQ24" s="198">
        <v>0</v>
      </c>
      <c r="NR24" s="198">
        <v>0</v>
      </c>
      <c r="NS24" s="198">
        <v>0</v>
      </c>
      <c r="NT24" s="198">
        <v>0</v>
      </c>
      <c r="NU24" s="198">
        <v>0</v>
      </c>
      <c r="NV24" s="198">
        <v>0</v>
      </c>
      <c r="NW24" s="198">
        <v>0</v>
      </c>
      <c r="NX24" s="198">
        <v>0</v>
      </c>
      <c r="NY24" s="198">
        <v>0</v>
      </c>
      <c r="NZ24" s="198">
        <v>0</v>
      </c>
      <c r="OA24" s="198">
        <v>0</v>
      </c>
      <c r="OB24" s="198">
        <v>0</v>
      </c>
      <c r="OC24" s="198">
        <v>0</v>
      </c>
      <c r="OD24" s="198">
        <v>0</v>
      </c>
      <c r="OE24" s="198">
        <v>0</v>
      </c>
      <c r="OF24" s="198">
        <v>0</v>
      </c>
      <c r="OG24" s="198">
        <v>0</v>
      </c>
      <c r="OH24" s="198">
        <v>0</v>
      </c>
      <c r="OI24" s="198">
        <v>0</v>
      </c>
      <c r="OJ24" s="198">
        <v>0</v>
      </c>
      <c r="OK24" s="198">
        <v>0</v>
      </c>
      <c r="OL24" s="198">
        <v>0</v>
      </c>
      <c r="OM24" s="198">
        <v>0</v>
      </c>
      <c r="ON24" s="198">
        <v>0</v>
      </c>
      <c r="OO24" s="198">
        <v>0</v>
      </c>
      <c r="OP24" s="198">
        <v>0</v>
      </c>
      <c r="OQ24" s="198">
        <v>0</v>
      </c>
      <c r="OR24" s="198">
        <v>0</v>
      </c>
      <c r="OS24" s="198">
        <v>0</v>
      </c>
      <c r="OT24" s="198">
        <v>0</v>
      </c>
      <c r="OU24" s="198">
        <v>0</v>
      </c>
      <c r="OV24" s="198">
        <v>0</v>
      </c>
      <c r="OW24" s="198">
        <v>0</v>
      </c>
      <c r="OX24" s="198">
        <v>0</v>
      </c>
      <c r="OY24" s="198">
        <v>0</v>
      </c>
      <c r="OZ24" s="198">
        <v>0</v>
      </c>
      <c r="PA24" s="198">
        <v>0</v>
      </c>
      <c r="PB24" s="198">
        <v>0</v>
      </c>
      <c r="PC24" s="198">
        <v>0</v>
      </c>
      <c r="PD24" s="198">
        <v>0</v>
      </c>
      <c r="PE24" s="198">
        <v>0</v>
      </c>
      <c r="PF24" s="198">
        <v>0</v>
      </c>
      <c r="PG24" s="198">
        <v>0</v>
      </c>
      <c r="PH24" s="198">
        <v>0</v>
      </c>
      <c r="PI24" s="198">
        <v>0</v>
      </c>
      <c r="PJ24" s="198">
        <v>3621253</v>
      </c>
      <c r="PK24" s="198">
        <v>2123173</v>
      </c>
      <c r="PL24" s="198">
        <v>145257</v>
      </c>
      <c r="PM24" s="198">
        <v>0</v>
      </c>
      <c r="PN24" s="198">
        <v>1191086</v>
      </c>
      <c r="PO24" s="198">
        <v>2599175</v>
      </c>
      <c r="PP24" s="198">
        <v>13224</v>
      </c>
      <c r="PQ24" s="198">
        <v>0</v>
      </c>
      <c r="PR24" s="198">
        <v>311144</v>
      </c>
      <c r="PS24" s="198">
        <v>0</v>
      </c>
      <c r="PT24" s="198">
        <v>0</v>
      </c>
      <c r="PU24" s="198">
        <v>0</v>
      </c>
      <c r="PV24" s="198">
        <v>0</v>
      </c>
      <c r="PW24" s="198">
        <v>2662</v>
      </c>
      <c r="PX24" s="198">
        <v>0</v>
      </c>
      <c r="PY24" s="198">
        <v>5276006</v>
      </c>
      <c r="PZ24" s="198">
        <v>0</v>
      </c>
      <c r="QA24" s="198">
        <v>207308</v>
      </c>
      <c r="QB24" s="198">
        <v>875522</v>
      </c>
      <c r="QC24" s="198">
        <v>0</v>
      </c>
      <c r="QD24" s="294">
        <v>1</v>
      </c>
    </row>
    <row r="25" spans="1:446" x14ac:dyDescent="0.2">
      <c r="A25" s="197" t="s">
        <v>82</v>
      </c>
      <c r="B25" s="197" t="s">
        <v>82</v>
      </c>
      <c r="C25" s="198">
        <f>ROUND(UHV!H18,0)-ROUND(UHV!H288,0)</f>
        <v>0</v>
      </c>
      <c r="D25" s="307">
        <v>13231</v>
      </c>
      <c r="E25" s="197" t="s">
        <v>713</v>
      </c>
      <c r="F25" s="197">
        <v>2019</v>
      </c>
      <c r="G25" s="198">
        <v>18638735</v>
      </c>
      <c r="H25" s="198">
        <v>332813</v>
      </c>
      <c r="I25" s="198">
        <v>11072841</v>
      </c>
      <c r="J25" s="198">
        <v>3666851</v>
      </c>
      <c r="K25" s="198">
        <v>6282166</v>
      </c>
      <c r="L25" s="197" t="s">
        <v>752</v>
      </c>
      <c r="M25" s="197" t="s">
        <v>753</v>
      </c>
      <c r="N25" s="197" t="s">
        <v>754</v>
      </c>
      <c r="O25" s="198">
        <v>954</v>
      </c>
      <c r="P25" s="198">
        <v>2343</v>
      </c>
      <c r="Q25" s="198">
        <v>1084</v>
      </c>
      <c r="R25" s="198">
        <v>0</v>
      </c>
      <c r="S25" s="198">
        <v>0</v>
      </c>
      <c r="T25" s="200" t="s">
        <v>821</v>
      </c>
      <c r="U25" s="200" t="s">
        <v>822</v>
      </c>
      <c r="V25" s="200" t="s">
        <v>823</v>
      </c>
      <c r="W25" s="198">
        <v>16209</v>
      </c>
      <c r="X25" s="198">
        <v>5188</v>
      </c>
      <c r="Y25" s="198">
        <v>513</v>
      </c>
      <c r="Z25" s="198">
        <v>1089</v>
      </c>
      <c r="AA25" s="198">
        <v>0</v>
      </c>
      <c r="AB25" s="198">
        <v>996</v>
      </c>
      <c r="AC25" s="198">
        <v>198</v>
      </c>
      <c r="AD25" s="198">
        <v>0</v>
      </c>
      <c r="AE25" s="198">
        <v>0</v>
      </c>
      <c r="AF25" s="198">
        <v>0</v>
      </c>
      <c r="AG25" s="198">
        <v>0</v>
      </c>
      <c r="AH25" s="198">
        <v>0</v>
      </c>
      <c r="AI25" s="198">
        <v>0</v>
      </c>
      <c r="AJ25" s="198">
        <v>177</v>
      </c>
      <c r="AK25" s="198">
        <v>0</v>
      </c>
      <c r="AL25" s="198">
        <v>1449</v>
      </c>
      <c r="AM25" s="198">
        <v>0</v>
      </c>
      <c r="AN25" s="198">
        <v>0</v>
      </c>
      <c r="AO25" s="198">
        <v>3</v>
      </c>
      <c r="AP25" s="198">
        <v>3</v>
      </c>
      <c r="AQ25" s="198">
        <v>16684</v>
      </c>
      <c r="AR25" s="198">
        <v>1650</v>
      </c>
      <c r="AS25" s="198">
        <v>312</v>
      </c>
      <c r="AT25" s="198">
        <v>4657</v>
      </c>
      <c r="AU25" s="198">
        <v>0</v>
      </c>
      <c r="AV25" s="198">
        <v>3432</v>
      </c>
      <c r="AW25" s="198">
        <v>1083</v>
      </c>
      <c r="AX25" s="198">
        <v>0</v>
      </c>
      <c r="AY25" s="198">
        <v>0</v>
      </c>
      <c r="AZ25" s="198">
        <v>0</v>
      </c>
      <c r="BA25" s="198">
        <v>0</v>
      </c>
      <c r="BB25" s="198">
        <v>0</v>
      </c>
      <c r="BC25" s="198">
        <v>0</v>
      </c>
      <c r="BD25" s="198">
        <v>785</v>
      </c>
      <c r="BE25" s="198">
        <v>0</v>
      </c>
      <c r="BF25" s="198">
        <v>15459</v>
      </c>
      <c r="BG25" s="198">
        <v>0</v>
      </c>
      <c r="BH25" s="198">
        <v>333</v>
      </c>
      <c r="BI25" s="198">
        <v>279</v>
      </c>
      <c r="BJ25" s="198">
        <v>324</v>
      </c>
      <c r="BK25" s="198">
        <v>3795</v>
      </c>
      <c r="BL25" s="198">
        <v>675</v>
      </c>
      <c r="BM25" s="198">
        <v>0</v>
      </c>
      <c r="BN25" s="198">
        <v>5136</v>
      </c>
      <c r="BO25" s="198">
        <v>0</v>
      </c>
      <c r="BP25" s="198">
        <v>531</v>
      </c>
      <c r="BQ25" s="198">
        <v>0</v>
      </c>
      <c r="BR25" s="198">
        <v>0</v>
      </c>
      <c r="BS25" s="198">
        <v>0</v>
      </c>
      <c r="BT25" s="198">
        <v>0</v>
      </c>
      <c r="BU25" s="198">
        <v>0</v>
      </c>
      <c r="BV25" s="198">
        <v>0</v>
      </c>
      <c r="BW25" s="198">
        <v>0</v>
      </c>
      <c r="BX25" s="198">
        <v>0</v>
      </c>
      <c r="BY25" s="198">
        <v>0</v>
      </c>
      <c r="BZ25" s="198">
        <v>8421</v>
      </c>
      <c r="CA25" s="198">
        <v>0</v>
      </c>
      <c r="CB25" s="198">
        <v>0</v>
      </c>
      <c r="CC25" s="198">
        <v>42</v>
      </c>
      <c r="CD25" s="198">
        <v>0</v>
      </c>
      <c r="CE25" s="198">
        <v>0</v>
      </c>
      <c r="CF25" s="198">
        <v>0</v>
      </c>
      <c r="CG25" s="198">
        <v>0</v>
      </c>
      <c r="CH25" s="198">
        <v>0</v>
      </c>
      <c r="CI25" s="198">
        <v>0</v>
      </c>
      <c r="CJ25" s="198">
        <v>0</v>
      </c>
      <c r="CK25" s="198">
        <v>0</v>
      </c>
      <c r="CL25" s="198">
        <v>0</v>
      </c>
      <c r="CM25" s="198">
        <v>0</v>
      </c>
      <c r="CN25" s="198">
        <v>0</v>
      </c>
      <c r="CO25" s="198">
        <v>0</v>
      </c>
      <c r="CP25" s="198">
        <v>0</v>
      </c>
      <c r="CQ25" s="198">
        <v>0</v>
      </c>
      <c r="CR25" s="198">
        <v>0</v>
      </c>
      <c r="CS25" s="198">
        <v>0</v>
      </c>
      <c r="CT25" s="198">
        <v>0</v>
      </c>
      <c r="CU25" s="198">
        <v>0</v>
      </c>
      <c r="CV25" s="198">
        <v>0</v>
      </c>
      <c r="CW25" s="198">
        <v>0</v>
      </c>
      <c r="CX25" s="198">
        <v>0</v>
      </c>
      <c r="CY25" s="198">
        <v>0</v>
      </c>
      <c r="CZ25" s="198">
        <v>0</v>
      </c>
      <c r="DA25" s="198">
        <v>0</v>
      </c>
      <c r="DB25" s="198">
        <v>0</v>
      </c>
      <c r="DC25" s="198">
        <v>0</v>
      </c>
      <c r="DD25" s="198">
        <v>0</v>
      </c>
      <c r="DE25" s="198">
        <v>0</v>
      </c>
      <c r="DF25" s="198">
        <v>0</v>
      </c>
      <c r="DG25" s="198">
        <v>0</v>
      </c>
      <c r="DH25" s="198">
        <v>0</v>
      </c>
      <c r="DI25" s="198">
        <v>0</v>
      </c>
      <c r="DJ25" s="198">
        <v>0</v>
      </c>
      <c r="DK25" s="198">
        <v>0</v>
      </c>
      <c r="DL25" s="198">
        <v>0</v>
      </c>
      <c r="DM25" s="198">
        <v>0</v>
      </c>
      <c r="DN25" s="198">
        <v>0</v>
      </c>
      <c r="DO25" s="198">
        <v>0</v>
      </c>
      <c r="DP25" s="198">
        <v>0</v>
      </c>
      <c r="DQ25" s="198">
        <v>0</v>
      </c>
      <c r="DR25" s="198">
        <v>0</v>
      </c>
      <c r="DS25" s="198">
        <v>1106363</v>
      </c>
      <c r="DT25" s="198">
        <v>413547</v>
      </c>
      <c r="DU25" s="198">
        <v>88121</v>
      </c>
      <c r="DV25" s="198">
        <v>92554</v>
      </c>
      <c r="DW25" s="198">
        <v>0</v>
      </c>
      <c r="DX25" s="198">
        <v>31911</v>
      </c>
      <c r="DY25" s="198">
        <v>9560</v>
      </c>
      <c r="DZ25" s="198">
        <v>0</v>
      </c>
      <c r="EA25" s="198">
        <v>0</v>
      </c>
      <c r="EB25" s="198">
        <v>0</v>
      </c>
      <c r="EC25" s="198">
        <v>0</v>
      </c>
      <c r="ED25" s="198">
        <v>0</v>
      </c>
      <c r="EE25" s="198">
        <v>0</v>
      </c>
      <c r="EF25" s="198">
        <v>41544</v>
      </c>
      <c r="EG25" s="198">
        <v>0</v>
      </c>
      <c r="EH25" s="198">
        <v>213668</v>
      </c>
      <c r="EI25" s="198">
        <v>0</v>
      </c>
      <c r="EJ25" s="198">
        <v>0</v>
      </c>
      <c r="EK25" s="198">
        <v>188</v>
      </c>
      <c r="EL25" s="198">
        <v>2065</v>
      </c>
      <c r="EM25" s="198">
        <v>1379913</v>
      </c>
      <c r="EN25" s="198">
        <v>256838</v>
      </c>
      <c r="EO25" s="198">
        <v>89397</v>
      </c>
      <c r="EP25" s="198">
        <v>697513</v>
      </c>
      <c r="EQ25" s="198">
        <v>0</v>
      </c>
      <c r="ER25" s="198">
        <v>197540</v>
      </c>
      <c r="ES25" s="198">
        <v>85190</v>
      </c>
      <c r="ET25" s="198">
        <v>0</v>
      </c>
      <c r="EU25" s="198">
        <v>0</v>
      </c>
      <c r="EV25" s="198">
        <v>0</v>
      </c>
      <c r="EW25" s="198">
        <v>0</v>
      </c>
      <c r="EX25" s="198">
        <v>0</v>
      </c>
      <c r="EY25" s="198">
        <v>0</v>
      </c>
      <c r="EZ25" s="198">
        <v>140815</v>
      </c>
      <c r="FA25" s="198">
        <v>0</v>
      </c>
      <c r="FB25" s="198">
        <v>2230143</v>
      </c>
      <c r="FC25" s="198">
        <v>0</v>
      </c>
      <c r="FD25" s="198">
        <v>85543</v>
      </c>
      <c r="FE25" s="198">
        <v>34530</v>
      </c>
      <c r="FF25" s="198">
        <v>154866</v>
      </c>
      <c r="FG25" s="198">
        <v>899495</v>
      </c>
      <c r="FH25" s="198">
        <v>152690</v>
      </c>
      <c r="FI25" s="198">
        <v>0</v>
      </c>
      <c r="FJ25" s="198">
        <v>1138916</v>
      </c>
      <c r="FK25" s="198">
        <v>0</v>
      </c>
      <c r="FL25" s="198">
        <v>157600</v>
      </c>
      <c r="FM25" s="198">
        <v>0</v>
      </c>
      <c r="FN25" s="198">
        <v>0</v>
      </c>
      <c r="FO25" s="198">
        <v>0</v>
      </c>
      <c r="FP25" s="198">
        <v>0</v>
      </c>
      <c r="FQ25" s="198">
        <v>0</v>
      </c>
      <c r="FR25" s="198">
        <v>0</v>
      </c>
      <c r="FS25" s="198">
        <v>0</v>
      </c>
      <c r="FT25" s="198">
        <v>0</v>
      </c>
      <c r="FU25" s="198">
        <v>0</v>
      </c>
      <c r="FV25" s="198">
        <v>1918011</v>
      </c>
      <c r="FW25" s="198">
        <v>0</v>
      </c>
      <c r="FX25" s="198">
        <v>0</v>
      </c>
      <c r="FY25" s="198">
        <v>35526</v>
      </c>
      <c r="FZ25" s="198">
        <v>0</v>
      </c>
      <c r="GA25" s="198">
        <v>0</v>
      </c>
      <c r="GB25" s="198">
        <v>0</v>
      </c>
      <c r="GC25" s="198">
        <v>0</v>
      </c>
      <c r="GD25" s="198">
        <v>0</v>
      </c>
      <c r="GE25" s="198">
        <v>0</v>
      </c>
      <c r="GF25" s="198">
        <v>0</v>
      </c>
      <c r="GG25" s="198">
        <v>0</v>
      </c>
      <c r="GH25" s="198">
        <v>0</v>
      </c>
      <c r="GI25" s="198">
        <v>0</v>
      </c>
      <c r="GJ25" s="198">
        <v>0</v>
      </c>
      <c r="GK25" s="198">
        <v>0</v>
      </c>
      <c r="GL25" s="198">
        <v>0</v>
      </c>
      <c r="GM25" s="198">
        <v>0</v>
      </c>
      <c r="GN25" s="198">
        <v>0</v>
      </c>
      <c r="GO25" s="198">
        <v>0</v>
      </c>
      <c r="GP25" s="198">
        <v>0</v>
      </c>
      <c r="GQ25" s="198">
        <v>0</v>
      </c>
      <c r="GR25" s="198">
        <v>0</v>
      </c>
      <c r="GS25" s="198">
        <v>0</v>
      </c>
      <c r="GT25" s="198">
        <v>0</v>
      </c>
      <c r="GU25" s="198">
        <v>0</v>
      </c>
      <c r="GV25" s="198">
        <v>0</v>
      </c>
      <c r="GW25" s="198">
        <v>0</v>
      </c>
      <c r="GX25" s="198">
        <v>0</v>
      </c>
      <c r="GY25" s="198">
        <v>0</v>
      </c>
      <c r="GZ25" s="198">
        <v>0</v>
      </c>
      <c r="HA25" s="198">
        <v>0</v>
      </c>
      <c r="HB25" s="198">
        <v>0</v>
      </c>
      <c r="HC25" s="198">
        <v>0</v>
      </c>
      <c r="HD25" s="198">
        <v>0</v>
      </c>
      <c r="HE25" s="198">
        <v>0</v>
      </c>
      <c r="HF25" s="198">
        <v>0</v>
      </c>
      <c r="HG25" s="198">
        <v>0</v>
      </c>
      <c r="HH25" s="198">
        <v>0</v>
      </c>
      <c r="HI25" s="198">
        <v>0</v>
      </c>
      <c r="HJ25" s="198">
        <v>0</v>
      </c>
      <c r="HK25" s="198">
        <v>0</v>
      </c>
      <c r="HL25" s="198">
        <v>0</v>
      </c>
      <c r="HM25" s="198">
        <v>0</v>
      </c>
      <c r="HN25" s="198">
        <v>0</v>
      </c>
      <c r="HP25" s="199" t="s">
        <v>156</v>
      </c>
      <c r="HQ25" s="197">
        <f>'Relative Weights'!$H$1</f>
        <v>2019</v>
      </c>
      <c r="HR25" s="198">
        <v>0</v>
      </c>
      <c r="HS25" s="198">
        <v>0</v>
      </c>
      <c r="HT25" s="198">
        <v>0</v>
      </c>
      <c r="HU25" s="198">
        <v>0</v>
      </c>
      <c r="HV25" s="198">
        <v>0</v>
      </c>
      <c r="HW25" s="198">
        <v>0</v>
      </c>
      <c r="HX25" s="198">
        <v>0</v>
      </c>
      <c r="HY25" s="198">
        <v>0</v>
      </c>
      <c r="HZ25" s="198">
        <v>0</v>
      </c>
      <c r="IA25" s="198">
        <v>0</v>
      </c>
      <c r="IB25" s="198">
        <v>0</v>
      </c>
      <c r="IC25" s="198">
        <v>0</v>
      </c>
      <c r="ID25" s="198">
        <v>0</v>
      </c>
      <c r="IE25" s="198">
        <v>0</v>
      </c>
      <c r="IF25" s="198">
        <v>0</v>
      </c>
      <c r="IG25" s="198">
        <v>0</v>
      </c>
      <c r="IH25" s="198">
        <v>0</v>
      </c>
      <c r="II25" s="198">
        <v>0</v>
      </c>
      <c r="IJ25" s="198">
        <v>0</v>
      </c>
      <c r="IK25" s="198">
        <v>0</v>
      </c>
      <c r="IL25" s="198">
        <v>0</v>
      </c>
      <c r="IM25" s="198">
        <v>0</v>
      </c>
      <c r="IN25" s="198">
        <v>0</v>
      </c>
      <c r="IO25" s="198">
        <v>0</v>
      </c>
      <c r="IP25" s="198">
        <v>0</v>
      </c>
      <c r="IQ25" s="198">
        <v>0</v>
      </c>
      <c r="IR25" s="198">
        <v>0</v>
      </c>
      <c r="IS25" s="198">
        <v>0</v>
      </c>
      <c r="IT25" s="198">
        <v>0</v>
      </c>
      <c r="IU25" s="198">
        <v>0</v>
      </c>
      <c r="IV25" s="198">
        <v>0</v>
      </c>
      <c r="IW25" s="198">
        <v>0</v>
      </c>
      <c r="IX25" s="198">
        <v>0</v>
      </c>
      <c r="IY25" s="198">
        <v>0</v>
      </c>
      <c r="IZ25" s="198">
        <v>0</v>
      </c>
      <c r="JA25" s="198">
        <v>0</v>
      </c>
      <c r="JB25" s="198">
        <v>0</v>
      </c>
      <c r="JC25" s="198">
        <v>0</v>
      </c>
      <c r="JD25" s="198">
        <v>0</v>
      </c>
      <c r="JE25" s="198">
        <v>0</v>
      </c>
      <c r="JF25" s="198">
        <v>0</v>
      </c>
      <c r="JG25" s="198">
        <v>0</v>
      </c>
      <c r="JH25" s="198">
        <v>0</v>
      </c>
      <c r="JI25" s="198">
        <v>0</v>
      </c>
      <c r="JJ25" s="198">
        <v>0</v>
      </c>
      <c r="JK25" s="198">
        <v>0</v>
      </c>
      <c r="JL25" s="198">
        <v>0</v>
      </c>
      <c r="JM25" s="198">
        <v>0</v>
      </c>
      <c r="JN25" s="198">
        <v>0</v>
      </c>
      <c r="JO25" s="198">
        <v>0</v>
      </c>
      <c r="JP25" s="198">
        <v>0</v>
      </c>
      <c r="JQ25" s="198">
        <v>0</v>
      </c>
      <c r="JR25" s="198">
        <v>0</v>
      </c>
      <c r="JS25" s="198">
        <v>0</v>
      </c>
      <c r="JT25" s="198">
        <v>0</v>
      </c>
      <c r="JU25" s="198">
        <v>0</v>
      </c>
      <c r="JV25" s="198">
        <v>0</v>
      </c>
      <c r="JW25" s="198">
        <v>0</v>
      </c>
      <c r="JX25" s="198">
        <v>0</v>
      </c>
      <c r="JY25" s="198">
        <v>0</v>
      </c>
      <c r="JZ25" s="198">
        <v>0</v>
      </c>
      <c r="KA25" s="198">
        <v>0</v>
      </c>
      <c r="KB25" s="198">
        <v>0</v>
      </c>
      <c r="KC25" s="198">
        <v>0</v>
      </c>
      <c r="KD25" s="198">
        <v>0</v>
      </c>
      <c r="KE25" s="198">
        <v>0</v>
      </c>
      <c r="KF25" s="198">
        <v>0</v>
      </c>
      <c r="KG25" s="198">
        <v>0</v>
      </c>
      <c r="KH25" s="198">
        <v>0</v>
      </c>
      <c r="KI25" s="198">
        <v>0</v>
      </c>
      <c r="KJ25" s="198">
        <v>0</v>
      </c>
      <c r="KK25" s="198">
        <v>0</v>
      </c>
      <c r="KL25" s="198">
        <v>0</v>
      </c>
      <c r="KM25" s="198">
        <v>0</v>
      </c>
      <c r="KN25" s="198">
        <v>0</v>
      </c>
      <c r="KO25" s="198">
        <v>0</v>
      </c>
      <c r="KP25" s="198">
        <v>0</v>
      </c>
      <c r="KQ25" s="198">
        <v>0</v>
      </c>
      <c r="KR25" s="198">
        <v>0</v>
      </c>
      <c r="KS25" s="198">
        <v>0</v>
      </c>
      <c r="KT25" s="198">
        <v>0</v>
      </c>
      <c r="KU25" s="198">
        <v>0</v>
      </c>
      <c r="KV25" s="198">
        <v>0</v>
      </c>
      <c r="KW25" s="198">
        <v>0</v>
      </c>
      <c r="KX25" s="198">
        <v>0</v>
      </c>
      <c r="KY25" s="198">
        <v>0</v>
      </c>
      <c r="KZ25" s="198">
        <v>0</v>
      </c>
      <c r="LA25" s="198">
        <v>0</v>
      </c>
      <c r="LB25" s="198">
        <v>0</v>
      </c>
      <c r="LC25" s="198">
        <v>0</v>
      </c>
      <c r="LD25" s="198">
        <v>0</v>
      </c>
      <c r="LE25" s="198">
        <v>0</v>
      </c>
      <c r="LF25" s="198">
        <v>0</v>
      </c>
      <c r="LG25" s="198">
        <v>0</v>
      </c>
      <c r="LH25" s="198">
        <v>0</v>
      </c>
      <c r="LI25" s="198">
        <v>0</v>
      </c>
      <c r="LJ25" s="198">
        <v>0</v>
      </c>
      <c r="LK25" s="198">
        <v>0</v>
      </c>
      <c r="LL25" s="198">
        <v>0</v>
      </c>
      <c r="LM25" s="198">
        <v>0</v>
      </c>
      <c r="LN25" s="198">
        <v>0</v>
      </c>
      <c r="LO25" s="198">
        <v>0</v>
      </c>
      <c r="LP25" s="198">
        <v>0</v>
      </c>
      <c r="LQ25" s="198">
        <v>0</v>
      </c>
      <c r="LR25" s="198">
        <v>0</v>
      </c>
      <c r="LS25" s="198">
        <v>0</v>
      </c>
      <c r="LT25" s="198">
        <v>0</v>
      </c>
      <c r="LU25" s="198">
        <v>0</v>
      </c>
      <c r="LV25" s="198">
        <v>0</v>
      </c>
      <c r="LW25" s="198">
        <v>0</v>
      </c>
      <c r="LX25" s="198">
        <v>0</v>
      </c>
      <c r="LY25" s="198">
        <v>0</v>
      </c>
      <c r="LZ25" s="198">
        <v>0</v>
      </c>
      <c r="MA25" s="198">
        <v>0</v>
      </c>
      <c r="MB25" s="198">
        <v>0</v>
      </c>
      <c r="MC25" s="198">
        <v>0</v>
      </c>
      <c r="MD25" s="198">
        <v>0</v>
      </c>
      <c r="ME25" s="198">
        <v>0</v>
      </c>
      <c r="MF25" s="198">
        <v>0</v>
      </c>
      <c r="MG25" s="198">
        <v>0</v>
      </c>
      <c r="MH25" s="198">
        <v>0</v>
      </c>
      <c r="MI25" s="198">
        <v>0</v>
      </c>
      <c r="MJ25" s="198">
        <v>0</v>
      </c>
      <c r="MK25" s="198">
        <v>0</v>
      </c>
      <c r="ML25" s="198">
        <v>0</v>
      </c>
      <c r="MM25" s="198">
        <v>0</v>
      </c>
      <c r="MN25" s="198">
        <v>0</v>
      </c>
      <c r="MO25" s="198">
        <v>0</v>
      </c>
      <c r="MP25" s="198">
        <v>0</v>
      </c>
      <c r="MQ25" s="198">
        <v>0</v>
      </c>
      <c r="MR25" s="198">
        <v>0</v>
      </c>
      <c r="MS25" s="198">
        <v>0</v>
      </c>
      <c r="MT25" s="198">
        <v>0</v>
      </c>
      <c r="MU25" s="198">
        <v>0</v>
      </c>
      <c r="MV25" s="198">
        <v>0</v>
      </c>
      <c r="MW25" s="198">
        <v>0</v>
      </c>
      <c r="MX25" s="198">
        <v>0</v>
      </c>
      <c r="MY25" s="198">
        <v>0</v>
      </c>
      <c r="MZ25" s="198">
        <v>0</v>
      </c>
      <c r="NA25" s="198">
        <v>0</v>
      </c>
      <c r="NB25" s="198">
        <v>0</v>
      </c>
      <c r="NC25" s="198">
        <v>0</v>
      </c>
      <c r="ND25" s="198">
        <v>0</v>
      </c>
      <c r="NE25" s="198">
        <v>0</v>
      </c>
      <c r="NF25" s="198">
        <v>0</v>
      </c>
      <c r="NG25" s="198">
        <v>0</v>
      </c>
      <c r="NH25" s="198">
        <v>0</v>
      </c>
      <c r="NI25" s="198">
        <v>0</v>
      </c>
      <c r="NJ25" s="198">
        <v>0</v>
      </c>
      <c r="NK25" s="198">
        <v>0</v>
      </c>
      <c r="NL25" s="198">
        <v>0</v>
      </c>
      <c r="NM25" s="198">
        <v>0</v>
      </c>
      <c r="NN25" s="198">
        <v>0</v>
      </c>
      <c r="NO25" s="198">
        <v>0</v>
      </c>
      <c r="NP25" s="198">
        <v>0</v>
      </c>
      <c r="NQ25" s="198">
        <v>0</v>
      </c>
      <c r="NR25" s="198">
        <v>0</v>
      </c>
      <c r="NS25" s="198">
        <v>0</v>
      </c>
      <c r="NT25" s="198">
        <v>0</v>
      </c>
      <c r="NU25" s="198">
        <v>0</v>
      </c>
      <c r="NV25" s="198">
        <v>0</v>
      </c>
      <c r="NW25" s="198">
        <v>0</v>
      </c>
      <c r="NX25" s="198">
        <v>0</v>
      </c>
      <c r="NY25" s="198">
        <v>0</v>
      </c>
      <c r="NZ25" s="198">
        <v>0</v>
      </c>
      <c r="OA25" s="198">
        <v>0</v>
      </c>
      <c r="OB25" s="198">
        <v>0</v>
      </c>
      <c r="OC25" s="198">
        <v>0</v>
      </c>
      <c r="OD25" s="198">
        <v>0</v>
      </c>
      <c r="OE25" s="198">
        <v>0</v>
      </c>
      <c r="OF25" s="198">
        <v>0</v>
      </c>
      <c r="OG25" s="198">
        <v>0</v>
      </c>
      <c r="OH25" s="198">
        <v>0</v>
      </c>
      <c r="OI25" s="198">
        <v>0</v>
      </c>
      <c r="OJ25" s="198">
        <v>0</v>
      </c>
      <c r="OK25" s="198">
        <v>0</v>
      </c>
      <c r="OL25" s="198">
        <v>0</v>
      </c>
      <c r="OM25" s="198">
        <v>0</v>
      </c>
      <c r="ON25" s="198">
        <v>0</v>
      </c>
      <c r="OO25" s="198">
        <v>0</v>
      </c>
      <c r="OP25" s="198">
        <v>0</v>
      </c>
      <c r="OQ25" s="198">
        <v>0</v>
      </c>
      <c r="OR25" s="198">
        <v>0</v>
      </c>
      <c r="OS25" s="198">
        <v>0</v>
      </c>
      <c r="OT25" s="198">
        <v>0</v>
      </c>
      <c r="OU25" s="198">
        <v>0</v>
      </c>
      <c r="OV25" s="198">
        <v>0</v>
      </c>
      <c r="OW25" s="198">
        <v>0</v>
      </c>
      <c r="OX25" s="198">
        <v>0</v>
      </c>
      <c r="OY25" s="198">
        <v>0</v>
      </c>
      <c r="OZ25" s="198">
        <v>0</v>
      </c>
      <c r="PA25" s="198">
        <v>0</v>
      </c>
      <c r="PB25" s="198">
        <v>0</v>
      </c>
      <c r="PC25" s="198">
        <v>0</v>
      </c>
      <c r="PD25" s="198">
        <v>0</v>
      </c>
      <c r="PE25" s="198">
        <v>0</v>
      </c>
      <c r="PF25" s="198">
        <v>0</v>
      </c>
      <c r="PG25" s="198">
        <v>0</v>
      </c>
      <c r="PH25" s="198">
        <v>0</v>
      </c>
      <c r="PI25" s="198">
        <v>0</v>
      </c>
      <c r="PJ25" s="198">
        <v>2125904</v>
      </c>
      <c r="PK25" s="198">
        <v>516803</v>
      </c>
      <c r="PL25" s="198">
        <v>111462</v>
      </c>
      <c r="PM25" s="198">
        <v>0</v>
      </c>
      <c r="PN25" s="198">
        <v>1211196</v>
      </c>
      <c r="PO25" s="198">
        <v>243027</v>
      </c>
      <c r="PP25" s="198">
        <v>59493</v>
      </c>
      <c r="PQ25" s="198">
        <v>0</v>
      </c>
      <c r="PR25" s="198">
        <v>0</v>
      </c>
      <c r="PS25" s="198">
        <v>0</v>
      </c>
      <c r="PT25" s="198">
        <v>0</v>
      </c>
      <c r="PU25" s="198">
        <v>0</v>
      </c>
      <c r="PV25" s="198">
        <v>0</v>
      </c>
      <c r="PW25" s="198">
        <v>114502</v>
      </c>
      <c r="PX25" s="198">
        <v>0</v>
      </c>
      <c r="PY25" s="198">
        <v>2738760</v>
      </c>
      <c r="PZ25" s="198">
        <v>0</v>
      </c>
      <c r="QA25" s="198">
        <v>53712</v>
      </c>
      <c r="QB25" s="198">
        <v>44106</v>
      </c>
      <c r="QC25" s="198">
        <v>98536</v>
      </c>
      <c r="QD25" s="294">
        <v>1</v>
      </c>
    </row>
    <row r="26" spans="1:446" x14ac:dyDescent="0.2">
      <c r="A26" s="197" t="s">
        <v>177</v>
      </c>
      <c r="B26" s="197" t="s">
        <v>94</v>
      </c>
      <c r="C26" s="198">
        <f>ROUND(MID!H18,0)-ROUND(MID!H288,0)</f>
        <v>0</v>
      </c>
      <c r="D26" s="307">
        <v>3592</v>
      </c>
      <c r="E26" s="197" t="s">
        <v>691</v>
      </c>
      <c r="F26" s="197">
        <v>2019</v>
      </c>
      <c r="G26" s="198">
        <v>39359221</v>
      </c>
      <c r="H26" s="198">
        <v>1124955</v>
      </c>
      <c r="I26" s="198">
        <v>15935163</v>
      </c>
      <c r="J26" s="198">
        <v>14093940</v>
      </c>
      <c r="K26" s="198">
        <v>9195010</v>
      </c>
      <c r="L26" s="197" t="s">
        <v>755</v>
      </c>
      <c r="M26" s="197" t="s">
        <v>756</v>
      </c>
      <c r="N26" s="197" t="s">
        <v>757</v>
      </c>
      <c r="O26" s="198">
        <v>2162</v>
      </c>
      <c r="P26" s="198">
        <v>2940</v>
      </c>
      <c r="Q26" s="198">
        <v>610</v>
      </c>
      <c r="R26" s="198">
        <v>0</v>
      </c>
      <c r="S26" s="198">
        <v>0</v>
      </c>
      <c r="T26" s="200" t="s">
        <v>824</v>
      </c>
      <c r="U26" s="200" t="s">
        <v>825</v>
      </c>
      <c r="V26" s="200" t="s">
        <v>826</v>
      </c>
      <c r="W26" s="198">
        <v>40511</v>
      </c>
      <c r="X26" s="198">
        <v>13612</v>
      </c>
      <c r="Y26" s="198">
        <v>5797</v>
      </c>
      <c r="Z26" s="198">
        <v>2130</v>
      </c>
      <c r="AA26" s="198">
        <v>9</v>
      </c>
      <c r="AB26" s="198">
        <v>2516</v>
      </c>
      <c r="AC26" s="198">
        <v>12</v>
      </c>
      <c r="AD26" s="198">
        <v>0</v>
      </c>
      <c r="AE26" s="198">
        <v>202</v>
      </c>
      <c r="AF26" s="198">
        <v>0</v>
      </c>
      <c r="AG26" s="198">
        <v>0</v>
      </c>
      <c r="AH26" s="198">
        <v>306</v>
      </c>
      <c r="AI26" s="198">
        <v>121</v>
      </c>
      <c r="AJ26" s="198">
        <v>3060</v>
      </c>
      <c r="AK26" s="198">
        <v>0</v>
      </c>
      <c r="AL26" s="198">
        <v>5737</v>
      </c>
      <c r="AM26" s="198">
        <v>0</v>
      </c>
      <c r="AN26" s="198">
        <v>0</v>
      </c>
      <c r="AO26" s="198">
        <v>526</v>
      </c>
      <c r="AP26" s="198">
        <v>423</v>
      </c>
      <c r="AQ26" s="198">
        <v>10943</v>
      </c>
      <c r="AR26" s="198">
        <v>5371</v>
      </c>
      <c r="AS26" s="198">
        <v>2010</v>
      </c>
      <c r="AT26" s="198">
        <v>2856</v>
      </c>
      <c r="AU26" s="198">
        <v>234</v>
      </c>
      <c r="AV26" s="198">
        <v>2030</v>
      </c>
      <c r="AW26" s="198">
        <v>324</v>
      </c>
      <c r="AX26" s="198">
        <v>0</v>
      </c>
      <c r="AY26" s="198">
        <v>971</v>
      </c>
      <c r="AZ26" s="198">
        <v>0</v>
      </c>
      <c r="BA26" s="198">
        <v>0</v>
      </c>
      <c r="BB26" s="198">
        <v>0</v>
      </c>
      <c r="BC26" s="198">
        <v>0</v>
      </c>
      <c r="BD26" s="198">
        <v>9447</v>
      </c>
      <c r="BE26" s="198">
        <v>0</v>
      </c>
      <c r="BF26" s="198">
        <v>9064</v>
      </c>
      <c r="BG26" s="198">
        <v>0</v>
      </c>
      <c r="BH26" s="198">
        <v>345</v>
      </c>
      <c r="BI26" s="198">
        <v>891</v>
      </c>
      <c r="BJ26" s="198">
        <v>9211</v>
      </c>
      <c r="BK26" s="198">
        <v>1771</v>
      </c>
      <c r="BL26" s="198">
        <v>609</v>
      </c>
      <c r="BM26" s="198">
        <v>3</v>
      </c>
      <c r="BN26" s="198">
        <v>3205</v>
      </c>
      <c r="BO26" s="198">
        <v>0</v>
      </c>
      <c r="BP26" s="198">
        <v>387</v>
      </c>
      <c r="BQ26" s="198">
        <v>63</v>
      </c>
      <c r="BR26" s="198">
        <v>0</v>
      </c>
      <c r="BS26" s="198">
        <v>0</v>
      </c>
      <c r="BT26" s="198">
        <v>0</v>
      </c>
      <c r="BU26" s="198">
        <v>0</v>
      </c>
      <c r="BV26" s="198">
        <v>0</v>
      </c>
      <c r="BW26" s="198">
        <v>0</v>
      </c>
      <c r="BX26" s="198">
        <v>959</v>
      </c>
      <c r="BY26" s="198">
        <v>0</v>
      </c>
      <c r="BZ26" s="198">
        <v>1674</v>
      </c>
      <c r="CA26" s="198">
        <v>0</v>
      </c>
      <c r="CB26" s="198">
        <v>0</v>
      </c>
      <c r="CC26" s="198">
        <v>36</v>
      </c>
      <c r="CD26" s="198">
        <v>1468</v>
      </c>
      <c r="CE26" s="198">
        <v>0</v>
      </c>
      <c r="CF26" s="198">
        <v>0</v>
      </c>
      <c r="CG26" s="198">
        <v>0</v>
      </c>
      <c r="CH26" s="198">
        <v>0</v>
      </c>
      <c r="CI26" s="198">
        <v>0</v>
      </c>
      <c r="CJ26" s="198">
        <v>0</v>
      </c>
      <c r="CK26" s="198">
        <v>0</v>
      </c>
      <c r="CL26" s="198">
        <v>0</v>
      </c>
      <c r="CM26" s="198">
        <v>0</v>
      </c>
      <c r="CN26" s="198">
        <v>0</v>
      </c>
      <c r="CO26" s="198">
        <v>0</v>
      </c>
      <c r="CP26" s="198">
        <v>0</v>
      </c>
      <c r="CQ26" s="198">
        <v>0</v>
      </c>
      <c r="CR26" s="198">
        <v>0</v>
      </c>
      <c r="CS26" s="198">
        <v>0</v>
      </c>
      <c r="CT26" s="198">
        <v>0</v>
      </c>
      <c r="CU26" s="198">
        <v>0</v>
      </c>
      <c r="CV26" s="198">
        <v>0</v>
      </c>
      <c r="CW26" s="198">
        <v>0</v>
      </c>
      <c r="CX26" s="198">
        <v>0</v>
      </c>
      <c r="CY26" s="198">
        <v>0</v>
      </c>
      <c r="CZ26" s="198">
        <v>0</v>
      </c>
      <c r="DA26" s="198">
        <v>0</v>
      </c>
      <c r="DB26" s="198">
        <v>0</v>
      </c>
      <c r="DC26" s="198">
        <v>0</v>
      </c>
      <c r="DD26" s="198">
        <v>0</v>
      </c>
      <c r="DE26" s="198">
        <v>0</v>
      </c>
      <c r="DF26" s="198">
        <v>0</v>
      </c>
      <c r="DG26" s="198">
        <v>0</v>
      </c>
      <c r="DH26" s="198">
        <v>0</v>
      </c>
      <c r="DI26" s="198">
        <v>0</v>
      </c>
      <c r="DJ26" s="198">
        <v>0</v>
      </c>
      <c r="DK26" s="198">
        <v>0</v>
      </c>
      <c r="DL26" s="198">
        <v>0</v>
      </c>
      <c r="DM26" s="198">
        <v>0</v>
      </c>
      <c r="DN26" s="198">
        <v>0</v>
      </c>
      <c r="DO26" s="198">
        <v>0</v>
      </c>
      <c r="DP26" s="198">
        <v>0</v>
      </c>
      <c r="DQ26" s="198">
        <v>0</v>
      </c>
      <c r="DR26" s="198">
        <v>0</v>
      </c>
      <c r="DS26" s="198">
        <v>3296549</v>
      </c>
      <c r="DT26" s="198">
        <v>1146731</v>
      </c>
      <c r="DU26" s="198">
        <v>697318</v>
      </c>
      <c r="DV26" s="198">
        <v>191141</v>
      </c>
      <c r="DW26" s="198">
        <v>566</v>
      </c>
      <c r="DX26" s="198">
        <v>509453</v>
      </c>
      <c r="DY26" s="198">
        <v>1271</v>
      </c>
      <c r="DZ26" s="198">
        <v>0</v>
      </c>
      <c r="EA26" s="198">
        <v>14994</v>
      </c>
      <c r="EB26" s="198">
        <v>0</v>
      </c>
      <c r="EC26" s="198">
        <v>0</v>
      </c>
      <c r="ED26" s="198">
        <v>69288</v>
      </c>
      <c r="EE26" s="198">
        <v>4489</v>
      </c>
      <c r="EF26" s="198">
        <v>340930</v>
      </c>
      <c r="EG26" s="198">
        <v>0</v>
      </c>
      <c r="EH26" s="198">
        <v>658230</v>
      </c>
      <c r="EI26" s="198">
        <v>0</v>
      </c>
      <c r="EJ26" s="198">
        <v>0</v>
      </c>
      <c r="EK26" s="198">
        <v>87160</v>
      </c>
      <c r="EL26" s="198">
        <v>37925</v>
      </c>
      <c r="EM26" s="198">
        <v>1493924</v>
      </c>
      <c r="EN26" s="198">
        <v>1015180</v>
      </c>
      <c r="EO26" s="198">
        <v>808300</v>
      </c>
      <c r="EP26" s="198">
        <v>300108</v>
      </c>
      <c r="EQ26" s="198">
        <v>34784</v>
      </c>
      <c r="ER26" s="198">
        <v>554725</v>
      </c>
      <c r="ES26" s="198">
        <v>33012</v>
      </c>
      <c r="ET26" s="198">
        <v>0</v>
      </c>
      <c r="EU26" s="198">
        <v>195832</v>
      </c>
      <c r="EV26" s="198">
        <v>0</v>
      </c>
      <c r="EW26" s="198">
        <v>0</v>
      </c>
      <c r="EX26" s="198">
        <v>0</v>
      </c>
      <c r="EY26" s="198">
        <v>0</v>
      </c>
      <c r="EZ26" s="198">
        <v>1183231</v>
      </c>
      <c r="FA26" s="198">
        <v>0</v>
      </c>
      <c r="FB26" s="198">
        <v>2066553</v>
      </c>
      <c r="FC26" s="198">
        <v>0</v>
      </c>
      <c r="FD26" s="198">
        <v>143312</v>
      </c>
      <c r="FE26" s="198">
        <v>138832</v>
      </c>
      <c r="FF26" s="198">
        <v>958162</v>
      </c>
      <c r="FG26" s="198">
        <v>759134</v>
      </c>
      <c r="FH26" s="198">
        <v>316845</v>
      </c>
      <c r="FI26" s="198">
        <v>0</v>
      </c>
      <c r="FJ26" s="198">
        <v>639970</v>
      </c>
      <c r="FK26" s="198">
        <v>0</v>
      </c>
      <c r="FL26" s="198">
        <v>177490</v>
      </c>
      <c r="FM26" s="198">
        <v>15148</v>
      </c>
      <c r="FN26" s="198">
        <v>0</v>
      </c>
      <c r="FO26" s="198">
        <v>0</v>
      </c>
      <c r="FP26" s="198">
        <v>0</v>
      </c>
      <c r="FQ26" s="198">
        <v>0</v>
      </c>
      <c r="FR26" s="198">
        <v>0</v>
      </c>
      <c r="FS26" s="198">
        <v>0</v>
      </c>
      <c r="FT26" s="198">
        <v>362592</v>
      </c>
      <c r="FU26" s="198">
        <v>0</v>
      </c>
      <c r="FV26" s="198">
        <v>494096</v>
      </c>
      <c r="FW26" s="198">
        <v>0</v>
      </c>
      <c r="FX26" s="198">
        <v>0</v>
      </c>
      <c r="FY26" s="198">
        <v>12257</v>
      </c>
      <c r="FZ26" s="198">
        <v>510260</v>
      </c>
      <c r="GA26" s="198">
        <v>0</v>
      </c>
      <c r="GB26" s="198">
        <v>0</v>
      </c>
      <c r="GC26" s="198">
        <v>0</v>
      </c>
      <c r="GD26" s="198">
        <v>0</v>
      </c>
      <c r="GE26" s="198">
        <v>0</v>
      </c>
      <c r="GF26" s="198">
        <v>0</v>
      </c>
      <c r="GG26" s="198">
        <v>0</v>
      </c>
      <c r="GH26" s="198">
        <v>0</v>
      </c>
      <c r="GI26" s="198">
        <v>0</v>
      </c>
      <c r="GJ26" s="198">
        <v>0</v>
      </c>
      <c r="GK26" s="198">
        <v>0</v>
      </c>
      <c r="GL26" s="198">
        <v>0</v>
      </c>
      <c r="GM26" s="198">
        <v>0</v>
      </c>
      <c r="GN26" s="198">
        <v>0</v>
      </c>
      <c r="GO26" s="198">
        <v>0</v>
      </c>
      <c r="GP26" s="198">
        <v>0</v>
      </c>
      <c r="GQ26" s="198">
        <v>0</v>
      </c>
      <c r="GR26" s="198">
        <v>0</v>
      </c>
      <c r="GS26" s="198">
        <v>0</v>
      </c>
      <c r="GT26" s="198">
        <v>0</v>
      </c>
      <c r="GU26" s="198">
        <v>0</v>
      </c>
      <c r="GV26" s="198">
        <v>0</v>
      </c>
      <c r="GW26" s="198">
        <v>0</v>
      </c>
      <c r="GX26" s="198">
        <v>0</v>
      </c>
      <c r="GY26" s="198">
        <v>0</v>
      </c>
      <c r="GZ26" s="198">
        <v>0</v>
      </c>
      <c r="HA26" s="198">
        <v>0</v>
      </c>
      <c r="HB26" s="198">
        <v>0</v>
      </c>
      <c r="HC26" s="198">
        <v>0</v>
      </c>
      <c r="HD26" s="198">
        <v>0</v>
      </c>
      <c r="HE26" s="198">
        <v>0</v>
      </c>
      <c r="HF26" s="198">
        <v>0</v>
      </c>
      <c r="HG26" s="198">
        <v>0</v>
      </c>
      <c r="HH26" s="198">
        <v>0</v>
      </c>
      <c r="HI26" s="198">
        <v>0</v>
      </c>
      <c r="HJ26" s="198">
        <v>0</v>
      </c>
      <c r="HK26" s="198">
        <v>0</v>
      </c>
      <c r="HL26" s="198">
        <v>0</v>
      </c>
      <c r="HM26" s="198">
        <v>0</v>
      </c>
      <c r="HN26" s="198">
        <v>0</v>
      </c>
      <c r="HP26" s="199" t="s">
        <v>157</v>
      </c>
      <c r="HQ26" s="197">
        <f>'Relative Weights'!$H$1</f>
        <v>2019</v>
      </c>
      <c r="HR26" s="198">
        <v>58480</v>
      </c>
      <c r="HS26" s="198"/>
      <c r="HT26" s="198"/>
      <c r="HU26" s="198"/>
      <c r="HV26" s="198"/>
      <c r="HW26" s="198"/>
      <c r="HX26" s="198"/>
      <c r="HY26" s="198"/>
      <c r="HZ26" s="198"/>
      <c r="IA26" s="198"/>
      <c r="IB26" s="198"/>
      <c r="IC26" s="198"/>
      <c r="ID26" s="198"/>
      <c r="IE26" s="198"/>
      <c r="IF26" s="198"/>
      <c r="IG26" s="198"/>
      <c r="IH26" s="198"/>
      <c r="II26" s="198"/>
      <c r="IJ26" s="198"/>
      <c r="IK26" s="198"/>
      <c r="IL26" s="198"/>
      <c r="IM26" s="198"/>
      <c r="IN26" s="198"/>
      <c r="IO26" s="198"/>
      <c r="IP26" s="198"/>
      <c r="IQ26" s="198"/>
      <c r="IR26" s="198"/>
      <c r="IS26" s="198"/>
      <c r="IT26" s="198"/>
      <c r="IU26" s="198"/>
      <c r="IV26" s="198"/>
      <c r="IW26" s="198"/>
      <c r="IX26" s="198"/>
      <c r="IY26" s="198"/>
      <c r="IZ26" s="198"/>
      <c r="JA26" s="198"/>
      <c r="JB26" s="198"/>
      <c r="JC26" s="198"/>
      <c r="JD26" s="198"/>
      <c r="JE26" s="198"/>
      <c r="JF26" s="198"/>
      <c r="JG26" s="198"/>
      <c r="JH26" s="198"/>
      <c r="JI26" s="198"/>
      <c r="JJ26" s="198"/>
      <c r="JK26" s="198"/>
      <c r="JL26" s="198"/>
      <c r="JM26" s="198"/>
      <c r="JN26" s="198"/>
      <c r="JO26" s="198"/>
      <c r="JP26" s="198"/>
      <c r="JQ26" s="198"/>
      <c r="JR26" s="198"/>
      <c r="JS26" s="198"/>
      <c r="JT26" s="198"/>
      <c r="JU26" s="198"/>
      <c r="JV26" s="198"/>
      <c r="JW26" s="198"/>
      <c r="JX26" s="198"/>
      <c r="JY26" s="198"/>
      <c r="JZ26" s="198"/>
      <c r="KA26" s="198"/>
      <c r="KB26" s="198"/>
      <c r="KC26" s="198"/>
      <c r="KD26" s="198"/>
      <c r="KE26" s="198"/>
      <c r="KF26" s="198"/>
      <c r="KG26" s="198"/>
      <c r="KH26" s="198"/>
      <c r="KI26" s="198"/>
      <c r="KJ26" s="198"/>
      <c r="KK26" s="198"/>
      <c r="KL26" s="198"/>
      <c r="KM26" s="198"/>
      <c r="KN26" s="198"/>
      <c r="KO26" s="198"/>
      <c r="KP26" s="198"/>
      <c r="KQ26" s="198"/>
      <c r="KR26" s="198"/>
      <c r="KS26" s="198"/>
      <c r="KT26" s="198"/>
      <c r="KU26" s="198"/>
      <c r="KV26" s="198"/>
      <c r="KW26" s="198"/>
      <c r="KX26" s="198"/>
      <c r="KY26" s="198"/>
      <c r="KZ26" s="198"/>
      <c r="LA26" s="198"/>
      <c r="LB26" s="198"/>
      <c r="LC26" s="198"/>
      <c r="LD26" s="198"/>
      <c r="LE26" s="198"/>
      <c r="LF26" s="198"/>
      <c r="LG26" s="198"/>
      <c r="LH26" s="198"/>
      <c r="LI26" s="198"/>
      <c r="LJ26" s="198"/>
      <c r="LK26" s="198"/>
      <c r="LL26" s="198"/>
      <c r="LM26" s="198"/>
      <c r="LN26" s="198"/>
      <c r="LO26" s="198"/>
      <c r="LP26" s="198"/>
      <c r="LQ26" s="198"/>
      <c r="LR26" s="198"/>
      <c r="LS26" s="198"/>
      <c r="LT26" s="198"/>
      <c r="LU26" s="198"/>
      <c r="LV26" s="198"/>
      <c r="LW26" s="198"/>
      <c r="LX26" s="198"/>
      <c r="LY26" s="198"/>
      <c r="LZ26" s="198"/>
      <c r="MA26" s="198"/>
      <c r="MB26" s="198"/>
      <c r="MC26" s="198"/>
      <c r="MD26" s="198"/>
      <c r="ME26" s="198"/>
      <c r="MF26" s="198"/>
      <c r="MG26" s="198"/>
      <c r="MH26" s="198"/>
      <c r="MI26" s="198"/>
      <c r="MJ26" s="198"/>
      <c r="MK26" s="198"/>
      <c r="ML26" s="198"/>
      <c r="MM26" s="198"/>
      <c r="MN26" s="198"/>
      <c r="MO26" s="198"/>
      <c r="MP26" s="198"/>
      <c r="MQ26" s="198"/>
      <c r="MR26" s="198"/>
      <c r="MS26" s="198"/>
      <c r="MT26" s="198"/>
      <c r="MU26" s="198"/>
      <c r="MV26" s="198"/>
      <c r="MW26" s="198"/>
      <c r="MX26" s="198"/>
      <c r="MY26" s="198"/>
      <c r="MZ26" s="198"/>
      <c r="NA26" s="198"/>
      <c r="NB26" s="198"/>
      <c r="NC26" s="198"/>
      <c r="ND26" s="198"/>
      <c r="NE26" s="198"/>
      <c r="NF26" s="198"/>
      <c r="NG26" s="198"/>
      <c r="NH26" s="198"/>
      <c r="NI26" s="198"/>
      <c r="NJ26" s="198"/>
      <c r="NK26" s="198"/>
      <c r="NL26" s="198"/>
      <c r="NM26" s="198"/>
      <c r="NN26" s="198"/>
      <c r="NO26" s="198"/>
      <c r="NP26" s="198"/>
      <c r="NQ26" s="198"/>
      <c r="NR26" s="198"/>
      <c r="NS26" s="198"/>
      <c r="NT26" s="198"/>
      <c r="NU26" s="198"/>
      <c r="NV26" s="198"/>
      <c r="NW26" s="198"/>
      <c r="NX26" s="198"/>
      <c r="NY26" s="198"/>
      <c r="NZ26" s="198"/>
      <c r="OA26" s="198"/>
      <c r="OB26" s="198"/>
      <c r="OC26" s="198"/>
      <c r="OD26" s="198"/>
      <c r="OE26" s="198"/>
      <c r="OF26" s="198"/>
      <c r="OG26" s="198"/>
      <c r="OH26" s="198"/>
      <c r="OI26" s="198"/>
      <c r="OJ26" s="198"/>
      <c r="OK26" s="198"/>
      <c r="OL26" s="198"/>
      <c r="OM26" s="198"/>
      <c r="ON26" s="198"/>
      <c r="OO26" s="198"/>
      <c r="OP26" s="198"/>
      <c r="OQ26" s="198"/>
      <c r="OR26" s="198"/>
      <c r="OS26" s="198"/>
      <c r="OT26" s="198"/>
      <c r="OU26" s="198"/>
      <c r="OV26" s="198"/>
      <c r="OW26" s="198"/>
      <c r="OX26" s="198"/>
      <c r="OY26" s="198"/>
      <c r="OZ26" s="198"/>
      <c r="PA26" s="198"/>
      <c r="PB26" s="198"/>
      <c r="PC26" s="198"/>
      <c r="PD26" s="198"/>
      <c r="PE26" s="198"/>
      <c r="PF26" s="198"/>
      <c r="PG26" s="198"/>
      <c r="PH26" s="198"/>
      <c r="PI26" s="198"/>
      <c r="PJ26" s="198">
        <v>6092798</v>
      </c>
      <c r="PK26" s="198">
        <v>2721375</v>
      </c>
      <c r="PL26" s="198">
        <v>1652987</v>
      </c>
      <c r="PM26" s="198">
        <v>38810</v>
      </c>
      <c r="PN26" s="198">
        <v>1241942</v>
      </c>
      <c r="PO26" s="198">
        <v>1363202</v>
      </c>
      <c r="PP26" s="198">
        <v>54269</v>
      </c>
      <c r="PQ26" s="198"/>
      <c r="PR26" s="198">
        <v>231461</v>
      </c>
      <c r="PS26" s="198"/>
      <c r="PT26" s="198"/>
      <c r="PU26" s="198">
        <v>76070</v>
      </c>
      <c r="PV26" s="198">
        <v>4928</v>
      </c>
      <c r="PW26" s="198">
        <v>2071427</v>
      </c>
      <c r="PX26" s="198"/>
      <c r="PY26" s="198">
        <v>3533940</v>
      </c>
      <c r="PZ26" s="198"/>
      <c r="QA26" s="198">
        <v>157339</v>
      </c>
      <c r="QB26" s="198">
        <v>261569</v>
      </c>
      <c r="QC26" s="198">
        <v>1653787</v>
      </c>
      <c r="QD26" s="294">
        <v>1</v>
      </c>
    </row>
    <row r="27" spans="1:446" s="190" customFormat="1" x14ac:dyDescent="0.2">
      <c r="A27" s="197" t="s">
        <v>96</v>
      </c>
      <c r="B27" s="197" t="s">
        <v>96</v>
      </c>
      <c r="C27" s="202">
        <f>ROUND(UNT!H18,0)-ROUND(UNT!H288,0)</f>
        <v>0</v>
      </c>
      <c r="D27" s="307">
        <v>3594</v>
      </c>
      <c r="E27" s="197" t="s">
        <v>96</v>
      </c>
      <c r="F27" s="197">
        <v>2019</v>
      </c>
      <c r="G27" s="202">
        <v>177087765</v>
      </c>
      <c r="H27" s="202">
        <v>73562087</v>
      </c>
      <c r="I27" s="202">
        <v>69085627</v>
      </c>
      <c r="J27" s="202">
        <v>58625885</v>
      </c>
      <c r="K27" s="202">
        <v>60399286</v>
      </c>
      <c r="L27" s="197" t="s">
        <v>928</v>
      </c>
      <c r="M27" s="197" t="s">
        <v>870</v>
      </c>
      <c r="N27" s="331" t="s">
        <v>930</v>
      </c>
      <c r="O27" s="198">
        <v>11973</v>
      </c>
      <c r="P27" s="198">
        <v>20199</v>
      </c>
      <c r="Q27" s="198">
        <v>3971</v>
      </c>
      <c r="R27" s="198">
        <v>1900</v>
      </c>
      <c r="S27" s="198">
        <v>44</v>
      </c>
      <c r="T27" s="200" t="s">
        <v>827</v>
      </c>
      <c r="U27" s="200"/>
      <c r="V27" s="200" t="s">
        <v>929</v>
      </c>
      <c r="W27" s="202">
        <v>236186</v>
      </c>
      <c r="X27" s="202">
        <v>76371</v>
      </c>
      <c r="Y27" s="202">
        <v>56272</v>
      </c>
      <c r="Z27" s="202">
        <v>2228</v>
      </c>
      <c r="AA27" s="202">
        <v>0</v>
      </c>
      <c r="AB27" s="202">
        <v>20201</v>
      </c>
      <c r="AC27" s="202">
        <v>2826</v>
      </c>
      <c r="AD27" s="202">
        <v>0</v>
      </c>
      <c r="AE27" s="202">
        <v>1668</v>
      </c>
      <c r="AF27" s="202">
        <v>6</v>
      </c>
      <c r="AG27" s="202">
        <v>0</v>
      </c>
      <c r="AH27" s="202">
        <v>1</v>
      </c>
      <c r="AI27" s="202">
        <v>1006</v>
      </c>
      <c r="AJ27" s="202">
        <v>16662</v>
      </c>
      <c r="AK27" s="202">
        <v>0</v>
      </c>
      <c r="AL27" s="202">
        <v>35582</v>
      </c>
      <c r="AM27" s="202">
        <v>0</v>
      </c>
      <c r="AN27" s="202">
        <v>0</v>
      </c>
      <c r="AO27" s="202">
        <v>1916</v>
      </c>
      <c r="AP27" s="202">
        <v>0</v>
      </c>
      <c r="AQ27" s="202">
        <v>121477</v>
      </c>
      <c r="AR27" s="202">
        <v>29433</v>
      </c>
      <c r="AS27" s="202">
        <v>33191</v>
      </c>
      <c r="AT27" s="202">
        <v>18350</v>
      </c>
      <c r="AU27" s="202">
        <v>0</v>
      </c>
      <c r="AV27" s="202">
        <v>25857</v>
      </c>
      <c r="AW27" s="202">
        <v>1728</v>
      </c>
      <c r="AX27" s="202">
        <v>0</v>
      </c>
      <c r="AY27" s="202">
        <v>3204</v>
      </c>
      <c r="AZ27" s="202">
        <v>312</v>
      </c>
      <c r="BA27" s="202">
        <v>0</v>
      </c>
      <c r="BB27" s="202">
        <v>31</v>
      </c>
      <c r="BC27" s="202">
        <v>0</v>
      </c>
      <c r="BD27" s="202">
        <v>21969</v>
      </c>
      <c r="BE27" s="202">
        <v>0</v>
      </c>
      <c r="BF27" s="202">
        <v>102520</v>
      </c>
      <c r="BG27" s="202">
        <v>0</v>
      </c>
      <c r="BH27" s="202">
        <v>2361</v>
      </c>
      <c r="BI27" s="202">
        <v>8746</v>
      </c>
      <c r="BJ27" s="202">
        <v>0</v>
      </c>
      <c r="BK27" s="202">
        <v>20557</v>
      </c>
      <c r="BL27" s="202">
        <v>9811</v>
      </c>
      <c r="BM27" s="202">
        <v>7650</v>
      </c>
      <c r="BN27" s="202">
        <v>12720</v>
      </c>
      <c r="BO27" s="202">
        <v>0</v>
      </c>
      <c r="BP27" s="202">
        <v>4935</v>
      </c>
      <c r="BQ27" s="202">
        <v>61</v>
      </c>
      <c r="BR27" s="202">
        <v>0</v>
      </c>
      <c r="BS27" s="202">
        <v>672</v>
      </c>
      <c r="BT27" s="202">
        <v>4905</v>
      </c>
      <c r="BU27" s="202">
        <v>0</v>
      </c>
      <c r="BV27" s="202">
        <v>0</v>
      </c>
      <c r="BW27" s="202">
        <v>0</v>
      </c>
      <c r="BX27" s="202">
        <v>5653</v>
      </c>
      <c r="BY27" s="202">
        <v>0</v>
      </c>
      <c r="BZ27" s="202">
        <v>13486</v>
      </c>
      <c r="CA27" s="202">
        <v>0</v>
      </c>
      <c r="CB27" s="202">
        <v>0</v>
      </c>
      <c r="CC27" s="202">
        <v>843</v>
      </c>
      <c r="CD27" s="202">
        <v>0</v>
      </c>
      <c r="CE27" s="202">
        <v>7800</v>
      </c>
      <c r="CF27" s="202">
        <v>5448</v>
      </c>
      <c r="CG27" s="202">
        <v>4646</v>
      </c>
      <c r="CH27" s="202">
        <v>2689</v>
      </c>
      <c r="CI27" s="202">
        <v>0</v>
      </c>
      <c r="CJ27" s="202">
        <v>2517</v>
      </c>
      <c r="CK27" s="202">
        <v>0</v>
      </c>
      <c r="CL27" s="202">
        <v>0</v>
      </c>
      <c r="CM27" s="202">
        <v>0</v>
      </c>
      <c r="CN27" s="202">
        <v>3</v>
      </c>
      <c r="CO27" s="202">
        <v>0</v>
      </c>
      <c r="CP27" s="202">
        <v>0</v>
      </c>
      <c r="CQ27" s="202">
        <v>0</v>
      </c>
      <c r="CR27" s="202">
        <v>51</v>
      </c>
      <c r="CS27" s="202">
        <v>0</v>
      </c>
      <c r="CT27" s="202">
        <v>1501</v>
      </c>
      <c r="CU27" s="202">
        <v>0</v>
      </c>
      <c r="CV27" s="202">
        <v>0</v>
      </c>
      <c r="CW27" s="202">
        <v>0</v>
      </c>
      <c r="CX27" s="202">
        <v>0</v>
      </c>
      <c r="CY27" s="202">
        <v>0</v>
      </c>
      <c r="CZ27" s="202">
        <v>0</v>
      </c>
      <c r="DA27" s="202">
        <v>0</v>
      </c>
      <c r="DB27" s="202">
        <v>0</v>
      </c>
      <c r="DC27" s="202">
        <v>0</v>
      </c>
      <c r="DD27" s="202">
        <v>0</v>
      </c>
      <c r="DE27" s="202">
        <v>0</v>
      </c>
      <c r="DF27" s="202">
        <v>0</v>
      </c>
      <c r="DG27" s="202">
        <v>0</v>
      </c>
      <c r="DH27" s="202">
        <v>0</v>
      </c>
      <c r="DI27" s="202">
        <v>0</v>
      </c>
      <c r="DJ27" s="202">
        <v>0</v>
      </c>
      <c r="DK27" s="202">
        <v>0</v>
      </c>
      <c r="DL27" s="202">
        <v>1036</v>
      </c>
      <c r="DM27" s="202">
        <v>0</v>
      </c>
      <c r="DN27" s="202">
        <v>0</v>
      </c>
      <c r="DO27" s="202">
        <v>0</v>
      </c>
      <c r="DP27" s="202">
        <v>0</v>
      </c>
      <c r="DQ27" s="202">
        <v>0</v>
      </c>
      <c r="DR27" s="202">
        <v>0</v>
      </c>
      <c r="DS27" s="202">
        <v>11062159</v>
      </c>
      <c r="DT27" s="202">
        <v>3007910</v>
      </c>
      <c r="DU27" s="202">
        <v>5511288</v>
      </c>
      <c r="DV27" s="202">
        <v>341351</v>
      </c>
      <c r="DW27" s="202">
        <v>0</v>
      </c>
      <c r="DX27" s="202">
        <v>1169174</v>
      </c>
      <c r="DY27" s="202">
        <v>88800</v>
      </c>
      <c r="DZ27" s="202">
        <v>0</v>
      </c>
      <c r="EA27" s="202">
        <v>69136</v>
      </c>
      <c r="EB27" s="202">
        <v>321</v>
      </c>
      <c r="EC27" s="202">
        <v>0</v>
      </c>
      <c r="ED27" s="202">
        <v>2972</v>
      </c>
      <c r="EE27" s="202">
        <v>112424</v>
      </c>
      <c r="EF27" s="202">
        <v>520306</v>
      </c>
      <c r="EG27" s="202">
        <v>0</v>
      </c>
      <c r="EH27" s="202">
        <v>2726159</v>
      </c>
      <c r="EI27" s="202">
        <v>0</v>
      </c>
      <c r="EJ27" s="202">
        <v>0</v>
      </c>
      <c r="EK27" s="202">
        <v>159464</v>
      </c>
      <c r="EL27" s="202">
        <v>0</v>
      </c>
      <c r="EM27" s="202">
        <v>9446768</v>
      </c>
      <c r="EN27" s="202">
        <v>2174758</v>
      </c>
      <c r="EO27" s="202">
        <v>4628533</v>
      </c>
      <c r="EP27" s="202">
        <v>1644968</v>
      </c>
      <c r="EQ27" s="202">
        <v>0</v>
      </c>
      <c r="ER27" s="202">
        <v>2619536</v>
      </c>
      <c r="ES27" s="202">
        <v>44673</v>
      </c>
      <c r="ET27" s="202">
        <v>0</v>
      </c>
      <c r="EU27" s="202">
        <v>352615</v>
      </c>
      <c r="EV27" s="202">
        <v>13679</v>
      </c>
      <c r="EW27" s="202">
        <v>0</v>
      </c>
      <c r="EX27" s="202">
        <v>42634</v>
      </c>
      <c r="EY27" s="202">
        <v>0</v>
      </c>
      <c r="EZ27" s="202">
        <v>1467363</v>
      </c>
      <c r="FA27" s="202">
        <v>0</v>
      </c>
      <c r="FB27" s="202">
        <v>8472281</v>
      </c>
      <c r="FC27" s="202">
        <v>0</v>
      </c>
      <c r="FD27" s="202">
        <v>389422</v>
      </c>
      <c r="FE27" s="202">
        <v>1236547</v>
      </c>
      <c r="FF27" s="202">
        <v>0</v>
      </c>
      <c r="FG27" s="202">
        <v>6776830</v>
      </c>
      <c r="FH27" s="202">
        <v>2392930</v>
      </c>
      <c r="FI27" s="202">
        <v>3682537</v>
      </c>
      <c r="FJ27" s="202">
        <v>1950456</v>
      </c>
      <c r="FK27" s="202">
        <v>0</v>
      </c>
      <c r="FL27" s="202">
        <v>2358323</v>
      </c>
      <c r="FM27" s="202">
        <v>69671</v>
      </c>
      <c r="FN27" s="202">
        <v>0</v>
      </c>
      <c r="FO27" s="202">
        <v>0</v>
      </c>
      <c r="FP27" s="202">
        <v>697261</v>
      </c>
      <c r="FQ27" s="202">
        <v>0</v>
      </c>
      <c r="FR27" s="202">
        <v>0</v>
      </c>
      <c r="FS27" s="202">
        <v>0</v>
      </c>
      <c r="FT27" s="202">
        <v>1203080</v>
      </c>
      <c r="FU27" s="202">
        <v>0</v>
      </c>
      <c r="FV27" s="202">
        <v>3304606</v>
      </c>
      <c r="FW27" s="202">
        <v>0</v>
      </c>
      <c r="FX27" s="202">
        <v>0</v>
      </c>
      <c r="FY27" s="202">
        <v>465411</v>
      </c>
      <c r="FZ27" s="202">
        <v>0</v>
      </c>
      <c r="GA27" s="202">
        <v>5525002</v>
      </c>
      <c r="GB27" s="202">
        <v>4530710</v>
      </c>
      <c r="GC27" s="202">
        <v>2669713</v>
      </c>
      <c r="GD27" s="202">
        <v>1414923</v>
      </c>
      <c r="GE27" s="202">
        <v>0</v>
      </c>
      <c r="GF27" s="202">
        <v>3228818</v>
      </c>
      <c r="GG27" s="202">
        <v>0</v>
      </c>
      <c r="GH27" s="202">
        <v>0</v>
      </c>
      <c r="GI27" s="202">
        <v>0</v>
      </c>
      <c r="GJ27" s="202">
        <v>4900</v>
      </c>
      <c r="GK27" s="202">
        <v>0</v>
      </c>
      <c r="GL27" s="202">
        <v>0</v>
      </c>
      <c r="GM27" s="202">
        <v>0</v>
      </c>
      <c r="GN27" s="202">
        <v>0</v>
      </c>
      <c r="GO27" s="202">
        <v>0</v>
      </c>
      <c r="GP27" s="202">
        <v>1600774</v>
      </c>
      <c r="GQ27" s="202">
        <v>0</v>
      </c>
      <c r="GR27" s="202">
        <v>0</v>
      </c>
      <c r="GS27" s="202">
        <v>0</v>
      </c>
      <c r="GT27" s="202">
        <v>0</v>
      </c>
      <c r="GU27" s="202">
        <v>0</v>
      </c>
      <c r="GV27" s="202">
        <v>0</v>
      </c>
      <c r="GW27" s="202">
        <v>0</v>
      </c>
      <c r="GX27" s="202">
        <v>0</v>
      </c>
      <c r="GY27" s="202">
        <v>0</v>
      </c>
      <c r="GZ27" s="202">
        <v>0</v>
      </c>
      <c r="HA27" s="202">
        <v>0</v>
      </c>
      <c r="HB27" s="202">
        <v>0</v>
      </c>
      <c r="HC27" s="202">
        <v>0</v>
      </c>
      <c r="HD27" s="202">
        <v>0</v>
      </c>
      <c r="HE27" s="202">
        <v>0</v>
      </c>
      <c r="HF27" s="202">
        <v>0</v>
      </c>
      <c r="HG27" s="202">
        <v>0</v>
      </c>
      <c r="HH27" s="202">
        <v>334768</v>
      </c>
      <c r="HI27" s="202">
        <v>0</v>
      </c>
      <c r="HJ27" s="202">
        <v>0</v>
      </c>
      <c r="HK27" s="202">
        <v>0</v>
      </c>
      <c r="HL27" s="202">
        <v>0</v>
      </c>
      <c r="HM27" s="202">
        <v>0</v>
      </c>
      <c r="HN27" s="202">
        <v>0</v>
      </c>
      <c r="HP27" s="199" t="s">
        <v>158</v>
      </c>
      <c r="HQ27" s="197">
        <f>'Relative Weights'!$H$1</f>
        <v>2019</v>
      </c>
      <c r="HR27" s="202">
        <v>2935569.1590443943</v>
      </c>
      <c r="HS27" s="202">
        <v>2867157.8345550569</v>
      </c>
      <c r="HT27" s="202">
        <v>1067271.2286423889</v>
      </c>
      <c r="HU27" s="202">
        <v>22600.880950448354</v>
      </c>
      <c r="HV27" s="202">
        <v>0</v>
      </c>
      <c r="HW27" s="202">
        <v>592033.41580029717</v>
      </c>
      <c r="HX27" s="202">
        <v>9380.6397893611284</v>
      </c>
      <c r="HY27" s="202">
        <v>0</v>
      </c>
      <c r="HZ27" s="202">
        <v>0</v>
      </c>
      <c r="IA27" s="202">
        <v>124.74768767669364</v>
      </c>
      <c r="IB27" s="202">
        <v>0</v>
      </c>
      <c r="IC27" s="202">
        <v>0</v>
      </c>
      <c r="ID27" s="202">
        <v>50860.907232799844</v>
      </c>
      <c r="IE27" s="202">
        <v>188023.4283843358</v>
      </c>
      <c r="IF27" s="202">
        <v>0</v>
      </c>
      <c r="IG27" s="202">
        <v>246215.87562612648</v>
      </c>
      <c r="IH27" s="202">
        <v>0</v>
      </c>
      <c r="II27" s="202">
        <v>0</v>
      </c>
      <c r="IJ27" s="202">
        <v>37613.776228956907</v>
      </c>
      <c r="IK27" s="202">
        <v>0</v>
      </c>
      <c r="IL27" s="202">
        <v>1495446.3420835191</v>
      </c>
      <c r="IM27" s="202">
        <v>1104988.2356451922</v>
      </c>
      <c r="IN27" s="202">
        <v>629510.22444323171</v>
      </c>
      <c r="IO27" s="202">
        <v>186142.80316011098</v>
      </c>
      <c r="IP27" s="202">
        <v>0</v>
      </c>
      <c r="IQ27" s="202">
        <v>757794.56622683455</v>
      </c>
      <c r="IR27" s="202">
        <v>5735.9326100552116</v>
      </c>
      <c r="IS27" s="202">
        <v>0</v>
      </c>
      <c r="IT27" s="202">
        <v>0</v>
      </c>
      <c r="IU27" s="202">
        <v>6486.8797591880684</v>
      </c>
      <c r="IV27" s="202">
        <v>0</v>
      </c>
      <c r="IW27" s="202">
        <v>0</v>
      </c>
      <c r="IX27" s="202">
        <v>0</v>
      </c>
      <c r="IY27" s="202">
        <v>247910.61686325006</v>
      </c>
      <c r="IZ27" s="202">
        <v>0</v>
      </c>
      <c r="JA27" s="202">
        <v>709405.08035496844</v>
      </c>
      <c r="JB27" s="202">
        <v>0</v>
      </c>
      <c r="JC27" s="202">
        <v>36486.105635999978</v>
      </c>
      <c r="JD27" s="202">
        <v>171696.2875252908</v>
      </c>
      <c r="JE27" s="202">
        <v>0</v>
      </c>
      <c r="JF27" s="202">
        <v>253067.58031735141</v>
      </c>
      <c r="JG27" s="202">
        <v>368329.41188173078</v>
      </c>
      <c r="JH27" s="202">
        <v>145092.13994729661</v>
      </c>
      <c r="JI27" s="202">
        <v>129031.95946575543</v>
      </c>
      <c r="JJ27" s="202">
        <v>0</v>
      </c>
      <c r="JK27" s="202">
        <v>144630.70674592679</v>
      </c>
      <c r="JL27" s="202">
        <v>202.48373218366203</v>
      </c>
      <c r="JM27" s="202">
        <v>0</v>
      </c>
      <c r="JN27" s="202">
        <v>0</v>
      </c>
      <c r="JO27" s="202">
        <v>101981.23467569705</v>
      </c>
      <c r="JP27" s="202">
        <v>0</v>
      </c>
      <c r="JQ27" s="202">
        <v>0</v>
      </c>
      <c r="JR27" s="202">
        <v>0</v>
      </c>
      <c r="JS27" s="202">
        <v>63791.648100867264</v>
      </c>
      <c r="JT27" s="202">
        <v>0</v>
      </c>
      <c r="JU27" s="202">
        <v>93318.736965149306</v>
      </c>
      <c r="JV27" s="202">
        <v>0</v>
      </c>
      <c r="JW27" s="202">
        <v>0</v>
      </c>
      <c r="JX27" s="202">
        <v>16549.276284452339</v>
      </c>
      <c r="JY27" s="202">
        <v>0</v>
      </c>
      <c r="JZ27" s="202">
        <v>96022.13973222459</v>
      </c>
      <c r="KA27" s="202">
        <v>204531.50911544889</v>
      </c>
      <c r="KB27" s="202">
        <v>88117.39636537779</v>
      </c>
      <c r="KC27" s="202">
        <v>27277.27507888493</v>
      </c>
      <c r="KD27" s="202">
        <v>0</v>
      </c>
      <c r="KE27" s="202">
        <v>73766.056510536509</v>
      </c>
      <c r="KF27" s="202">
        <v>0</v>
      </c>
      <c r="KG27" s="202">
        <v>0</v>
      </c>
      <c r="KH27" s="202">
        <v>0</v>
      </c>
      <c r="KI27" s="202">
        <v>62.373843838346822</v>
      </c>
      <c r="KJ27" s="202">
        <v>0</v>
      </c>
      <c r="KK27" s="202">
        <v>0</v>
      </c>
      <c r="KL27" s="202">
        <v>0</v>
      </c>
      <c r="KM27" s="202">
        <v>575.51283444971341</v>
      </c>
      <c r="KN27" s="202">
        <v>0</v>
      </c>
      <c r="KO27" s="202">
        <v>10386.432165556065</v>
      </c>
      <c r="KP27" s="202">
        <v>0</v>
      </c>
      <c r="KQ27" s="202">
        <v>0</v>
      </c>
      <c r="KR27" s="202">
        <v>0</v>
      </c>
      <c r="KS27" s="202">
        <v>0</v>
      </c>
      <c r="KT27" s="202">
        <v>0</v>
      </c>
      <c r="KU27" s="202">
        <v>0</v>
      </c>
      <c r="KV27" s="202">
        <v>0</v>
      </c>
      <c r="KW27" s="202">
        <v>0</v>
      </c>
      <c r="KX27" s="202">
        <v>0</v>
      </c>
      <c r="KY27" s="202">
        <v>0</v>
      </c>
      <c r="KZ27" s="202">
        <v>0</v>
      </c>
      <c r="LA27" s="202">
        <v>0</v>
      </c>
      <c r="LB27" s="202">
        <v>0</v>
      </c>
      <c r="LC27" s="202">
        <v>0</v>
      </c>
      <c r="LD27" s="202">
        <v>0</v>
      </c>
      <c r="LE27" s="202">
        <v>0</v>
      </c>
      <c r="LF27" s="202">
        <v>0</v>
      </c>
      <c r="LG27" s="202">
        <v>11690.80973509614</v>
      </c>
      <c r="LH27" s="202">
        <v>0</v>
      </c>
      <c r="LI27" s="202">
        <v>0</v>
      </c>
      <c r="LJ27" s="202">
        <v>0</v>
      </c>
      <c r="LK27" s="202">
        <v>0</v>
      </c>
      <c r="LL27" s="202">
        <v>0</v>
      </c>
      <c r="LM27" s="202">
        <v>0</v>
      </c>
      <c r="LN27" s="202">
        <v>0</v>
      </c>
      <c r="LO27" s="202">
        <v>0</v>
      </c>
      <c r="LP27" s="202">
        <v>0</v>
      </c>
      <c r="LQ27" s="202">
        <v>0</v>
      </c>
      <c r="LR27" s="202">
        <v>0</v>
      </c>
      <c r="LS27" s="202">
        <v>0</v>
      </c>
      <c r="LT27" s="202">
        <v>0</v>
      </c>
      <c r="LU27" s="202">
        <v>0</v>
      </c>
      <c r="LV27" s="202">
        <v>0</v>
      </c>
      <c r="LW27" s="202">
        <v>0</v>
      </c>
      <c r="LX27" s="202">
        <v>0</v>
      </c>
      <c r="LY27" s="202">
        <v>0</v>
      </c>
      <c r="LZ27" s="202">
        <v>0</v>
      </c>
      <c r="MA27" s="202">
        <v>0</v>
      </c>
      <c r="MB27" s="202">
        <v>0</v>
      </c>
      <c r="MC27" s="202">
        <v>0</v>
      </c>
      <c r="MD27" s="202">
        <v>0</v>
      </c>
      <c r="ME27" s="202">
        <v>0</v>
      </c>
      <c r="MF27" s="202">
        <v>0</v>
      </c>
      <c r="MG27" s="202">
        <v>0</v>
      </c>
      <c r="MH27" s="202">
        <v>0</v>
      </c>
      <c r="MI27" s="202">
        <v>0</v>
      </c>
      <c r="MJ27" s="202">
        <v>0</v>
      </c>
      <c r="MK27" s="202">
        <v>0</v>
      </c>
      <c r="ML27" s="202">
        <v>0</v>
      </c>
      <c r="MM27" s="202">
        <v>0</v>
      </c>
      <c r="MN27" s="202">
        <v>0</v>
      </c>
      <c r="MO27" s="202">
        <v>0</v>
      </c>
      <c r="MP27" s="202">
        <v>0</v>
      </c>
      <c r="MQ27" s="202">
        <v>0</v>
      </c>
      <c r="MR27" s="202">
        <v>0</v>
      </c>
      <c r="MS27" s="202">
        <v>0</v>
      </c>
      <c r="MT27" s="202">
        <v>0</v>
      </c>
      <c r="MU27" s="202">
        <v>0</v>
      </c>
      <c r="MV27" s="202">
        <v>0</v>
      </c>
      <c r="MW27" s="202">
        <v>0</v>
      </c>
      <c r="MX27" s="202">
        <v>0</v>
      </c>
      <c r="MY27" s="202">
        <v>0</v>
      </c>
      <c r="MZ27" s="202">
        <v>0</v>
      </c>
      <c r="NA27" s="202">
        <v>0</v>
      </c>
      <c r="NB27" s="202">
        <v>0</v>
      </c>
      <c r="NC27" s="202">
        <v>0</v>
      </c>
      <c r="ND27" s="202">
        <v>0</v>
      </c>
      <c r="NE27" s="202">
        <v>0</v>
      </c>
      <c r="NF27" s="202">
        <v>0</v>
      </c>
      <c r="NG27" s="202">
        <v>0</v>
      </c>
      <c r="NH27" s="202">
        <v>0</v>
      </c>
      <c r="NI27" s="202">
        <v>0</v>
      </c>
      <c r="NJ27" s="202">
        <v>0</v>
      </c>
      <c r="NK27" s="202">
        <v>0</v>
      </c>
      <c r="NL27" s="202">
        <v>0</v>
      </c>
      <c r="NM27" s="202">
        <v>0</v>
      </c>
      <c r="NN27" s="202">
        <v>0</v>
      </c>
      <c r="NO27" s="202">
        <v>0</v>
      </c>
      <c r="NP27" s="202">
        <v>0</v>
      </c>
      <c r="NQ27" s="202">
        <v>0</v>
      </c>
      <c r="NR27" s="202">
        <v>0</v>
      </c>
      <c r="NS27" s="202">
        <v>0</v>
      </c>
      <c r="NT27" s="202">
        <v>0</v>
      </c>
      <c r="NU27" s="202">
        <v>0</v>
      </c>
      <c r="NV27" s="202">
        <v>0</v>
      </c>
      <c r="NW27" s="202">
        <v>0</v>
      </c>
      <c r="NX27" s="202">
        <v>0</v>
      </c>
      <c r="NY27" s="202">
        <v>0</v>
      </c>
      <c r="NZ27" s="202">
        <v>0</v>
      </c>
      <c r="OA27" s="202">
        <v>0</v>
      </c>
      <c r="OB27" s="202">
        <v>0</v>
      </c>
      <c r="OC27" s="202">
        <v>0</v>
      </c>
      <c r="OD27" s="202">
        <v>0</v>
      </c>
      <c r="OE27" s="202">
        <v>0</v>
      </c>
      <c r="OF27" s="202">
        <v>0</v>
      </c>
      <c r="OG27" s="202">
        <v>0</v>
      </c>
      <c r="OH27" s="202">
        <v>0</v>
      </c>
      <c r="OI27" s="202">
        <v>0</v>
      </c>
      <c r="OJ27" s="202">
        <v>0</v>
      </c>
      <c r="OK27" s="202">
        <v>0</v>
      </c>
      <c r="OL27" s="202">
        <v>0</v>
      </c>
      <c r="OM27" s="202">
        <v>0</v>
      </c>
      <c r="ON27" s="202">
        <v>0</v>
      </c>
      <c r="OO27" s="202">
        <v>0</v>
      </c>
      <c r="OP27" s="202">
        <v>0</v>
      </c>
      <c r="OQ27" s="202">
        <v>0</v>
      </c>
      <c r="OR27" s="202">
        <v>0</v>
      </c>
      <c r="OS27" s="202">
        <v>0</v>
      </c>
      <c r="OT27" s="202">
        <v>0</v>
      </c>
      <c r="OU27" s="202">
        <v>0</v>
      </c>
      <c r="OV27" s="202">
        <v>0</v>
      </c>
      <c r="OW27" s="202">
        <v>0</v>
      </c>
      <c r="OX27" s="202">
        <v>0</v>
      </c>
      <c r="OY27" s="202">
        <v>0</v>
      </c>
      <c r="OZ27" s="202">
        <v>0</v>
      </c>
      <c r="PA27" s="202">
        <v>0</v>
      </c>
      <c r="PB27" s="202">
        <v>0</v>
      </c>
      <c r="PC27" s="202">
        <v>0</v>
      </c>
      <c r="PD27" s="202">
        <v>0</v>
      </c>
      <c r="PE27" s="202">
        <v>0</v>
      </c>
      <c r="PF27" s="202">
        <v>0</v>
      </c>
      <c r="PG27" s="202">
        <v>0</v>
      </c>
      <c r="PH27" s="202">
        <v>0</v>
      </c>
      <c r="PI27" s="202">
        <v>0</v>
      </c>
      <c r="PJ27" s="202">
        <v>42338044.758616202</v>
      </c>
      <c r="PK27" s="202">
        <v>26058594.417622179</v>
      </c>
      <c r="PL27" s="202">
        <v>19425262.528807975</v>
      </c>
      <c r="PM27" s="202">
        <v>0</v>
      </c>
      <c r="PN27" s="202">
        <v>4324994.3212412959</v>
      </c>
      <c r="PO27" s="202">
        <v>19186484.854914539</v>
      </c>
      <c r="PP27" s="202">
        <v>205978.02982655985</v>
      </c>
      <c r="PQ27" s="202">
        <v>0</v>
      </c>
      <c r="PR27" s="202">
        <v>0</v>
      </c>
      <c r="PS27" s="202">
        <v>915550.00531147246</v>
      </c>
      <c r="PT27" s="202">
        <v>0</v>
      </c>
      <c r="PU27" s="202">
        <v>0</v>
      </c>
      <c r="PV27" s="202">
        <v>505026.00964157633</v>
      </c>
      <c r="PW27" s="202">
        <v>3726237.3058136338</v>
      </c>
      <c r="PX27" s="202">
        <v>0</v>
      </c>
      <c r="PY27" s="202">
        <v>15378990.432357337</v>
      </c>
      <c r="PZ27" s="202">
        <v>0</v>
      </c>
      <c r="QA27" s="202">
        <v>1557184.8015563723</v>
      </c>
      <c r="QB27" s="202">
        <v>2314671.1025434728</v>
      </c>
      <c r="QC27" s="202">
        <v>0</v>
      </c>
      <c r="QD27" s="294">
        <v>1</v>
      </c>
    </row>
    <row r="28" spans="1:446" x14ac:dyDescent="0.2">
      <c r="A28" s="197" t="s">
        <v>681</v>
      </c>
      <c r="B28" s="197" t="s">
        <v>681</v>
      </c>
      <c r="C28" s="198">
        <f>ROUND(UNTD!H18,0)-ROUND(UNTD!H288,0)</f>
        <v>0</v>
      </c>
      <c r="D28" s="308">
        <v>42421</v>
      </c>
      <c r="E28" s="197" t="s">
        <v>714</v>
      </c>
      <c r="F28" s="197">
        <v>2019</v>
      </c>
      <c r="G28" s="198">
        <v>16196766</v>
      </c>
      <c r="H28" s="198">
        <v>30815</v>
      </c>
      <c r="I28" s="198">
        <v>4972850</v>
      </c>
      <c r="J28" s="198">
        <v>7763426</v>
      </c>
      <c r="K28" s="198">
        <v>7077207</v>
      </c>
      <c r="L28" s="197" t="s">
        <v>931</v>
      </c>
      <c r="M28" s="197" t="s">
        <v>932</v>
      </c>
      <c r="N28" s="302" t="s">
        <v>933</v>
      </c>
      <c r="O28" s="198">
        <v>745</v>
      </c>
      <c r="P28" s="198">
        <v>2261</v>
      </c>
      <c r="Q28" s="198">
        <v>362</v>
      </c>
      <c r="R28" s="198">
        <v>0</v>
      </c>
      <c r="S28" s="198">
        <v>389</v>
      </c>
      <c r="T28" s="200" t="s">
        <v>942</v>
      </c>
      <c r="U28" s="200" t="s">
        <v>943</v>
      </c>
      <c r="V28" s="293" t="s">
        <v>944</v>
      </c>
      <c r="W28" s="198">
        <v>19656</v>
      </c>
      <c r="X28" s="198">
        <v>3978</v>
      </c>
      <c r="Y28" s="198">
        <v>1083</v>
      </c>
      <c r="Z28" s="198">
        <v>681</v>
      </c>
      <c r="AA28" s="198">
        <v>12</v>
      </c>
      <c r="AB28" s="198">
        <v>552</v>
      </c>
      <c r="AC28" s="198">
        <v>516</v>
      </c>
      <c r="AD28" s="198">
        <v>0</v>
      </c>
      <c r="AE28" s="198">
        <v>24</v>
      </c>
      <c r="AF28" s="198">
        <v>0</v>
      </c>
      <c r="AG28" s="198">
        <v>0</v>
      </c>
      <c r="AH28" s="198">
        <v>48</v>
      </c>
      <c r="AI28" s="198">
        <v>0</v>
      </c>
      <c r="AJ28" s="198">
        <v>264</v>
      </c>
      <c r="AK28" s="198">
        <v>0</v>
      </c>
      <c r="AL28" s="198">
        <v>3603</v>
      </c>
      <c r="AM28" s="198">
        <v>0</v>
      </c>
      <c r="AN28" s="198">
        <v>0</v>
      </c>
      <c r="AO28" s="198">
        <v>0</v>
      </c>
      <c r="AP28" s="198">
        <v>0</v>
      </c>
      <c r="AQ28" s="198">
        <v>17633</v>
      </c>
      <c r="AR28" s="198">
        <v>2101</v>
      </c>
      <c r="AS28" s="198">
        <v>0</v>
      </c>
      <c r="AT28" s="198">
        <v>3747</v>
      </c>
      <c r="AU28" s="198">
        <v>81</v>
      </c>
      <c r="AV28" s="198">
        <v>753</v>
      </c>
      <c r="AW28" s="198">
        <v>1518</v>
      </c>
      <c r="AX28" s="198">
        <v>0</v>
      </c>
      <c r="AY28" s="198">
        <v>0</v>
      </c>
      <c r="AZ28" s="198">
        <v>0</v>
      </c>
      <c r="BA28" s="198">
        <v>0</v>
      </c>
      <c r="BB28" s="198">
        <v>0</v>
      </c>
      <c r="BC28" s="198">
        <v>0</v>
      </c>
      <c r="BD28" s="198">
        <v>810</v>
      </c>
      <c r="BE28" s="198">
        <v>0</v>
      </c>
      <c r="BF28" s="198">
        <v>13533</v>
      </c>
      <c r="BG28" s="198">
        <v>0</v>
      </c>
      <c r="BH28" s="198">
        <v>531</v>
      </c>
      <c r="BI28" s="198">
        <v>36</v>
      </c>
      <c r="BJ28" s="198">
        <v>0</v>
      </c>
      <c r="BK28" s="198">
        <v>2922</v>
      </c>
      <c r="BL28" s="198">
        <v>6</v>
      </c>
      <c r="BM28" s="198">
        <v>0</v>
      </c>
      <c r="BN28" s="198">
        <v>2433</v>
      </c>
      <c r="BO28" s="198">
        <v>0</v>
      </c>
      <c r="BP28" s="198">
        <v>0</v>
      </c>
      <c r="BQ28" s="198">
        <v>0</v>
      </c>
      <c r="BR28" s="198">
        <v>0</v>
      </c>
      <c r="BS28" s="198">
        <v>0</v>
      </c>
      <c r="BT28" s="198">
        <v>0</v>
      </c>
      <c r="BU28" s="198">
        <v>0</v>
      </c>
      <c r="BV28" s="198">
        <v>0</v>
      </c>
      <c r="BW28" s="198">
        <v>0</v>
      </c>
      <c r="BX28" s="198">
        <v>39</v>
      </c>
      <c r="BY28" s="198">
        <v>0</v>
      </c>
      <c r="BZ28" s="198">
        <v>2119</v>
      </c>
      <c r="CA28" s="198">
        <v>0</v>
      </c>
      <c r="CB28" s="198">
        <v>0</v>
      </c>
      <c r="CC28" s="198">
        <v>0</v>
      </c>
      <c r="CD28" s="198">
        <v>0</v>
      </c>
      <c r="CE28" s="198">
        <v>0</v>
      </c>
      <c r="CF28" s="198">
        <v>0</v>
      </c>
      <c r="CG28" s="198">
        <v>0</v>
      </c>
      <c r="CH28" s="198">
        <v>0</v>
      </c>
      <c r="CI28" s="198">
        <v>0</v>
      </c>
      <c r="CJ28" s="198">
        <v>0</v>
      </c>
      <c r="CK28" s="198">
        <v>0</v>
      </c>
      <c r="CL28" s="198">
        <v>0</v>
      </c>
      <c r="CM28" s="198">
        <v>0</v>
      </c>
      <c r="CN28" s="198">
        <v>0</v>
      </c>
      <c r="CO28" s="198">
        <v>0</v>
      </c>
      <c r="CP28" s="198">
        <v>0</v>
      </c>
      <c r="CQ28" s="198">
        <v>0</v>
      </c>
      <c r="CR28" s="198">
        <v>0</v>
      </c>
      <c r="CS28" s="198">
        <v>0</v>
      </c>
      <c r="CT28" s="198">
        <v>0</v>
      </c>
      <c r="CU28" s="198">
        <v>0</v>
      </c>
      <c r="CV28" s="198">
        <v>0</v>
      </c>
      <c r="CW28" s="198">
        <v>0</v>
      </c>
      <c r="CX28" s="198">
        <v>0</v>
      </c>
      <c r="CY28" s="198">
        <v>0</v>
      </c>
      <c r="CZ28" s="198">
        <v>0</v>
      </c>
      <c r="DA28" s="198">
        <v>0</v>
      </c>
      <c r="DB28" s="198">
        <v>0</v>
      </c>
      <c r="DC28" s="198">
        <v>0</v>
      </c>
      <c r="DD28" s="198">
        <v>0</v>
      </c>
      <c r="DE28" s="198">
        <v>0</v>
      </c>
      <c r="DF28" s="198">
        <v>9449</v>
      </c>
      <c r="DG28" s="198">
        <v>0</v>
      </c>
      <c r="DH28" s="198">
        <v>0</v>
      </c>
      <c r="DI28" s="198">
        <v>0</v>
      </c>
      <c r="DJ28" s="198">
        <v>0</v>
      </c>
      <c r="DK28" s="198">
        <v>0</v>
      </c>
      <c r="DL28" s="198">
        <v>0</v>
      </c>
      <c r="DM28" s="198">
        <v>0</v>
      </c>
      <c r="DN28" s="198">
        <v>0</v>
      </c>
      <c r="DO28" s="198">
        <v>0</v>
      </c>
      <c r="DP28" s="198">
        <v>0</v>
      </c>
      <c r="DQ28" s="198">
        <v>0</v>
      </c>
      <c r="DR28" s="198">
        <v>0</v>
      </c>
      <c r="DS28" s="198">
        <v>1379870</v>
      </c>
      <c r="DT28" s="198">
        <v>397310</v>
      </c>
      <c r="DU28" s="198">
        <v>42341</v>
      </c>
      <c r="DV28" s="198">
        <v>11264</v>
      </c>
      <c r="DW28" s="198">
        <v>0</v>
      </c>
      <c r="DX28" s="198">
        <v>46866</v>
      </c>
      <c r="DY28" s="198">
        <v>45119</v>
      </c>
      <c r="DZ28" s="198">
        <v>0</v>
      </c>
      <c r="EA28" s="198">
        <v>0</v>
      </c>
      <c r="EB28" s="198">
        <v>0</v>
      </c>
      <c r="EC28" s="198">
        <v>0</v>
      </c>
      <c r="ED28" s="198">
        <v>0</v>
      </c>
      <c r="EE28" s="198">
        <v>0</v>
      </c>
      <c r="EF28" s="198">
        <v>17790</v>
      </c>
      <c r="EG28" s="198">
        <v>0</v>
      </c>
      <c r="EH28" s="198">
        <v>252651</v>
      </c>
      <c r="EI28" s="198">
        <v>0</v>
      </c>
      <c r="EJ28" s="198">
        <v>0</v>
      </c>
      <c r="EK28" s="198">
        <v>0</v>
      </c>
      <c r="EL28" s="198">
        <v>0</v>
      </c>
      <c r="EM28" s="198">
        <v>780277</v>
      </c>
      <c r="EN28" s="198">
        <v>164576</v>
      </c>
      <c r="EO28" s="198">
        <v>0</v>
      </c>
      <c r="EP28" s="198">
        <v>408039</v>
      </c>
      <c r="EQ28" s="198">
        <v>0</v>
      </c>
      <c r="ER28" s="198">
        <v>141292</v>
      </c>
      <c r="ES28" s="198">
        <v>27821</v>
      </c>
      <c r="ET28" s="198">
        <v>0</v>
      </c>
      <c r="EU28" s="198">
        <v>0</v>
      </c>
      <c r="EV28" s="198">
        <v>0</v>
      </c>
      <c r="EW28" s="198">
        <v>0</v>
      </c>
      <c r="EX28" s="198">
        <v>0</v>
      </c>
      <c r="EY28" s="198">
        <v>0</v>
      </c>
      <c r="EZ28" s="198">
        <v>0</v>
      </c>
      <c r="FA28" s="198">
        <v>0</v>
      </c>
      <c r="FB28" s="198">
        <v>1288470</v>
      </c>
      <c r="FC28" s="198">
        <v>0</v>
      </c>
      <c r="FD28" s="198">
        <v>27240</v>
      </c>
      <c r="FE28" s="198">
        <v>0</v>
      </c>
      <c r="FF28" s="198">
        <v>0</v>
      </c>
      <c r="FG28" s="198">
        <v>384635</v>
      </c>
      <c r="FH28" s="198">
        <v>0</v>
      </c>
      <c r="FI28" s="198">
        <v>0</v>
      </c>
      <c r="FJ28" s="198">
        <v>205578</v>
      </c>
      <c r="FK28" s="198">
        <v>0</v>
      </c>
      <c r="FL28" s="198">
        <v>0</v>
      </c>
      <c r="FM28" s="198">
        <v>0</v>
      </c>
      <c r="FN28" s="198">
        <v>0</v>
      </c>
      <c r="FO28" s="198">
        <v>0</v>
      </c>
      <c r="FP28" s="198">
        <v>0</v>
      </c>
      <c r="FQ28" s="198">
        <v>0</v>
      </c>
      <c r="FR28" s="198">
        <v>0</v>
      </c>
      <c r="FS28" s="198">
        <v>0</v>
      </c>
      <c r="FT28" s="198">
        <v>0</v>
      </c>
      <c r="FU28" s="198">
        <v>0</v>
      </c>
      <c r="FV28" s="198">
        <v>173267</v>
      </c>
      <c r="FW28" s="198">
        <v>0</v>
      </c>
      <c r="FX28" s="198">
        <v>0</v>
      </c>
      <c r="FY28" s="198">
        <v>0</v>
      </c>
      <c r="FZ28" s="198">
        <v>0</v>
      </c>
      <c r="GA28" s="198">
        <v>0</v>
      </c>
      <c r="GB28" s="198">
        <v>0</v>
      </c>
      <c r="GC28" s="198">
        <v>0</v>
      </c>
      <c r="GD28" s="198">
        <v>0</v>
      </c>
      <c r="GE28" s="198">
        <v>0</v>
      </c>
      <c r="GF28" s="198">
        <v>0</v>
      </c>
      <c r="GG28" s="198">
        <v>0</v>
      </c>
      <c r="GH28" s="198">
        <v>0</v>
      </c>
      <c r="GI28" s="198">
        <v>0</v>
      </c>
      <c r="GJ28" s="198">
        <v>0</v>
      </c>
      <c r="GK28" s="198">
        <v>0</v>
      </c>
      <c r="GL28" s="198">
        <v>0</v>
      </c>
      <c r="GM28" s="198">
        <v>0</v>
      </c>
      <c r="GN28" s="198">
        <v>0</v>
      </c>
      <c r="GO28" s="198">
        <v>0</v>
      </c>
      <c r="GP28" s="198">
        <v>0</v>
      </c>
      <c r="GQ28" s="198">
        <v>0</v>
      </c>
      <c r="GR28" s="198">
        <v>0</v>
      </c>
      <c r="GS28" s="198">
        <v>0</v>
      </c>
      <c r="GT28" s="198">
        <v>0</v>
      </c>
      <c r="GU28" s="198">
        <v>0</v>
      </c>
      <c r="GV28" s="198">
        <v>0</v>
      </c>
      <c r="GW28" s="198">
        <v>0</v>
      </c>
      <c r="GX28" s="198">
        <v>0</v>
      </c>
      <c r="GY28" s="198">
        <v>0</v>
      </c>
      <c r="GZ28" s="198">
        <v>0</v>
      </c>
      <c r="HA28" s="198">
        <v>0</v>
      </c>
      <c r="HB28" s="198">
        <v>1106540</v>
      </c>
      <c r="HC28" s="198">
        <v>0</v>
      </c>
      <c r="HD28" s="198">
        <v>0</v>
      </c>
      <c r="HE28" s="198">
        <v>0</v>
      </c>
      <c r="HF28" s="198">
        <v>0</v>
      </c>
      <c r="HG28" s="198">
        <v>0</v>
      </c>
      <c r="HH28" s="198">
        <v>0</v>
      </c>
      <c r="HI28" s="198">
        <v>0</v>
      </c>
      <c r="HJ28" s="198">
        <v>0</v>
      </c>
      <c r="HK28" s="198">
        <v>0</v>
      </c>
      <c r="HL28" s="198">
        <v>0</v>
      </c>
      <c r="HM28" s="198">
        <v>0</v>
      </c>
      <c r="HN28" s="198">
        <v>0</v>
      </c>
      <c r="HP28" s="201" t="s">
        <v>856</v>
      </c>
      <c r="HQ28" s="197">
        <f>'Relative Weights'!$H$1</f>
        <v>2019</v>
      </c>
      <c r="HR28" s="198">
        <v>0</v>
      </c>
      <c r="HS28" s="198">
        <v>0</v>
      </c>
      <c r="HT28" s="198">
        <v>0</v>
      </c>
      <c r="HU28" s="198">
        <v>0</v>
      </c>
      <c r="HV28" s="198">
        <v>0</v>
      </c>
      <c r="HW28" s="198">
        <v>0</v>
      </c>
      <c r="HX28" s="198">
        <v>0</v>
      </c>
      <c r="HY28" s="198">
        <v>0</v>
      </c>
      <c r="HZ28" s="198">
        <v>0</v>
      </c>
      <c r="IA28" s="198">
        <v>0</v>
      </c>
      <c r="IB28" s="198">
        <v>0</v>
      </c>
      <c r="IC28" s="198">
        <v>0</v>
      </c>
      <c r="ID28" s="198">
        <v>0</v>
      </c>
      <c r="IE28" s="198">
        <v>0</v>
      </c>
      <c r="IF28" s="198">
        <v>0</v>
      </c>
      <c r="IG28" s="198">
        <v>0</v>
      </c>
      <c r="IH28" s="198">
        <v>0</v>
      </c>
      <c r="II28" s="198">
        <v>0</v>
      </c>
      <c r="IJ28" s="198">
        <v>0</v>
      </c>
      <c r="IK28" s="198">
        <v>0</v>
      </c>
      <c r="IL28" s="198">
        <v>0</v>
      </c>
      <c r="IM28" s="198">
        <v>0</v>
      </c>
      <c r="IN28" s="198">
        <v>0</v>
      </c>
      <c r="IO28" s="198">
        <v>0</v>
      </c>
      <c r="IP28" s="198">
        <v>0</v>
      </c>
      <c r="IQ28" s="198">
        <v>0</v>
      </c>
      <c r="IR28" s="198">
        <v>0</v>
      </c>
      <c r="IS28" s="198">
        <v>0</v>
      </c>
      <c r="IT28" s="198">
        <v>0</v>
      </c>
      <c r="IU28" s="198">
        <v>0</v>
      </c>
      <c r="IV28" s="198">
        <v>0</v>
      </c>
      <c r="IW28" s="198">
        <v>0</v>
      </c>
      <c r="IX28" s="198">
        <v>0</v>
      </c>
      <c r="IY28" s="198">
        <v>0</v>
      </c>
      <c r="IZ28" s="198">
        <v>0</v>
      </c>
      <c r="JA28" s="198">
        <v>0</v>
      </c>
      <c r="JB28" s="198">
        <v>0</v>
      </c>
      <c r="JC28" s="198">
        <v>0</v>
      </c>
      <c r="JD28" s="198">
        <v>0</v>
      </c>
      <c r="JE28" s="198">
        <v>0</v>
      </c>
      <c r="JF28" s="198">
        <v>0</v>
      </c>
      <c r="JG28" s="198">
        <v>0</v>
      </c>
      <c r="JH28" s="198">
        <v>0</v>
      </c>
      <c r="JI28" s="198">
        <v>0</v>
      </c>
      <c r="JJ28" s="198">
        <v>0</v>
      </c>
      <c r="JK28" s="198">
        <v>0</v>
      </c>
      <c r="JL28" s="198">
        <v>0</v>
      </c>
      <c r="JM28" s="198">
        <v>0</v>
      </c>
      <c r="JN28" s="198">
        <v>0</v>
      </c>
      <c r="JO28" s="198">
        <v>0</v>
      </c>
      <c r="JP28" s="198">
        <v>0</v>
      </c>
      <c r="JQ28" s="198">
        <v>0</v>
      </c>
      <c r="JR28" s="198">
        <v>0</v>
      </c>
      <c r="JS28" s="198">
        <v>0</v>
      </c>
      <c r="JT28" s="198">
        <v>0</v>
      </c>
      <c r="JU28" s="198">
        <v>0</v>
      </c>
      <c r="JV28" s="198">
        <v>0</v>
      </c>
      <c r="JW28" s="198">
        <v>0</v>
      </c>
      <c r="JX28" s="198">
        <v>0</v>
      </c>
      <c r="JY28" s="198">
        <v>0</v>
      </c>
      <c r="JZ28" s="198">
        <v>0</v>
      </c>
      <c r="KA28" s="198">
        <v>0</v>
      </c>
      <c r="KB28" s="198">
        <v>0</v>
      </c>
      <c r="KC28" s="198">
        <v>0</v>
      </c>
      <c r="KD28" s="198">
        <v>0</v>
      </c>
      <c r="KE28" s="198">
        <v>0</v>
      </c>
      <c r="KF28" s="198">
        <v>0</v>
      </c>
      <c r="KG28" s="198">
        <v>0</v>
      </c>
      <c r="KH28" s="198">
        <v>0</v>
      </c>
      <c r="KI28" s="198">
        <v>0</v>
      </c>
      <c r="KJ28" s="198">
        <v>0</v>
      </c>
      <c r="KK28" s="198">
        <v>0</v>
      </c>
      <c r="KL28" s="198">
        <v>0</v>
      </c>
      <c r="KM28" s="198">
        <v>0</v>
      </c>
      <c r="KN28" s="198">
        <v>0</v>
      </c>
      <c r="KO28" s="198">
        <v>0</v>
      </c>
      <c r="KP28" s="198">
        <v>0</v>
      </c>
      <c r="KQ28" s="198">
        <v>0</v>
      </c>
      <c r="KR28" s="198">
        <v>0</v>
      </c>
      <c r="KS28" s="198">
        <v>0</v>
      </c>
      <c r="KT28" s="198">
        <v>0</v>
      </c>
      <c r="KU28" s="198">
        <v>0</v>
      </c>
      <c r="KV28" s="198">
        <v>0</v>
      </c>
      <c r="KW28" s="198">
        <v>0</v>
      </c>
      <c r="KX28" s="198">
        <v>0</v>
      </c>
      <c r="KY28" s="198">
        <v>0</v>
      </c>
      <c r="KZ28" s="198">
        <v>0</v>
      </c>
      <c r="LA28" s="198">
        <v>0</v>
      </c>
      <c r="LB28" s="198">
        <v>0</v>
      </c>
      <c r="LC28" s="198">
        <v>0</v>
      </c>
      <c r="LD28" s="198">
        <v>0</v>
      </c>
      <c r="LE28" s="198">
        <v>0</v>
      </c>
      <c r="LF28" s="198">
        <v>0</v>
      </c>
      <c r="LG28" s="198">
        <v>0</v>
      </c>
      <c r="LH28" s="198">
        <v>0</v>
      </c>
      <c r="LI28" s="198">
        <v>0</v>
      </c>
      <c r="LJ28" s="198">
        <v>0</v>
      </c>
      <c r="LK28" s="198">
        <v>0</v>
      </c>
      <c r="LL28" s="198">
        <v>0</v>
      </c>
      <c r="LM28" s="198">
        <v>0</v>
      </c>
      <c r="LN28" s="198">
        <v>0</v>
      </c>
      <c r="LO28" s="198">
        <v>0</v>
      </c>
      <c r="LP28" s="198">
        <v>0</v>
      </c>
      <c r="LQ28" s="198">
        <v>0</v>
      </c>
      <c r="LR28" s="198">
        <v>0</v>
      </c>
      <c r="LS28" s="198">
        <v>0</v>
      </c>
      <c r="LT28" s="198">
        <v>0</v>
      </c>
      <c r="LU28" s="198">
        <v>0</v>
      </c>
      <c r="LV28" s="198">
        <v>0</v>
      </c>
      <c r="LW28" s="198">
        <v>0</v>
      </c>
      <c r="LX28" s="198">
        <v>0</v>
      </c>
      <c r="LY28" s="198">
        <v>0</v>
      </c>
      <c r="LZ28" s="198">
        <v>0</v>
      </c>
      <c r="MA28" s="198">
        <v>0</v>
      </c>
      <c r="MB28" s="198">
        <v>0</v>
      </c>
      <c r="MC28" s="198">
        <v>0</v>
      </c>
      <c r="MD28" s="198">
        <v>0</v>
      </c>
      <c r="ME28" s="198">
        <v>0</v>
      </c>
      <c r="MF28" s="198">
        <v>0</v>
      </c>
      <c r="MG28" s="198">
        <v>0</v>
      </c>
      <c r="MH28" s="198">
        <v>0</v>
      </c>
      <c r="MI28" s="198">
        <v>0</v>
      </c>
      <c r="MJ28" s="198">
        <v>0</v>
      </c>
      <c r="MK28" s="198">
        <v>0</v>
      </c>
      <c r="ML28" s="198">
        <v>0</v>
      </c>
      <c r="MM28" s="198">
        <v>0</v>
      </c>
      <c r="MN28" s="198">
        <v>0</v>
      </c>
      <c r="MO28" s="198">
        <v>0</v>
      </c>
      <c r="MP28" s="198">
        <v>0</v>
      </c>
      <c r="MQ28" s="198">
        <v>0</v>
      </c>
      <c r="MR28" s="198">
        <v>0</v>
      </c>
      <c r="MS28" s="198">
        <v>0</v>
      </c>
      <c r="MT28" s="198">
        <v>0</v>
      </c>
      <c r="MU28" s="198">
        <v>0</v>
      </c>
      <c r="MV28" s="198">
        <v>0</v>
      </c>
      <c r="MW28" s="198">
        <v>0</v>
      </c>
      <c r="MX28" s="198">
        <v>0</v>
      </c>
      <c r="MY28" s="198">
        <v>0</v>
      </c>
      <c r="MZ28" s="198">
        <v>0</v>
      </c>
      <c r="NA28" s="198">
        <v>0</v>
      </c>
      <c r="NB28" s="198">
        <v>0</v>
      </c>
      <c r="NC28" s="198">
        <v>0</v>
      </c>
      <c r="ND28" s="198">
        <v>0</v>
      </c>
      <c r="NE28" s="198">
        <v>0</v>
      </c>
      <c r="NF28" s="198">
        <v>0</v>
      </c>
      <c r="NG28" s="198">
        <v>0</v>
      </c>
      <c r="NH28" s="198">
        <v>0</v>
      </c>
      <c r="NI28" s="198">
        <v>0</v>
      </c>
      <c r="NJ28" s="198">
        <v>0</v>
      </c>
      <c r="NK28" s="198">
        <v>0</v>
      </c>
      <c r="NL28" s="198">
        <v>0</v>
      </c>
      <c r="NM28" s="198">
        <v>0</v>
      </c>
      <c r="NN28" s="198">
        <v>0</v>
      </c>
      <c r="NO28" s="198">
        <v>0</v>
      </c>
      <c r="NP28" s="198">
        <v>0</v>
      </c>
      <c r="NQ28" s="198">
        <v>0</v>
      </c>
      <c r="NR28" s="198">
        <v>0</v>
      </c>
      <c r="NS28" s="198">
        <v>0</v>
      </c>
      <c r="NT28" s="198">
        <v>0</v>
      </c>
      <c r="NU28" s="198">
        <v>0</v>
      </c>
      <c r="NV28" s="198">
        <v>0</v>
      </c>
      <c r="NW28" s="198">
        <v>0</v>
      </c>
      <c r="NX28" s="198">
        <v>0</v>
      </c>
      <c r="NY28" s="198">
        <v>0</v>
      </c>
      <c r="NZ28" s="198">
        <v>0</v>
      </c>
      <c r="OA28" s="198">
        <v>0</v>
      </c>
      <c r="OB28" s="198">
        <v>0</v>
      </c>
      <c r="OC28" s="198">
        <v>0</v>
      </c>
      <c r="OD28" s="198">
        <v>0</v>
      </c>
      <c r="OE28" s="198">
        <v>0</v>
      </c>
      <c r="OF28" s="198">
        <v>0</v>
      </c>
      <c r="OG28" s="198">
        <v>0</v>
      </c>
      <c r="OH28" s="198">
        <v>0</v>
      </c>
      <c r="OI28" s="198">
        <v>0</v>
      </c>
      <c r="OJ28" s="198">
        <v>0</v>
      </c>
      <c r="OK28" s="198">
        <v>0</v>
      </c>
      <c r="OL28" s="198">
        <v>0</v>
      </c>
      <c r="OM28" s="198">
        <v>0</v>
      </c>
      <c r="ON28" s="198">
        <v>0</v>
      </c>
      <c r="OO28" s="198">
        <v>0</v>
      </c>
      <c r="OP28" s="198">
        <v>0</v>
      </c>
      <c r="OQ28" s="198">
        <v>0</v>
      </c>
      <c r="OR28" s="198">
        <v>0</v>
      </c>
      <c r="OS28" s="198">
        <v>0</v>
      </c>
      <c r="OT28" s="198">
        <v>0</v>
      </c>
      <c r="OU28" s="198">
        <v>0</v>
      </c>
      <c r="OV28" s="198">
        <v>0</v>
      </c>
      <c r="OW28" s="198">
        <v>0</v>
      </c>
      <c r="OX28" s="198">
        <v>0</v>
      </c>
      <c r="OY28" s="198">
        <v>0</v>
      </c>
      <c r="OZ28" s="198">
        <v>0</v>
      </c>
      <c r="PA28" s="198">
        <v>0</v>
      </c>
      <c r="PB28" s="198">
        <v>0</v>
      </c>
      <c r="PC28" s="198">
        <v>0</v>
      </c>
      <c r="PD28" s="198">
        <v>0</v>
      </c>
      <c r="PE28" s="198">
        <v>0</v>
      </c>
      <c r="PF28" s="198">
        <v>0</v>
      </c>
      <c r="PG28" s="198">
        <v>0</v>
      </c>
      <c r="PH28" s="198">
        <v>0</v>
      </c>
      <c r="PI28" s="198">
        <v>0</v>
      </c>
      <c r="PJ28" s="198">
        <v>3439275.2629233729</v>
      </c>
      <c r="PK28" s="198">
        <v>759389.45669332868</v>
      </c>
      <c r="PL28" s="198">
        <v>57223.901264406355</v>
      </c>
      <c r="PM28" s="198">
        <v>0</v>
      </c>
      <c r="PN28" s="198">
        <v>844527.25835486909</v>
      </c>
      <c r="PO28" s="198">
        <v>254295.71370794671</v>
      </c>
      <c r="PP28" s="198">
        <v>98578.478501353296</v>
      </c>
      <c r="PQ28" s="198">
        <v>1495489.8492032832</v>
      </c>
      <c r="PR28" s="198">
        <v>0</v>
      </c>
      <c r="PS28" s="198">
        <v>0</v>
      </c>
      <c r="PT28" s="198">
        <v>0</v>
      </c>
      <c r="PU28" s="198">
        <v>0</v>
      </c>
      <c r="PV28" s="198">
        <v>0</v>
      </c>
      <c r="PW28" s="198">
        <v>24043.201707418084</v>
      </c>
      <c r="PX28" s="198">
        <v>0</v>
      </c>
      <c r="PY28" s="198">
        <v>2316996.9920616681</v>
      </c>
      <c r="PZ28" s="198">
        <v>0</v>
      </c>
      <c r="QA28" s="198">
        <v>36814.88558235349</v>
      </c>
      <c r="QB28" s="198">
        <v>0</v>
      </c>
      <c r="QC28" s="198">
        <v>0</v>
      </c>
      <c r="QD28" s="294">
        <v>1</v>
      </c>
    </row>
    <row r="29" spans="1:446" x14ac:dyDescent="0.2">
      <c r="A29" s="197" t="s">
        <v>178</v>
      </c>
      <c r="B29" s="197" t="s">
        <v>102</v>
      </c>
      <c r="C29" s="198">
        <f>ROUND(SFASU!H18,0)-ROUND(SFASU!H288,0)</f>
        <v>0</v>
      </c>
      <c r="D29" s="307">
        <v>3624</v>
      </c>
      <c r="E29" s="197" t="s">
        <v>102</v>
      </c>
      <c r="F29" s="197">
        <v>2019</v>
      </c>
      <c r="G29" s="198">
        <v>77843876</v>
      </c>
      <c r="H29" s="198">
        <v>3990439</v>
      </c>
      <c r="I29" s="198">
        <v>21757355</v>
      </c>
      <c r="J29" s="198">
        <v>14720603</v>
      </c>
      <c r="K29" s="198">
        <v>31828115</v>
      </c>
      <c r="L29" s="197" t="s">
        <v>758</v>
      </c>
      <c r="M29" s="197" t="s">
        <v>759</v>
      </c>
      <c r="N29" s="197" t="s">
        <v>760</v>
      </c>
      <c r="O29" s="198">
        <v>5911</v>
      </c>
      <c r="P29" s="198">
        <v>5547</v>
      </c>
      <c r="Q29" s="198">
        <v>1531</v>
      </c>
      <c r="R29" s="198">
        <v>69</v>
      </c>
      <c r="S29" s="198">
        <v>0</v>
      </c>
      <c r="T29" s="200" t="s">
        <v>828</v>
      </c>
      <c r="U29" s="200" t="s">
        <v>829</v>
      </c>
      <c r="V29" s="200" t="s">
        <v>830</v>
      </c>
      <c r="W29" s="198">
        <v>91916</v>
      </c>
      <c r="X29" s="198">
        <v>28430</v>
      </c>
      <c r="Y29" s="198">
        <v>19170</v>
      </c>
      <c r="Z29" s="198">
        <v>4787</v>
      </c>
      <c r="AA29" s="198">
        <v>5207</v>
      </c>
      <c r="AB29" s="198">
        <v>2594</v>
      </c>
      <c r="AC29" s="198">
        <v>8657</v>
      </c>
      <c r="AD29" s="198">
        <v>0</v>
      </c>
      <c r="AE29" s="198">
        <v>699</v>
      </c>
      <c r="AF29" s="198">
        <v>0</v>
      </c>
      <c r="AG29" s="198">
        <v>0</v>
      </c>
      <c r="AH29" s="198">
        <v>63</v>
      </c>
      <c r="AI29" s="198">
        <v>3737</v>
      </c>
      <c r="AJ29" s="198">
        <v>4584</v>
      </c>
      <c r="AK29" s="198">
        <v>0</v>
      </c>
      <c r="AL29" s="198">
        <v>12205</v>
      </c>
      <c r="AM29" s="198">
        <v>0</v>
      </c>
      <c r="AN29" s="198">
        <v>0</v>
      </c>
      <c r="AO29" s="198">
        <v>868</v>
      </c>
      <c r="AP29" s="198">
        <v>321</v>
      </c>
      <c r="AQ29" s="198">
        <v>18266</v>
      </c>
      <c r="AR29" s="198">
        <v>6621</v>
      </c>
      <c r="AS29" s="198">
        <v>8861</v>
      </c>
      <c r="AT29" s="198">
        <v>13156</v>
      </c>
      <c r="AU29" s="198">
        <v>4912</v>
      </c>
      <c r="AV29" s="198">
        <v>1809</v>
      </c>
      <c r="AW29" s="198">
        <v>5784</v>
      </c>
      <c r="AX29" s="198">
        <v>0</v>
      </c>
      <c r="AY29" s="198">
        <v>3243</v>
      </c>
      <c r="AZ29" s="198">
        <v>0</v>
      </c>
      <c r="BA29" s="198">
        <v>0</v>
      </c>
      <c r="BB29" s="198">
        <v>0</v>
      </c>
      <c r="BC29" s="198">
        <v>3099</v>
      </c>
      <c r="BD29" s="198">
        <v>7226</v>
      </c>
      <c r="BE29" s="198">
        <v>0</v>
      </c>
      <c r="BF29" s="198">
        <v>21493</v>
      </c>
      <c r="BG29" s="198">
        <v>0</v>
      </c>
      <c r="BH29" s="198">
        <v>2613</v>
      </c>
      <c r="BI29" s="198">
        <v>330</v>
      </c>
      <c r="BJ29" s="198">
        <v>7812</v>
      </c>
      <c r="BK29" s="198">
        <v>2897</v>
      </c>
      <c r="BL29" s="198">
        <v>1724</v>
      </c>
      <c r="BM29" s="198">
        <v>1097</v>
      </c>
      <c r="BN29" s="198">
        <v>11412</v>
      </c>
      <c r="BO29" s="198">
        <v>519</v>
      </c>
      <c r="BP29" s="198">
        <v>78</v>
      </c>
      <c r="BQ29" s="198">
        <v>664</v>
      </c>
      <c r="BR29" s="198">
        <v>0</v>
      </c>
      <c r="BS29" s="198">
        <v>2554</v>
      </c>
      <c r="BT29" s="198">
        <v>18</v>
      </c>
      <c r="BU29" s="198">
        <v>0</v>
      </c>
      <c r="BV29" s="198">
        <v>0</v>
      </c>
      <c r="BW29" s="198">
        <v>0</v>
      </c>
      <c r="BX29" s="198">
        <v>3224</v>
      </c>
      <c r="BY29" s="198">
        <v>0</v>
      </c>
      <c r="BZ29" s="198">
        <v>2910</v>
      </c>
      <c r="CA29" s="198">
        <v>0</v>
      </c>
      <c r="CB29" s="198">
        <v>0</v>
      </c>
      <c r="CC29" s="198">
        <v>0</v>
      </c>
      <c r="CD29" s="198">
        <v>450</v>
      </c>
      <c r="CE29" s="198">
        <v>403</v>
      </c>
      <c r="CF29" s="198">
        <v>0</v>
      </c>
      <c r="CG29" s="198">
        <v>0</v>
      </c>
      <c r="CH29" s="198">
        <v>602</v>
      </c>
      <c r="CI29" s="198">
        <v>53</v>
      </c>
      <c r="CJ29" s="198">
        <v>0</v>
      </c>
      <c r="CK29" s="198">
        <v>0</v>
      </c>
      <c r="CL29" s="198">
        <v>0</v>
      </c>
      <c r="CM29" s="198">
        <v>0</v>
      </c>
      <c r="CN29" s="198">
        <v>0</v>
      </c>
      <c r="CO29" s="198">
        <v>0</v>
      </c>
      <c r="CP29" s="198">
        <v>0</v>
      </c>
      <c r="CQ29" s="198">
        <v>0</v>
      </c>
      <c r="CR29" s="198">
        <v>0</v>
      </c>
      <c r="CS29" s="198">
        <v>0</v>
      </c>
      <c r="CT29" s="198">
        <v>0</v>
      </c>
      <c r="CU29" s="198">
        <v>0</v>
      </c>
      <c r="CV29" s="198">
        <v>0</v>
      </c>
      <c r="CW29" s="198">
        <v>0</v>
      </c>
      <c r="CX29" s="198">
        <v>0</v>
      </c>
      <c r="CY29" s="198">
        <v>0</v>
      </c>
      <c r="CZ29" s="198">
        <v>0</v>
      </c>
      <c r="DA29" s="198">
        <v>0</v>
      </c>
      <c r="DB29" s="198">
        <v>0</v>
      </c>
      <c r="DC29" s="198">
        <v>0</v>
      </c>
      <c r="DD29" s="198">
        <v>0</v>
      </c>
      <c r="DE29" s="198">
        <v>0</v>
      </c>
      <c r="DF29" s="198">
        <v>0</v>
      </c>
      <c r="DG29" s="198">
        <v>0</v>
      </c>
      <c r="DH29" s="198">
        <v>0</v>
      </c>
      <c r="DI29" s="198">
        <v>0</v>
      </c>
      <c r="DJ29" s="198">
        <v>0</v>
      </c>
      <c r="DK29" s="198">
        <v>0</v>
      </c>
      <c r="DL29" s="198">
        <v>0</v>
      </c>
      <c r="DM29" s="198">
        <v>0</v>
      </c>
      <c r="DN29" s="198">
        <v>0</v>
      </c>
      <c r="DO29" s="198">
        <v>0</v>
      </c>
      <c r="DP29" s="198">
        <v>0</v>
      </c>
      <c r="DQ29" s="198">
        <v>0</v>
      </c>
      <c r="DR29" s="198">
        <v>0</v>
      </c>
      <c r="DS29" s="198">
        <v>7900065</v>
      </c>
      <c r="DT29" s="198">
        <v>2034997</v>
      </c>
      <c r="DU29" s="198">
        <v>2631694</v>
      </c>
      <c r="DV29" s="198">
        <v>353589</v>
      </c>
      <c r="DW29" s="198">
        <v>587677</v>
      </c>
      <c r="DX29" s="198">
        <v>382912</v>
      </c>
      <c r="DY29" s="198">
        <v>411446</v>
      </c>
      <c r="DZ29" s="198">
        <v>0</v>
      </c>
      <c r="EA29" s="198">
        <v>82567</v>
      </c>
      <c r="EB29" s="198">
        <v>0</v>
      </c>
      <c r="EC29" s="198">
        <v>0</v>
      </c>
      <c r="ED29" s="198">
        <v>7029</v>
      </c>
      <c r="EE29" s="198">
        <v>222633</v>
      </c>
      <c r="EF29" s="198">
        <v>286442</v>
      </c>
      <c r="EG29" s="198">
        <v>0</v>
      </c>
      <c r="EH29" s="198">
        <v>1114994</v>
      </c>
      <c r="EI29" s="198">
        <v>0</v>
      </c>
      <c r="EJ29" s="198">
        <v>0</v>
      </c>
      <c r="EK29" s="198">
        <v>110027</v>
      </c>
      <c r="EL29" s="198">
        <v>29646</v>
      </c>
      <c r="EM29" s="198">
        <v>2704469</v>
      </c>
      <c r="EN29" s="198">
        <v>1441153</v>
      </c>
      <c r="EO29" s="198">
        <v>2026418</v>
      </c>
      <c r="EP29" s="198">
        <v>1602323</v>
      </c>
      <c r="EQ29" s="198">
        <v>812343</v>
      </c>
      <c r="ER29" s="198">
        <v>351719</v>
      </c>
      <c r="ES29" s="198">
        <v>411988</v>
      </c>
      <c r="ET29" s="198">
        <v>0</v>
      </c>
      <c r="EU29" s="198">
        <v>394382</v>
      </c>
      <c r="EV29" s="198">
        <v>0</v>
      </c>
      <c r="EW29" s="198">
        <v>0</v>
      </c>
      <c r="EX29" s="198">
        <v>0</v>
      </c>
      <c r="EY29" s="198">
        <v>229727</v>
      </c>
      <c r="EZ29" s="198">
        <v>702247</v>
      </c>
      <c r="FA29" s="198">
        <v>0</v>
      </c>
      <c r="FB29" s="198">
        <v>3261852</v>
      </c>
      <c r="FC29" s="198">
        <v>0</v>
      </c>
      <c r="FD29" s="198">
        <v>211134</v>
      </c>
      <c r="FE29" s="198">
        <v>62505</v>
      </c>
      <c r="FF29" s="198">
        <v>2004605</v>
      </c>
      <c r="FG29" s="198">
        <v>1316964</v>
      </c>
      <c r="FH29" s="198">
        <v>823937</v>
      </c>
      <c r="FI29" s="198">
        <v>717372</v>
      </c>
      <c r="FJ29" s="198">
        <v>1965666</v>
      </c>
      <c r="FK29" s="198">
        <v>279267</v>
      </c>
      <c r="FL29" s="198">
        <v>73864</v>
      </c>
      <c r="FM29" s="198">
        <v>182034</v>
      </c>
      <c r="FN29" s="198">
        <v>0</v>
      </c>
      <c r="FO29" s="198">
        <v>499376</v>
      </c>
      <c r="FP29" s="198">
        <v>10174</v>
      </c>
      <c r="FQ29" s="198">
        <v>0</v>
      </c>
      <c r="FR29" s="198">
        <v>0</v>
      </c>
      <c r="FS29" s="198">
        <v>0</v>
      </c>
      <c r="FT29" s="198">
        <v>701650</v>
      </c>
      <c r="FU29" s="198">
        <v>0</v>
      </c>
      <c r="FV29" s="198">
        <v>673692</v>
      </c>
      <c r="FW29" s="198">
        <v>0</v>
      </c>
      <c r="FX29" s="198">
        <v>0</v>
      </c>
      <c r="FY29" s="198">
        <v>0</v>
      </c>
      <c r="FZ29" s="198">
        <v>319213</v>
      </c>
      <c r="GA29" s="198">
        <v>258837</v>
      </c>
      <c r="GB29" s="198">
        <v>0</v>
      </c>
      <c r="GC29" s="198">
        <v>0</v>
      </c>
      <c r="GD29" s="198">
        <v>302332</v>
      </c>
      <c r="GE29" s="198">
        <v>29512</v>
      </c>
      <c r="GF29" s="198">
        <v>0</v>
      </c>
      <c r="GG29" s="198">
        <v>0</v>
      </c>
      <c r="GH29" s="198">
        <v>0</v>
      </c>
      <c r="GI29" s="198">
        <v>0</v>
      </c>
      <c r="GJ29" s="198">
        <v>0</v>
      </c>
      <c r="GK29" s="198">
        <v>0</v>
      </c>
      <c r="GL29" s="198">
        <v>0</v>
      </c>
      <c r="GM29" s="198">
        <v>0</v>
      </c>
      <c r="GN29" s="198">
        <v>0</v>
      </c>
      <c r="GO29" s="198">
        <v>0</v>
      </c>
      <c r="GP29" s="198">
        <v>0</v>
      </c>
      <c r="GQ29" s="198">
        <v>0</v>
      </c>
      <c r="GR29" s="198">
        <v>0</v>
      </c>
      <c r="GS29" s="198">
        <v>0</v>
      </c>
      <c r="GT29" s="198">
        <v>0</v>
      </c>
      <c r="GU29" s="198">
        <v>0</v>
      </c>
      <c r="GV29" s="198">
        <v>0</v>
      </c>
      <c r="GW29" s="198">
        <v>0</v>
      </c>
      <c r="GX29" s="198">
        <v>0</v>
      </c>
      <c r="GY29" s="198">
        <v>0</v>
      </c>
      <c r="GZ29" s="198">
        <v>0</v>
      </c>
      <c r="HA29" s="198">
        <v>0</v>
      </c>
      <c r="HB29" s="198">
        <v>0</v>
      </c>
      <c r="HC29" s="198">
        <v>0</v>
      </c>
      <c r="HD29" s="198">
        <v>0</v>
      </c>
      <c r="HE29" s="198">
        <v>0</v>
      </c>
      <c r="HF29" s="198">
        <v>0</v>
      </c>
      <c r="HG29" s="198">
        <v>0</v>
      </c>
      <c r="HH29" s="198">
        <v>0</v>
      </c>
      <c r="HI29" s="198">
        <v>0</v>
      </c>
      <c r="HJ29" s="198">
        <v>0</v>
      </c>
      <c r="HK29" s="198">
        <v>0</v>
      </c>
      <c r="HL29" s="198">
        <v>0</v>
      </c>
      <c r="HM29" s="198">
        <v>0</v>
      </c>
      <c r="HN29" s="198">
        <v>0</v>
      </c>
      <c r="HP29" s="199" t="s">
        <v>159</v>
      </c>
      <c r="HQ29" s="197">
        <f>'Relative Weights'!$H$1</f>
        <v>2019</v>
      </c>
      <c r="HR29" s="198">
        <v>286854</v>
      </c>
      <c r="HS29" s="198">
        <v>425647</v>
      </c>
      <c r="HT29" s="198">
        <v>41837</v>
      </c>
      <c r="HU29" s="198">
        <v>5074</v>
      </c>
      <c r="HV29" s="198">
        <v>13603</v>
      </c>
      <c r="HW29" s="198">
        <v>23888</v>
      </c>
      <c r="HX29" s="198">
        <v>44237</v>
      </c>
      <c r="HY29" s="198">
        <v>0</v>
      </c>
      <c r="HZ29" s="198">
        <v>6430</v>
      </c>
      <c r="IA29" s="198">
        <v>0</v>
      </c>
      <c r="IB29" s="198">
        <v>0</v>
      </c>
      <c r="IC29" s="198">
        <v>434</v>
      </c>
      <c r="ID29" s="198">
        <v>13927</v>
      </c>
      <c r="IE29" s="198">
        <v>19324</v>
      </c>
      <c r="IF29" s="198">
        <v>0</v>
      </c>
      <c r="IG29" s="198">
        <v>32952</v>
      </c>
      <c r="IH29" s="198">
        <v>0</v>
      </c>
      <c r="II29" s="198">
        <v>34032</v>
      </c>
      <c r="IJ29" s="198">
        <v>6588</v>
      </c>
      <c r="IK29" s="198">
        <v>0</v>
      </c>
      <c r="IL29" s="198">
        <v>76217</v>
      </c>
      <c r="IM29" s="198">
        <v>100933</v>
      </c>
      <c r="IN29" s="198">
        <v>28232</v>
      </c>
      <c r="IO29" s="198">
        <v>182700</v>
      </c>
      <c r="IP29" s="198">
        <v>18594</v>
      </c>
      <c r="IQ29" s="198">
        <v>17781</v>
      </c>
      <c r="IR29" s="198">
        <v>39988</v>
      </c>
      <c r="IS29" s="198">
        <v>0</v>
      </c>
      <c r="IT29" s="198">
        <v>50324</v>
      </c>
      <c r="IU29" s="198">
        <v>0</v>
      </c>
      <c r="IV29" s="198">
        <v>0</v>
      </c>
      <c r="IW29" s="198">
        <v>0</v>
      </c>
      <c r="IX29" s="198">
        <v>29317</v>
      </c>
      <c r="IY29" s="198">
        <v>33526</v>
      </c>
      <c r="IZ29" s="198">
        <v>0</v>
      </c>
      <c r="JA29" s="198">
        <v>78512</v>
      </c>
      <c r="JB29" s="198">
        <v>0</v>
      </c>
      <c r="JC29" s="198">
        <v>2408</v>
      </c>
      <c r="JD29" s="198">
        <v>3616</v>
      </c>
      <c r="JE29" s="198">
        <v>0</v>
      </c>
      <c r="JF29" s="198">
        <v>10668</v>
      </c>
      <c r="JG29" s="198">
        <v>27074</v>
      </c>
      <c r="JH29" s="198">
        <v>3103</v>
      </c>
      <c r="JI29" s="198">
        <v>59746</v>
      </c>
      <c r="JJ29" s="198">
        <v>874</v>
      </c>
      <c r="JK29" s="198">
        <v>490</v>
      </c>
      <c r="JL29" s="198">
        <v>3977</v>
      </c>
      <c r="JM29" s="198">
        <v>0</v>
      </c>
      <c r="JN29" s="198">
        <v>35772</v>
      </c>
      <c r="JO29" s="198">
        <v>0</v>
      </c>
      <c r="JP29" s="198">
        <v>0</v>
      </c>
      <c r="JQ29" s="198">
        <v>0</v>
      </c>
      <c r="JR29" s="198">
        <v>0</v>
      </c>
      <c r="JS29" s="198">
        <v>8381</v>
      </c>
      <c r="JT29" s="198">
        <v>0</v>
      </c>
      <c r="JU29" s="198">
        <v>10503</v>
      </c>
      <c r="JV29" s="198">
        <v>0</v>
      </c>
      <c r="JW29" s="198">
        <v>0</v>
      </c>
      <c r="JX29" s="198">
        <v>0</v>
      </c>
      <c r="JY29" s="198">
        <v>0</v>
      </c>
      <c r="JZ29" s="198">
        <v>864</v>
      </c>
      <c r="KA29" s="198">
        <v>0</v>
      </c>
      <c r="KB29" s="198">
        <v>0</v>
      </c>
      <c r="KC29" s="198">
        <v>1943</v>
      </c>
      <c r="KD29" s="198">
        <v>0</v>
      </c>
      <c r="KE29" s="198">
        <v>0</v>
      </c>
      <c r="KF29" s="198">
        <v>0</v>
      </c>
      <c r="KG29" s="198">
        <v>0</v>
      </c>
      <c r="KH29" s="198">
        <v>0</v>
      </c>
      <c r="KI29" s="198">
        <v>0</v>
      </c>
      <c r="KJ29" s="198">
        <v>0</v>
      </c>
      <c r="KK29" s="198">
        <v>0</v>
      </c>
      <c r="KL29" s="198">
        <v>0</v>
      </c>
      <c r="KM29" s="198">
        <v>0</v>
      </c>
      <c r="KN29" s="198">
        <v>0</v>
      </c>
      <c r="KO29" s="198">
        <v>0</v>
      </c>
      <c r="KP29" s="198">
        <v>0</v>
      </c>
      <c r="KQ29" s="198">
        <v>0</v>
      </c>
      <c r="KR29" s="198">
        <v>0</v>
      </c>
      <c r="KS29" s="198">
        <v>0</v>
      </c>
      <c r="KT29" s="198">
        <v>0</v>
      </c>
      <c r="KU29" s="198">
        <v>0</v>
      </c>
      <c r="KV29" s="198">
        <v>0</v>
      </c>
      <c r="KW29" s="198">
        <v>0</v>
      </c>
      <c r="KX29" s="198">
        <v>0</v>
      </c>
      <c r="KY29" s="198">
        <v>0</v>
      </c>
      <c r="KZ29" s="198">
        <v>0</v>
      </c>
      <c r="LA29" s="198">
        <v>0</v>
      </c>
      <c r="LB29" s="198">
        <v>0</v>
      </c>
      <c r="LC29" s="198">
        <v>0</v>
      </c>
      <c r="LD29" s="198">
        <v>0</v>
      </c>
      <c r="LE29" s="198">
        <v>0</v>
      </c>
      <c r="LF29" s="198">
        <v>0</v>
      </c>
      <c r="LG29" s="198">
        <v>0</v>
      </c>
      <c r="LH29" s="198">
        <v>0</v>
      </c>
      <c r="LI29" s="198">
        <v>0</v>
      </c>
      <c r="LJ29" s="198">
        <v>0</v>
      </c>
      <c r="LK29" s="198">
        <v>0</v>
      </c>
      <c r="LL29" s="198">
        <v>0</v>
      </c>
      <c r="LM29" s="198">
        <v>0</v>
      </c>
      <c r="LN29" s="198">
        <v>63578</v>
      </c>
      <c r="LO29" s="198">
        <v>94341</v>
      </c>
      <c r="LP29" s="198">
        <v>9273</v>
      </c>
      <c r="LQ29" s="198">
        <v>1125</v>
      </c>
      <c r="LR29" s="198">
        <v>3015</v>
      </c>
      <c r="LS29" s="198">
        <v>5295</v>
      </c>
      <c r="LT29" s="198">
        <v>9805</v>
      </c>
      <c r="LU29" s="198">
        <v>0</v>
      </c>
      <c r="LV29" s="198">
        <v>1425</v>
      </c>
      <c r="LW29" s="198">
        <v>0</v>
      </c>
      <c r="LX29" s="198">
        <v>0</v>
      </c>
      <c r="LY29" s="198">
        <v>96</v>
      </c>
      <c r="LZ29" s="198">
        <v>3087</v>
      </c>
      <c r="MA29" s="198">
        <v>4283</v>
      </c>
      <c r="MB29" s="198">
        <v>0</v>
      </c>
      <c r="MC29" s="198">
        <v>7304</v>
      </c>
      <c r="MD29" s="198">
        <v>0</v>
      </c>
      <c r="ME29" s="198">
        <v>7543</v>
      </c>
      <c r="MF29" s="198">
        <v>1460</v>
      </c>
      <c r="MG29" s="198">
        <v>0</v>
      </c>
      <c r="MH29" s="198">
        <v>16893</v>
      </c>
      <c r="MI29" s="198">
        <v>22371</v>
      </c>
      <c r="MJ29" s="198">
        <v>6257</v>
      </c>
      <c r="MK29" s="198">
        <v>40495</v>
      </c>
      <c r="ML29" s="198">
        <v>4121</v>
      </c>
      <c r="MM29" s="198">
        <v>3941</v>
      </c>
      <c r="MN29" s="198">
        <v>8863</v>
      </c>
      <c r="MO29" s="198">
        <v>0</v>
      </c>
      <c r="MP29" s="198">
        <v>11154</v>
      </c>
      <c r="MQ29" s="198">
        <v>0</v>
      </c>
      <c r="MR29" s="198">
        <v>0</v>
      </c>
      <c r="MS29" s="198">
        <v>0</v>
      </c>
      <c r="MT29" s="198">
        <v>6498</v>
      </c>
      <c r="MU29" s="198">
        <v>7431</v>
      </c>
      <c r="MV29" s="198">
        <v>0</v>
      </c>
      <c r="MW29" s="198">
        <v>17402</v>
      </c>
      <c r="MX29" s="198">
        <v>0</v>
      </c>
      <c r="MY29" s="198">
        <v>534</v>
      </c>
      <c r="MZ29" s="198">
        <v>801</v>
      </c>
      <c r="NA29" s="198">
        <v>0</v>
      </c>
      <c r="NB29" s="198">
        <v>2364</v>
      </c>
      <c r="NC29" s="198">
        <v>6001</v>
      </c>
      <c r="ND29" s="198">
        <v>688</v>
      </c>
      <c r="NE29" s="198">
        <v>13240</v>
      </c>
      <c r="NF29" s="198">
        <v>194</v>
      </c>
      <c r="NG29" s="198">
        <v>109</v>
      </c>
      <c r="NH29" s="198">
        <v>882</v>
      </c>
      <c r="NI29" s="198">
        <v>0</v>
      </c>
      <c r="NJ29" s="198">
        <v>7929</v>
      </c>
      <c r="NK29" s="198">
        <v>0</v>
      </c>
      <c r="NL29" s="198">
        <v>0</v>
      </c>
      <c r="NM29" s="198">
        <v>0</v>
      </c>
      <c r="NN29" s="198">
        <v>0</v>
      </c>
      <c r="NO29" s="198">
        <v>1858</v>
      </c>
      <c r="NP29" s="198">
        <v>0</v>
      </c>
      <c r="NQ29" s="198">
        <v>2328</v>
      </c>
      <c r="NR29" s="198">
        <v>0</v>
      </c>
      <c r="NS29" s="198">
        <v>0</v>
      </c>
      <c r="NT29" s="198">
        <v>0</v>
      </c>
      <c r="NU29" s="198">
        <v>0</v>
      </c>
      <c r="NV29" s="198">
        <v>191</v>
      </c>
      <c r="NW29" s="198">
        <v>0</v>
      </c>
      <c r="NX29" s="198">
        <v>0</v>
      </c>
      <c r="NY29" s="198">
        <v>431</v>
      </c>
      <c r="NZ29" s="198">
        <v>0</v>
      </c>
      <c r="OA29" s="198">
        <v>0</v>
      </c>
      <c r="OB29" s="198">
        <v>0</v>
      </c>
      <c r="OC29" s="198">
        <v>0</v>
      </c>
      <c r="OD29" s="198">
        <v>0</v>
      </c>
      <c r="OE29" s="198">
        <v>0</v>
      </c>
      <c r="OF29" s="198">
        <v>0</v>
      </c>
      <c r="OG29" s="198">
        <v>0</v>
      </c>
      <c r="OH29" s="198">
        <v>0</v>
      </c>
      <c r="OI29" s="198">
        <v>0</v>
      </c>
      <c r="OJ29" s="198">
        <v>0</v>
      </c>
      <c r="OK29" s="198">
        <v>0</v>
      </c>
      <c r="OL29" s="198">
        <v>0</v>
      </c>
      <c r="OM29" s="198">
        <v>0</v>
      </c>
      <c r="ON29" s="198">
        <v>0</v>
      </c>
      <c r="OO29" s="198">
        <v>0</v>
      </c>
      <c r="OP29" s="198">
        <v>0</v>
      </c>
      <c r="OQ29" s="198">
        <v>0</v>
      </c>
      <c r="OR29" s="198">
        <v>0</v>
      </c>
      <c r="OS29" s="198">
        <v>0</v>
      </c>
      <c r="OT29" s="198">
        <v>0</v>
      </c>
      <c r="OU29" s="198">
        <v>0</v>
      </c>
      <c r="OV29" s="198">
        <v>0</v>
      </c>
      <c r="OW29" s="198">
        <v>0</v>
      </c>
      <c r="OX29" s="198">
        <v>0</v>
      </c>
      <c r="OY29" s="198">
        <v>0</v>
      </c>
      <c r="OZ29" s="198">
        <v>0</v>
      </c>
      <c r="PA29" s="198">
        <v>0</v>
      </c>
      <c r="PB29" s="198">
        <v>0</v>
      </c>
      <c r="PC29" s="198">
        <v>0</v>
      </c>
      <c r="PD29" s="198">
        <v>0</v>
      </c>
      <c r="PE29" s="198">
        <v>0</v>
      </c>
      <c r="PF29" s="198">
        <v>0</v>
      </c>
      <c r="PG29" s="198">
        <v>0</v>
      </c>
      <c r="PH29" s="198">
        <v>0</v>
      </c>
      <c r="PI29" s="198">
        <v>0</v>
      </c>
      <c r="PJ29" s="198">
        <v>9078884</v>
      </c>
      <c r="PK29" s="198">
        <v>7025223</v>
      </c>
      <c r="PL29" s="198">
        <v>3730354</v>
      </c>
      <c r="PM29" s="198">
        <v>2760918</v>
      </c>
      <c r="PN29" s="198">
        <v>5932743</v>
      </c>
      <c r="PO29" s="198">
        <v>709502</v>
      </c>
      <c r="PP29" s="198">
        <v>1374446</v>
      </c>
      <c r="PQ29" s="198">
        <v>0</v>
      </c>
      <c r="PR29" s="198">
        <v>1459797</v>
      </c>
      <c r="PS29" s="198">
        <v>0</v>
      </c>
      <c r="PT29" s="198">
        <v>0</v>
      </c>
      <c r="PU29" s="198">
        <v>14750</v>
      </c>
      <c r="PV29" s="198">
        <v>676892</v>
      </c>
      <c r="PW29" s="198">
        <v>1333100</v>
      </c>
      <c r="PX29" s="198">
        <v>0</v>
      </c>
      <c r="PY29" s="198">
        <v>2729747</v>
      </c>
      <c r="PZ29" s="198">
        <v>0</v>
      </c>
      <c r="QA29" s="198">
        <v>816253</v>
      </c>
      <c r="QB29" s="198">
        <v>367073</v>
      </c>
      <c r="QC29" s="198">
        <v>1123184</v>
      </c>
      <c r="QD29" s="294">
        <v>1</v>
      </c>
    </row>
    <row r="30" spans="1:446" x14ac:dyDescent="0.2">
      <c r="A30" s="197" t="s">
        <v>112</v>
      </c>
      <c r="B30" s="197" t="s">
        <v>112</v>
      </c>
      <c r="C30" s="198">
        <f>ROUND(TSU!H18,0)-ROUND(TSU!H288,0)</f>
        <v>0</v>
      </c>
      <c r="D30" s="307">
        <v>3642</v>
      </c>
      <c r="E30" s="197" t="s">
        <v>112</v>
      </c>
      <c r="F30" s="197">
        <v>2019</v>
      </c>
      <c r="G30" s="198">
        <v>81055668</v>
      </c>
      <c r="H30" s="198">
        <v>5822679</v>
      </c>
      <c r="I30" s="198">
        <v>15839282</v>
      </c>
      <c r="J30" s="198">
        <v>15350644</v>
      </c>
      <c r="K30" s="198">
        <v>46699804</v>
      </c>
      <c r="L30" s="197" t="s">
        <v>761</v>
      </c>
      <c r="M30" s="197" t="s">
        <v>762</v>
      </c>
      <c r="N30" s="197" t="s">
        <v>763</v>
      </c>
      <c r="O30" s="198">
        <v>4384</v>
      </c>
      <c r="P30" s="198">
        <v>3291</v>
      </c>
      <c r="Q30" s="198">
        <v>884</v>
      </c>
      <c r="R30" s="198">
        <v>229</v>
      </c>
      <c r="S30" s="198">
        <v>944</v>
      </c>
      <c r="T30" s="200" t="s">
        <v>921</v>
      </c>
      <c r="U30" s="268" t="s">
        <v>831</v>
      </c>
      <c r="V30" s="293" t="s">
        <v>920</v>
      </c>
      <c r="W30" s="198">
        <v>86203</v>
      </c>
      <c r="X30" s="198">
        <v>26568</v>
      </c>
      <c r="Y30" s="198">
        <v>10640</v>
      </c>
      <c r="Z30" s="198">
        <v>1950</v>
      </c>
      <c r="AA30" s="198">
        <v>0</v>
      </c>
      <c r="AB30" s="198">
        <v>3554</v>
      </c>
      <c r="AC30" s="198">
        <v>1134</v>
      </c>
      <c r="AD30" s="198">
        <v>0</v>
      </c>
      <c r="AE30" s="198">
        <v>843</v>
      </c>
      <c r="AF30" s="198">
        <v>0</v>
      </c>
      <c r="AG30" s="198">
        <v>0</v>
      </c>
      <c r="AH30" s="198">
        <v>117</v>
      </c>
      <c r="AI30" s="198">
        <v>421</v>
      </c>
      <c r="AJ30" s="198">
        <v>2464</v>
      </c>
      <c r="AK30" s="198">
        <v>0</v>
      </c>
      <c r="AL30" s="198">
        <v>9598</v>
      </c>
      <c r="AM30" s="198">
        <v>0</v>
      </c>
      <c r="AN30" s="198">
        <v>0</v>
      </c>
      <c r="AO30" s="198">
        <v>1572</v>
      </c>
      <c r="AP30" s="198">
        <v>0</v>
      </c>
      <c r="AQ30" s="198">
        <v>12172</v>
      </c>
      <c r="AR30" s="198">
        <v>5290</v>
      </c>
      <c r="AS30" s="198">
        <v>2975</v>
      </c>
      <c r="AT30" s="198">
        <v>3183</v>
      </c>
      <c r="AU30" s="198">
        <v>0</v>
      </c>
      <c r="AV30" s="198">
        <v>4006</v>
      </c>
      <c r="AW30" s="198">
        <v>591</v>
      </c>
      <c r="AX30" s="198">
        <v>0</v>
      </c>
      <c r="AY30" s="198">
        <v>2152</v>
      </c>
      <c r="AZ30" s="198">
        <v>0</v>
      </c>
      <c r="BA30" s="198">
        <v>0</v>
      </c>
      <c r="BB30" s="198">
        <v>0</v>
      </c>
      <c r="BC30" s="198">
        <v>102</v>
      </c>
      <c r="BD30" s="198">
        <v>7445</v>
      </c>
      <c r="BE30" s="198">
        <v>559</v>
      </c>
      <c r="BF30" s="198">
        <v>14593</v>
      </c>
      <c r="BG30" s="198">
        <v>0</v>
      </c>
      <c r="BH30" s="198">
        <v>111</v>
      </c>
      <c r="BI30" s="198">
        <v>2313</v>
      </c>
      <c r="BJ30" s="198">
        <v>0</v>
      </c>
      <c r="BK30" s="198">
        <v>6009</v>
      </c>
      <c r="BL30" s="198">
        <v>542</v>
      </c>
      <c r="BM30" s="198">
        <v>216</v>
      </c>
      <c r="BN30" s="198">
        <v>2196</v>
      </c>
      <c r="BO30" s="198">
        <v>0</v>
      </c>
      <c r="BP30" s="198">
        <v>585</v>
      </c>
      <c r="BQ30" s="198">
        <v>207</v>
      </c>
      <c r="BR30" s="198">
        <v>0</v>
      </c>
      <c r="BS30" s="198">
        <v>0</v>
      </c>
      <c r="BT30" s="198">
        <v>0</v>
      </c>
      <c r="BU30" s="198">
        <v>0</v>
      </c>
      <c r="BV30" s="198">
        <v>0</v>
      </c>
      <c r="BW30" s="198">
        <v>0</v>
      </c>
      <c r="BX30" s="198">
        <v>900</v>
      </c>
      <c r="BY30" s="198">
        <v>106</v>
      </c>
      <c r="BZ30" s="198">
        <v>3756</v>
      </c>
      <c r="CA30" s="198">
        <v>0</v>
      </c>
      <c r="CB30" s="198">
        <v>0</v>
      </c>
      <c r="CC30" s="198">
        <v>51</v>
      </c>
      <c r="CD30" s="198">
        <v>0</v>
      </c>
      <c r="CE30" s="198">
        <v>447</v>
      </c>
      <c r="CF30" s="198">
        <v>481</v>
      </c>
      <c r="CG30" s="198">
        <v>0</v>
      </c>
      <c r="CH30" s="198">
        <v>1455</v>
      </c>
      <c r="CI30" s="198">
        <v>0</v>
      </c>
      <c r="CJ30" s="198">
        <v>225</v>
      </c>
      <c r="CK30" s="198">
        <v>45</v>
      </c>
      <c r="CL30" s="198">
        <v>0</v>
      </c>
      <c r="CM30" s="198">
        <v>0</v>
      </c>
      <c r="CN30" s="198">
        <v>0</v>
      </c>
      <c r="CO30" s="198">
        <v>0</v>
      </c>
      <c r="CP30" s="198">
        <v>0</v>
      </c>
      <c r="CQ30" s="198">
        <v>0</v>
      </c>
      <c r="CR30" s="198">
        <v>0</v>
      </c>
      <c r="CS30" s="198">
        <v>153</v>
      </c>
      <c r="CT30" s="198">
        <v>0</v>
      </c>
      <c r="CU30" s="198">
        <v>0</v>
      </c>
      <c r="CV30" s="198">
        <v>0</v>
      </c>
      <c r="CW30" s="198">
        <v>0</v>
      </c>
      <c r="CX30" s="198">
        <v>0</v>
      </c>
      <c r="CY30" s="198">
        <v>0</v>
      </c>
      <c r="CZ30" s="198">
        <v>0</v>
      </c>
      <c r="DA30" s="198">
        <v>0</v>
      </c>
      <c r="DB30" s="198">
        <v>0</v>
      </c>
      <c r="DC30" s="198">
        <v>0</v>
      </c>
      <c r="DD30" s="198">
        <v>0</v>
      </c>
      <c r="DE30" s="198">
        <v>0</v>
      </c>
      <c r="DF30" s="198">
        <v>19350</v>
      </c>
      <c r="DG30" s="198">
        <v>0</v>
      </c>
      <c r="DH30" s="198">
        <v>0</v>
      </c>
      <c r="DI30" s="198">
        <v>0</v>
      </c>
      <c r="DJ30" s="198">
        <v>0</v>
      </c>
      <c r="DK30" s="198">
        <v>0</v>
      </c>
      <c r="DL30" s="198">
        <v>0</v>
      </c>
      <c r="DM30" s="198">
        <v>12279</v>
      </c>
      <c r="DN30" s="198">
        <v>0</v>
      </c>
      <c r="DO30" s="198">
        <v>0</v>
      </c>
      <c r="DP30" s="198">
        <v>0</v>
      </c>
      <c r="DQ30" s="198">
        <v>0</v>
      </c>
      <c r="DR30" s="198">
        <v>0</v>
      </c>
      <c r="DS30" s="198">
        <v>4743028</v>
      </c>
      <c r="DT30" s="198">
        <v>1659502</v>
      </c>
      <c r="DU30" s="198">
        <v>1090897</v>
      </c>
      <c r="DV30" s="198">
        <v>172018</v>
      </c>
      <c r="DW30" s="198">
        <v>0</v>
      </c>
      <c r="DX30" s="198">
        <v>458199</v>
      </c>
      <c r="DY30" s="198">
        <v>92560</v>
      </c>
      <c r="DZ30" s="198">
        <v>0</v>
      </c>
      <c r="EA30" s="198">
        <v>81461</v>
      </c>
      <c r="EB30" s="198">
        <v>0</v>
      </c>
      <c r="EC30" s="198">
        <v>0</v>
      </c>
      <c r="ED30" s="198">
        <v>11529</v>
      </c>
      <c r="EE30" s="198">
        <v>20305</v>
      </c>
      <c r="EF30" s="198">
        <v>369318</v>
      </c>
      <c r="EG30" s="198">
        <v>0</v>
      </c>
      <c r="EH30" s="198">
        <v>798705</v>
      </c>
      <c r="EI30" s="198">
        <v>0</v>
      </c>
      <c r="EJ30" s="198">
        <v>0</v>
      </c>
      <c r="EK30" s="198">
        <v>341373</v>
      </c>
      <c r="EL30" s="198">
        <v>0</v>
      </c>
      <c r="EM30" s="198">
        <v>1503077</v>
      </c>
      <c r="EN30" s="198">
        <v>814113</v>
      </c>
      <c r="EO30" s="198">
        <v>796051</v>
      </c>
      <c r="EP30" s="198">
        <v>335345</v>
      </c>
      <c r="EQ30" s="198">
        <v>0</v>
      </c>
      <c r="ER30" s="198">
        <v>579193</v>
      </c>
      <c r="ES30" s="198">
        <v>76570</v>
      </c>
      <c r="ET30" s="198">
        <v>0</v>
      </c>
      <c r="EU30" s="198">
        <v>244635</v>
      </c>
      <c r="EV30" s="198">
        <v>0</v>
      </c>
      <c r="EW30" s="198">
        <v>0</v>
      </c>
      <c r="EX30" s="198">
        <v>0</v>
      </c>
      <c r="EY30" s="198">
        <v>21229</v>
      </c>
      <c r="EZ30" s="198">
        <v>957668</v>
      </c>
      <c r="FA30" s="198">
        <v>124011</v>
      </c>
      <c r="FB30" s="198">
        <v>2123016</v>
      </c>
      <c r="FC30" s="198">
        <v>0</v>
      </c>
      <c r="FD30" s="198">
        <v>89590</v>
      </c>
      <c r="FE30" s="198">
        <v>508790</v>
      </c>
      <c r="FF30" s="198">
        <v>0</v>
      </c>
      <c r="FG30" s="198">
        <v>2199427</v>
      </c>
      <c r="FH30" s="198">
        <v>455186</v>
      </c>
      <c r="FI30" s="198">
        <v>69169</v>
      </c>
      <c r="FJ30" s="198">
        <v>610777</v>
      </c>
      <c r="FK30" s="198">
        <v>0</v>
      </c>
      <c r="FL30" s="198">
        <v>461188</v>
      </c>
      <c r="FM30" s="198">
        <v>130223</v>
      </c>
      <c r="FN30" s="198">
        <v>0</v>
      </c>
      <c r="FO30" s="198">
        <v>0</v>
      </c>
      <c r="FP30" s="198">
        <v>0</v>
      </c>
      <c r="FQ30" s="198">
        <v>0</v>
      </c>
      <c r="FR30" s="198">
        <v>0</v>
      </c>
      <c r="FS30" s="198">
        <v>0</v>
      </c>
      <c r="FT30" s="198">
        <v>198724</v>
      </c>
      <c r="FU30" s="198">
        <v>143639</v>
      </c>
      <c r="FV30" s="198">
        <v>1116695</v>
      </c>
      <c r="FW30" s="198">
        <v>0</v>
      </c>
      <c r="FX30" s="198">
        <v>0</v>
      </c>
      <c r="FY30" s="198">
        <v>29903</v>
      </c>
      <c r="FZ30" s="198">
        <v>0</v>
      </c>
      <c r="GA30" s="198">
        <v>50989</v>
      </c>
      <c r="GB30" s="198">
        <v>485165</v>
      </c>
      <c r="GC30" s="198">
        <v>0</v>
      </c>
      <c r="GD30" s="198">
        <v>1185186</v>
      </c>
      <c r="GE30" s="198">
        <v>0</v>
      </c>
      <c r="GF30" s="198">
        <v>291112</v>
      </c>
      <c r="GG30" s="198">
        <v>27650</v>
      </c>
      <c r="GH30" s="198">
        <v>0</v>
      </c>
      <c r="GI30" s="198">
        <v>0</v>
      </c>
      <c r="GJ30" s="198">
        <v>0</v>
      </c>
      <c r="GK30" s="198">
        <v>0</v>
      </c>
      <c r="GL30" s="198">
        <v>0</v>
      </c>
      <c r="GM30" s="198">
        <v>0</v>
      </c>
      <c r="GN30" s="198">
        <v>0</v>
      </c>
      <c r="GO30" s="198">
        <v>336750</v>
      </c>
      <c r="GP30" s="198">
        <v>0</v>
      </c>
      <c r="GQ30" s="198">
        <v>0</v>
      </c>
      <c r="GR30" s="198">
        <v>0</v>
      </c>
      <c r="GS30" s="198">
        <v>0</v>
      </c>
      <c r="GT30" s="198">
        <v>0</v>
      </c>
      <c r="GU30" s="198">
        <v>0</v>
      </c>
      <c r="GV30" s="198">
        <v>0</v>
      </c>
      <c r="GW30" s="198">
        <v>0</v>
      </c>
      <c r="GX30" s="198">
        <v>0</v>
      </c>
      <c r="GY30" s="198">
        <v>0</v>
      </c>
      <c r="GZ30" s="198">
        <v>0</v>
      </c>
      <c r="HA30" s="198">
        <v>0</v>
      </c>
      <c r="HB30" s="198">
        <v>5010306</v>
      </c>
      <c r="HC30" s="198">
        <v>0</v>
      </c>
      <c r="HD30" s="198">
        <v>0</v>
      </c>
      <c r="HE30" s="198">
        <v>0</v>
      </c>
      <c r="HF30" s="198">
        <v>0</v>
      </c>
      <c r="HG30" s="198">
        <v>0</v>
      </c>
      <c r="HH30" s="198">
        <v>0</v>
      </c>
      <c r="HI30" s="198">
        <v>1956603</v>
      </c>
      <c r="HJ30" s="198">
        <v>0</v>
      </c>
      <c r="HK30" s="198">
        <v>0</v>
      </c>
      <c r="HL30" s="198">
        <v>0</v>
      </c>
      <c r="HM30" s="198">
        <v>0</v>
      </c>
      <c r="HN30" s="198">
        <v>0</v>
      </c>
      <c r="HP30" s="199" t="s">
        <v>160</v>
      </c>
      <c r="HQ30" s="197">
        <f>'Relative Weights'!$H$1</f>
        <v>2019</v>
      </c>
      <c r="HR30" s="198">
        <v>171911.71</v>
      </c>
      <c r="HS30" s="198">
        <v>209077.88</v>
      </c>
      <c r="HT30" s="198">
        <v>0</v>
      </c>
      <c r="HU30" s="198">
        <v>14004.9</v>
      </c>
      <c r="HV30" s="198">
        <v>0</v>
      </c>
      <c r="HW30" s="198">
        <v>0</v>
      </c>
      <c r="HX30" s="198">
        <v>0</v>
      </c>
      <c r="HY30" s="198">
        <v>0</v>
      </c>
      <c r="HZ30" s="198">
        <v>7060.41</v>
      </c>
      <c r="IA30" s="198">
        <v>0</v>
      </c>
      <c r="IB30" s="198">
        <v>0</v>
      </c>
      <c r="IC30" s="198">
        <v>0</v>
      </c>
      <c r="ID30" s="198">
        <v>0</v>
      </c>
      <c r="IE30" s="198">
        <v>0</v>
      </c>
      <c r="IF30" s="198">
        <v>0</v>
      </c>
      <c r="IG30" s="198">
        <v>6306.71</v>
      </c>
      <c r="IH30" s="198">
        <v>0</v>
      </c>
      <c r="II30" s="198">
        <v>0</v>
      </c>
      <c r="IJ30" s="198">
        <v>50016.26</v>
      </c>
      <c r="IK30" s="198">
        <v>0</v>
      </c>
      <c r="IL30" s="198">
        <v>54479.23</v>
      </c>
      <c r="IM30" s="198">
        <v>102568.73</v>
      </c>
      <c r="IN30" s="198">
        <v>0</v>
      </c>
      <c r="IO30" s="198">
        <v>27302.23</v>
      </c>
      <c r="IP30" s="198">
        <v>0</v>
      </c>
      <c r="IQ30" s="198">
        <v>0</v>
      </c>
      <c r="IR30" s="198">
        <v>0</v>
      </c>
      <c r="IS30" s="198">
        <v>0</v>
      </c>
      <c r="IT30" s="198">
        <v>21203.08</v>
      </c>
      <c r="IU30" s="198">
        <v>0</v>
      </c>
      <c r="IV30" s="198">
        <v>0</v>
      </c>
      <c r="IW30" s="198">
        <v>0</v>
      </c>
      <c r="IX30" s="198">
        <v>0</v>
      </c>
      <c r="IY30" s="198">
        <v>0</v>
      </c>
      <c r="IZ30" s="198">
        <v>6524.37</v>
      </c>
      <c r="JA30" s="198">
        <v>16763.7</v>
      </c>
      <c r="JB30" s="198">
        <v>0</v>
      </c>
      <c r="JC30" s="198">
        <v>0</v>
      </c>
      <c r="JD30" s="198">
        <v>74545.36</v>
      </c>
      <c r="JE30" s="198">
        <v>0</v>
      </c>
      <c r="JF30" s="198">
        <v>79718.539999999994</v>
      </c>
      <c r="JG30" s="198">
        <v>57348.12</v>
      </c>
      <c r="JH30" s="198">
        <v>0</v>
      </c>
      <c r="JI30" s="198">
        <v>49726.62</v>
      </c>
      <c r="JJ30" s="198">
        <v>0</v>
      </c>
      <c r="JK30" s="198">
        <v>0</v>
      </c>
      <c r="JL30" s="198">
        <v>0</v>
      </c>
      <c r="JM30" s="198">
        <v>0</v>
      </c>
      <c r="JN30" s="198">
        <v>0</v>
      </c>
      <c r="JO30" s="198">
        <v>0</v>
      </c>
      <c r="JP30" s="198">
        <v>0</v>
      </c>
      <c r="JQ30" s="198">
        <v>0</v>
      </c>
      <c r="JR30" s="198">
        <v>0</v>
      </c>
      <c r="JS30" s="198">
        <v>0</v>
      </c>
      <c r="JT30" s="198">
        <v>7557.03</v>
      </c>
      <c r="JU30" s="198">
        <v>8817.6200000000008</v>
      </c>
      <c r="JV30" s="198">
        <v>0</v>
      </c>
      <c r="JW30" s="198">
        <v>0</v>
      </c>
      <c r="JX30" s="198">
        <v>4381.24</v>
      </c>
      <c r="JY30" s="198">
        <v>0</v>
      </c>
      <c r="JZ30" s="198">
        <v>1848.1</v>
      </c>
      <c r="KA30" s="198">
        <v>61125.13</v>
      </c>
      <c r="KB30" s="198">
        <v>0</v>
      </c>
      <c r="KC30" s="198">
        <v>96492.32</v>
      </c>
      <c r="KD30" s="198">
        <v>0</v>
      </c>
      <c r="KE30" s="198">
        <v>0</v>
      </c>
      <c r="KF30" s="198">
        <v>0</v>
      </c>
      <c r="KG30" s="198">
        <v>0</v>
      </c>
      <c r="KH30" s="198">
        <v>0</v>
      </c>
      <c r="KI30" s="198">
        <v>0</v>
      </c>
      <c r="KJ30" s="198">
        <v>0</v>
      </c>
      <c r="KK30" s="198">
        <v>0</v>
      </c>
      <c r="KL30" s="198">
        <v>0</v>
      </c>
      <c r="KM30" s="198">
        <v>0</v>
      </c>
      <c r="KN30" s="198">
        <v>17716.830000000002</v>
      </c>
      <c r="KO30" s="198">
        <v>0</v>
      </c>
      <c r="KP30" s="198">
        <v>0</v>
      </c>
      <c r="KQ30" s="198">
        <v>0</v>
      </c>
      <c r="KR30" s="198">
        <v>0</v>
      </c>
      <c r="KS30" s="198">
        <v>0</v>
      </c>
      <c r="KT30" s="198">
        <v>0</v>
      </c>
      <c r="KU30" s="198">
        <v>0</v>
      </c>
      <c r="KV30" s="198">
        <v>0</v>
      </c>
      <c r="KW30" s="198">
        <v>0</v>
      </c>
      <c r="KX30" s="198">
        <v>0</v>
      </c>
      <c r="KY30" s="198">
        <v>0</v>
      </c>
      <c r="KZ30" s="198">
        <v>0</v>
      </c>
      <c r="LA30" s="198">
        <v>433443.74</v>
      </c>
      <c r="LB30" s="198">
        <v>0</v>
      </c>
      <c r="LC30" s="198">
        <v>0</v>
      </c>
      <c r="LD30" s="198">
        <v>0</v>
      </c>
      <c r="LE30" s="198">
        <v>0</v>
      </c>
      <c r="LF30" s="198">
        <v>0</v>
      </c>
      <c r="LG30" s="198">
        <v>0</v>
      </c>
      <c r="LH30" s="198">
        <v>102939.3</v>
      </c>
      <c r="LI30" s="198">
        <v>0</v>
      </c>
      <c r="LJ30" s="198">
        <v>0</v>
      </c>
      <c r="LK30" s="198">
        <v>0</v>
      </c>
      <c r="LL30" s="198">
        <v>0</v>
      </c>
      <c r="LM30" s="198">
        <v>0</v>
      </c>
      <c r="LN30" s="198">
        <v>0</v>
      </c>
      <c r="LO30" s="198">
        <v>0</v>
      </c>
      <c r="LP30" s="198">
        <v>0</v>
      </c>
      <c r="LQ30" s="198">
        <v>0</v>
      </c>
      <c r="LR30" s="198">
        <v>0</v>
      </c>
      <c r="LS30" s="198">
        <v>0</v>
      </c>
      <c r="LT30" s="198">
        <v>0</v>
      </c>
      <c r="LU30" s="198">
        <v>0</v>
      </c>
      <c r="LV30" s="198">
        <v>0</v>
      </c>
      <c r="LW30" s="198">
        <v>0</v>
      </c>
      <c r="LX30" s="198">
        <v>0</v>
      </c>
      <c r="LY30" s="198">
        <v>0</v>
      </c>
      <c r="LZ30" s="198">
        <v>0</v>
      </c>
      <c r="MA30" s="198">
        <v>0</v>
      </c>
      <c r="MB30" s="198">
        <v>0</v>
      </c>
      <c r="MC30" s="198">
        <v>0</v>
      </c>
      <c r="MD30" s="198">
        <v>0</v>
      </c>
      <c r="ME30" s="198">
        <v>0</v>
      </c>
      <c r="MF30" s="198">
        <v>0</v>
      </c>
      <c r="MG30" s="198">
        <v>0</v>
      </c>
      <c r="MH30" s="198">
        <v>0</v>
      </c>
      <c r="MI30" s="198">
        <v>0</v>
      </c>
      <c r="MJ30" s="198">
        <v>0</v>
      </c>
      <c r="MK30" s="198">
        <v>0</v>
      </c>
      <c r="ML30" s="198">
        <v>0</v>
      </c>
      <c r="MM30" s="198">
        <v>0</v>
      </c>
      <c r="MN30" s="198">
        <v>0</v>
      </c>
      <c r="MO30" s="198">
        <v>0</v>
      </c>
      <c r="MP30" s="198">
        <v>0</v>
      </c>
      <c r="MQ30" s="198">
        <v>0</v>
      </c>
      <c r="MR30" s="198">
        <v>0</v>
      </c>
      <c r="MS30" s="198">
        <v>0</v>
      </c>
      <c r="MT30" s="198">
        <v>0</v>
      </c>
      <c r="MU30" s="198">
        <v>0</v>
      </c>
      <c r="MV30" s="198">
        <v>0</v>
      </c>
      <c r="MW30" s="198">
        <v>0</v>
      </c>
      <c r="MX30" s="198">
        <v>0</v>
      </c>
      <c r="MY30" s="198">
        <v>0</v>
      </c>
      <c r="MZ30" s="198">
        <v>0</v>
      </c>
      <c r="NA30" s="198">
        <v>0</v>
      </c>
      <c r="NB30" s="198">
        <v>0</v>
      </c>
      <c r="NC30" s="198">
        <v>0</v>
      </c>
      <c r="ND30" s="198">
        <v>0</v>
      </c>
      <c r="NE30" s="198">
        <v>0</v>
      </c>
      <c r="NF30" s="198">
        <v>0</v>
      </c>
      <c r="NG30" s="198">
        <v>0</v>
      </c>
      <c r="NH30" s="198">
        <v>0</v>
      </c>
      <c r="NI30" s="198">
        <v>0</v>
      </c>
      <c r="NJ30" s="198">
        <v>0</v>
      </c>
      <c r="NK30" s="198">
        <v>0</v>
      </c>
      <c r="NL30" s="198">
        <v>0</v>
      </c>
      <c r="NM30" s="198">
        <v>0</v>
      </c>
      <c r="NN30" s="198">
        <v>0</v>
      </c>
      <c r="NO30" s="198">
        <v>0</v>
      </c>
      <c r="NP30" s="198">
        <v>0</v>
      </c>
      <c r="NQ30" s="198">
        <v>0</v>
      </c>
      <c r="NR30" s="198">
        <v>0</v>
      </c>
      <c r="NS30" s="198">
        <v>0</v>
      </c>
      <c r="NT30" s="198">
        <v>0</v>
      </c>
      <c r="NU30" s="198">
        <v>0</v>
      </c>
      <c r="NV30" s="198">
        <v>0</v>
      </c>
      <c r="NW30" s="198">
        <v>0</v>
      </c>
      <c r="NX30" s="198">
        <v>0</v>
      </c>
      <c r="NY30" s="198">
        <v>0</v>
      </c>
      <c r="NZ30" s="198">
        <v>0</v>
      </c>
      <c r="OA30" s="198">
        <v>0</v>
      </c>
      <c r="OB30" s="198">
        <v>0</v>
      </c>
      <c r="OC30" s="198">
        <v>0</v>
      </c>
      <c r="OD30" s="198">
        <v>0</v>
      </c>
      <c r="OE30" s="198">
        <v>0</v>
      </c>
      <c r="OF30" s="198">
        <v>0</v>
      </c>
      <c r="OG30" s="198">
        <v>0</v>
      </c>
      <c r="OH30" s="198">
        <v>0</v>
      </c>
      <c r="OI30" s="198">
        <v>0</v>
      </c>
      <c r="OJ30" s="198">
        <v>0</v>
      </c>
      <c r="OK30" s="198">
        <v>0</v>
      </c>
      <c r="OL30" s="198">
        <v>0</v>
      </c>
      <c r="OM30" s="198">
        <v>0</v>
      </c>
      <c r="ON30" s="198">
        <v>0</v>
      </c>
      <c r="OO30" s="198">
        <v>0</v>
      </c>
      <c r="OP30" s="198">
        <v>0</v>
      </c>
      <c r="OQ30" s="198">
        <v>0</v>
      </c>
      <c r="OR30" s="198">
        <v>0</v>
      </c>
      <c r="OS30" s="198">
        <v>0</v>
      </c>
      <c r="OT30" s="198">
        <v>0</v>
      </c>
      <c r="OU30" s="198">
        <v>0</v>
      </c>
      <c r="OV30" s="198">
        <v>0</v>
      </c>
      <c r="OW30" s="198">
        <v>0</v>
      </c>
      <c r="OX30" s="198">
        <v>0</v>
      </c>
      <c r="OY30" s="198">
        <v>0</v>
      </c>
      <c r="OZ30" s="198">
        <v>0</v>
      </c>
      <c r="PA30" s="198">
        <v>0</v>
      </c>
      <c r="PB30" s="198">
        <v>0</v>
      </c>
      <c r="PC30" s="198">
        <v>0</v>
      </c>
      <c r="PD30" s="198">
        <v>0</v>
      </c>
      <c r="PE30" s="198">
        <v>0</v>
      </c>
      <c r="PF30" s="198">
        <v>0</v>
      </c>
      <c r="PG30" s="198">
        <v>0</v>
      </c>
      <c r="PH30" s="198">
        <v>0</v>
      </c>
      <c r="PI30" s="198">
        <v>0</v>
      </c>
      <c r="PJ30" s="198">
        <v>12150744.098524123</v>
      </c>
      <c r="PK30" s="198">
        <v>2842172.1031381874</v>
      </c>
      <c r="PL30" s="198">
        <v>443454.26862895873</v>
      </c>
      <c r="PM30" s="198">
        <v>0</v>
      </c>
      <c r="PN30" s="198">
        <v>5447544.3758672085</v>
      </c>
      <c r="PO30" s="198">
        <v>0</v>
      </c>
      <c r="PP30" s="198">
        <v>617000.6451875685</v>
      </c>
      <c r="PQ30" s="198">
        <v>9083531.2874645647</v>
      </c>
      <c r="PR30" s="198">
        <v>707189.27831562271</v>
      </c>
      <c r="PS30" s="198">
        <v>0</v>
      </c>
      <c r="PT30" s="198">
        <v>0</v>
      </c>
      <c r="PU30" s="198">
        <v>0</v>
      </c>
      <c r="PV30" s="198">
        <v>0</v>
      </c>
      <c r="PW30" s="198">
        <v>221501.62007077818</v>
      </c>
      <c r="PX30" s="198">
        <v>9934428.0465139206</v>
      </c>
      <c r="PY30" s="198">
        <v>2463723.6759910984</v>
      </c>
      <c r="PZ30" s="198">
        <v>0</v>
      </c>
      <c r="QA30" s="198">
        <v>0</v>
      </c>
      <c r="QB30" s="198">
        <v>8513303.3702979684</v>
      </c>
      <c r="QC30" s="198">
        <v>0</v>
      </c>
      <c r="QD30" s="294">
        <v>1</v>
      </c>
    </row>
    <row r="31" spans="1:446" x14ac:dyDescent="0.2">
      <c r="A31" s="197" t="s">
        <v>114</v>
      </c>
      <c r="B31" s="197" t="s">
        <v>114</v>
      </c>
      <c r="C31" s="198">
        <f>ROUND(TTU!H18,0)-ROUND(TTU!H288,0)</f>
        <v>0</v>
      </c>
      <c r="D31" s="307">
        <v>3644</v>
      </c>
      <c r="E31" s="197" t="s">
        <v>114</v>
      </c>
      <c r="F31" s="197">
        <v>2019</v>
      </c>
      <c r="G31" s="198">
        <v>204596612</v>
      </c>
      <c r="H31" s="198">
        <v>178813724</v>
      </c>
      <c r="I31" s="198">
        <v>96481330</v>
      </c>
      <c r="J31" s="198">
        <v>48319281</v>
      </c>
      <c r="K31" s="198">
        <v>47640928</v>
      </c>
      <c r="L31" s="197" t="s">
        <v>912</v>
      </c>
      <c r="M31" s="197" t="s">
        <v>871</v>
      </c>
      <c r="N31" s="302" t="s">
        <v>913</v>
      </c>
      <c r="O31" s="198">
        <v>14965</v>
      </c>
      <c r="P31" s="198">
        <v>17202</v>
      </c>
      <c r="Q31" s="198">
        <v>2908</v>
      </c>
      <c r="R31" s="198">
        <v>2351</v>
      </c>
      <c r="S31" s="198">
        <v>419</v>
      </c>
      <c r="T31" s="200" t="s">
        <v>832</v>
      </c>
      <c r="U31" s="200" t="s">
        <v>833</v>
      </c>
      <c r="V31" s="200" t="s">
        <v>834</v>
      </c>
      <c r="W31" s="198">
        <v>275003</v>
      </c>
      <c r="X31" s="198">
        <v>118571</v>
      </c>
      <c r="Y31" s="198">
        <v>35072</v>
      </c>
      <c r="Z31" s="198">
        <v>2579</v>
      </c>
      <c r="AA31" s="198">
        <v>16639</v>
      </c>
      <c r="AB31" s="198">
        <v>34762</v>
      </c>
      <c r="AC31" s="198">
        <v>7672</v>
      </c>
      <c r="AD31" s="198">
        <v>0</v>
      </c>
      <c r="AE31" s="198">
        <v>651</v>
      </c>
      <c r="AF31" s="198">
        <v>172</v>
      </c>
      <c r="AG31" s="198">
        <v>0</v>
      </c>
      <c r="AH31" s="198">
        <v>0</v>
      </c>
      <c r="AI31" s="198">
        <v>0</v>
      </c>
      <c r="AJ31" s="198">
        <v>8991</v>
      </c>
      <c r="AK31" s="198">
        <v>0</v>
      </c>
      <c r="AL31" s="198">
        <v>28087</v>
      </c>
      <c r="AM31" s="198">
        <v>0</v>
      </c>
      <c r="AN31" s="198">
        <v>50</v>
      </c>
      <c r="AO31" s="198">
        <v>1948</v>
      </c>
      <c r="AP31" s="198">
        <v>0</v>
      </c>
      <c r="AQ31" s="198">
        <v>80996</v>
      </c>
      <c r="AR31" s="198">
        <v>55935</v>
      </c>
      <c r="AS31" s="198">
        <v>10178</v>
      </c>
      <c r="AT31" s="198">
        <v>7060</v>
      </c>
      <c r="AU31" s="198">
        <v>13122</v>
      </c>
      <c r="AV31" s="198">
        <v>59104</v>
      </c>
      <c r="AW31" s="198">
        <v>1198</v>
      </c>
      <c r="AX31" s="198">
        <v>0</v>
      </c>
      <c r="AY31" s="198">
        <v>504</v>
      </c>
      <c r="AZ31" s="198">
        <v>0</v>
      </c>
      <c r="BA31" s="198">
        <v>0</v>
      </c>
      <c r="BB31" s="198">
        <v>0</v>
      </c>
      <c r="BC31" s="198">
        <v>0</v>
      </c>
      <c r="BD31" s="198">
        <v>5724</v>
      </c>
      <c r="BE31" s="198">
        <v>0</v>
      </c>
      <c r="BF31" s="198">
        <v>76494</v>
      </c>
      <c r="BG31" s="198">
        <v>0</v>
      </c>
      <c r="BH31" s="198">
        <v>4282</v>
      </c>
      <c r="BI31" s="198">
        <v>1093</v>
      </c>
      <c r="BJ31" s="198">
        <v>0</v>
      </c>
      <c r="BK31" s="198">
        <v>11032</v>
      </c>
      <c r="BL31" s="198">
        <v>8931</v>
      </c>
      <c r="BM31" s="198">
        <v>2882</v>
      </c>
      <c r="BN31" s="198">
        <v>9015</v>
      </c>
      <c r="BO31" s="198">
        <v>2604</v>
      </c>
      <c r="BP31" s="198">
        <v>7269</v>
      </c>
      <c r="BQ31" s="198">
        <v>121</v>
      </c>
      <c r="BR31" s="198">
        <v>0</v>
      </c>
      <c r="BS31" s="198">
        <v>886</v>
      </c>
      <c r="BT31" s="198">
        <v>432</v>
      </c>
      <c r="BU31" s="198">
        <v>0</v>
      </c>
      <c r="BV31" s="198">
        <v>0</v>
      </c>
      <c r="BW31" s="198">
        <v>0</v>
      </c>
      <c r="BX31" s="198">
        <v>1043</v>
      </c>
      <c r="BY31" s="198">
        <v>0</v>
      </c>
      <c r="BZ31" s="198">
        <v>18130</v>
      </c>
      <c r="CA31" s="198">
        <v>0</v>
      </c>
      <c r="CB31" s="198">
        <v>0</v>
      </c>
      <c r="CC31" s="198">
        <v>39</v>
      </c>
      <c r="CD31" s="198">
        <v>0</v>
      </c>
      <c r="CE31" s="198">
        <v>9908</v>
      </c>
      <c r="CF31" s="198">
        <v>11586</v>
      </c>
      <c r="CG31" s="198">
        <v>2360</v>
      </c>
      <c r="CH31" s="198">
        <v>5170</v>
      </c>
      <c r="CI31" s="198">
        <v>1627</v>
      </c>
      <c r="CJ31" s="198">
        <v>10947</v>
      </c>
      <c r="CK31" s="198">
        <v>221</v>
      </c>
      <c r="CL31" s="198">
        <v>0</v>
      </c>
      <c r="CM31" s="198">
        <v>0</v>
      </c>
      <c r="CN31" s="198">
        <v>0</v>
      </c>
      <c r="CO31" s="198">
        <v>0</v>
      </c>
      <c r="CP31" s="198">
        <v>0</v>
      </c>
      <c r="CQ31" s="198">
        <v>0</v>
      </c>
      <c r="CR31" s="198">
        <v>1018</v>
      </c>
      <c r="CS31" s="198">
        <v>0</v>
      </c>
      <c r="CT31" s="198">
        <v>2548</v>
      </c>
      <c r="CU31" s="198">
        <v>0</v>
      </c>
      <c r="CV31" s="198">
        <v>0</v>
      </c>
      <c r="CW31" s="198">
        <v>24</v>
      </c>
      <c r="CX31" s="198">
        <v>0</v>
      </c>
      <c r="CY31" s="198">
        <v>0</v>
      </c>
      <c r="CZ31" s="198">
        <v>0</v>
      </c>
      <c r="DA31" s="198">
        <v>0</v>
      </c>
      <c r="DB31" s="198">
        <v>0</v>
      </c>
      <c r="DC31" s="198">
        <v>0</v>
      </c>
      <c r="DD31" s="198">
        <v>0</v>
      </c>
      <c r="DE31" s="198">
        <v>0</v>
      </c>
      <c r="DF31" s="198">
        <v>11893</v>
      </c>
      <c r="DG31" s="198">
        <v>0</v>
      </c>
      <c r="DH31" s="198">
        <v>0</v>
      </c>
      <c r="DI31" s="198">
        <v>0</v>
      </c>
      <c r="DJ31" s="198">
        <v>0</v>
      </c>
      <c r="DK31" s="198">
        <v>0</v>
      </c>
      <c r="DL31" s="198">
        <v>0</v>
      </c>
      <c r="DM31" s="198">
        <v>0</v>
      </c>
      <c r="DN31" s="198">
        <v>0</v>
      </c>
      <c r="DO31" s="198">
        <v>0</v>
      </c>
      <c r="DP31" s="198">
        <v>0</v>
      </c>
      <c r="DQ31" s="198">
        <v>0</v>
      </c>
      <c r="DR31" s="198">
        <v>0</v>
      </c>
      <c r="DS31" s="198">
        <v>11461294</v>
      </c>
      <c r="DT31" s="198">
        <v>5381116</v>
      </c>
      <c r="DU31" s="198">
        <v>3086085</v>
      </c>
      <c r="DV31" s="198">
        <v>249093</v>
      </c>
      <c r="DW31" s="198">
        <v>785882</v>
      </c>
      <c r="DX31" s="198">
        <v>3026462</v>
      </c>
      <c r="DY31" s="198">
        <v>320915</v>
      </c>
      <c r="DZ31" s="198">
        <v>0</v>
      </c>
      <c r="EA31" s="198">
        <v>30112</v>
      </c>
      <c r="EB31" s="198">
        <v>175915</v>
      </c>
      <c r="EC31" s="198">
        <v>0</v>
      </c>
      <c r="ED31" s="198">
        <v>0</v>
      </c>
      <c r="EE31" s="198">
        <v>0</v>
      </c>
      <c r="EF31" s="198">
        <v>360238</v>
      </c>
      <c r="EG31" s="198">
        <v>0</v>
      </c>
      <c r="EH31" s="198">
        <v>1532080</v>
      </c>
      <c r="EI31" s="198">
        <v>0</v>
      </c>
      <c r="EJ31" s="198">
        <v>11325</v>
      </c>
      <c r="EK31" s="198">
        <v>142604</v>
      </c>
      <c r="EL31" s="198">
        <v>0</v>
      </c>
      <c r="EM31" s="198">
        <v>8143831</v>
      </c>
      <c r="EN31" s="198">
        <v>6215439</v>
      </c>
      <c r="EO31" s="198">
        <v>2733833</v>
      </c>
      <c r="EP31" s="198">
        <v>652011</v>
      </c>
      <c r="EQ31" s="198">
        <v>1448755</v>
      </c>
      <c r="ER31" s="198">
        <v>7319183</v>
      </c>
      <c r="ES31" s="198">
        <v>159040</v>
      </c>
      <c r="ET31" s="198">
        <v>6218</v>
      </c>
      <c r="EU31" s="198">
        <v>130136</v>
      </c>
      <c r="EV31" s="198">
        <v>0</v>
      </c>
      <c r="EW31" s="198">
        <v>0</v>
      </c>
      <c r="EX31" s="198">
        <v>0</v>
      </c>
      <c r="EY31" s="198">
        <v>0</v>
      </c>
      <c r="EZ31" s="198">
        <v>598942</v>
      </c>
      <c r="FA31" s="198">
        <v>0</v>
      </c>
      <c r="FB31" s="198">
        <v>11829390</v>
      </c>
      <c r="FC31" s="198">
        <v>0</v>
      </c>
      <c r="FD31" s="198">
        <v>1465956</v>
      </c>
      <c r="FE31" s="198">
        <v>214868</v>
      </c>
      <c r="FF31" s="198">
        <v>0</v>
      </c>
      <c r="FG31" s="198">
        <v>6852630</v>
      </c>
      <c r="FH31" s="198">
        <v>4785157</v>
      </c>
      <c r="FI31" s="198">
        <v>1880945</v>
      </c>
      <c r="FJ31" s="198">
        <v>1518109</v>
      </c>
      <c r="FK31" s="198">
        <v>1989271</v>
      </c>
      <c r="FL31" s="198">
        <v>4122224</v>
      </c>
      <c r="FM31" s="198">
        <v>54038</v>
      </c>
      <c r="FN31" s="198">
        <v>2084</v>
      </c>
      <c r="FO31" s="198">
        <v>343298</v>
      </c>
      <c r="FP31" s="198">
        <v>305314</v>
      </c>
      <c r="FQ31" s="198">
        <v>0</v>
      </c>
      <c r="FR31" s="198">
        <v>0</v>
      </c>
      <c r="FS31" s="198">
        <v>0</v>
      </c>
      <c r="FT31" s="198">
        <v>467008</v>
      </c>
      <c r="FU31" s="198">
        <v>0</v>
      </c>
      <c r="FV31" s="198">
        <v>5588020</v>
      </c>
      <c r="FW31" s="198">
        <v>0</v>
      </c>
      <c r="FX31" s="198">
        <v>0</v>
      </c>
      <c r="FY31" s="198">
        <v>60219</v>
      </c>
      <c r="FZ31" s="198">
        <v>0</v>
      </c>
      <c r="GA31" s="198">
        <v>11588437</v>
      </c>
      <c r="GB31" s="198">
        <v>11978837</v>
      </c>
      <c r="GC31" s="198">
        <v>2259253</v>
      </c>
      <c r="GD31" s="198">
        <v>3516137</v>
      </c>
      <c r="GE31" s="198">
        <v>1665720</v>
      </c>
      <c r="GF31" s="198">
        <v>14279730</v>
      </c>
      <c r="GG31" s="198">
        <v>152932</v>
      </c>
      <c r="GH31" s="198">
        <v>2084</v>
      </c>
      <c r="GI31" s="198">
        <v>0</v>
      </c>
      <c r="GJ31" s="198">
        <v>0</v>
      </c>
      <c r="GK31" s="198">
        <v>0</v>
      </c>
      <c r="GL31" s="198">
        <v>0</v>
      </c>
      <c r="GM31" s="198">
        <v>0</v>
      </c>
      <c r="GN31" s="198">
        <v>790467</v>
      </c>
      <c r="GO31" s="198">
        <v>0</v>
      </c>
      <c r="GP31" s="198">
        <v>6750885</v>
      </c>
      <c r="GQ31" s="198">
        <v>0</v>
      </c>
      <c r="GR31" s="198">
        <v>0</v>
      </c>
      <c r="GS31" s="198">
        <v>27376</v>
      </c>
      <c r="GT31" s="198">
        <v>0</v>
      </c>
      <c r="GU31" s="198">
        <v>0</v>
      </c>
      <c r="GV31" s="198">
        <v>0</v>
      </c>
      <c r="GW31" s="198">
        <v>0</v>
      </c>
      <c r="GX31" s="198">
        <v>0</v>
      </c>
      <c r="GY31" s="198">
        <v>0</v>
      </c>
      <c r="GZ31" s="198">
        <v>0</v>
      </c>
      <c r="HA31" s="198">
        <v>0</v>
      </c>
      <c r="HB31" s="198">
        <v>4907965</v>
      </c>
      <c r="HC31" s="198">
        <v>0</v>
      </c>
      <c r="HD31" s="198">
        <v>0</v>
      </c>
      <c r="HE31" s="198">
        <v>0</v>
      </c>
      <c r="HF31" s="198">
        <v>0</v>
      </c>
      <c r="HG31" s="198">
        <v>0</v>
      </c>
      <c r="HH31" s="198">
        <v>0</v>
      </c>
      <c r="HI31" s="198">
        <v>0</v>
      </c>
      <c r="HJ31" s="198">
        <v>0</v>
      </c>
      <c r="HK31" s="198">
        <v>0</v>
      </c>
      <c r="HL31" s="198">
        <v>0</v>
      </c>
      <c r="HM31" s="198">
        <v>0</v>
      </c>
      <c r="HN31" s="198">
        <v>0</v>
      </c>
      <c r="HP31" s="199" t="s">
        <v>161</v>
      </c>
      <c r="HQ31" s="197">
        <f>'Relative Weights'!$H$1</f>
        <v>2019</v>
      </c>
      <c r="HR31" s="198">
        <v>4266087.538855386</v>
      </c>
      <c r="HS31" s="198">
        <v>2591965.5522338711</v>
      </c>
      <c r="HT31" s="198">
        <v>1019483.5758208812</v>
      </c>
      <c r="HU31" s="198">
        <v>91218.966402607752</v>
      </c>
      <c r="HV31" s="198">
        <v>697911.96124491992</v>
      </c>
      <c r="HW31" s="198">
        <v>1101213.6205698391</v>
      </c>
      <c r="HX31" s="198">
        <v>145375.62434475176</v>
      </c>
      <c r="HY31" s="198">
        <v>0</v>
      </c>
      <c r="HZ31" s="198">
        <v>7210.445511858301</v>
      </c>
      <c r="IA31" s="198">
        <v>30800.394591583528</v>
      </c>
      <c r="IB31" s="198">
        <v>0</v>
      </c>
      <c r="IC31" s="198">
        <v>0</v>
      </c>
      <c r="ID31" s="198">
        <v>0</v>
      </c>
      <c r="IE31" s="198">
        <v>127160.97460703188</v>
      </c>
      <c r="IF31" s="198">
        <v>0</v>
      </c>
      <c r="IG31" s="198">
        <v>839615.08947133925</v>
      </c>
      <c r="IH31" s="198">
        <v>0</v>
      </c>
      <c r="II31" s="198">
        <v>1751.2787440648501</v>
      </c>
      <c r="IJ31" s="198">
        <v>237424.3992624793</v>
      </c>
      <c r="IK31" s="198">
        <v>0</v>
      </c>
      <c r="IL31" s="198">
        <v>1567485.9775991924</v>
      </c>
      <c r="IM31" s="198">
        <v>1075657.2632363923</v>
      </c>
      <c r="IN31" s="198">
        <v>258035.25776410926</v>
      </c>
      <c r="IO31" s="198">
        <v>240005.4175407305</v>
      </c>
      <c r="IP31" s="198">
        <v>502915.93889728561</v>
      </c>
      <c r="IQ31" s="198">
        <v>2614152.1062992257</v>
      </c>
      <c r="IR31" s="198">
        <v>25619.843803878251</v>
      </c>
      <c r="IS31" s="198">
        <v>2686.0809236846103</v>
      </c>
      <c r="IT31" s="198">
        <v>5582.2803962773942</v>
      </c>
      <c r="IU31" s="198">
        <v>0</v>
      </c>
      <c r="IV31" s="198">
        <v>0</v>
      </c>
      <c r="IW31" s="198">
        <v>0</v>
      </c>
      <c r="IX31" s="198">
        <v>0</v>
      </c>
      <c r="IY31" s="198">
        <v>100199.65395723225</v>
      </c>
      <c r="IZ31" s="198">
        <v>0</v>
      </c>
      <c r="JA31" s="198">
        <v>2066570.9991127313</v>
      </c>
      <c r="JB31" s="198">
        <v>0</v>
      </c>
      <c r="JC31" s="198">
        <v>151760.74388564043</v>
      </c>
      <c r="JD31" s="198">
        <v>98506.616826652971</v>
      </c>
      <c r="JE31" s="198">
        <v>0</v>
      </c>
      <c r="JF31" s="198">
        <v>217586.23330656244</v>
      </c>
      <c r="JG31" s="198">
        <v>276469.56553768559</v>
      </c>
      <c r="JH31" s="198">
        <v>94815.742068468084</v>
      </c>
      <c r="JI31" s="198">
        <v>68528.796384384856</v>
      </c>
      <c r="JJ31" s="198">
        <v>103573.87422413011</v>
      </c>
      <c r="JK31" s="198">
        <v>273926.67500127963</v>
      </c>
      <c r="JL31" s="198">
        <v>2013.3188038616095</v>
      </c>
      <c r="JM31" s="198">
        <v>825.50905934685909</v>
      </c>
      <c r="JN31" s="198">
        <v>9813.2945061543087</v>
      </c>
      <c r="JO31" s="198">
        <v>14845.898734177215</v>
      </c>
      <c r="JP31" s="198">
        <v>0</v>
      </c>
      <c r="JQ31" s="198">
        <v>0</v>
      </c>
      <c r="JR31" s="198">
        <v>0</v>
      </c>
      <c r="JS31" s="198">
        <v>10189.150763436061</v>
      </c>
      <c r="JT31" s="198">
        <v>0</v>
      </c>
      <c r="JU31" s="198">
        <v>347555.4543388965</v>
      </c>
      <c r="JV31" s="198">
        <v>0</v>
      </c>
      <c r="JW31" s="198">
        <v>0</v>
      </c>
      <c r="JX31" s="198">
        <v>6983.8104015799872</v>
      </c>
      <c r="JY31" s="198">
        <v>0</v>
      </c>
      <c r="JZ31" s="198">
        <v>146024.99540245844</v>
      </c>
      <c r="KA31" s="198">
        <v>271042.93864443491</v>
      </c>
      <c r="KB31" s="198">
        <v>90813.972354913989</v>
      </c>
      <c r="KC31" s="198">
        <v>66465.549777116074</v>
      </c>
      <c r="KD31" s="198">
        <v>61649.316852413278</v>
      </c>
      <c r="KE31" s="198">
        <v>667088.19965528743</v>
      </c>
      <c r="KF31" s="198">
        <v>418.39586081794198</v>
      </c>
      <c r="KG31" s="198">
        <v>825.50905934685909</v>
      </c>
      <c r="KH31" s="198">
        <v>0</v>
      </c>
      <c r="KI31" s="198">
        <v>0</v>
      </c>
      <c r="KJ31" s="198">
        <v>0</v>
      </c>
      <c r="KK31" s="198">
        <v>0</v>
      </c>
      <c r="KL31" s="198">
        <v>0</v>
      </c>
      <c r="KM31" s="198">
        <v>12926.486964930858</v>
      </c>
      <c r="KN31" s="198">
        <v>0</v>
      </c>
      <c r="KO31" s="198">
        <v>51927.273958887672</v>
      </c>
      <c r="KP31" s="198">
        <v>0</v>
      </c>
      <c r="KQ31" s="198">
        <v>0</v>
      </c>
      <c r="KR31" s="198">
        <v>4297.7294778953765</v>
      </c>
      <c r="KS31" s="198">
        <v>0</v>
      </c>
      <c r="KT31" s="198">
        <v>0</v>
      </c>
      <c r="KU31" s="198">
        <v>0</v>
      </c>
      <c r="KV31" s="198">
        <v>0</v>
      </c>
      <c r="KW31" s="198">
        <v>0</v>
      </c>
      <c r="KX31" s="198">
        <v>0</v>
      </c>
      <c r="KY31" s="198">
        <v>0</v>
      </c>
      <c r="KZ31" s="198">
        <v>0</v>
      </c>
      <c r="LA31" s="198">
        <v>248795.7069578876</v>
      </c>
      <c r="LB31" s="198">
        <v>0</v>
      </c>
      <c r="LC31" s="198">
        <v>0</v>
      </c>
      <c r="LD31" s="198">
        <v>0</v>
      </c>
      <c r="LE31" s="198">
        <v>0</v>
      </c>
      <c r="LF31" s="198">
        <v>0</v>
      </c>
      <c r="LG31" s="198">
        <v>0</v>
      </c>
      <c r="LH31" s="198">
        <v>0</v>
      </c>
      <c r="LI31" s="198">
        <v>0</v>
      </c>
      <c r="LJ31" s="198">
        <v>0</v>
      </c>
      <c r="LK31" s="198">
        <v>0</v>
      </c>
      <c r="LL31" s="198">
        <v>0</v>
      </c>
      <c r="LM31" s="198">
        <v>0</v>
      </c>
      <c r="LN31" s="198">
        <v>7650743.2383398432</v>
      </c>
      <c r="LO31" s="198">
        <v>2990660.5189819089</v>
      </c>
      <c r="LP31" s="198">
        <v>1891817.8810055377</v>
      </c>
      <c r="LQ31" s="198">
        <v>168109.42484962477</v>
      </c>
      <c r="LR31" s="198">
        <v>500880.3655926112</v>
      </c>
      <c r="LS31" s="198">
        <v>3797015.0712901214</v>
      </c>
      <c r="LT31" s="198">
        <v>145400.97253338966</v>
      </c>
      <c r="LU31" s="198">
        <v>0</v>
      </c>
      <c r="LV31" s="198">
        <v>11982.84328723667</v>
      </c>
      <c r="LW31" s="198">
        <v>0</v>
      </c>
      <c r="LX31" s="198">
        <v>0</v>
      </c>
      <c r="LY31" s="198">
        <v>0</v>
      </c>
      <c r="LZ31" s="198">
        <v>0</v>
      </c>
      <c r="MA31" s="198">
        <v>170477.20989764336</v>
      </c>
      <c r="MB31" s="198">
        <v>0</v>
      </c>
      <c r="MC31" s="198">
        <v>1049200.8289447722</v>
      </c>
      <c r="MD31" s="198">
        <v>0</v>
      </c>
      <c r="ME31" s="198">
        <v>10634.650223828323</v>
      </c>
      <c r="MF31" s="198">
        <v>28982.14088082303</v>
      </c>
      <c r="MG31" s="198">
        <v>0</v>
      </c>
      <c r="MH31" s="198">
        <v>11849468.054472465</v>
      </c>
      <c r="MI31" s="198">
        <v>6733666.9588209894</v>
      </c>
      <c r="MJ31" s="198">
        <v>2926332.7783430992</v>
      </c>
      <c r="MK31" s="198">
        <v>661468.46155176859</v>
      </c>
      <c r="ML31" s="198">
        <v>1569751.4907625918</v>
      </c>
      <c r="MM31" s="198">
        <v>8956456.7912744023</v>
      </c>
      <c r="MN31" s="198">
        <v>399143.60742068902</v>
      </c>
      <c r="MO31" s="198">
        <v>5371.7707416008252</v>
      </c>
      <c r="MP31" s="198">
        <v>110796.60029842716</v>
      </c>
      <c r="MQ31" s="198">
        <v>0</v>
      </c>
      <c r="MR31" s="198">
        <v>0</v>
      </c>
      <c r="MS31" s="198">
        <v>0</v>
      </c>
      <c r="MT31" s="198">
        <v>0</v>
      </c>
      <c r="MU31" s="198">
        <v>654849.99327378359</v>
      </c>
      <c r="MV31" s="198">
        <v>0</v>
      </c>
      <c r="MW31" s="198">
        <v>11630562.87556456</v>
      </c>
      <c r="MX31" s="198">
        <v>0</v>
      </c>
      <c r="MY31" s="198">
        <v>1363378.44</v>
      </c>
      <c r="MZ31" s="198">
        <v>170433.19729477115</v>
      </c>
      <c r="NA31" s="198">
        <v>0</v>
      </c>
      <c r="NB31" s="198">
        <v>5138237.2659940347</v>
      </c>
      <c r="NC31" s="198">
        <v>5469868.4118420715</v>
      </c>
      <c r="ND31" s="198">
        <v>1991358.231840966</v>
      </c>
      <c r="NE31" s="198">
        <v>1692975.9577009059</v>
      </c>
      <c r="NF31" s="198">
        <v>2786710.0038139364</v>
      </c>
      <c r="NG31" s="198">
        <v>5984905.0279143872</v>
      </c>
      <c r="NH31" s="198">
        <v>102082.71000807497</v>
      </c>
      <c r="NI31" s="198">
        <v>2910.8570503169194</v>
      </c>
      <c r="NJ31" s="198">
        <v>311050</v>
      </c>
      <c r="NK31" s="198">
        <v>417816.8</v>
      </c>
      <c r="NL31" s="198">
        <v>0</v>
      </c>
      <c r="NM31" s="198">
        <v>0</v>
      </c>
      <c r="NN31" s="198">
        <v>0</v>
      </c>
      <c r="NO31" s="198">
        <v>493172.62568543752</v>
      </c>
      <c r="NP31" s="198">
        <v>0</v>
      </c>
      <c r="NQ31" s="198">
        <v>6046203.3310153661</v>
      </c>
      <c r="NR31" s="198">
        <v>0</v>
      </c>
      <c r="NS31" s="198">
        <v>0</v>
      </c>
      <c r="NT31" s="198">
        <v>1649.0941011779753</v>
      </c>
      <c r="NU31" s="198">
        <v>0</v>
      </c>
      <c r="NV31" s="198">
        <v>10603841.273535235</v>
      </c>
      <c r="NW31" s="198">
        <v>12998195.622025713</v>
      </c>
      <c r="NX31" s="198">
        <v>2703381.5033807042</v>
      </c>
      <c r="NY31" s="198">
        <v>3951154.3020658083</v>
      </c>
      <c r="NZ31" s="198">
        <v>2425532.2295725052</v>
      </c>
      <c r="OA31" s="198">
        <v>17155787.710596614</v>
      </c>
      <c r="OB31" s="198">
        <v>408218.65208239772</v>
      </c>
      <c r="OC31" s="198">
        <v>2910.8570503169194</v>
      </c>
      <c r="OD31" s="198">
        <v>0</v>
      </c>
      <c r="OE31" s="198">
        <v>0</v>
      </c>
      <c r="OF31" s="198">
        <v>0</v>
      </c>
      <c r="OG31" s="198">
        <v>0</v>
      </c>
      <c r="OH31" s="198">
        <v>0</v>
      </c>
      <c r="OI31" s="198">
        <v>762010.90296225669</v>
      </c>
      <c r="OJ31" s="198">
        <v>0</v>
      </c>
      <c r="OK31" s="198">
        <v>7246152.7481129561</v>
      </c>
      <c r="OL31" s="198">
        <v>0</v>
      </c>
      <c r="OM31" s="198">
        <v>0</v>
      </c>
      <c r="ON31" s="198">
        <v>0</v>
      </c>
      <c r="OO31" s="198">
        <v>0</v>
      </c>
      <c r="OP31" s="198">
        <v>0</v>
      </c>
      <c r="OQ31" s="198">
        <v>0</v>
      </c>
      <c r="OR31" s="198">
        <v>0</v>
      </c>
      <c r="OS31" s="198">
        <v>0</v>
      </c>
      <c r="OT31" s="198">
        <v>0</v>
      </c>
      <c r="OU31" s="198">
        <v>0</v>
      </c>
      <c r="OV31" s="198">
        <v>0</v>
      </c>
      <c r="OW31" s="198">
        <v>4933764.4278058801</v>
      </c>
      <c r="OX31" s="198">
        <v>0</v>
      </c>
      <c r="OY31" s="198">
        <v>0</v>
      </c>
      <c r="OZ31" s="198">
        <v>0</v>
      </c>
      <c r="PA31" s="198">
        <v>0</v>
      </c>
      <c r="PB31" s="198">
        <v>0</v>
      </c>
      <c r="PC31" s="198">
        <v>0</v>
      </c>
      <c r="PD31" s="198">
        <v>0</v>
      </c>
      <c r="PE31" s="198">
        <v>0</v>
      </c>
      <c r="PF31" s="198">
        <v>0</v>
      </c>
      <c r="PG31" s="198">
        <v>0</v>
      </c>
      <c r="PH31" s="198">
        <v>0</v>
      </c>
      <c r="PI31" s="198">
        <v>0</v>
      </c>
      <c r="PJ31" s="198">
        <v>10654983.809086133</v>
      </c>
      <c r="PK31" s="198">
        <v>8515390.7664887961</v>
      </c>
      <c r="PL31" s="198">
        <v>2874985.5612680209</v>
      </c>
      <c r="PM31" s="198">
        <v>2204069.4373024334</v>
      </c>
      <c r="PN31" s="198">
        <v>1955336.4618865042</v>
      </c>
      <c r="PO31" s="198">
        <v>10845850.977325091</v>
      </c>
      <c r="PP31" s="198">
        <v>318608.54483741341</v>
      </c>
      <c r="PQ31" s="198">
        <v>1433247.3611280178</v>
      </c>
      <c r="PR31" s="198">
        <v>131035.12830136984</v>
      </c>
      <c r="PS31" s="198">
        <v>126355.55331866999</v>
      </c>
      <c r="PT31" s="198">
        <v>0</v>
      </c>
      <c r="PU31" s="198">
        <v>0</v>
      </c>
      <c r="PV31" s="198">
        <v>0</v>
      </c>
      <c r="PW31" s="198">
        <v>628403.13486793125</v>
      </c>
      <c r="PX31" s="198">
        <v>0</v>
      </c>
      <c r="PY31" s="198">
        <v>7884187.5139739346</v>
      </c>
      <c r="PZ31" s="198">
        <v>0</v>
      </c>
      <c r="QA31" s="198">
        <v>415010.66080001445</v>
      </c>
      <c r="QB31" s="198">
        <v>60730.049415649562</v>
      </c>
      <c r="QC31" s="198">
        <v>0</v>
      </c>
      <c r="QD31" s="294">
        <v>1</v>
      </c>
    </row>
    <row r="32" spans="1:446" x14ac:dyDescent="0.2">
      <c r="A32" s="197" t="s">
        <v>88</v>
      </c>
      <c r="B32" s="197" t="s">
        <v>88</v>
      </c>
      <c r="C32" s="198">
        <f>ROUND(ASU!H18,0)-ROUND(ASU!H288,0)</f>
        <v>0</v>
      </c>
      <c r="D32" s="307">
        <v>3541</v>
      </c>
      <c r="E32" s="197" t="s">
        <v>689</v>
      </c>
      <c r="F32" s="197">
        <v>2019</v>
      </c>
      <c r="G32" s="198">
        <v>45603603</v>
      </c>
      <c r="H32" s="198">
        <v>837602</v>
      </c>
      <c r="I32" s="198">
        <v>7406027</v>
      </c>
      <c r="J32" s="198">
        <v>8154638</v>
      </c>
      <c r="K32" s="198">
        <v>17558082</v>
      </c>
      <c r="L32" s="197" t="s">
        <v>764</v>
      </c>
      <c r="M32" s="197" t="s">
        <v>765</v>
      </c>
      <c r="N32" s="197" t="s">
        <v>766</v>
      </c>
      <c r="O32" s="198">
        <v>6135</v>
      </c>
      <c r="P32" s="198">
        <v>2588</v>
      </c>
      <c r="Q32" s="198">
        <v>1441</v>
      </c>
      <c r="R32" s="198">
        <v>0</v>
      </c>
      <c r="S32" s="198">
        <v>78</v>
      </c>
      <c r="T32" s="200" t="s">
        <v>835</v>
      </c>
      <c r="U32" s="200" t="s">
        <v>836</v>
      </c>
      <c r="V32" s="200" t="s">
        <v>837</v>
      </c>
      <c r="W32" s="198">
        <v>82679</v>
      </c>
      <c r="X32" s="198">
        <v>24842</v>
      </c>
      <c r="Y32" s="198">
        <v>8091</v>
      </c>
      <c r="Z32" s="198">
        <v>1548</v>
      </c>
      <c r="AA32" s="198">
        <v>2716</v>
      </c>
      <c r="AB32" s="198">
        <v>2590</v>
      </c>
      <c r="AC32" s="198">
        <v>486</v>
      </c>
      <c r="AD32" s="198">
        <v>0</v>
      </c>
      <c r="AE32" s="198">
        <v>543</v>
      </c>
      <c r="AF32" s="198">
        <v>0</v>
      </c>
      <c r="AG32" s="198">
        <v>0</v>
      </c>
      <c r="AH32" s="198">
        <v>0</v>
      </c>
      <c r="AI32" s="198">
        <v>735</v>
      </c>
      <c r="AJ32" s="198">
        <v>3446</v>
      </c>
      <c r="AK32" s="198">
        <v>0</v>
      </c>
      <c r="AL32" s="198">
        <v>7098</v>
      </c>
      <c r="AM32" s="198">
        <v>0</v>
      </c>
      <c r="AN32" s="198">
        <v>0</v>
      </c>
      <c r="AO32" s="198">
        <v>2229</v>
      </c>
      <c r="AP32" s="198">
        <v>652</v>
      </c>
      <c r="AQ32" s="198">
        <v>14072</v>
      </c>
      <c r="AR32" s="198">
        <v>7022</v>
      </c>
      <c r="AS32" s="198">
        <v>1670</v>
      </c>
      <c r="AT32" s="198">
        <v>2658</v>
      </c>
      <c r="AU32" s="198">
        <v>2720</v>
      </c>
      <c r="AV32" s="198">
        <v>1831</v>
      </c>
      <c r="AW32" s="198">
        <v>366</v>
      </c>
      <c r="AX32" s="198">
        <v>0</v>
      </c>
      <c r="AY32" s="198">
        <v>1902</v>
      </c>
      <c r="AZ32" s="198">
        <v>0</v>
      </c>
      <c r="BA32" s="198">
        <v>0</v>
      </c>
      <c r="BB32" s="198">
        <v>0</v>
      </c>
      <c r="BC32" s="198">
        <v>0</v>
      </c>
      <c r="BD32" s="198">
        <v>3454</v>
      </c>
      <c r="BE32" s="198">
        <v>0</v>
      </c>
      <c r="BF32" s="198">
        <v>10671</v>
      </c>
      <c r="BG32" s="198">
        <v>0</v>
      </c>
      <c r="BH32" s="198">
        <v>702</v>
      </c>
      <c r="BI32" s="198">
        <v>1042</v>
      </c>
      <c r="BJ32" s="198">
        <v>4107</v>
      </c>
      <c r="BK32" s="198">
        <v>5835</v>
      </c>
      <c r="BL32" s="198">
        <v>272</v>
      </c>
      <c r="BM32" s="198">
        <v>0</v>
      </c>
      <c r="BN32" s="198">
        <v>12450</v>
      </c>
      <c r="BO32" s="198">
        <v>362</v>
      </c>
      <c r="BP32" s="198">
        <v>0</v>
      </c>
      <c r="BQ32" s="198">
        <v>216</v>
      </c>
      <c r="BR32" s="198">
        <v>0</v>
      </c>
      <c r="BS32" s="198">
        <v>0</v>
      </c>
      <c r="BT32" s="198">
        <v>0</v>
      </c>
      <c r="BU32" s="198">
        <v>0</v>
      </c>
      <c r="BV32" s="198">
        <v>0</v>
      </c>
      <c r="BW32" s="198">
        <v>0</v>
      </c>
      <c r="BX32" s="198">
        <v>218</v>
      </c>
      <c r="BY32" s="198">
        <v>0</v>
      </c>
      <c r="BZ32" s="198">
        <v>3864</v>
      </c>
      <c r="CA32" s="198">
        <v>0</v>
      </c>
      <c r="CB32" s="198">
        <v>0</v>
      </c>
      <c r="CC32" s="198">
        <v>726</v>
      </c>
      <c r="CD32" s="198">
        <v>1539</v>
      </c>
      <c r="CE32" s="198">
        <v>0</v>
      </c>
      <c r="CF32" s="198">
        <v>0</v>
      </c>
      <c r="CG32" s="198">
        <v>0</v>
      </c>
      <c r="CH32" s="198">
        <v>0</v>
      </c>
      <c r="CI32" s="198">
        <v>0</v>
      </c>
      <c r="CJ32" s="198">
        <v>0</v>
      </c>
      <c r="CK32" s="198">
        <v>0</v>
      </c>
      <c r="CL32" s="198">
        <v>0</v>
      </c>
      <c r="CM32" s="198">
        <v>0</v>
      </c>
      <c r="CN32" s="198">
        <v>0</v>
      </c>
      <c r="CO32" s="198">
        <v>0</v>
      </c>
      <c r="CP32" s="198">
        <v>0</v>
      </c>
      <c r="CQ32" s="198">
        <v>0</v>
      </c>
      <c r="CR32" s="198">
        <v>0</v>
      </c>
      <c r="CS32" s="198">
        <v>0</v>
      </c>
      <c r="CT32" s="198">
        <v>0</v>
      </c>
      <c r="CU32" s="198">
        <v>0</v>
      </c>
      <c r="CV32" s="198">
        <v>0</v>
      </c>
      <c r="CW32" s="198">
        <v>0</v>
      </c>
      <c r="CX32" s="198">
        <v>0</v>
      </c>
      <c r="CY32" s="198">
        <v>0</v>
      </c>
      <c r="CZ32" s="198">
        <v>0</v>
      </c>
      <c r="DA32" s="198">
        <v>0</v>
      </c>
      <c r="DB32" s="198">
        <v>0</v>
      </c>
      <c r="DC32" s="198">
        <v>0</v>
      </c>
      <c r="DD32" s="198">
        <v>0</v>
      </c>
      <c r="DE32" s="198">
        <v>0</v>
      </c>
      <c r="DF32" s="198">
        <v>0</v>
      </c>
      <c r="DG32" s="198">
        <v>0</v>
      </c>
      <c r="DH32" s="198">
        <v>0</v>
      </c>
      <c r="DI32" s="198">
        <v>0</v>
      </c>
      <c r="DJ32" s="198">
        <v>0</v>
      </c>
      <c r="DK32" s="198">
        <v>0</v>
      </c>
      <c r="DL32" s="198">
        <v>2542</v>
      </c>
      <c r="DM32" s="198">
        <v>0</v>
      </c>
      <c r="DN32" s="198">
        <v>0</v>
      </c>
      <c r="DO32" s="198">
        <v>0</v>
      </c>
      <c r="DP32" s="198">
        <v>0</v>
      </c>
      <c r="DQ32" s="198">
        <v>0</v>
      </c>
      <c r="DR32" s="198">
        <v>0</v>
      </c>
      <c r="DS32" s="198">
        <v>4897795</v>
      </c>
      <c r="DT32" s="198">
        <v>2174247</v>
      </c>
      <c r="DU32" s="198">
        <v>1152809</v>
      </c>
      <c r="DV32" s="198">
        <v>117662</v>
      </c>
      <c r="DW32" s="198">
        <v>172115</v>
      </c>
      <c r="DX32" s="198">
        <v>474261</v>
      </c>
      <c r="DY32" s="198">
        <v>22997</v>
      </c>
      <c r="DZ32" s="198">
        <v>0</v>
      </c>
      <c r="EA32" s="198">
        <v>56560</v>
      </c>
      <c r="EB32" s="198">
        <v>0</v>
      </c>
      <c r="EC32" s="198">
        <v>0</v>
      </c>
      <c r="ED32" s="198">
        <v>0</v>
      </c>
      <c r="EE32" s="198">
        <v>68816</v>
      </c>
      <c r="EF32" s="198">
        <v>232618</v>
      </c>
      <c r="EG32" s="198">
        <v>0</v>
      </c>
      <c r="EH32" s="198">
        <v>564547</v>
      </c>
      <c r="EI32" s="198">
        <v>0</v>
      </c>
      <c r="EJ32" s="198">
        <v>0</v>
      </c>
      <c r="EK32" s="198">
        <v>131908</v>
      </c>
      <c r="EL32" s="198">
        <v>89724</v>
      </c>
      <c r="EM32" s="198">
        <v>1580082</v>
      </c>
      <c r="EN32" s="198">
        <v>1025039</v>
      </c>
      <c r="EO32" s="198">
        <v>518441</v>
      </c>
      <c r="EP32" s="198">
        <v>274389</v>
      </c>
      <c r="EQ32" s="198">
        <v>235500</v>
      </c>
      <c r="ER32" s="198">
        <v>648132</v>
      </c>
      <c r="ES32" s="198">
        <v>35692</v>
      </c>
      <c r="ET32" s="198">
        <v>0</v>
      </c>
      <c r="EU32" s="198">
        <v>257748</v>
      </c>
      <c r="EV32" s="198">
        <v>0</v>
      </c>
      <c r="EW32" s="198">
        <v>0</v>
      </c>
      <c r="EX32" s="198">
        <v>0</v>
      </c>
      <c r="EY32" s="198">
        <v>0</v>
      </c>
      <c r="EZ32" s="198">
        <v>354851</v>
      </c>
      <c r="FA32" s="198">
        <v>0</v>
      </c>
      <c r="FB32" s="198">
        <v>1240483</v>
      </c>
      <c r="FC32" s="198">
        <v>0</v>
      </c>
      <c r="FD32" s="198">
        <v>0</v>
      </c>
      <c r="FE32" s="198">
        <v>84379</v>
      </c>
      <c r="FF32" s="198">
        <v>1042092</v>
      </c>
      <c r="FG32" s="198">
        <v>1223256</v>
      </c>
      <c r="FH32" s="198">
        <v>148657</v>
      </c>
      <c r="FI32" s="198">
        <v>0</v>
      </c>
      <c r="FJ32" s="198">
        <v>425403</v>
      </c>
      <c r="FK32" s="198">
        <v>64619</v>
      </c>
      <c r="FL32" s="198">
        <v>0</v>
      </c>
      <c r="FM32" s="198">
        <v>32147</v>
      </c>
      <c r="FN32" s="198">
        <v>0</v>
      </c>
      <c r="FO32" s="198">
        <v>0</v>
      </c>
      <c r="FP32" s="198">
        <v>0</v>
      </c>
      <c r="FQ32" s="198">
        <v>0</v>
      </c>
      <c r="FR32" s="198">
        <v>0</v>
      </c>
      <c r="FS32" s="198">
        <v>0</v>
      </c>
      <c r="FT32" s="198">
        <v>66383</v>
      </c>
      <c r="FU32" s="198">
        <v>0</v>
      </c>
      <c r="FV32" s="198">
        <v>733726</v>
      </c>
      <c r="FW32" s="198">
        <v>0</v>
      </c>
      <c r="FX32" s="198">
        <v>0</v>
      </c>
      <c r="FY32" s="198">
        <v>136437</v>
      </c>
      <c r="FZ32" s="198">
        <v>864535</v>
      </c>
      <c r="GA32" s="198">
        <v>0</v>
      </c>
      <c r="GB32" s="198">
        <v>0</v>
      </c>
      <c r="GC32" s="198">
        <v>0</v>
      </c>
      <c r="GD32" s="198">
        <v>0</v>
      </c>
      <c r="GE32" s="198">
        <v>0</v>
      </c>
      <c r="GF32" s="198">
        <v>0</v>
      </c>
      <c r="GG32" s="198">
        <v>0</v>
      </c>
      <c r="GH32" s="198">
        <v>0</v>
      </c>
      <c r="GI32" s="198">
        <v>0</v>
      </c>
      <c r="GJ32" s="198">
        <v>0</v>
      </c>
      <c r="GK32" s="198">
        <v>0</v>
      </c>
      <c r="GL32" s="198">
        <v>0</v>
      </c>
      <c r="GM32" s="198">
        <v>0</v>
      </c>
      <c r="GN32" s="198">
        <v>0</v>
      </c>
      <c r="GO32" s="198">
        <v>0</v>
      </c>
      <c r="GP32" s="198">
        <v>0</v>
      </c>
      <c r="GQ32" s="198">
        <v>0</v>
      </c>
      <c r="GR32" s="198">
        <v>0</v>
      </c>
      <c r="GS32" s="198">
        <v>0</v>
      </c>
      <c r="GT32" s="198">
        <v>0</v>
      </c>
      <c r="GU32" s="198">
        <v>0</v>
      </c>
      <c r="GV32" s="198">
        <v>0</v>
      </c>
      <c r="GW32" s="198">
        <v>0</v>
      </c>
      <c r="GX32" s="198">
        <v>0</v>
      </c>
      <c r="GY32" s="198">
        <v>0</v>
      </c>
      <c r="GZ32" s="198">
        <v>0</v>
      </c>
      <c r="HA32" s="198">
        <v>0</v>
      </c>
      <c r="HB32" s="198">
        <v>0</v>
      </c>
      <c r="HC32" s="198">
        <v>0</v>
      </c>
      <c r="HD32" s="198">
        <v>0</v>
      </c>
      <c r="HE32" s="198">
        <v>0</v>
      </c>
      <c r="HF32" s="198">
        <v>0</v>
      </c>
      <c r="HG32" s="198">
        <v>0</v>
      </c>
      <c r="HH32" s="198">
        <v>775351</v>
      </c>
      <c r="HI32" s="198">
        <v>0</v>
      </c>
      <c r="HJ32" s="198">
        <v>0</v>
      </c>
      <c r="HK32" s="198">
        <v>0</v>
      </c>
      <c r="HL32" s="198">
        <v>0</v>
      </c>
      <c r="HM32" s="198">
        <v>0</v>
      </c>
      <c r="HN32" s="198">
        <v>0</v>
      </c>
      <c r="HP32" s="199" t="s">
        <v>162</v>
      </c>
      <c r="HQ32" s="197">
        <f>'Relative Weights'!$H$1</f>
        <v>2019</v>
      </c>
      <c r="HR32" s="198">
        <v>38833</v>
      </c>
      <c r="HS32" s="198">
        <v>61023</v>
      </c>
      <c r="HT32" s="198">
        <v>16643</v>
      </c>
      <c r="HU32" s="198">
        <v>0</v>
      </c>
      <c r="HV32" s="198">
        <v>0</v>
      </c>
      <c r="HW32" s="198">
        <v>0</v>
      </c>
      <c r="HX32" s="198">
        <v>0</v>
      </c>
      <c r="HY32" s="198">
        <v>0</v>
      </c>
      <c r="HZ32" s="198">
        <v>44380</v>
      </c>
      <c r="IA32" s="198">
        <v>0</v>
      </c>
      <c r="IB32" s="198">
        <v>0</v>
      </c>
      <c r="IC32" s="198">
        <v>0</v>
      </c>
      <c r="ID32" s="198">
        <v>0</v>
      </c>
      <c r="IE32" s="198">
        <v>0</v>
      </c>
      <c r="IF32" s="198">
        <v>0</v>
      </c>
      <c r="IG32" s="198">
        <v>0</v>
      </c>
      <c r="IH32" s="198">
        <v>0</v>
      </c>
      <c r="II32" s="198">
        <v>0</v>
      </c>
      <c r="IJ32" s="198">
        <v>0</v>
      </c>
      <c r="IK32" s="198">
        <v>0</v>
      </c>
      <c r="IL32" s="198">
        <v>0</v>
      </c>
      <c r="IM32" s="198">
        <v>0</v>
      </c>
      <c r="IN32" s="198">
        <v>0</v>
      </c>
      <c r="IO32" s="198">
        <v>0</v>
      </c>
      <c r="IP32" s="198">
        <v>0</v>
      </c>
      <c r="IQ32" s="198">
        <v>0</v>
      </c>
      <c r="IR32" s="198">
        <v>0</v>
      </c>
      <c r="IS32" s="198">
        <v>0</v>
      </c>
      <c r="IT32" s="198">
        <v>0</v>
      </c>
      <c r="IU32" s="198">
        <v>0</v>
      </c>
      <c r="IV32" s="198">
        <v>0</v>
      </c>
      <c r="IW32" s="198">
        <v>0</v>
      </c>
      <c r="IX32" s="198">
        <v>0</v>
      </c>
      <c r="IY32" s="198">
        <v>0</v>
      </c>
      <c r="IZ32" s="198">
        <v>0</v>
      </c>
      <c r="JA32" s="198">
        <v>0</v>
      </c>
      <c r="JB32" s="198">
        <v>0</v>
      </c>
      <c r="JC32" s="198">
        <v>0</v>
      </c>
      <c r="JD32" s="198">
        <v>0</v>
      </c>
      <c r="JE32" s="198">
        <v>0</v>
      </c>
      <c r="JF32" s="198">
        <v>0</v>
      </c>
      <c r="JG32" s="198">
        <v>0</v>
      </c>
      <c r="JH32" s="198">
        <v>0</v>
      </c>
      <c r="JI32" s="198">
        <v>0</v>
      </c>
      <c r="JJ32" s="198">
        <v>0</v>
      </c>
      <c r="JK32" s="198">
        <v>0</v>
      </c>
      <c r="JL32" s="198">
        <v>0</v>
      </c>
      <c r="JM32" s="198">
        <v>0</v>
      </c>
      <c r="JN32" s="198">
        <v>0</v>
      </c>
      <c r="JO32" s="198">
        <v>0</v>
      </c>
      <c r="JP32" s="198">
        <v>0</v>
      </c>
      <c r="JQ32" s="198">
        <v>0</v>
      </c>
      <c r="JR32" s="198">
        <v>0</v>
      </c>
      <c r="JS32" s="198">
        <v>0</v>
      </c>
      <c r="JT32" s="198">
        <v>0</v>
      </c>
      <c r="JU32" s="198">
        <v>0</v>
      </c>
      <c r="JV32" s="198">
        <v>0</v>
      </c>
      <c r="JW32" s="198">
        <v>0</v>
      </c>
      <c r="JX32" s="198">
        <v>0</v>
      </c>
      <c r="JY32" s="198">
        <v>0</v>
      </c>
      <c r="JZ32" s="198">
        <v>0</v>
      </c>
      <c r="KA32" s="198">
        <v>0</v>
      </c>
      <c r="KB32" s="198">
        <v>0</v>
      </c>
      <c r="KC32" s="198">
        <v>0</v>
      </c>
      <c r="KD32" s="198">
        <v>0</v>
      </c>
      <c r="KE32" s="198">
        <v>0</v>
      </c>
      <c r="KF32" s="198">
        <v>0</v>
      </c>
      <c r="KG32" s="198">
        <v>0</v>
      </c>
      <c r="KH32" s="198">
        <v>0</v>
      </c>
      <c r="KI32" s="198">
        <v>0</v>
      </c>
      <c r="KJ32" s="198">
        <v>0</v>
      </c>
      <c r="KK32" s="198">
        <v>0</v>
      </c>
      <c r="KL32" s="198">
        <v>0</v>
      </c>
      <c r="KM32" s="198">
        <v>0</v>
      </c>
      <c r="KN32" s="198">
        <v>0</v>
      </c>
      <c r="KO32" s="198">
        <v>0</v>
      </c>
      <c r="KP32" s="198">
        <v>0</v>
      </c>
      <c r="KQ32" s="198">
        <v>0</v>
      </c>
      <c r="KR32" s="198">
        <v>0</v>
      </c>
      <c r="KS32" s="198">
        <v>0</v>
      </c>
      <c r="KT32" s="198">
        <v>0</v>
      </c>
      <c r="KU32" s="198">
        <v>0</v>
      </c>
      <c r="KV32" s="198">
        <v>0</v>
      </c>
      <c r="KW32" s="198">
        <v>0</v>
      </c>
      <c r="KX32" s="198">
        <v>0</v>
      </c>
      <c r="KY32" s="198">
        <v>0</v>
      </c>
      <c r="KZ32" s="198">
        <v>0</v>
      </c>
      <c r="LA32" s="198">
        <v>0</v>
      </c>
      <c r="LB32" s="198">
        <v>0</v>
      </c>
      <c r="LC32" s="198">
        <v>0</v>
      </c>
      <c r="LD32" s="198">
        <v>0</v>
      </c>
      <c r="LE32" s="198">
        <v>0</v>
      </c>
      <c r="LF32" s="198">
        <v>0</v>
      </c>
      <c r="LG32" s="198">
        <v>0</v>
      </c>
      <c r="LH32" s="198">
        <v>0</v>
      </c>
      <c r="LI32" s="198">
        <v>0</v>
      </c>
      <c r="LJ32" s="198">
        <v>0</v>
      </c>
      <c r="LK32" s="198">
        <v>0</v>
      </c>
      <c r="LL32" s="198">
        <v>0</v>
      </c>
      <c r="LM32" s="198">
        <v>0</v>
      </c>
      <c r="LN32" s="198">
        <v>0</v>
      </c>
      <c r="LO32" s="198">
        <v>0</v>
      </c>
      <c r="LP32" s="198">
        <v>0</v>
      </c>
      <c r="LQ32" s="198">
        <v>0</v>
      </c>
      <c r="LR32" s="198">
        <v>0</v>
      </c>
      <c r="LS32" s="198">
        <v>0</v>
      </c>
      <c r="LT32" s="198">
        <v>0</v>
      </c>
      <c r="LU32" s="198">
        <v>0</v>
      </c>
      <c r="LV32" s="198">
        <v>0</v>
      </c>
      <c r="LW32" s="198">
        <v>0</v>
      </c>
      <c r="LX32" s="198">
        <v>0</v>
      </c>
      <c r="LY32" s="198">
        <v>0</v>
      </c>
      <c r="LZ32" s="198">
        <v>0</v>
      </c>
      <c r="MA32" s="198">
        <v>0</v>
      </c>
      <c r="MB32" s="198">
        <v>0</v>
      </c>
      <c r="MC32" s="198">
        <v>0</v>
      </c>
      <c r="MD32" s="198">
        <v>0</v>
      </c>
      <c r="ME32" s="198">
        <v>0</v>
      </c>
      <c r="MF32" s="198">
        <v>0</v>
      </c>
      <c r="MG32" s="198">
        <v>0</v>
      </c>
      <c r="MH32" s="198">
        <v>0</v>
      </c>
      <c r="MI32" s="198">
        <v>0</v>
      </c>
      <c r="MJ32" s="198">
        <v>0</v>
      </c>
      <c r="MK32" s="198">
        <v>0</v>
      </c>
      <c r="ML32" s="198">
        <v>0</v>
      </c>
      <c r="MM32" s="198">
        <v>0</v>
      </c>
      <c r="MN32" s="198">
        <v>0</v>
      </c>
      <c r="MO32" s="198">
        <v>0</v>
      </c>
      <c r="MP32" s="198">
        <v>0</v>
      </c>
      <c r="MQ32" s="198">
        <v>0</v>
      </c>
      <c r="MR32" s="198">
        <v>0</v>
      </c>
      <c r="MS32" s="198">
        <v>0</v>
      </c>
      <c r="MT32" s="198">
        <v>0</v>
      </c>
      <c r="MU32" s="198">
        <v>0</v>
      </c>
      <c r="MV32" s="198">
        <v>0</v>
      </c>
      <c r="MW32" s="198">
        <v>0</v>
      </c>
      <c r="MX32" s="198">
        <v>0</v>
      </c>
      <c r="MY32" s="198">
        <v>0</v>
      </c>
      <c r="MZ32" s="198">
        <v>0</v>
      </c>
      <c r="NA32" s="198">
        <v>0</v>
      </c>
      <c r="NB32" s="198">
        <v>0</v>
      </c>
      <c r="NC32" s="198">
        <v>0</v>
      </c>
      <c r="ND32" s="198">
        <v>0</v>
      </c>
      <c r="NE32" s="198">
        <v>0</v>
      </c>
      <c r="NF32" s="198">
        <v>0</v>
      </c>
      <c r="NG32" s="198">
        <v>0</v>
      </c>
      <c r="NH32" s="198">
        <v>0</v>
      </c>
      <c r="NI32" s="198">
        <v>0</v>
      </c>
      <c r="NJ32" s="198">
        <v>0</v>
      </c>
      <c r="NK32" s="198">
        <v>0</v>
      </c>
      <c r="NL32" s="198">
        <v>0</v>
      </c>
      <c r="NM32" s="198">
        <v>0</v>
      </c>
      <c r="NN32" s="198">
        <v>0</v>
      </c>
      <c r="NO32" s="198">
        <v>0</v>
      </c>
      <c r="NP32" s="198">
        <v>0</v>
      </c>
      <c r="NQ32" s="198">
        <v>0</v>
      </c>
      <c r="NR32" s="198">
        <v>0</v>
      </c>
      <c r="NS32" s="198">
        <v>0</v>
      </c>
      <c r="NT32" s="198">
        <v>0</v>
      </c>
      <c r="NU32" s="198">
        <v>0</v>
      </c>
      <c r="NV32" s="198">
        <v>0</v>
      </c>
      <c r="NW32" s="198">
        <v>0</v>
      </c>
      <c r="NX32" s="198">
        <v>0</v>
      </c>
      <c r="NY32" s="198">
        <v>0</v>
      </c>
      <c r="NZ32" s="198">
        <v>0</v>
      </c>
      <c r="OA32" s="198">
        <v>0</v>
      </c>
      <c r="OB32" s="198">
        <v>0</v>
      </c>
      <c r="OC32" s="198">
        <v>0</v>
      </c>
      <c r="OD32" s="198">
        <v>0</v>
      </c>
      <c r="OE32" s="198">
        <v>0</v>
      </c>
      <c r="OF32" s="198">
        <v>0</v>
      </c>
      <c r="OG32" s="198">
        <v>0</v>
      </c>
      <c r="OH32" s="198">
        <v>0</v>
      </c>
      <c r="OI32" s="198">
        <v>0</v>
      </c>
      <c r="OJ32" s="198">
        <v>0</v>
      </c>
      <c r="OK32" s="198">
        <v>0</v>
      </c>
      <c r="OL32" s="198">
        <v>0</v>
      </c>
      <c r="OM32" s="198">
        <v>0</v>
      </c>
      <c r="ON32" s="198">
        <v>0</v>
      </c>
      <c r="OO32" s="198">
        <v>0</v>
      </c>
      <c r="OP32" s="198">
        <v>0</v>
      </c>
      <c r="OQ32" s="198">
        <v>0</v>
      </c>
      <c r="OR32" s="198">
        <v>0</v>
      </c>
      <c r="OS32" s="198">
        <v>0</v>
      </c>
      <c r="OT32" s="198">
        <v>0</v>
      </c>
      <c r="OU32" s="198">
        <v>0</v>
      </c>
      <c r="OV32" s="198">
        <v>0</v>
      </c>
      <c r="OW32" s="198">
        <v>0</v>
      </c>
      <c r="OX32" s="198">
        <v>0</v>
      </c>
      <c r="OY32" s="198">
        <v>0</v>
      </c>
      <c r="OZ32" s="198">
        <v>0</v>
      </c>
      <c r="PA32" s="198">
        <v>0</v>
      </c>
      <c r="PB32" s="198">
        <v>0</v>
      </c>
      <c r="PC32" s="198">
        <v>0</v>
      </c>
      <c r="PD32" s="198">
        <v>0</v>
      </c>
      <c r="PE32" s="198">
        <v>0</v>
      </c>
      <c r="PF32" s="198">
        <v>0</v>
      </c>
      <c r="PG32" s="198">
        <v>0</v>
      </c>
      <c r="PH32" s="198">
        <v>0</v>
      </c>
      <c r="PI32" s="198">
        <v>0</v>
      </c>
      <c r="PJ32" s="198">
        <v>8573648</v>
      </c>
      <c r="PK32" s="198">
        <v>3683114</v>
      </c>
      <c r="PL32" s="198">
        <v>1852382</v>
      </c>
      <c r="PM32" s="198">
        <v>528118</v>
      </c>
      <c r="PN32" s="198">
        <v>914191</v>
      </c>
      <c r="PO32" s="198">
        <v>1255216</v>
      </c>
      <c r="PP32" s="198">
        <v>101585</v>
      </c>
      <c r="PQ32" s="198">
        <v>0</v>
      </c>
      <c r="PR32" s="198">
        <v>307123</v>
      </c>
      <c r="PS32" s="198">
        <v>0</v>
      </c>
      <c r="PT32" s="198">
        <v>0</v>
      </c>
      <c r="PU32" s="198">
        <v>0</v>
      </c>
      <c r="PV32" s="198">
        <v>76960</v>
      </c>
      <c r="PW32" s="198">
        <v>1598334</v>
      </c>
      <c r="PX32" s="198">
        <v>0</v>
      </c>
      <c r="PY32" s="198">
        <v>2839191</v>
      </c>
      <c r="PZ32" s="198">
        <v>0</v>
      </c>
      <c r="QA32" s="198">
        <v>0</v>
      </c>
      <c r="QB32" s="198">
        <v>394465</v>
      </c>
      <c r="QC32" s="198">
        <v>2232598</v>
      </c>
      <c r="QD32" s="294">
        <v>1</v>
      </c>
    </row>
    <row r="33" spans="1:446" s="190" customFormat="1" x14ac:dyDescent="0.2">
      <c r="A33" s="197" t="s">
        <v>116</v>
      </c>
      <c r="B33" s="197" t="s">
        <v>116</v>
      </c>
      <c r="C33" s="202">
        <f>ROUND(TWU!H18,0)-ROUND(TWU!H288,0)</f>
        <v>0</v>
      </c>
      <c r="D33" s="307">
        <v>3646</v>
      </c>
      <c r="E33" s="197" t="s">
        <v>116</v>
      </c>
      <c r="F33" s="197">
        <v>2019</v>
      </c>
      <c r="G33" s="202">
        <v>87700474</v>
      </c>
      <c r="H33" s="202">
        <v>5092234</v>
      </c>
      <c r="I33" s="202">
        <v>30649257</v>
      </c>
      <c r="J33" s="202">
        <v>15934375</v>
      </c>
      <c r="K33" s="202">
        <v>22622910</v>
      </c>
      <c r="L33" s="197" t="s">
        <v>872</v>
      </c>
      <c r="M33" s="197" t="s">
        <v>767</v>
      </c>
      <c r="N33" s="197" t="s">
        <v>873</v>
      </c>
      <c r="O33" s="198">
        <v>4277</v>
      </c>
      <c r="P33" s="198">
        <v>6107</v>
      </c>
      <c r="Q33" s="198">
        <v>3993</v>
      </c>
      <c r="R33" s="198">
        <v>683</v>
      </c>
      <c r="S33" s="198">
        <v>304</v>
      </c>
      <c r="T33" s="200" t="s">
        <v>838</v>
      </c>
      <c r="U33" s="200" t="s">
        <v>839</v>
      </c>
      <c r="V33" s="200" t="s">
        <v>840</v>
      </c>
      <c r="W33" s="202">
        <v>68891</v>
      </c>
      <c r="X33" s="202">
        <v>28466</v>
      </c>
      <c r="Y33" s="202">
        <v>9738</v>
      </c>
      <c r="Z33" s="202">
        <v>1648</v>
      </c>
      <c r="AA33" s="202">
        <v>648</v>
      </c>
      <c r="AB33" s="202">
        <v>978</v>
      </c>
      <c r="AC33" s="202">
        <v>3355</v>
      </c>
      <c r="AD33" s="202">
        <v>0</v>
      </c>
      <c r="AE33" s="202">
        <v>573</v>
      </c>
      <c r="AF33" s="202">
        <v>138</v>
      </c>
      <c r="AG33" s="202">
        <v>0</v>
      </c>
      <c r="AH33" s="202">
        <v>0</v>
      </c>
      <c r="AI33" s="202">
        <v>0</v>
      </c>
      <c r="AJ33" s="202">
        <v>7977</v>
      </c>
      <c r="AK33" s="202">
        <v>0</v>
      </c>
      <c r="AL33" s="202">
        <v>4182</v>
      </c>
      <c r="AM33" s="202">
        <v>0</v>
      </c>
      <c r="AN33" s="202">
        <v>0</v>
      </c>
      <c r="AO33" s="202">
        <v>75</v>
      </c>
      <c r="AP33" s="202">
        <v>112</v>
      </c>
      <c r="AQ33" s="202">
        <v>20614</v>
      </c>
      <c r="AR33" s="202">
        <v>14417</v>
      </c>
      <c r="AS33" s="202">
        <v>5352</v>
      </c>
      <c r="AT33" s="202">
        <v>7022</v>
      </c>
      <c r="AU33" s="202">
        <v>598</v>
      </c>
      <c r="AV33" s="202">
        <v>1687</v>
      </c>
      <c r="AW33" s="202">
        <v>4218</v>
      </c>
      <c r="AX33" s="202">
        <v>0</v>
      </c>
      <c r="AY33" s="202">
        <v>2691</v>
      </c>
      <c r="AZ33" s="202">
        <v>420</v>
      </c>
      <c r="BA33" s="202">
        <v>0</v>
      </c>
      <c r="BB33" s="202">
        <v>0</v>
      </c>
      <c r="BC33" s="202">
        <v>0</v>
      </c>
      <c r="BD33" s="202">
        <v>16919</v>
      </c>
      <c r="BE33" s="202">
        <v>0</v>
      </c>
      <c r="BF33" s="202">
        <v>18756</v>
      </c>
      <c r="BG33" s="202">
        <v>0</v>
      </c>
      <c r="BH33" s="202">
        <v>720</v>
      </c>
      <c r="BI33" s="202">
        <v>399</v>
      </c>
      <c r="BJ33" s="202">
        <v>26793</v>
      </c>
      <c r="BK33" s="202">
        <v>6315</v>
      </c>
      <c r="BL33" s="202">
        <v>7195</v>
      </c>
      <c r="BM33" s="202">
        <v>1652</v>
      </c>
      <c r="BN33" s="202">
        <v>3991</v>
      </c>
      <c r="BO33" s="202">
        <v>54</v>
      </c>
      <c r="BP33" s="202">
        <v>864</v>
      </c>
      <c r="BQ33" s="202">
        <v>2538</v>
      </c>
      <c r="BR33" s="202">
        <v>0</v>
      </c>
      <c r="BS33" s="202">
        <v>621</v>
      </c>
      <c r="BT33" s="202">
        <v>4922</v>
      </c>
      <c r="BU33" s="202">
        <v>0</v>
      </c>
      <c r="BV33" s="202">
        <v>0</v>
      </c>
      <c r="BW33" s="202">
        <v>0</v>
      </c>
      <c r="BX33" s="202">
        <v>21720</v>
      </c>
      <c r="BY33" s="202">
        <v>0</v>
      </c>
      <c r="BZ33" s="202">
        <v>16403</v>
      </c>
      <c r="CA33" s="202">
        <v>0</v>
      </c>
      <c r="CB33" s="202">
        <v>0</v>
      </c>
      <c r="CC33" s="202">
        <v>267</v>
      </c>
      <c r="CD33" s="202">
        <v>9889</v>
      </c>
      <c r="CE33" s="202">
        <v>2559</v>
      </c>
      <c r="CF33" s="202">
        <v>962</v>
      </c>
      <c r="CG33" s="202">
        <v>297</v>
      </c>
      <c r="CH33" s="202">
        <v>656</v>
      </c>
      <c r="CI33" s="202">
        <v>6</v>
      </c>
      <c r="CJ33" s="202">
        <v>30</v>
      </c>
      <c r="CK33" s="202">
        <v>966</v>
      </c>
      <c r="CL33" s="202">
        <v>0</v>
      </c>
      <c r="CM33" s="202">
        <v>0</v>
      </c>
      <c r="CN33" s="202">
        <v>39</v>
      </c>
      <c r="CO33" s="202">
        <v>0</v>
      </c>
      <c r="CP33" s="202">
        <v>0</v>
      </c>
      <c r="CQ33" s="202">
        <v>0</v>
      </c>
      <c r="CR33" s="202">
        <v>1612</v>
      </c>
      <c r="CS33" s="202">
        <v>0</v>
      </c>
      <c r="CT33" s="202">
        <v>153</v>
      </c>
      <c r="CU33" s="202">
        <v>0</v>
      </c>
      <c r="CV33" s="202">
        <v>0</v>
      </c>
      <c r="CW33" s="202">
        <v>0</v>
      </c>
      <c r="CX33" s="202">
        <v>1843</v>
      </c>
      <c r="CY33" s="202">
        <v>0</v>
      </c>
      <c r="CZ33" s="202">
        <v>0</v>
      </c>
      <c r="DA33" s="202">
        <v>0</v>
      </c>
      <c r="DB33" s="202">
        <v>0</v>
      </c>
      <c r="DC33" s="202">
        <v>0</v>
      </c>
      <c r="DD33" s="202">
        <v>0</v>
      </c>
      <c r="DE33" s="202">
        <v>0</v>
      </c>
      <c r="DF33" s="202">
        <v>0</v>
      </c>
      <c r="DG33" s="202">
        <v>0</v>
      </c>
      <c r="DH33" s="202">
        <v>0</v>
      </c>
      <c r="DI33" s="202">
        <v>0</v>
      </c>
      <c r="DJ33" s="202">
        <v>0</v>
      </c>
      <c r="DK33" s="202">
        <v>0</v>
      </c>
      <c r="DL33" s="202">
        <v>9561</v>
      </c>
      <c r="DM33" s="202">
        <v>0</v>
      </c>
      <c r="DN33" s="202">
        <v>0</v>
      </c>
      <c r="DO33" s="202">
        <v>0</v>
      </c>
      <c r="DP33" s="202">
        <v>0</v>
      </c>
      <c r="DQ33" s="202">
        <v>0</v>
      </c>
      <c r="DR33" s="202">
        <v>0</v>
      </c>
      <c r="DS33" s="202">
        <v>3423824</v>
      </c>
      <c r="DT33" s="202">
        <v>1865229</v>
      </c>
      <c r="DU33" s="202">
        <v>923214</v>
      </c>
      <c r="DV33" s="202">
        <v>162201</v>
      </c>
      <c r="DW33" s="202">
        <v>61468</v>
      </c>
      <c r="DX33" s="202">
        <v>109089</v>
      </c>
      <c r="DY33" s="202">
        <v>200812</v>
      </c>
      <c r="DZ33" s="202">
        <v>0</v>
      </c>
      <c r="EA33" s="202">
        <v>78085</v>
      </c>
      <c r="EB33" s="202">
        <v>6655</v>
      </c>
      <c r="EC33" s="202">
        <v>0</v>
      </c>
      <c r="ED33" s="202">
        <v>0</v>
      </c>
      <c r="EE33" s="202">
        <v>0</v>
      </c>
      <c r="EF33" s="202">
        <v>532058</v>
      </c>
      <c r="EG33" s="202">
        <v>0</v>
      </c>
      <c r="EH33" s="202">
        <v>306566</v>
      </c>
      <c r="EI33" s="202">
        <v>0</v>
      </c>
      <c r="EJ33" s="202">
        <v>0</v>
      </c>
      <c r="EK33" s="202">
        <v>14064</v>
      </c>
      <c r="EL33" s="202">
        <v>20022</v>
      </c>
      <c r="EM33" s="202">
        <v>1688388</v>
      </c>
      <c r="EN33" s="202">
        <v>1351199</v>
      </c>
      <c r="EO33" s="202">
        <v>981584</v>
      </c>
      <c r="EP33" s="202">
        <v>887550</v>
      </c>
      <c r="EQ33" s="202">
        <v>59653</v>
      </c>
      <c r="ER33" s="202">
        <v>327670</v>
      </c>
      <c r="ES33" s="202">
        <v>365033</v>
      </c>
      <c r="ET33" s="202">
        <v>0</v>
      </c>
      <c r="EU33" s="202">
        <v>319868</v>
      </c>
      <c r="EV33" s="202">
        <v>23202</v>
      </c>
      <c r="EW33" s="202">
        <v>0</v>
      </c>
      <c r="EX33" s="202">
        <v>0</v>
      </c>
      <c r="EY33" s="202">
        <v>0</v>
      </c>
      <c r="EZ33" s="202">
        <v>1466527</v>
      </c>
      <c r="FA33" s="202">
        <v>0</v>
      </c>
      <c r="FB33" s="202">
        <v>1695624</v>
      </c>
      <c r="FC33" s="202">
        <v>0</v>
      </c>
      <c r="FD33" s="202">
        <v>154601</v>
      </c>
      <c r="FE33" s="202">
        <v>92778</v>
      </c>
      <c r="FF33" s="202">
        <v>5379712</v>
      </c>
      <c r="FG33" s="202">
        <v>1735465</v>
      </c>
      <c r="FH33" s="202">
        <v>1438696</v>
      </c>
      <c r="FI33" s="202">
        <v>709077</v>
      </c>
      <c r="FJ33" s="202">
        <v>1070918</v>
      </c>
      <c r="FK33" s="202">
        <v>29983</v>
      </c>
      <c r="FL33" s="202">
        <v>203926</v>
      </c>
      <c r="FM33" s="202">
        <v>362352</v>
      </c>
      <c r="FN33" s="202">
        <v>0</v>
      </c>
      <c r="FO33" s="202">
        <v>164500</v>
      </c>
      <c r="FP33" s="202">
        <v>807019</v>
      </c>
      <c r="FQ33" s="202">
        <v>0</v>
      </c>
      <c r="FR33" s="202">
        <v>0</v>
      </c>
      <c r="FS33" s="202">
        <v>0</v>
      </c>
      <c r="FT33" s="202">
        <v>3752734</v>
      </c>
      <c r="FU33" s="202">
        <v>0</v>
      </c>
      <c r="FV33" s="202">
        <v>1993923</v>
      </c>
      <c r="FW33" s="202">
        <v>0</v>
      </c>
      <c r="FX33" s="202">
        <v>0</v>
      </c>
      <c r="FY33" s="202">
        <v>56083</v>
      </c>
      <c r="FZ33" s="202">
        <v>2736658</v>
      </c>
      <c r="GA33" s="202">
        <v>1847802</v>
      </c>
      <c r="GB33" s="202">
        <v>606619</v>
      </c>
      <c r="GC33" s="202">
        <v>109178</v>
      </c>
      <c r="GD33" s="202">
        <v>403970</v>
      </c>
      <c r="GE33" s="202">
        <v>6735</v>
      </c>
      <c r="GF33" s="202">
        <v>32913</v>
      </c>
      <c r="GG33" s="202">
        <v>762910</v>
      </c>
      <c r="GH33" s="202">
        <v>0</v>
      </c>
      <c r="GI33" s="202">
        <v>0</v>
      </c>
      <c r="GJ33" s="202">
        <v>11838</v>
      </c>
      <c r="GK33" s="202">
        <v>0</v>
      </c>
      <c r="GL33" s="202">
        <v>0</v>
      </c>
      <c r="GM33" s="202">
        <v>0</v>
      </c>
      <c r="GN33" s="202">
        <v>1318183</v>
      </c>
      <c r="GO33" s="202">
        <v>0</v>
      </c>
      <c r="GP33" s="202">
        <v>83655</v>
      </c>
      <c r="GQ33" s="202">
        <v>0</v>
      </c>
      <c r="GR33" s="202">
        <v>0</v>
      </c>
      <c r="GS33" s="202">
        <v>0</v>
      </c>
      <c r="GT33" s="202">
        <v>1859446</v>
      </c>
      <c r="GU33" s="202">
        <v>0</v>
      </c>
      <c r="GV33" s="202">
        <v>0</v>
      </c>
      <c r="GW33" s="202">
        <v>0</v>
      </c>
      <c r="GX33" s="202">
        <v>0</v>
      </c>
      <c r="GY33" s="202">
        <v>0</v>
      </c>
      <c r="GZ33" s="202">
        <v>0</v>
      </c>
      <c r="HA33" s="202">
        <v>0</v>
      </c>
      <c r="HB33" s="202">
        <v>0</v>
      </c>
      <c r="HC33" s="202">
        <v>0</v>
      </c>
      <c r="HD33" s="202">
        <v>0</v>
      </c>
      <c r="HE33" s="202">
        <v>0</v>
      </c>
      <c r="HF33" s="202">
        <v>0</v>
      </c>
      <c r="HG33" s="202">
        <v>0</v>
      </c>
      <c r="HH33" s="202">
        <v>1906373</v>
      </c>
      <c r="HI33" s="202">
        <v>0</v>
      </c>
      <c r="HJ33" s="202">
        <v>0</v>
      </c>
      <c r="HK33" s="202">
        <v>0</v>
      </c>
      <c r="HL33" s="202">
        <v>0</v>
      </c>
      <c r="HM33" s="202">
        <v>0</v>
      </c>
      <c r="HN33" s="202">
        <v>0</v>
      </c>
      <c r="HP33" s="199" t="s">
        <v>163</v>
      </c>
      <c r="HQ33" s="197">
        <f>'Relative Weights'!$H$1</f>
        <v>2019</v>
      </c>
      <c r="HR33" s="202">
        <v>143113</v>
      </c>
      <c r="HS33" s="202">
        <v>199055</v>
      </c>
      <c r="HT33" s="202">
        <v>5934</v>
      </c>
      <c r="HU33" s="202">
        <v>0</v>
      </c>
      <c r="HV33" s="202">
        <v>0</v>
      </c>
      <c r="HW33" s="202">
        <v>0</v>
      </c>
      <c r="HX33" s="202">
        <v>0</v>
      </c>
      <c r="HY33" s="202">
        <v>0</v>
      </c>
      <c r="HZ33" s="202">
        <v>0</v>
      </c>
      <c r="IA33" s="202">
        <v>0</v>
      </c>
      <c r="IB33" s="202">
        <v>0</v>
      </c>
      <c r="IC33" s="202">
        <v>0</v>
      </c>
      <c r="ID33" s="202">
        <v>0</v>
      </c>
      <c r="IE33" s="202">
        <v>6083</v>
      </c>
      <c r="IF33" s="202">
        <v>0</v>
      </c>
      <c r="IG33" s="202">
        <v>0</v>
      </c>
      <c r="IH33" s="202">
        <v>0</v>
      </c>
      <c r="II33" s="202">
        <v>0</v>
      </c>
      <c r="IJ33" s="202">
        <v>0</v>
      </c>
      <c r="IK33" s="202">
        <v>0</v>
      </c>
      <c r="IL33" s="202">
        <v>43886</v>
      </c>
      <c r="IM33" s="202">
        <v>169306</v>
      </c>
      <c r="IN33" s="202">
        <v>6530</v>
      </c>
      <c r="IO33" s="202">
        <v>0</v>
      </c>
      <c r="IP33" s="202">
        <v>0</v>
      </c>
      <c r="IQ33" s="202">
        <v>0</v>
      </c>
      <c r="IR33" s="202">
        <v>0</v>
      </c>
      <c r="IS33" s="202">
        <v>0</v>
      </c>
      <c r="IT33" s="202">
        <v>0</v>
      </c>
      <c r="IU33" s="202">
        <v>0</v>
      </c>
      <c r="IV33" s="202">
        <v>0</v>
      </c>
      <c r="IW33" s="202">
        <v>0</v>
      </c>
      <c r="IX33" s="202">
        <v>0</v>
      </c>
      <c r="IY33" s="202">
        <v>24000</v>
      </c>
      <c r="IZ33" s="202">
        <v>0</v>
      </c>
      <c r="JA33" s="202">
        <v>0</v>
      </c>
      <c r="JB33" s="202">
        <v>0</v>
      </c>
      <c r="JC33" s="202">
        <v>9995</v>
      </c>
      <c r="JD33" s="202">
        <v>0</v>
      </c>
      <c r="JE33" s="202">
        <v>169222</v>
      </c>
      <c r="JF33" s="202">
        <v>66425</v>
      </c>
      <c r="JG33" s="202">
        <v>36775</v>
      </c>
      <c r="JH33" s="202">
        <v>39494</v>
      </c>
      <c r="JI33" s="202">
        <v>0</v>
      </c>
      <c r="JJ33" s="202">
        <v>0</v>
      </c>
      <c r="JK33" s="202">
        <v>0</v>
      </c>
      <c r="JL33" s="202">
        <v>0</v>
      </c>
      <c r="JM33" s="202">
        <v>0</v>
      </c>
      <c r="JN33" s="202">
        <v>0</v>
      </c>
      <c r="JO33" s="202">
        <v>0</v>
      </c>
      <c r="JP33" s="202">
        <v>0</v>
      </c>
      <c r="JQ33" s="202">
        <v>0</v>
      </c>
      <c r="JR33" s="202">
        <v>0</v>
      </c>
      <c r="JS33" s="202">
        <v>69295</v>
      </c>
      <c r="JT33" s="202">
        <v>0</v>
      </c>
      <c r="JU33" s="202">
        <v>50697</v>
      </c>
      <c r="JV33" s="202">
        <v>0</v>
      </c>
      <c r="JW33" s="202">
        <v>0</v>
      </c>
      <c r="JX33" s="202">
        <v>0</v>
      </c>
      <c r="JY33" s="202">
        <v>40205</v>
      </c>
      <c r="JZ33" s="202">
        <v>33572</v>
      </c>
      <c r="KA33" s="202">
        <v>121189</v>
      </c>
      <c r="KB33" s="202">
        <v>0</v>
      </c>
      <c r="KC33" s="202">
        <v>152957</v>
      </c>
      <c r="KD33" s="202">
        <v>0</v>
      </c>
      <c r="KE33" s="202">
        <v>0</v>
      </c>
      <c r="KF33" s="202">
        <v>0</v>
      </c>
      <c r="KG33" s="202">
        <v>0</v>
      </c>
      <c r="KH33" s="202">
        <v>0</v>
      </c>
      <c r="KI33" s="202">
        <v>0</v>
      </c>
      <c r="KJ33" s="202">
        <v>0</v>
      </c>
      <c r="KK33" s="202">
        <v>0</v>
      </c>
      <c r="KL33" s="202">
        <v>0</v>
      </c>
      <c r="KM33" s="202">
        <v>376337</v>
      </c>
      <c r="KN33" s="202">
        <v>0</v>
      </c>
      <c r="KO33" s="202">
        <v>0</v>
      </c>
      <c r="KP33" s="202">
        <v>0</v>
      </c>
      <c r="KQ33" s="202">
        <v>0</v>
      </c>
      <c r="KR33" s="202">
        <v>0</v>
      </c>
      <c r="KS33" s="202">
        <v>234089</v>
      </c>
      <c r="KT33" s="202">
        <v>0</v>
      </c>
      <c r="KU33" s="202">
        <v>0</v>
      </c>
      <c r="KV33" s="202">
        <v>0</v>
      </c>
      <c r="KW33" s="202">
        <v>0</v>
      </c>
      <c r="KX33" s="202">
        <v>0</v>
      </c>
      <c r="KY33" s="202">
        <v>0</v>
      </c>
      <c r="KZ33" s="202">
        <v>0</v>
      </c>
      <c r="LA33" s="202">
        <v>0</v>
      </c>
      <c r="LB33" s="202">
        <v>0</v>
      </c>
      <c r="LC33" s="202">
        <v>0</v>
      </c>
      <c r="LD33" s="202">
        <v>0</v>
      </c>
      <c r="LE33" s="202">
        <v>0</v>
      </c>
      <c r="LF33" s="202">
        <v>0</v>
      </c>
      <c r="LG33" s="202">
        <v>0</v>
      </c>
      <c r="LH33" s="202">
        <v>0</v>
      </c>
      <c r="LI33" s="202">
        <v>0</v>
      </c>
      <c r="LJ33" s="202">
        <v>0</v>
      </c>
      <c r="LK33" s="202">
        <v>0</v>
      </c>
      <c r="LL33" s="202">
        <v>0</v>
      </c>
      <c r="LM33" s="202">
        <v>0</v>
      </c>
      <c r="LN33" s="202">
        <v>0</v>
      </c>
      <c r="LO33" s="202">
        <v>0</v>
      </c>
      <c r="LP33" s="202">
        <v>0</v>
      </c>
      <c r="LQ33" s="202">
        <v>0</v>
      </c>
      <c r="LR33" s="202">
        <v>0</v>
      </c>
      <c r="LS33" s="202">
        <v>0</v>
      </c>
      <c r="LT33" s="202">
        <v>0</v>
      </c>
      <c r="LU33" s="202">
        <v>0</v>
      </c>
      <c r="LV33" s="202">
        <v>0</v>
      </c>
      <c r="LW33" s="202">
        <v>0</v>
      </c>
      <c r="LX33" s="202">
        <v>0</v>
      </c>
      <c r="LY33" s="202">
        <v>0</v>
      </c>
      <c r="LZ33" s="202">
        <v>0</v>
      </c>
      <c r="MA33" s="202">
        <v>0</v>
      </c>
      <c r="MB33" s="202">
        <v>0</v>
      </c>
      <c r="MC33" s="202">
        <v>0</v>
      </c>
      <c r="MD33" s="202">
        <v>0</v>
      </c>
      <c r="ME33" s="202">
        <v>0</v>
      </c>
      <c r="MF33" s="202">
        <v>0</v>
      </c>
      <c r="MG33" s="202">
        <v>0</v>
      </c>
      <c r="MH33" s="202">
        <v>0</v>
      </c>
      <c r="MI33" s="202">
        <v>0</v>
      </c>
      <c r="MJ33" s="202">
        <v>0</v>
      </c>
      <c r="MK33" s="202">
        <v>0</v>
      </c>
      <c r="ML33" s="202">
        <v>0</v>
      </c>
      <c r="MM33" s="202">
        <v>0</v>
      </c>
      <c r="MN33" s="202">
        <v>0</v>
      </c>
      <c r="MO33" s="202">
        <v>0</v>
      </c>
      <c r="MP33" s="202">
        <v>0</v>
      </c>
      <c r="MQ33" s="202">
        <v>0</v>
      </c>
      <c r="MR33" s="202">
        <v>0</v>
      </c>
      <c r="MS33" s="202">
        <v>0</v>
      </c>
      <c r="MT33" s="202">
        <v>0</v>
      </c>
      <c r="MU33" s="202">
        <v>0</v>
      </c>
      <c r="MV33" s="202">
        <v>0</v>
      </c>
      <c r="MW33" s="202">
        <v>0</v>
      </c>
      <c r="MX33" s="202">
        <v>0</v>
      </c>
      <c r="MY33" s="202">
        <v>0</v>
      </c>
      <c r="MZ33" s="202">
        <v>0</v>
      </c>
      <c r="NA33" s="202">
        <v>0</v>
      </c>
      <c r="NB33" s="202">
        <v>0</v>
      </c>
      <c r="NC33" s="202">
        <v>0</v>
      </c>
      <c r="ND33" s="202">
        <v>0</v>
      </c>
      <c r="NE33" s="202">
        <v>0</v>
      </c>
      <c r="NF33" s="202">
        <v>0</v>
      </c>
      <c r="NG33" s="202">
        <v>0</v>
      </c>
      <c r="NH33" s="202">
        <v>0</v>
      </c>
      <c r="NI33" s="202">
        <v>0</v>
      </c>
      <c r="NJ33" s="202">
        <v>0</v>
      </c>
      <c r="NK33" s="202">
        <v>0</v>
      </c>
      <c r="NL33" s="202">
        <v>0</v>
      </c>
      <c r="NM33" s="202">
        <v>0</v>
      </c>
      <c r="NN33" s="202">
        <v>0</v>
      </c>
      <c r="NO33" s="202">
        <v>0</v>
      </c>
      <c r="NP33" s="202">
        <v>0</v>
      </c>
      <c r="NQ33" s="202">
        <v>0</v>
      </c>
      <c r="NR33" s="202">
        <v>0</v>
      </c>
      <c r="NS33" s="202">
        <v>0</v>
      </c>
      <c r="NT33" s="202">
        <v>0</v>
      </c>
      <c r="NU33" s="202">
        <v>0</v>
      </c>
      <c r="NV33" s="202">
        <v>0</v>
      </c>
      <c r="NW33" s="202">
        <v>0</v>
      </c>
      <c r="NX33" s="202">
        <v>0</v>
      </c>
      <c r="NY33" s="202">
        <v>0</v>
      </c>
      <c r="NZ33" s="202">
        <v>0</v>
      </c>
      <c r="OA33" s="202">
        <v>0</v>
      </c>
      <c r="OB33" s="202">
        <v>0</v>
      </c>
      <c r="OC33" s="202">
        <v>0</v>
      </c>
      <c r="OD33" s="202">
        <v>0</v>
      </c>
      <c r="OE33" s="202">
        <v>0</v>
      </c>
      <c r="OF33" s="202">
        <v>0</v>
      </c>
      <c r="OG33" s="202">
        <v>0</v>
      </c>
      <c r="OH33" s="202">
        <v>0</v>
      </c>
      <c r="OI33" s="202">
        <v>0</v>
      </c>
      <c r="OJ33" s="202">
        <v>0</v>
      </c>
      <c r="OK33" s="202">
        <v>0</v>
      </c>
      <c r="OL33" s="202">
        <v>0</v>
      </c>
      <c r="OM33" s="202">
        <v>0</v>
      </c>
      <c r="ON33" s="202">
        <v>0</v>
      </c>
      <c r="OO33" s="202">
        <v>0</v>
      </c>
      <c r="OP33" s="202">
        <v>0</v>
      </c>
      <c r="OQ33" s="202">
        <v>0</v>
      </c>
      <c r="OR33" s="202">
        <v>0</v>
      </c>
      <c r="OS33" s="202">
        <v>0</v>
      </c>
      <c r="OT33" s="202">
        <v>0</v>
      </c>
      <c r="OU33" s="202">
        <v>0</v>
      </c>
      <c r="OV33" s="202">
        <v>0</v>
      </c>
      <c r="OW33" s="202">
        <v>0</v>
      </c>
      <c r="OX33" s="202">
        <v>0</v>
      </c>
      <c r="OY33" s="202">
        <v>0</v>
      </c>
      <c r="OZ33" s="202">
        <v>0</v>
      </c>
      <c r="PA33" s="202">
        <v>0</v>
      </c>
      <c r="PB33" s="202">
        <v>0</v>
      </c>
      <c r="PC33" s="202">
        <v>0</v>
      </c>
      <c r="PD33" s="202">
        <v>0</v>
      </c>
      <c r="PE33" s="202">
        <v>0</v>
      </c>
      <c r="PF33" s="202">
        <v>0</v>
      </c>
      <c r="PG33" s="202">
        <v>0</v>
      </c>
      <c r="PH33" s="202">
        <v>0</v>
      </c>
      <c r="PI33" s="202">
        <v>0</v>
      </c>
      <c r="PJ33" s="202">
        <v>8201208.9000000004</v>
      </c>
      <c r="PK33" s="202">
        <v>5284640.9000000004</v>
      </c>
      <c r="PL33" s="202">
        <v>2533649.6800000002</v>
      </c>
      <c r="PM33" s="202">
        <v>144110.68</v>
      </c>
      <c r="PN33" s="202">
        <v>2444707.52</v>
      </c>
      <c r="PO33" s="202">
        <v>615010.66</v>
      </c>
      <c r="PP33" s="202">
        <v>1544020.08</v>
      </c>
      <c r="PQ33" s="202">
        <v>0</v>
      </c>
      <c r="PR33" s="202">
        <v>513532.69</v>
      </c>
      <c r="PS33" s="202">
        <v>774895.65</v>
      </c>
      <c r="PT33" s="202">
        <v>0</v>
      </c>
      <c r="PU33" s="202">
        <v>0</v>
      </c>
      <c r="PV33" s="202">
        <v>0</v>
      </c>
      <c r="PW33" s="202">
        <v>8629521.8200000003</v>
      </c>
      <c r="PX33" s="202">
        <v>0</v>
      </c>
      <c r="PY33" s="202">
        <v>3771210.75</v>
      </c>
      <c r="PZ33" s="202">
        <v>0</v>
      </c>
      <c r="QA33" s="202">
        <v>150279.98000000001</v>
      </c>
      <c r="QB33" s="202">
        <v>148754.32</v>
      </c>
      <c r="QC33" s="202">
        <v>9531373.3699999992</v>
      </c>
      <c r="QD33" s="294">
        <v>1</v>
      </c>
    </row>
    <row r="34" spans="1:446" x14ac:dyDescent="0.2">
      <c r="A34" s="197" t="s">
        <v>92</v>
      </c>
      <c r="B34" s="197" t="s">
        <v>92</v>
      </c>
      <c r="C34" s="198">
        <f>ROUND(LU!H18,0)-ROUND(LU!H288,0)</f>
        <v>0</v>
      </c>
      <c r="D34" s="307">
        <v>3581</v>
      </c>
      <c r="E34" s="197" t="s">
        <v>690</v>
      </c>
      <c r="F34" s="197">
        <v>2019</v>
      </c>
      <c r="G34" s="198">
        <v>67872349</v>
      </c>
      <c r="H34" s="198">
        <v>4815793</v>
      </c>
      <c r="I34" s="198">
        <v>34690503</v>
      </c>
      <c r="J34" s="198">
        <v>10436643</v>
      </c>
      <c r="K34" s="198">
        <v>23862499</v>
      </c>
      <c r="L34" s="197" t="s">
        <v>874</v>
      </c>
      <c r="M34" s="197" t="s">
        <v>875</v>
      </c>
      <c r="N34" s="197" t="s">
        <v>876</v>
      </c>
      <c r="O34" s="198">
        <v>4168</v>
      </c>
      <c r="P34" s="198">
        <v>5829</v>
      </c>
      <c r="Q34" s="198">
        <v>3867</v>
      </c>
      <c r="R34" s="198">
        <v>288</v>
      </c>
      <c r="S34" s="198">
        <v>24</v>
      </c>
      <c r="T34" s="200" t="s">
        <v>841</v>
      </c>
      <c r="U34" s="200" t="s">
        <v>842</v>
      </c>
      <c r="V34" s="200" t="s">
        <v>843</v>
      </c>
      <c r="W34" s="198">
        <v>74605</v>
      </c>
      <c r="X34" s="198">
        <v>22848</v>
      </c>
      <c r="Y34" s="198">
        <v>9769</v>
      </c>
      <c r="Z34" s="198">
        <v>1335</v>
      </c>
      <c r="AA34" s="198">
        <v>0</v>
      </c>
      <c r="AB34" s="198">
        <v>6838</v>
      </c>
      <c r="AC34" s="198">
        <v>579</v>
      </c>
      <c r="AD34" s="198">
        <v>0</v>
      </c>
      <c r="AE34" s="198">
        <v>765</v>
      </c>
      <c r="AF34" s="198">
        <v>212</v>
      </c>
      <c r="AG34" s="198">
        <v>0</v>
      </c>
      <c r="AH34" s="198">
        <v>63</v>
      </c>
      <c r="AI34" s="198">
        <v>255</v>
      </c>
      <c r="AJ34" s="198">
        <v>4230</v>
      </c>
      <c r="AK34" s="198">
        <v>0</v>
      </c>
      <c r="AL34" s="198">
        <v>8756</v>
      </c>
      <c r="AM34" s="198">
        <v>0</v>
      </c>
      <c r="AN34" s="198">
        <v>0</v>
      </c>
      <c r="AO34" s="198">
        <v>246</v>
      </c>
      <c r="AP34" s="198">
        <v>1890</v>
      </c>
      <c r="AQ34" s="198">
        <v>23997</v>
      </c>
      <c r="AR34" s="198">
        <v>7613</v>
      </c>
      <c r="AS34" s="198">
        <v>3675</v>
      </c>
      <c r="AT34" s="198">
        <v>2625</v>
      </c>
      <c r="AU34" s="198">
        <v>0</v>
      </c>
      <c r="AV34" s="198">
        <v>12795</v>
      </c>
      <c r="AW34" s="198">
        <v>1701</v>
      </c>
      <c r="AX34" s="198">
        <v>0</v>
      </c>
      <c r="AY34" s="198">
        <v>2976</v>
      </c>
      <c r="AZ34" s="198">
        <v>0</v>
      </c>
      <c r="BA34" s="198">
        <v>0</v>
      </c>
      <c r="BB34" s="198">
        <v>57</v>
      </c>
      <c r="BC34" s="198">
        <v>0</v>
      </c>
      <c r="BD34" s="198">
        <v>5466</v>
      </c>
      <c r="BE34" s="198">
        <v>0</v>
      </c>
      <c r="BF34" s="198">
        <v>13574</v>
      </c>
      <c r="BG34" s="198">
        <v>0</v>
      </c>
      <c r="BH34" s="198">
        <v>486</v>
      </c>
      <c r="BI34" s="198">
        <v>798</v>
      </c>
      <c r="BJ34" s="198">
        <v>10223</v>
      </c>
      <c r="BK34" s="198">
        <v>14028</v>
      </c>
      <c r="BL34" s="198">
        <v>1981</v>
      </c>
      <c r="BM34" s="198">
        <v>135</v>
      </c>
      <c r="BN34" s="198">
        <v>64230</v>
      </c>
      <c r="BO34" s="198">
        <v>0</v>
      </c>
      <c r="BP34" s="198">
        <v>3794</v>
      </c>
      <c r="BQ34" s="198">
        <v>570</v>
      </c>
      <c r="BR34" s="198">
        <v>0</v>
      </c>
      <c r="BS34" s="198">
        <v>0</v>
      </c>
      <c r="BT34" s="198">
        <v>0</v>
      </c>
      <c r="BU34" s="198">
        <v>0</v>
      </c>
      <c r="BV34" s="198">
        <v>0</v>
      </c>
      <c r="BW34" s="198">
        <v>0</v>
      </c>
      <c r="BX34" s="198">
        <v>16610</v>
      </c>
      <c r="BY34" s="198">
        <v>0</v>
      </c>
      <c r="BZ34" s="198">
        <v>11132</v>
      </c>
      <c r="CA34" s="198">
        <v>0</v>
      </c>
      <c r="CB34" s="198">
        <v>0</v>
      </c>
      <c r="CC34" s="198">
        <v>126</v>
      </c>
      <c r="CD34" s="198">
        <v>1176</v>
      </c>
      <c r="CE34" s="198">
        <v>60</v>
      </c>
      <c r="CF34" s="198">
        <v>0</v>
      </c>
      <c r="CG34" s="198">
        <v>0</v>
      </c>
      <c r="CH34" s="198">
        <v>3870</v>
      </c>
      <c r="CI34" s="198">
        <v>0</v>
      </c>
      <c r="CJ34" s="198">
        <v>1304</v>
      </c>
      <c r="CK34" s="198">
        <v>0</v>
      </c>
      <c r="CL34" s="198">
        <v>0</v>
      </c>
      <c r="CM34" s="198">
        <v>0</v>
      </c>
      <c r="CN34" s="198">
        <v>0</v>
      </c>
      <c r="CO34" s="198">
        <v>0</v>
      </c>
      <c r="CP34" s="198">
        <v>0</v>
      </c>
      <c r="CQ34" s="198">
        <v>0</v>
      </c>
      <c r="CR34" s="198">
        <v>0</v>
      </c>
      <c r="CS34" s="198">
        <v>0</v>
      </c>
      <c r="CT34" s="198">
        <v>6</v>
      </c>
      <c r="CU34" s="198">
        <v>0</v>
      </c>
      <c r="CV34" s="198">
        <v>0</v>
      </c>
      <c r="CW34" s="198">
        <v>0</v>
      </c>
      <c r="CX34" s="198">
        <v>0</v>
      </c>
      <c r="CY34" s="198">
        <v>0</v>
      </c>
      <c r="CZ34" s="198">
        <v>0</v>
      </c>
      <c r="DA34" s="198">
        <v>0</v>
      </c>
      <c r="DB34" s="198">
        <v>0</v>
      </c>
      <c r="DC34" s="198">
        <v>0</v>
      </c>
      <c r="DD34" s="198">
        <v>0</v>
      </c>
      <c r="DE34" s="198">
        <v>0</v>
      </c>
      <c r="DF34" s="198">
        <v>0</v>
      </c>
      <c r="DG34" s="198">
        <v>0</v>
      </c>
      <c r="DH34" s="198">
        <v>0</v>
      </c>
      <c r="DI34" s="198">
        <v>0</v>
      </c>
      <c r="DJ34" s="198">
        <v>0</v>
      </c>
      <c r="DK34" s="198">
        <v>0</v>
      </c>
      <c r="DL34" s="198">
        <v>912</v>
      </c>
      <c r="DM34" s="198">
        <v>0</v>
      </c>
      <c r="DN34" s="198">
        <v>0</v>
      </c>
      <c r="DO34" s="198">
        <v>0</v>
      </c>
      <c r="DP34" s="198">
        <v>0</v>
      </c>
      <c r="DQ34" s="198">
        <v>0</v>
      </c>
      <c r="DR34" s="198">
        <v>0</v>
      </c>
      <c r="DS34" s="198">
        <v>5583751</v>
      </c>
      <c r="DT34" s="198">
        <v>1190057</v>
      </c>
      <c r="DU34" s="198">
        <v>1409565</v>
      </c>
      <c r="DV34" s="198">
        <v>87355</v>
      </c>
      <c r="DW34" s="198">
        <v>0</v>
      </c>
      <c r="DX34" s="198">
        <v>868681</v>
      </c>
      <c r="DY34" s="198">
        <v>85432</v>
      </c>
      <c r="DZ34" s="198">
        <v>0</v>
      </c>
      <c r="EA34" s="198">
        <v>88099</v>
      </c>
      <c r="EB34" s="198">
        <v>854</v>
      </c>
      <c r="EC34" s="198">
        <v>0</v>
      </c>
      <c r="ED34" s="198">
        <v>24906</v>
      </c>
      <c r="EE34" s="198">
        <v>50777</v>
      </c>
      <c r="EF34" s="198">
        <v>241810</v>
      </c>
      <c r="EG34" s="198">
        <v>0</v>
      </c>
      <c r="EH34" s="198">
        <v>974387</v>
      </c>
      <c r="EI34" s="198">
        <v>0</v>
      </c>
      <c r="EJ34" s="198">
        <v>0</v>
      </c>
      <c r="EK34" s="198">
        <v>27733</v>
      </c>
      <c r="EL34" s="198">
        <v>169775</v>
      </c>
      <c r="EM34" s="198">
        <v>2961648</v>
      </c>
      <c r="EN34" s="198">
        <v>1751058</v>
      </c>
      <c r="EO34" s="198">
        <v>1201161</v>
      </c>
      <c r="EP34" s="198">
        <v>393621</v>
      </c>
      <c r="EQ34" s="198">
        <v>0</v>
      </c>
      <c r="ER34" s="198">
        <v>1846015</v>
      </c>
      <c r="ES34" s="198">
        <v>178541</v>
      </c>
      <c r="ET34" s="198">
        <v>0</v>
      </c>
      <c r="EU34" s="198">
        <v>261731</v>
      </c>
      <c r="EV34" s="198">
        <v>0</v>
      </c>
      <c r="EW34" s="198">
        <v>0</v>
      </c>
      <c r="EX34" s="198">
        <v>13657</v>
      </c>
      <c r="EY34" s="198">
        <v>0</v>
      </c>
      <c r="EZ34" s="198">
        <v>455967</v>
      </c>
      <c r="FA34" s="198">
        <v>0</v>
      </c>
      <c r="FB34" s="198">
        <v>2674302</v>
      </c>
      <c r="FC34" s="198">
        <v>0</v>
      </c>
      <c r="FD34" s="198">
        <v>74041</v>
      </c>
      <c r="FE34" s="198">
        <v>85512</v>
      </c>
      <c r="FF34" s="198">
        <v>1933603</v>
      </c>
      <c r="FG34" s="198">
        <v>1417068</v>
      </c>
      <c r="FH34" s="198">
        <v>814191</v>
      </c>
      <c r="FI34" s="198">
        <v>172664</v>
      </c>
      <c r="FJ34" s="198">
        <v>2511844</v>
      </c>
      <c r="FK34" s="198">
        <v>0</v>
      </c>
      <c r="FL34" s="198">
        <v>1558266</v>
      </c>
      <c r="FM34" s="198">
        <v>151908</v>
      </c>
      <c r="FN34" s="198">
        <v>0</v>
      </c>
      <c r="FO34" s="198">
        <v>0</v>
      </c>
      <c r="FP34" s="198">
        <v>0</v>
      </c>
      <c r="FQ34" s="198">
        <v>0</v>
      </c>
      <c r="FR34" s="198">
        <v>0</v>
      </c>
      <c r="FS34" s="198">
        <v>0</v>
      </c>
      <c r="FT34" s="198">
        <v>1376942</v>
      </c>
      <c r="FU34" s="198">
        <v>0</v>
      </c>
      <c r="FV34" s="198">
        <v>1492655</v>
      </c>
      <c r="FW34" s="198">
        <v>0</v>
      </c>
      <c r="FX34" s="198">
        <v>0</v>
      </c>
      <c r="FY34" s="198">
        <v>11245</v>
      </c>
      <c r="FZ34" s="198">
        <v>580817</v>
      </c>
      <c r="GA34" s="198">
        <v>23771</v>
      </c>
      <c r="GB34" s="198">
        <v>0</v>
      </c>
      <c r="GC34" s="198">
        <v>0</v>
      </c>
      <c r="GD34" s="198">
        <v>1245181</v>
      </c>
      <c r="GE34" s="198">
        <v>0</v>
      </c>
      <c r="GF34" s="198">
        <v>1769912</v>
      </c>
      <c r="GG34" s="198">
        <v>0</v>
      </c>
      <c r="GH34" s="198">
        <v>0</v>
      </c>
      <c r="GI34" s="198">
        <v>0</v>
      </c>
      <c r="GJ34" s="198">
        <v>0</v>
      </c>
      <c r="GK34" s="198">
        <v>0</v>
      </c>
      <c r="GL34" s="198">
        <v>0</v>
      </c>
      <c r="GM34" s="198">
        <v>0</v>
      </c>
      <c r="GN34" s="198">
        <v>0</v>
      </c>
      <c r="GO34" s="198">
        <v>0</v>
      </c>
      <c r="GP34" s="198">
        <v>1542</v>
      </c>
      <c r="GQ34" s="198">
        <v>0</v>
      </c>
      <c r="GR34" s="198">
        <v>0</v>
      </c>
      <c r="GS34" s="198">
        <v>0</v>
      </c>
      <c r="GT34" s="198">
        <v>0</v>
      </c>
      <c r="GU34" s="198">
        <v>0</v>
      </c>
      <c r="GV34" s="198">
        <v>0</v>
      </c>
      <c r="GW34" s="198">
        <v>0</v>
      </c>
      <c r="GX34" s="198">
        <v>2717</v>
      </c>
      <c r="GY34" s="198">
        <v>0</v>
      </c>
      <c r="GZ34" s="198">
        <v>0</v>
      </c>
      <c r="HA34" s="198">
        <v>0</v>
      </c>
      <c r="HB34" s="198">
        <v>0</v>
      </c>
      <c r="HC34" s="198">
        <v>0</v>
      </c>
      <c r="HD34" s="198">
        <v>0</v>
      </c>
      <c r="HE34" s="198">
        <v>0</v>
      </c>
      <c r="HF34" s="198">
        <v>0</v>
      </c>
      <c r="HG34" s="198">
        <v>0</v>
      </c>
      <c r="HH34" s="198">
        <v>350303</v>
      </c>
      <c r="HI34" s="198">
        <v>0</v>
      </c>
      <c r="HJ34" s="198">
        <v>0</v>
      </c>
      <c r="HK34" s="198">
        <v>0</v>
      </c>
      <c r="HL34" s="198">
        <v>0</v>
      </c>
      <c r="HM34" s="198">
        <v>0</v>
      </c>
      <c r="HN34" s="198">
        <v>0</v>
      </c>
      <c r="HP34" s="199" t="s">
        <v>164</v>
      </c>
      <c r="HQ34" s="197">
        <f>'Relative Weights'!$H$1</f>
        <v>2019</v>
      </c>
      <c r="HR34" s="198">
        <v>0</v>
      </c>
      <c r="HS34" s="198">
        <v>0</v>
      </c>
      <c r="HT34" s="198">
        <v>0</v>
      </c>
      <c r="HU34" s="198">
        <v>0</v>
      </c>
      <c r="HV34" s="198">
        <v>0</v>
      </c>
      <c r="HW34" s="198">
        <v>0</v>
      </c>
      <c r="HX34" s="198">
        <v>0</v>
      </c>
      <c r="HY34" s="198">
        <v>0</v>
      </c>
      <c r="HZ34" s="198">
        <v>0</v>
      </c>
      <c r="IA34" s="198">
        <v>0</v>
      </c>
      <c r="IB34" s="198">
        <v>0</v>
      </c>
      <c r="IC34" s="198">
        <v>0</v>
      </c>
      <c r="ID34" s="198">
        <v>0</v>
      </c>
      <c r="IE34" s="198">
        <v>0</v>
      </c>
      <c r="IF34" s="198">
        <v>0</v>
      </c>
      <c r="IG34" s="198">
        <v>0</v>
      </c>
      <c r="IH34" s="198">
        <v>0</v>
      </c>
      <c r="II34" s="198">
        <v>0</v>
      </c>
      <c r="IJ34" s="198">
        <v>0</v>
      </c>
      <c r="IK34" s="198">
        <v>0</v>
      </c>
      <c r="IL34" s="198">
        <v>0</v>
      </c>
      <c r="IM34" s="198">
        <v>0</v>
      </c>
      <c r="IN34" s="198">
        <v>0</v>
      </c>
      <c r="IO34" s="198">
        <v>0</v>
      </c>
      <c r="IP34" s="198">
        <v>0</v>
      </c>
      <c r="IQ34" s="198">
        <v>6750</v>
      </c>
      <c r="IR34" s="198">
        <v>0</v>
      </c>
      <c r="IS34" s="198">
        <v>0</v>
      </c>
      <c r="IT34" s="198">
        <v>0</v>
      </c>
      <c r="IU34" s="198">
        <v>0</v>
      </c>
      <c r="IV34" s="198">
        <v>0</v>
      </c>
      <c r="IW34" s="198">
        <v>0</v>
      </c>
      <c r="IX34" s="198">
        <v>0</v>
      </c>
      <c r="IY34" s="198">
        <v>0</v>
      </c>
      <c r="IZ34" s="198">
        <v>0</v>
      </c>
      <c r="JA34" s="198">
        <v>0</v>
      </c>
      <c r="JB34" s="198">
        <v>0</v>
      </c>
      <c r="JC34" s="198">
        <v>0</v>
      </c>
      <c r="JD34" s="198">
        <v>0</v>
      </c>
      <c r="JE34" s="198">
        <v>0</v>
      </c>
      <c r="JF34" s="198">
        <v>0</v>
      </c>
      <c r="JG34" s="198">
        <v>0</v>
      </c>
      <c r="JH34" s="198">
        <v>0</v>
      </c>
      <c r="JI34" s="198">
        <v>0</v>
      </c>
      <c r="JJ34" s="198">
        <v>0</v>
      </c>
      <c r="JK34" s="198">
        <v>0</v>
      </c>
      <c r="JL34" s="198">
        <v>0</v>
      </c>
      <c r="JM34" s="198">
        <v>0</v>
      </c>
      <c r="JN34" s="198">
        <v>0</v>
      </c>
      <c r="JO34" s="198">
        <v>0</v>
      </c>
      <c r="JP34" s="198">
        <v>0</v>
      </c>
      <c r="JQ34" s="198">
        <v>0</v>
      </c>
      <c r="JR34" s="198">
        <v>0</v>
      </c>
      <c r="JS34" s="198">
        <v>0</v>
      </c>
      <c r="JT34" s="198">
        <v>0</v>
      </c>
      <c r="JU34" s="198">
        <v>0</v>
      </c>
      <c r="JV34" s="198">
        <v>0</v>
      </c>
      <c r="JW34" s="198">
        <v>0</v>
      </c>
      <c r="JX34" s="198">
        <v>0</v>
      </c>
      <c r="JY34" s="198">
        <v>0</v>
      </c>
      <c r="JZ34" s="198">
        <v>0</v>
      </c>
      <c r="KA34" s="198">
        <v>0</v>
      </c>
      <c r="KB34" s="198">
        <v>0</v>
      </c>
      <c r="KC34" s="198">
        <v>0</v>
      </c>
      <c r="KD34" s="198">
        <v>0</v>
      </c>
      <c r="KE34" s="198">
        <v>0</v>
      </c>
      <c r="KF34" s="198">
        <v>0</v>
      </c>
      <c r="KG34" s="198">
        <v>0</v>
      </c>
      <c r="KH34" s="198">
        <v>0</v>
      </c>
      <c r="KI34" s="198">
        <v>0</v>
      </c>
      <c r="KJ34" s="198">
        <v>0</v>
      </c>
      <c r="KK34" s="198">
        <v>0</v>
      </c>
      <c r="KL34" s="198">
        <v>0</v>
      </c>
      <c r="KM34" s="198">
        <v>0</v>
      </c>
      <c r="KN34" s="198">
        <v>0</v>
      </c>
      <c r="KO34" s="198">
        <v>0</v>
      </c>
      <c r="KP34" s="198">
        <v>0</v>
      </c>
      <c r="KQ34" s="198">
        <v>0</v>
      </c>
      <c r="KR34" s="198">
        <v>0</v>
      </c>
      <c r="KS34" s="198">
        <v>0</v>
      </c>
      <c r="KT34" s="198">
        <v>0</v>
      </c>
      <c r="KU34" s="198">
        <v>0</v>
      </c>
      <c r="KV34" s="198">
        <v>0</v>
      </c>
      <c r="KW34" s="198">
        <v>0</v>
      </c>
      <c r="KX34" s="198">
        <v>0</v>
      </c>
      <c r="KY34" s="198">
        <v>0</v>
      </c>
      <c r="KZ34" s="198">
        <v>0</v>
      </c>
      <c r="LA34" s="198">
        <v>0</v>
      </c>
      <c r="LB34" s="198">
        <v>0</v>
      </c>
      <c r="LC34" s="198">
        <v>0</v>
      </c>
      <c r="LD34" s="198">
        <v>0</v>
      </c>
      <c r="LE34" s="198">
        <v>0</v>
      </c>
      <c r="LF34" s="198">
        <v>0</v>
      </c>
      <c r="LG34" s="198">
        <v>0</v>
      </c>
      <c r="LH34" s="198">
        <v>0</v>
      </c>
      <c r="LI34" s="198">
        <v>0</v>
      </c>
      <c r="LJ34" s="198">
        <v>0</v>
      </c>
      <c r="LK34" s="198">
        <v>0</v>
      </c>
      <c r="LL34" s="198">
        <v>0</v>
      </c>
      <c r="LM34" s="198">
        <v>0</v>
      </c>
      <c r="LN34" s="198">
        <v>0</v>
      </c>
      <c r="LO34" s="198">
        <v>0</v>
      </c>
      <c r="LP34" s="198">
        <v>0</v>
      </c>
      <c r="LQ34" s="198">
        <v>0</v>
      </c>
      <c r="LR34" s="198">
        <v>0</v>
      </c>
      <c r="LS34" s="198">
        <v>0</v>
      </c>
      <c r="LT34" s="198">
        <v>0</v>
      </c>
      <c r="LU34" s="198">
        <v>0</v>
      </c>
      <c r="LV34" s="198">
        <v>0</v>
      </c>
      <c r="LW34" s="198">
        <v>0</v>
      </c>
      <c r="LX34" s="198">
        <v>0</v>
      </c>
      <c r="LY34" s="198">
        <v>0</v>
      </c>
      <c r="LZ34" s="198">
        <v>0</v>
      </c>
      <c r="MA34" s="198">
        <v>0</v>
      </c>
      <c r="MB34" s="198">
        <v>0</v>
      </c>
      <c r="MC34" s="198">
        <v>0</v>
      </c>
      <c r="MD34" s="198">
        <v>0</v>
      </c>
      <c r="ME34" s="198">
        <v>0</v>
      </c>
      <c r="MF34" s="198">
        <v>0</v>
      </c>
      <c r="MG34" s="198">
        <v>0</v>
      </c>
      <c r="MH34" s="198">
        <v>0</v>
      </c>
      <c r="MI34" s="198">
        <v>0</v>
      </c>
      <c r="MJ34" s="198">
        <v>0</v>
      </c>
      <c r="MK34" s="198">
        <v>0</v>
      </c>
      <c r="ML34" s="198">
        <v>0</v>
      </c>
      <c r="MM34" s="198">
        <v>0</v>
      </c>
      <c r="MN34" s="198">
        <v>0</v>
      </c>
      <c r="MO34" s="198">
        <v>0</v>
      </c>
      <c r="MP34" s="198">
        <v>0</v>
      </c>
      <c r="MQ34" s="198">
        <v>0</v>
      </c>
      <c r="MR34" s="198">
        <v>0</v>
      </c>
      <c r="MS34" s="198">
        <v>0</v>
      </c>
      <c r="MT34" s="198">
        <v>0</v>
      </c>
      <c r="MU34" s="198">
        <v>0</v>
      </c>
      <c r="MV34" s="198">
        <v>0</v>
      </c>
      <c r="MW34" s="198">
        <v>0</v>
      </c>
      <c r="MX34" s="198">
        <v>0</v>
      </c>
      <c r="MY34" s="198">
        <v>0</v>
      </c>
      <c r="MZ34" s="198">
        <v>0</v>
      </c>
      <c r="NA34" s="198">
        <v>0</v>
      </c>
      <c r="NB34" s="198">
        <v>0</v>
      </c>
      <c r="NC34" s="198">
        <v>0</v>
      </c>
      <c r="ND34" s="198">
        <v>0</v>
      </c>
      <c r="NE34" s="198">
        <v>0</v>
      </c>
      <c r="NF34" s="198">
        <v>0</v>
      </c>
      <c r="NG34" s="198">
        <v>0</v>
      </c>
      <c r="NH34" s="198">
        <v>0</v>
      </c>
      <c r="NI34" s="198">
        <v>0</v>
      </c>
      <c r="NJ34" s="198">
        <v>0</v>
      </c>
      <c r="NK34" s="198">
        <v>0</v>
      </c>
      <c r="NL34" s="198">
        <v>0</v>
      </c>
      <c r="NM34" s="198">
        <v>0</v>
      </c>
      <c r="NN34" s="198">
        <v>0</v>
      </c>
      <c r="NO34" s="198">
        <v>0</v>
      </c>
      <c r="NP34" s="198">
        <v>0</v>
      </c>
      <c r="NQ34" s="198">
        <v>0</v>
      </c>
      <c r="NR34" s="198">
        <v>0</v>
      </c>
      <c r="NS34" s="198">
        <v>0</v>
      </c>
      <c r="NT34" s="198">
        <v>0</v>
      </c>
      <c r="NU34" s="198">
        <v>0</v>
      </c>
      <c r="NV34" s="198">
        <v>0</v>
      </c>
      <c r="NW34" s="198">
        <v>0</v>
      </c>
      <c r="NX34" s="198">
        <v>0</v>
      </c>
      <c r="NY34" s="198">
        <v>0</v>
      </c>
      <c r="NZ34" s="198">
        <v>0</v>
      </c>
      <c r="OA34" s="198">
        <v>0</v>
      </c>
      <c r="OB34" s="198">
        <v>0</v>
      </c>
      <c r="OC34" s="198">
        <v>0</v>
      </c>
      <c r="OD34" s="198">
        <v>0</v>
      </c>
      <c r="OE34" s="198">
        <v>0</v>
      </c>
      <c r="OF34" s="198">
        <v>0</v>
      </c>
      <c r="OG34" s="198">
        <v>0</v>
      </c>
      <c r="OH34" s="198">
        <v>0</v>
      </c>
      <c r="OI34" s="198">
        <v>0</v>
      </c>
      <c r="OJ34" s="198">
        <v>0</v>
      </c>
      <c r="OK34" s="198">
        <v>0</v>
      </c>
      <c r="OL34" s="198">
        <v>0</v>
      </c>
      <c r="OM34" s="198">
        <v>0</v>
      </c>
      <c r="ON34" s="198">
        <v>0</v>
      </c>
      <c r="OO34" s="198">
        <v>0</v>
      </c>
      <c r="OP34" s="198">
        <v>0</v>
      </c>
      <c r="OQ34" s="198">
        <v>0</v>
      </c>
      <c r="OR34" s="198">
        <v>0</v>
      </c>
      <c r="OS34" s="198">
        <v>0</v>
      </c>
      <c r="OT34" s="198">
        <v>0</v>
      </c>
      <c r="OU34" s="198">
        <v>0</v>
      </c>
      <c r="OV34" s="198">
        <v>0</v>
      </c>
      <c r="OW34" s="198">
        <v>0</v>
      </c>
      <c r="OX34" s="198">
        <v>0</v>
      </c>
      <c r="OY34" s="198">
        <v>0</v>
      </c>
      <c r="OZ34" s="198">
        <v>0</v>
      </c>
      <c r="PA34" s="198">
        <v>0</v>
      </c>
      <c r="PB34" s="198">
        <v>0</v>
      </c>
      <c r="PC34" s="198">
        <v>0</v>
      </c>
      <c r="PD34" s="198">
        <v>0</v>
      </c>
      <c r="PE34" s="198">
        <v>0</v>
      </c>
      <c r="PF34" s="198">
        <v>0</v>
      </c>
      <c r="PG34" s="198">
        <v>0</v>
      </c>
      <c r="PH34" s="198">
        <v>0</v>
      </c>
      <c r="PI34" s="198">
        <v>0</v>
      </c>
      <c r="PJ34" s="198">
        <v>9054857</v>
      </c>
      <c r="PK34" s="198">
        <v>3405062</v>
      </c>
      <c r="PL34" s="198">
        <v>2523793</v>
      </c>
      <c r="PM34" s="198">
        <v>0</v>
      </c>
      <c r="PN34" s="198">
        <v>3845201</v>
      </c>
      <c r="PO34" s="198">
        <v>5485397</v>
      </c>
      <c r="PP34" s="198">
        <v>377093</v>
      </c>
      <c r="PQ34" s="198">
        <v>0</v>
      </c>
      <c r="PR34" s="198">
        <v>317203</v>
      </c>
      <c r="PS34" s="198">
        <v>774</v>
      </c>
      <c r="PT34" s="198">
        <v>0</v>
      </c>
      <c r="PU34" s="198">
        <v>34966</v>
      </c>
      <c r="PV34" s="198">
        <v>46041</v>
      </c>
      <c r="PW34" s="198">
        <v>2198849</v>
      </c>
      <c r="PX34" s="198">
        <v>0</v>
      </c>
      <c r="PY34" s="198">
        <v>4663227</v>
      </c>
      <c r="PZ34" s="198">
        <v>0</v>
      </c>
      <c r="QA34" s="198">
        <v>67135</v>
      </c>
      <c r="QB34" s="198">
        <v>112879</v>
      </c>
      <c r="QC34" s="198">
        <v>2433850</v>
      </c>
      <c r="QD34" s="294">
        <v>1</v>
      </c>
    </row>
    <row r="35" spans="1:446" x14ac:dyDescent="0.2">
      <c r="A35" s="197" t="s">
        <v>98</v>
      </c>
      <c r="B35" s="197" t="s">
        <v>98</v>
      </c>
      <c r="C35" s="198">
        <f>ROUND(SHSU!H18,0)-ROUND(SHSU!H288,0)</f>
        <v>0</v>
      </c>
      <c r="D35" s="307">
        <v>3606</v>
      </c>
      <c r="E35" s="197" t="s">
        <v>693</v>
      </c>
      <c r="F35" s="197">
        <v>2019</v>
      </c>
      <c r="G35" s="198">
        <v>102835977</v>
      </c>
      <c r="H35" s="198">
        <v>9095667</v>
      </c>
      <c r="I35" s="198">
        <v>45017090</v>
      </c>
      <c r="J35" s="198">
        <v>28882474</v>
      </c>
      <c r="K35" s="198">
        <v>21823172</v>
      </c>
      <c r="L35" s="197" t="s">
        <v>925</v>
      </c>
      <c r="M35" s="197" t="s">
        <v>879</v>
      </c>
      <c r="N35" s="197" t="s">
        <v>926</v>
      </c>
      <c r="O35" s="198">
        <v>7574</v>
      </c>
      <c r="P35" s="198">
        <v>10994</v>
      </c>
      <c r="Q35" s="198">
        <v>2157</v>
      </c>
      <c r="R35" s="198">
        <v>300</v>
      </c>
      <c r="S35" s="198">
        <v>0</v>
      </c>
      <c r="T35" s="200" t="s">
        <v>844</v>
      </c>
      <c r="U35" s="200" t="s">
        <v>845</v>
      </c>
      <c r="V35" s="200" t="s">
        <v>846</v>
      </c>
      <c r="W35" s="198">
        <v>147810</v>
      </c>
      <c r="X35" s="198">
        <v>55492</v>
      </c>
      <c r="Y35" s="198">
        <v>19878</v>
      </c>
      <c r="Z35" s="198">
        <v>4635</v>
      </c>
      <c r="AA35" s="198">
        <v>5991</v>
      </c>
      <c r="AB35" s="198">
        <v>2041</v>
      </c>
      <c r="AC35" s="198">
        <v>3896</v>
      </c>
      <c r="AD35" s="198">
        <v>0</v>
      </c>
      <c r="AE35" s="198">
        <v>0</v>
      </c>
      <c r="AF35" s="198">
        <v>247</v>
      </c>
      <c r="AG35" s="198">
        <v>0</v>
      </c>
      <c r="AH35" s="198">
        <v>0</v>
      </c>
      <c r="AI35" s="198">
        <v>3678</v>
      </c>
      <c r="AJ35" s="198">
        <v>6793</v>
      </c>
      <c r="AK35" s="198">
        <v>0</v>
      </c>
      <c r="AL35" s="198">
        <v>17777</v>
      </c>
      <c r="AM35" s="198">
        <v>0</v>
      </c>
      <c r="AN35" s="198">
        <v>0</v>
      </c>
      <c r="AO35" s="198">
        <v>3413</v>
      </c>
      <c r="AP35" s="198">
        <v>192</v>
      </c>
      <c r="AQ35" s="198">
        <v>87602</v>
      </c>
      <c r="AR35" s="198">
        <v>16541</v>
      </c>
      <c r="AS35" s="198">
        <v>8788</v>
      </c>
      <c r="AT35" s="198">
        <v>19361</v>
      </c>
      <c r="AU35" s="198">
        <v>7838</v>
      </c>
      <c r="AV35" s="198">
        <v>1680</v>
      </c>
      <c r="AW35" s="198">
        <v>3036</v>
      </c>
      <c r="AX35" s="198">
        <v>0</v>
      </c>
      <c r="AY35" s="198">
        <v>0</v>
      </c>
      <c r="AZ35" s="198">
        <v>0</v>
      </c>
      <c r="BA35" s="198">
        <v>0</v>
      </c>
      <c r="BB35" s="198">
        <v>420</v>
      </c>
      <c r="BC35" s="198">
        <v>0</v>
      </c>
      <c r="BD35" s="198">
        <v>13839</v>
      </c>
      <c r="BE35" s="198">
        <v>0</v>
      </c>
      <c r="BF35" s="198">
        <v>44577</v>
      </c>
      <c r="BG35" s="198">
        <v>0</v>
      </c>
      <c r="BH35" s="198">
        <v>2502</v>
      </c>
      <c r="BI35" s="198">
        <v>5374</v>
      </c>
      <c r="BJ35" s="198">
        <v>8769</v>
      </c>
      <c r="BK35" s="198">
        <v>14100</v>
      </c>
      <c r="BL35" s="198">
        <v>1840</v>
      </c>
      <c r="BM35" s="198">
        <v>672</v>
      </c>
      <c r="BN35" s="198">
        <v>8840</v>
      </c>
      <c r="BO35" s="198">
        <v>815</v>
      </c>
      <c r="BP35" s="198">
        <v>1062</v>
      </c>
      <c r="BQ35" s="198">
        <v>339</v>
      </c>
      <c r="BR35" s="198">
        <v>0</v>
      </c>
      <c r="BS35" s="198">
        <v>0</v>
      </c>
      <c r="BT35" s="198">
        <v>2223</v>
      </c>
      <c r="BU35" s="198">
        <v>0</v>
      </c>
      <c r="BV35" s="198">
        <v>0</v>
      </c>
      <c r="BW35" s="198">
        <v>0</v>
      </c>
      <c r="BX35" s="198">
        <v>1143</v>
      </c>
      <c r="BY35" s="198">
        <v>0</v>
      </c>
      <c r="BZ35" s="198">
        <v>4788</v>
      </c>
      <c r="CA35" s="198">
        <v>0</v>
      </c>
      <c r="CB35" s="198">
        <v>0</v>
      </c>
      <c r="CC35" s="198">
        <v>413</v>
      </c>
      <c r="CD35" s="198">
        <v>0</v>
      </c>
      <c r="CE35" s="198">
        <v>1322</v>
      </c>
      <c r="CF35" s="198">
        <v>212</v>
      </c>
      <c r="CG35" s="198">
        <v>0</v>
      </c>
      <c r="CH35" s="198">
        <v>2523</v>
      </c>
      <c r="CI35" s="198">
        <v>0</v>
      </c>
      <c r="CJ35" s="198">
        <v>68</v>
      </c>
      <c r="CK35" s="198">
        <v>0</v>
      </c>
      <c r="CL35" s="198">
        <v>0</v>
      </c>
      <c r="CM35" s="198">
        <v>0</v>
      </c>
      <c r="CN35" s="198">
        <v>0</v>
      </c>
      <c r="CO35" s="198">
        <v>0</v>
      </c>
      <c r="CP35" s="198">
        <v>0</v>
      </c>
      <c r="CQ35" s="198">
        <v>0</v>
      </c>
      <c r="CR35" s="198">
        <v>0</v>
      </c>
      <c r="CS35" s="198">
        <v>0</v>
      </c>
      <c r="CT35" s="198">
        <v>36</v>
      </c>
      <c r="CU35" s="198">
        <v>0</v>
      </c>
      <c r="CV35" s="198">
        <v>0</v>
      </c>
      <c r="CW35" s="198">
        <v>0</v>
      </c>
      <c r="CX35" s="198">
        <v>0</v>
      </c>
      <c r="CY35" s="198">
        <v>0</v>
      </c>
      <c r="CZ35" s="198">
        <v>0</v>
      </c>
      <c r="DA35" s="198">
        <v>0</v>
      </c>
      <c r="DB35" s="198">
        <v>0</v>
      </c>
      <c r="DC35" s="198">
        <v>0</v>
      </c>
      <c r="DD35" s="198">
        <v>0</v>
      </c>
      <c r="DE35" s="198">
        <v>0</v>
      </c>
      <c r="DF35" s="198">
        <v>0</v>
      </c>
      <c r="DG35" s="198">
        <v>0</v>
      </c>
      <c r="DH35" s="198">
        <v>0</v>
      </c>
      <c r="DI35" s="198">
        <v>0</v>
      </c>
      <c r="DJ35" s="198">
        <v>0</v>
      </c>
      <c r="DK35" s="198">
        <v>0</v>
      </c>
      <c r="DL35" s="198">
        <v>0</v>
      </c>
      <c r="DM35" s="198">
        <v>0</v>
      </c>
      <c r="DN35" s="198">
        <v>0</v>
      </c>
      <c r="DO35" s="198">
        <v>0</v>
      </c>
      <c r="DP35" s="198">
        <v>0</v>
      </c>
      <c r="DQ35" s="198">
        <v>0</v>
      </c>
      <c r="DR35" s="198">
        <v>0</v>
      </c>
      <c r="DS35" s="198">
        <v>8271027</v>
      </c>
      <c r="DT35" s="198">
        <v>2558204</v>
      </c>
      <c r="DU35" s="198">
        <v>2160866</v>
      </c>
      <c r="DV35" s="198">
        <v>310268</v>
      </c>
      <c r="DW35" s="198">
        <v>306500</v>
      </c>
      <c r="DX35" s="198">
        <v>279580</v>
      </c>
      <c r="DY35" s="198">
        <v>222947</v>
      </c>
      <c r="DZ35" s="198">
        <v>0</v>
      </c>
      <c r="EA35" s="198">
        <v>0</v>
      </c>
      <c r="EB35" s="198">
        <v>0</v>
      </c>
      <c r="EC35" s="198">
        <v>0</v>
      </c>
      <c r="ED35" s="198">
        <v>0</v>
      </c>
      <c r="EE35" s="198">
        <v>196768</v>
      </c>
      <c r="EF35" s="198">
        <v>299102</v>
      </c>
      <c r="EG35" s="198">
        <v>0</v>
      </c>
      <c r="EH35" s="198">
        <v>1605815</v>
      </c>
      <c r="EI35" s="198">
        <v>0</v>
      </c>
      <c r="EJ35" s="198">
        <v>0</v>
      </c>
      <c r="EK35" s="198">
        <v>382205</v>
      </c>
      <c r="EL35" s="198">
        <v>17265</v>
      </c>
      <c r="EM35" s="198">
        <v>6940025</v>
      </c>
      <c r="EN35" s="198">
        <v>1914846</v>
      </c>
      <c r="EO35" s="198">
        <v>2066677</v>
      </c>
      <c r="EP35" s="198">
        <v>1730451</v>
      </c>
      <c r="EQ35" s="198">
        <v>771954</v>
      </c>
      <c r="ER35" s="198">
        <v>291546</v>
      </c>
      <c r="ES35" s="198">
        <v>325666</v>
      </c>
      <c r="ET35" s="198">
        <v>0</v>
      </c>
      <c r="EU35" s="198">
        <v>0</v>
      </c>
      <c r="EV35" s="198">
        <v>0</v>
      </c>
      <c r="EW35" s="198">
        <v>0</v>
      </c>
      <c r="EX35" s="198">
        <v>50399</v>
      </c>
      <c r="EY35" s="198">
        <v>0</v>
      </c>
      <c r="EZ35" s="198">
        <v>812671</v>
      </c>
      <c r="FA35" s="198">
        <v>0</v>
      </c>
      <c r="FB35" s="198">
        <v>5216208</v>
      </c>
      <c r="FC35" s="198">
        <v>0</v>
      </c>
      <c r="FD35" s="198">
        <v>240831</v>
      </c>
      <c r="FE35" s="198">
        <v>524817</v>
      </c>
      <c r="FF35" s="198">
        <v>1062283</v>
      </c>
      <c r="FG35" s="198">
        <v>3985502</v>
      </c>
      <c r="FH35" s="198">
        <v>698708</v>
      </c>
      <c r="FI35" s="198">
        <v>368879</v>
      </c>
      <c r="FJ35" s="198">
        <v>1795631</v>
      </c>
      <c r="FK35" s="198">
        <v>126920</v>
      </c>
      <c r="FL35" s="198">
        <v>326589</v>
      </c>
      <c r="FM35" s="198">
        <v>49435</v>
      </c>
      <c r="FN35" s="198">
        <v>0</v>
      </c>
      <c r="FO35" s="198">
        <v>0</v>
      </c>
      <c r="FP35" s="198">
        <v>518320</v>
      </c>
      <c r="FQ35" s="198">
        <v>0</v>
      </c>
      <c r="FR35" s="198">
        <v>0</v>
      </c>
      <c r="FS35" s="198">
        <v>0</v>
      </c>
      <c r="FT35" s="198">
        <v>287414</v>
      </c>
      <c r="FU35" s="198">
        <v>0</v>
      </c>
      <c r="FV35" s="198">
        <v>937423</v>
      </c>
      <c r="FW35" s="198">
        <v>0</v>
      </c>
      <c r="FX35" s="198">
        <v>0</v>
      </c>
      <c r="FY35" s="198">
        <v>85501</v>
      </c>
      <c r="FZ35" s="198">
        <v>0</v>
      </c>
      <c r="GA35" s="198">
        <v>838291</v>
      </c>
      <c r="GB35" s="198">
        <v>62483</v>
      </c>
      <c r="GC35" s="198">
        <v>0</v>
      </c>
      <c r="GD35" s="198">
        <v>1313782</v>
      </c>
      <c r="GE35" s="198">
        <v>0</v>
      </c>
      <c r="GF35" s="198">
        <v>86929</v>
      </c>
      <c r="GG35" s="198">
        <v>0</v>
      </c>
      <c r="GH35" s="198">
        <v>0</v>
      </c>
      <c r="GI35" s="198">
        <v>0</v>
      </c>
      <c r="GJ35" s="198">
        <v>0</v>
      </c>
      <c r="GK35" s="198">
        <v>0</v>
      </c>
      <c r="GL35" s="198">
        <v>0</v>
      </c>
      <c r="GM35" s="198">
        <v>0</v>
      </c>
      <c r="GN35" s="198">
        <v>0</v>
      </c>
      <c r="GO35" s="198">
        <v>0</v>
      </c>
      <c r="GP35" s="198">
        <v>0</v>
      </c>
      <c r="GQ35" s="198">
        <v>0</v>
      </c>
      <c r="GR35" s="198">
        <v>0</v>
      </c>
      <c r="GS35" s="198">
        <v>0</v>
      </c>
      <c r="GT35" s="198">
        <v>0</v>
      </c>
      <c r="GU35" s="198">
        <v>0</v>
      </c>
      <c r="GV35" s="198">
        <v>0</v>
      </c>
      <c r="GW35" s="198">
        <v>0</v>
      </c>
      <c r="GX35" s="198">
        <v>0</v>
      </c>
      <c r="GY35" s="198">
        <v>0</v>
      </c>
      <c r="GZ35" s="198">
        <v>0</v>
      </c>
      <c r="HA35" s="198">
        <v>0</v>
      </c>
      <c r="HB35" s="198">
        <v>0</v>
      </c>
      <c r="HC35" s="198">
        <v>0</v>
      </c>
      <c r="HD35" s="198">
        <v>0</v>
      </c>
      <c r="HE35" s="198">
        <v>0</v>
      </c>
      <c r="HF35" s="198">
        <v>0</v>
      </c>
      <c r="HG35" s="198">
        <v>0</v>
      </c>
      <c r="HH35" s="198">
        <v>0</v>
      </c>
      <c r="HI35" s="198">
        <v>0</v>
      </c>
      <c r="HJ35" s="198">
        <v>0</v>
      </c>
      <c r="HK35" s="198">
        <v>0</v>
      </c>
      <c r="HL35" s="198">
        <v>0</v>
      </c>
      <c r="HM35" s="198">
        <v>0</v>
      </c>
      <c r="HN35" s="198">
        <v>0</v>
      </c>
      <c r="HP35" s="199" t="s">
        <v>165</v>
      </c>
      <c r="HQ35" s="197">
        <f>'Relative Weights'!$H$1</f>
        <v>2019</v>
      </c>
      <c r="HR35" s="198">
        <v>13290</v>
      </c>
      <c r="HS35" s="198">
        <v>0</v>
      </c>
      <c r="HT35" s="198">
        <v>0</v>
      </c>
      <c r="HU35" s="198">
        <v>0</v>
      </c>
      <c r="HV35" s="198">
        <v>0</v>
      </c>
      <c r="HW35" s="198">
        <v>0</v>
      </c>
      <c r="HX35" s="198">
        <v>0</v>
      </c>
      <c r="HY35" s="198">
        <v>0</v>
      </c>
      <c r="HZ35" s="198">
        <v>0</v>
      </c>
      <c r="IA35" s="198">
        <v>0</v>
      </c>
      <c r="IB35" s="198">
        <v>0</v>
      </c>
      <c r="IC35" s="198">
        <v>0</v>
      </c>
      <c r="ID35" s="198">
        <v>0</v>
      </c>
      <c r="IE35" s="198">
        <v>0</v>
      </c>
      <c r="IF35" s="198">
        <v>0</v>
      </c>
      <c r="IG35" s="198">
        <v>0</v>
      </c>
      <c r="IH35" s="198">
        <v>0</v>
      </c>
      <c r="II35" s="198">
        <v>0</v>
      </c>
      <c r="IJ35" s="198">
        <v>0</v>
      </c>
      <c r="IK35" s="198">
        <v>0</v>
      </c>
      <c r="IL35" s="198">
        <v>7359</v>
      </c>
      <c r="IM35" s="198">
        <v>0</v>
      </c>
      <c r="IN35" s="198">
        <v>4833</v>
      </c>
      <c r="IO35" s="198">
        <v>0</v>
      </c>
      <c r="IP35" s="198">
        <v>0</v>
      </c>
      <c r="IQ35" s="198">
        <v>0</v>
      </c>
      <c r="IR35" s="198">
        <v>0</v>
      </c>
      <c r="IS35" s="198">
        <v>0</v>
      </c>
      <c r="IT35" s="198">
        <v>0</v>
      </c>
      <c r="IU35" s="198">
        <v>0</v>
      </c>
      <c r="IV35" s="198">
        <v>0</v>
      </c>
      <c r="IW35" s="198">
        <v>0</v>
      </c>
      <c r="IX35" s="198">
        <v>0</v>
      </c>
      <c r="IY35" s="198">
        <v>0</v>
      </c>
      <c r="IZ35" s="198">
        <v>0</v>
      </c>
      <c r="JA35" s="198">
        <v>21300</v>
      </c>
      <c r="JB35" s="198">
        <v>0</v>
      </c>
      <c r="JC35" s="198">
        <v>0</v>
      </c>
      <c r="JD35" s="198">
        <v>0</v>
      </c>
      <c r="JE35" s="198">
        <v>0</v>
      </c>
      <c r="JF35" s="198">
        <v>0</v>
      </c>
      <c r="JG35" s="198">
        <v>0</v>
      </c>
      <c r="JH35" s="198">
        <v>0</v>
      </c>
      <c r="JI35" s="198">
        <v>0</v>
      </c>
      <c r="JJ35" s="198">
        <v>0</v>
      </c>
      <c r="JK35" s="198">
        <v>0</v>
      </c>
      <c r="JL35" s="198">
        <v>0</v>
      </c>
      <c r="JM35" s="198">
        <v>0</v>
      </c>
      <c r="JN35" s="198">
        <v>0</v>
      </c>
      <c r="JO35" s="198">
        <v>0</v>
      </c>
      <c r="JP35" s="198">
        <v>0</v>
      </c>
      <c r="JQ35" s="198">
        <v>0</v>
      </c>
      <c r="JR35" s="198">
        <v>0</v>
      </c>
      <c r="JS35" s="198">
        <v>0</v>
      </c>
      <c r="JT35" s="198">
        <v>0</v>
      </c>
      <c r="JU35" s="198">
        <v>0</v>
      </c>
      <c r="JV35" s="198">
        <v>0</v>
      </c>
      <c r="JW35" s="198">
        <v>0</v>
      </c>
      <c r="JX35" s="198">
        <v>0</v>
      </c>
      <c r="JY35" s="198">
        <v>0</v>
      </c>
      <c r="JZ35" s="198">
        <v>0</v>
      </c>
      <c r="KA35" s="198">
        <v>0</v>
      </c>
      <c r="KB35" s="198">
        <v>0</v>
      </c>
      <c r="KC35" s="198">
        <v>0</v>
      </c>
      <c r="KD35" s="198">
        <v>0</v>
      </c>
      <c r="KE35" s="198">
        <v>0</v>
      </c>
      <c r="KF35" s="198">
        <v>0</v>
      </c>
      <c r="KG35" s="198">
        <v>0</v>
      </c>
      <c r="KH35" s="198">
        <v>0</v>
      </c>
      <c r="KI35" s="198">
        <v>0</v>
      </c>
      <c r="KJ35" s="198">
        <v>0</v>
      </c>
      <c r="KK35" s="198">
        <v>0</v>
      </c>
      <c r="KL35" s="198">
        <v>0</v>
      </c>
      <c r="KM35" s="198">
        <v>0</v>
      </c>
      <c r="KN35" s="198">
        <v>0</v>
      </c>
      <c r="KO35" s="198">
        <v>0</v>
      </c>
      <c r="KP35" s="198">
        <v>0</v>
      </c>
      <c r="KQ35" s="198">
        <v>0</v>
      </c>
      <c r="KR35" s="198">
        <v>0</v>
      </c>
      <c r="KS35" s="198">
        <v>0</v>
      </c>
      <c r="KT35" s="198">
        <v>0</v>
      </c>
      <c r="KU35" s="198">
        <v>0</v>
      </c>
      <c r="KV35" s="198">
        <v>0</v>
      </c>
      <c r="KW35" s="198">
        <v>0</v>
      </c>
      <c r="KX35" s="198">
        <v>0</v>
      </c>
      <c r="KY35" s="198">
        <v>0</v>
      </c>
      <c r="KZ35" s="198">
        <v>0</v>
      </c>
      <c r="LA35" s="198">
        <v>0</v>
      </c>
      <c r="LB35" s="198">
        <v>0</v>
      </c>
      <c r="LC35" s="198">
        <v>0</v>
      </c>
      <c r="LD35" s="198">
        <v>0</v>
      </c>
      <c r="LE35" s="198">
        <v>0</v>
      </c>
      <c r="LF35" s="198">
        <v>0</v>
      </c>
      <c r="LG35" s="198">
        <v>0</v>
      </c>
      <c r="LH35" s="198">
        <v>0</v>
      </c>
      <c r="LI35" s="198">
        <v>0</v>
      </c>
      <c r="LJ35" s="198">
        <v>0</v>
      </c>
      <c r="LK35" s="198">
        <v>0</v>
      </c>
      <c r="LL35" s="198">
        <v>0</v>
      </c>
      <c r="LM35" s="198">
        <v>0</v>
      </c>
      <c r="LN35" s="198">
        <v>0</v>
      </c>
      <c r="LO35" s="198">
        <v>0</v>
      </c>
      <c r="LP35" s="198">
        <v>0</v>
      </c>
      <c r="LQ35" s="198">
        <v>0</v>
      </c>
      <c r="LR35" s="198">
        <v>0</v>
      </c>
      <c r="LS35" s="198">
        <v>0</v>
      </c>
      <c r="LT35" s="198">
        <v>0</v>
      </c>
      <c r="LU35" s="198">
        <v>0</v>
      </c>
      <c r="LV35" s="198">
        <v>0</v>
      </c>
      <c r="LW35" s="198">
        <v>0</v>
      </c>
      <c r="LX35" s="198">
        <v>0</v>
      </c>
      <c r="LY35" s="198">
        <v>0</v>
      </c>
      <c r="LZ35" s="198">
        <v>0</v>
      </c>
      <c r="MA35" s="198">
        <v>0</v>
      </c>
      <c r="MB35" s="198">
        <v>0</v>
      </c>
      <c r="MC35" s="198">
        <v>0</v>
      </c>
      <c r="MD35" s="198">
        <v>0</v>
      </c>
      <c r="ME35" s="198">
        <v>0</v>
      </c>
      <c r="MF35" s="198">
        <v>0</v>
      </c>
      <c r="MG35" s="198">
        <v>0</v>
      </c>
      <c r="MH35" s="198">
        <v>0</v>
      </c>
      <c r="MI35" s="198">
        <v>0</v>
      </c>
      <c r="MJ35" s="198">
        <v>0</v>
      </c>
      <c r="MK35" s="198">
        <v>0</v>
      </c>
      <c r="ML35" s="198">
        <v>0</v>
      </c>
      <c r="MM35" s="198">
        <v>0</v>
      </c>
      <c r="MN35" s="198">
        <v>0</v>
      </c>
      <c r="MO35" s="198">
        <v>0</v>
      </c>
      <c r="MP35" s="198">
        <v>0</v>
      </c>
      <c r="MQ35" s="198">
        <v>0</v>
      </c>
      <c r="MR35" s="198">
        <v>0</v>
      </c>
      <c r="MS35" s="198">
        <v>0</v>
      </c>
      <c r="MT35" s="198">
        <v>0</v>
      </c>
      <c r="MU35" s="198">
        <v>0</v>
      </c>
      <c r="MV35" s="198">
        <v>0</v>
      </c>
      <c r="MW35" s="198">
        <v>0</v>
      </c>
      <c r="MX35" s="198">
        <v>0</v>
      </c>
      <c r="MY35" s="198">
        <v>0</v>
      </c>
      <c r="MZ35" s="198">
        <v>0</v>
      </c>
      <c r="NA35" s="198">
        <v>0</v>
      </c>
      <c r="NB35" s="198">
        <v>0</v>
      </c>
      <c r="NC35" s="198">
        <v>0</v>
      </c>
      <c r="ND35" s="198">
        <v>0</v>
      </c>
      <c r="NE35" s="198">
        <v>0</v>
      </c>
      <c r="NF35" s="198">
        <v>0</v>
      </c>
      <c r="NG35" s="198">
        <v>0</v>
      </c>
      <c r="NH35" s="198">
        <v>0</v>
      </c>
      <c r="NI35" s="198">
        <v>0</v>
      </c>
      <c r="NJ35" s="198">
        <v>0</v>
      </c>
      <c r="NK35" s="198">
        <v>0</v>
      </c>
      <c r="NL35" s="198">
        <v>0</v>
      </c>
      <c r="NM35" s="198">
        <v>0</v>
      </c>
      <c r="NN35" s="198">
        <v>0</v>
      </c>
      <c r="NO35" s="198">
        <v>0</v>
      </c>
      <c r="NP35" s="198">
        <v>0</v>
      </c>
      <c r="NQ35" s="198">
        <v>0</v>
      </c>
      <c r="NR35" s="198">
        <v>0</v>
      </c>
      <c r="NS35" s="198">
        <v>0</v>
      </c>
      <c r="NT35" s="198">
        <v>0</v>
      </c>
      <c r="NU35" s="198">
        <v>0</v>
      </c>
      <c r="NV35" s="198">
        <v>0</v>
      </c>
      <c r="NW35" s="198">
        <v>0</v>
      </c>
      <c r="NX35" s="198">
        <v>0</v>
      </c>
      <c r="NY35" s="198">
        <v>0</v>
      </c>
      <c r="NZ35" s="198">
        <v>0</v>
      </c>
      <c r="OA35" s="198">
        <v>0</v>
      </c>
      <c r="OB35" s="198">
        <v>0</v>
      </c>
      <c r="OC35" s="198">
        <v>0</v>
      </c>
      <c r="OD35" s="198">
        <v>0</v>
      </c>
      <c r="OE35" s="198">
        <v>0</v>
      </c>
      <c r="OF35" s="198">
        <v>0</v>
      </c>
      <c r="OG35" s="198">
        <v>0</v>
      </c>
      <c r="OH35" s="198">
        <v>0</v>
      </c>
      <c r="OI35" s="198">
        <v>0</v>
      </c>
      <c r="OJ35" s="198">
        <v>0</v>
      </c>
      <c r="OK35" s="198">
        <v>0</v>
      </c>
      <c r="OL35" s="198">
        <v>0</v>
      </c>
      <c r="OM35" s="198">
        <v>0</v>
      </c>
      <c r="ON35" s="198">
        <v>0</v>
      </c>
      <c r="OO35" s="198">
        <v>0</v>
      </c>
      <c r="OP35" s="198">
        <v>0</v>
      </c>
      <c r="OQ35" s="198">
        <v>0</v>
      </c>
      <c r="OR35" s="198">
        <v>0</v>
      </c>
      <c r="OS35" s="198">
        <v>0</v>
      </c>
      <c r="OT35" s="198">
        <v>0</v>
      </c>
      <c r="OU35" s="198">
        <v>0</v>
      </c>
      <c r="OV35" s="198">
        <v>0</v>
      </c>
      <c r="OW35" s="198">
        <v>0</v>
      </c>
      <c r="OX35" s="198">
        <v>0</v>
      </c>
      <c r="OY35" s="198">
        <v>0</v>
      </c>
      <c r="OZ35" s="198">
        <v>0</v>
      </c>
      <c r="PA35" s="198">
        <v>0</v>
      </c>
      <c r="PB35" s="198">
        <v>0</v>
      </c>
      <c r="PC35" s="198">
        <v>0</v>
      </c>
      <c r="PD35" s="198">
        <v>0</v>
      </c>
      <c r="PE35" s="198">
        <v>0</v>
      </c>
      <c r="PF35" s="198">
        <v>0</v>
      </c>
      <c r="PG35" s="198">
        <v>0</v>
      </c>
      <c r="PH35" s="198">
        <v>0</v>
      </c>
      <c r="PI35" s="198">
        <v>0</v>
      </c>
      <c r="PJ35" s="198">
        <v>24762953.047021024</v>
      </c>
      <c r="PK35" s="198">
        <v>6462830.7893982753</v>
      </c>
      <c r="PL35" s="198">
        <v>5681269.2583075101</v>
      </c>
      <c r="PM35" s="198">
        <v>1488301.3984148144</v>
      </c>
      <c r="PN35" s="198">
        <v>6358979.584445064</v>
      </c>
      <c r="PO35" s="198">
        <v>1215761.2841663719</v>
      </c>
      <c r="PP35" s="198">
        <v>738422.82537966047</v>
      </c>
      <c r="PQ35" s="198">
        <v>0</v>
      </c>
      <c r="PR35" s="198">
        <v>0</v>
      </c>
      <c r="PS35" s="198">
        <v>639980.93606330198</v>
      </c>
      <c r="PT35" s="198">
        <v>0</v>
      </c>
      <c r="PU35" s="198">
        <v>62228.737453029702</v>
      </c>
      <c r="PV35" s="198">
        <v>242953.71358871702</v>
      </c>
      <c r="PW35" s="198">
        <v>1727606.5094682886</v>
      </c>
      <c r="PX35" s="198">
        <v>0</v>
      </c>
      <c r="PY35" s="198">
        <v>9607055.6960001402</v>
      </c>
      <c r="PZ35" s="198">
        <v>0</v>
      </c>
      <c r="QA35" s="198">
        <v>297359.25453978445</v>
      </c>
      <c r="QB35" s="198">
        <v>1225489.6562053494</v>
      </c>
      <c r="QC35" s="198">
        <v>1332941.3095486679</v>
      </c>
      <c r="QD35" s="294">
        <v>1</v>
      </c>
    </row>
    <row r="36" spans="1:446" x14ac:dyDescent="0.2">
      <c r="A36" s="197" t="s">
        <v>180</v>
      </c>
      <c r="B36" s="197" t="s">
        <v>100</v>
      </c>
      <c r="C36" s="198">
        <f>ROUND(TXST!H18,0)-ROUND(TXST!H288,0)</f>
        <v>0</v>
      </c>
      <c r="D36" s="307">
        <v>3615</v>
      </c>
      <c r="E36" s="197" t="s">
        <v>730</v>
      </c>
      <c r="F36" s="197">
        <v>2019</v>
      </c>
      <c r="G36" s="198">
        <v>218826582</v>
      </c>
      <c r="H36" s="198">
        <v>59359326</v>
      </c>
      <c r="I36" s="198">
        <v>57537056</v>
      </c>
      <c r="J36" s="198">
        <v>18441250</v>
      </c>
      <c r="K36" s="198">
        <v>36799540</v>
      </c>
      <c r="L36" s="197" t="s">
        <v>768</v>
      </c>
      <c r="M36" s="197" t="s">
        <v>769</v>
      </c>
      <c r="N36" t="s">
        <v>770</v>
      </c>
      <c r="O36" s="198">
        <v>14934</v>
      </c>
      <c r="P36" s="198">
        <v>19754</v>
      </c>
      <c r="Q36" s="198">
        <v>3445</v>
      </c>
      <c r="R36" s="198">
        <v>390</v>
      </c>
      <c r="S36" s="198">
        <v>121</v>
      </c>
      <c r="T36" s="200" t="s">
        <v>847</v>
      </c>
      <c r="U36" s="200" t="s">
        <v>848</v>
      </c>
      <c r="V36" s="200" t="s">
        <v>849</v>
      </c>
      <c r="W36" s="198">
        <v>291067</v>
      </c>
      <c r="X36" s="198">
        <v>98085</v>
      </c>
      <c r="Y36" s="198">
        <v>44997</v>
      </c>
      <c r="Z36" s="198">
        <v>3294</v>
      </c>
      <c r="AA36" s="198">
        <v>2388</v>
      </c>
      <c r="AB36" s="198">
        <v>13859</v>
      </c>
      <c r="AC36" s="198">
        <v>14299</v>
      </c>
      <c r="AD36" s="198">
        <v>0</v>
      </c>
      <c r="AE36" s="198">
        <v>1955</v>
      </c>
      <c r="AF36" s="198">
        <v>0</v>
      </c>
      <c r="AG36" s="198">
        <v>0</v>
      </c>
      <c r="AH36" s="198">
        <v>7047</v>
      </c>
      <c r="AI36" s="198">
        <v>2221</v>
      </c>
      <c r="AJ36" s="198">
        <v>8432</v>
      </c>
      <c r="AK36" s="198">
        <v>0</v>
      </c>
      <c r="AL36" s="198">
        <v>30435</v>
      </c>
      <c r="AM36" s="198">
        <v>0</v>
      </c>
      <c r="AN36" s="198">
        <v>0</v>
      </c>
      <c r="AO36" s="198">
        <v>4728</v>
      </c>
      <c r="AP36" s="198">
        <v>13</v>
      </c>
      <c r="AQ36" s="198">
        <v>114908</v>
      </c>
      <c r="AR36" s="198">
        <v>32814</v>
      </c>
      <c r="AS36" s="198">
        <v>26071</v>
      </c>
      <c r="AT36" s="198">
        <v>19050</v>
      </c>
      <c r="AU36" s="198">
        <v>5246</v>
      </c>
      <c r="AV36" s="198">
        <v>26727</v>
      </c>
      <c r="AW36" s="198">
        <v>13587</v>
      </c>
      <c r="AX36" s="198">
        <v>0</v>
      </c>
      <c r="AY36" s="198">
        <v>5992</v>
      </c>
      <c r="AZ36" s="198">
        <v>0</v>
      </c>
      <c r="BA36" s="198">
        <v>0</v>
      </c>
      <c r="BB36" s="198">
        <v>0</v>
      </c>
      <c r="BC36" s="198">
        <v>0</v>
      </c>
      <c r="BD36" s="198">
        <v>21511</v>
      </c>
      <c r="BE36" s="198">
        <v>0</v>
      </c>
      <c r="BF36" s="198">
        <v>63226</v>
      </c>
      <c r="BG36" s="198">
        <v>0</v>
      </c>
      <c r="BH36" s="198">
        <v>10884</v>
      </c>
      <c r="BI36" s="198">
        <v>6372</v>
      </c>
      <c r="BJ36" s="198">
        <v>5639</v>
      </c>
      <c r="BK36" s="198">
        <v>19481</v>
      </c>
      <c r="BL36" s="198">
        <v>3607</v>
      </c>
      <c r="BM36" s="198">
        <v>2315</v>
      </c>
      <c r="BN36" s="198">
        <v>10711</v>
      </c>
      <c r="BO36" s="198">
        <v>558</v>
      </c>
      <c r="BP36" s="198">
        <v>3942</v>
      </c>
      <c r="BQ36" s="198">
        <v>1213</v>
      </c>
      <c r="BR36" s="198">
        <v>0</v>
      </c>
      <c r="BS36" s="198">
        <v>6993</v>
      </c>
      <c r="BT36" s="198">
        <v>0</v>
      </c>
      <c r="BU36" s="198">
        <v>0</v>
      </c>
      <c r="BV36" s="198">
        <v>0</v>
      </c>
      <c r="BW36" s="198">
        <v>0</v>
      </c>
      <c r="BX36" s="198">
        <v>6114</v>
      </c>
      <c r="BY36" s="198">
        <v>0</v>
      </c>
      <c r="BZ36" s="198">
        <v>5106</v>
      </c>
      <c r="CA36" s="198">
        <v>0</v>
      </c>
      <c r="CB36" s="198">
        <v>0</v>
      </c>
      <c r="CC36" s="198">
        <v>141</v>
      </c>
      <c r="CD36" s="198">
        <v>1518</v>
      </c>
      <c r="CE36" s="198">
        <v>1014</v>
      </c>
      <c r="CF36" s="198">
        <v>806</v>
      </c>
      <c r="CG36" s="198">
        <v>0</v>
      </c>
      <c r="CH36" s="198">
        <v>2419</v>
      </c>
      <c r="CI36" s="198">
        <v>6</v>
      </c>
      <c r="CJ36" s="198">
        <v>984</v>
      </c>
      <c r="CK36" s="198">
        <v>0</v>
      </c>
      <c r="CL36" s="198">
        <v>0</v>
      </c>
      <c r="CM36" s="198">
        <v>0</v>
      </c>
      <c r="CN36" s="198">
        <v>0</v>
      </c>
      <c r="CO36" s="198">
        <v>0</v>
      </c>
      <c r="CP36" s="198">
        <v>0</v>
      </c>
      <c r="CQ36" s="198">
        <v>0</v>
      </c>
      <c r="CR36" s="198">
        <v>0</v>
      </c>
      <c r="CS36" s="198">
        <v>0</v>
      </c>
      <c r="CT36" s="198">
        <v>136</v>
      </c>
      <c r="CU36" s="198">
        <v>0</v>
      </c>
      <c r="CV36" s="198">
        <v>0</v>
      </c>
      <c r="CW36" s="198">
        <v>0</v>
      </c>
      <c r="CX36" s="198">
        <v>0</v>
      </c>
      <c r="CY36" s="198">
        <v>0</v>
      </c>
      <c r="CZ36" s="198">
        <v>0</v>
      </c>
      <c r="DA36" s="198">
        <v>0</v>
      </c>
      <c r="DB36" s="198">
        <v>0</v>
      </c>
      <c r="DC36" s="198">
        <v>0</v>
      </c>
      <c r="DD36" s="198">
        <v>0</v>
      </c>
      <c r="DE36" s="198">
        <v>0</v>
      </c>
      <c r="DF36" s="198">
        <v>0</v>
      </c>
      <c r="DG36" s="198">
        <v>0</v>
      </c>
      <c r="DH36" s="198">
        <v>0</v>
      </c>
      <c r="DI36" s="198">
        <v>0</v>
      </c>
      <c r="DJ36" s="198">
        <v>0</v>
      </c>
      <c r="DK36" s="198">
        <v>0</v>
      </c>
      <c r="DL36" s="198">
        <v>4082</v>
      </c>
      <c r="DM36" s="198">
        <v>0</v>
      </c>
      <c r="DN36" s="198">
        <v>0</v>
      </c>
      <c r="DO36" s="198">
        <v>0</v>
      </c>
      <c r="DP36" s="198">
        <v>0</v>
      </c>
      <c r="DQ36" s="198">
        <v>0</v>
      </c>
      <c r="DR36" s="198">
        <v>0</v>
      </c>
      <c r="DS36" s="198">
        <v>12274533</v>
      </c>
      <c r="DT36" s="198">
        <v>2870572</v>
      </c>
      <c r="DU36" s="198">
        <v>4197899</v>
      </c>
      <c r="DV36" s="198">
        <v>193106</v>
      </c>
      <c r="DW36" s="198">
        <v>134903</v>
      </c>
      <c r="DX36" s="198">
        <v>966621</v>
      </c>
      <c r="DY36" s="198">
        <v>504949</v>
      </c>
      <c r="DZ36" s="198">
        <v>0</v>
      </c>
      <c r="EA36" s="198">
        <v>129906</v>
      </c>
      <c r="EB36" s="198">
        <v>0</v>
      </c>
      <c r="EC36" s="198">
        <v>0</v>
      </c>
      <c r="ED36" s="198">
        <v>278135</v>
      </c>
      <c r="EE36" s="198">
        <v>174528</v>
      </c>
      <c r="EF36" s="198">
        <v>545921</v>
      </c>
      <c r="EG36" s="198">
        <v>0</v>
      </c>
      <c r="EH36" s="198">
        <v>1558530</v>
      </c>
      <c r="EI36" s="198">
        <v>0</v>
      </c>
      <c r="EJ36" s="198">
        <v>0</v>
      </c>
      <c r="EK36" s="198">
        <v>745878</v>
      </c>
      <c r="EL36" s="198">
        <v>3300</v>
      </c>
      <c r="EM36" s="198">
        <v>10074090</v>
      </c>
      <c r="EN36" s="198">
        <v>2940500</v>
      </c>
      <c r="EO36" s="198">
        <v>4726533</v>
      </c>
      <c r="EP36" s="198">
        <v>1638403</v>
      </c>
      <c r="EQ36" s="198">
        <v>562402</v>
      </c>
      <c r="ER36" s="198">
        <v>3040021</v>
      </c>
      <c r="ES36" s="198">
        <v>759968</v>
      </c>
      <c r="ET36" s="198">
        <v>0</v>
      </c>
      <c r="EU36" s="198">
        <v>524650</v>
      </c>
      <c r="EV36" s="198">
        <v>0</v>
      </c>
      <c r="EW36" s="198">
        <v>0</v>
      </c>
      <c r="EX36" s="198">
        <v>0</v>
      </c>
      <c r="EY36" s="198">
        <v>0</v>
      </c>
      <c r="EZ36" s="198">
        <v>2980957</v>
      </c>
      <c r="FA36" s="198">
        <v>0</v>
      </c>
      <c r="FB36" s="198">
        <v>6339837</v>
      </c>
      <c r="FC36" s="198">
        <v>0</v>
      </c>
      <c r="FD36" s="198">
        <v>1552654</v>
      </c>
      <c r="FE36" s="198">
        <v>844586</v>
      </c>
      <c r="FF36" s="198">
        <v>1423766</v>
      </c>
      <c r="FG36" s="198">
        <v>6842517</v>
      </c>
      <c r="FH36" s="198">
        <v>2143900</v>
      </c>
      <c r="FI36" s="198">
        <v>1818180</v>
      </c>
      <c r="FJ36" s="198">
        <v>2378890</v>
      </c>
      <c r="FK36" s="198">
        <v>116818</v>
      </c>
      <c r="FL36" s="198">
        <v>1547085</v>
      </c>
      <c r="FM36" s="198">
        <v>385841</v>
      </c>
      <c r="FN36" s="198">
        <v>0</v>
      </c>
      <c r="FO36" s="198">
        <v>927298</v>
      </c>
      <c r="FP36" s="198">
        <v>0</v>
      </c>
      <c r="FQ36" s="198">
        <v>0</v>
      </c>
      <c r="FR36" s="198">
        <v>0</v>
      </c>
      <c r="FS36" s="198">
        <v>0</v>
      </c>
      <c r="FT36" s="198">
        <v>1675471</v>
      </c>
      <c r="FU36" s="198">
        <v>0</v>
      </c>
      <c r="FV36" s="198">
        <v>1840860</v>
      </c>
      <c r="FW36" s="198">
        <v>0</v>
      </c>
      <c r="FX36" s="198">
        <v>0</v>
      </c>
      <c r="FY36" s="198">
        <v>128114</v>
      </c>
      <c r="FZ36" s="198">
        <v>570671</v>
      </c>
      <c r="GA36" s="198">
        <v>715212</v>
      </c>
      <c r="GB36" s="198">
        <v>700611</v>
      </c>
      <c r="GC36" s="198">
        <v>0</v>
      </c>
      <c r="GD36" s="198">
        <v>1268522</v>
      </c>
      <c r="GE36" s="198">
        <v>1929</v>
      </c>
      <c r="GF36" s="198">
        <v>666667</v>
      </c>
      <c r="GG36" s="198">
        <v>0</v>
      </c>
      <c r="GH36" s="198">
        <v>0</v>
      </c>
      <c r="GI36" s="198">
        <v>0</v>
      </c>
      <c r="GJ36" s="198">
        <v>0</v>
      </c>
      <c r="GK36" s="198">
        <v>0</v>
      </c>
      <c r="GL36" s="198">
        <v>0</v>
      </c>
      <c r="GM36" s="198">
        <v>0</v>
      </c>
      <c r="GN36" s="198">
        <v>0</v>
      </c>
      <c r="GO36" s="198">
        <v>0</v>
      </c>
      <c r="GP36" s="198">
        <v>37977</v>
      </c>
      <c r="GQ36" s="198">
        <v>0</v>
      </c>
      <c r="GR36" s="198">
        <v>0</v>
      </c>
      <c r="GS36" s="198">
        <v>0</v>
      </c>
      <c r="GT36" s="198">
        <v>0</v>
      </c>
      <c r="GU36" s="198">
        <v>0</v>
      </c>
      <c r="GV36" s="198">
        <v>0</v>
      </c>
      <c r="GW36" s="198">
        <v>0</v>
      </c>
      <c r="GX36" s="198">
        <v>0</v>
      </c>
      <c r="GY36" s="198">
        <v>0</v>
      </c>
      <c r="GZ36" s="198">
        <v>0</v>
      </c>
      <c r="HA36" s="198">
        <v>0</v>
      </c>
      <c r="HB36" s="198">
        <v>0</v>
      </c>
      <c r="HC36" s="198">
        <v>0</v>
      </c>
      <c r="HD36" s="198">
        <v>0</v>
      </c>
      <c r="HE36" s="198">
        <v>0</v>
      </c>
      <c r="HF36" s="198">
        <v>0</v>
      </c>
      <c r="HG36" s="198">
        <v>0</v>
      </c>
      <c r="HH36" s="198">
        <v>1212481</v>
      </c>
      <c r="HI36" s="198">
        <v>0</v>
      </c>
      <c r="HJ36" s="198">
        <v>0</v>
      </c>
      <c r="HK36" s="198">
        <v>0</v>
      </c>
      <c r="HL36" s="198">
        <v>0</v>
      </c>
      <c r="HM36" s="198">
        <v>0</v>
      </c>
      <c r="HN36" s="198">
        <v>0</v>
      </c>
      <c r="HP36" s="199" t="s">
        <v>166</v>
      </c>
      <c r="HQ36" s="197">
        <f>'Relative Weights'!$H$1</f>
        <v>2019</v>
      </c>
      <c r="HR36" s="198">
        <v>3414146.5054032197</v>
      </c>
      <c r="HS36" s="198">
        <v>2696585.296706357</v>
      </c>
      <c r="HT36" s="198">
        <v>314478.27201751113</v>
      </c>
      <c r="HU36" s="198">
        <v>46888.26026344001</v>
      </c>
      <c r="HV36" s="198">
        <v>29153.273423029881</v>
      </c>
      <c r="HW36" s="198">
        <v>346871.64584201947</v>
      </c>
      <c r="HX36" s="198">
        <v>161550.24590102196</v>
      </c>
      <c r="HY36" s="198">
        <v>0</v>
      </c>
      <c r="HZ36" s="198">
        <v>21060.326810239887</v>
      </c>
      <c r="IA36" s="198">
        <v>0</v>
      </c>
      <c r="IB36" s="198">
        <v>0</v>
      </c>
      <c r="IC36" s="198">
        <v>49667.404047083721</v>
      </c>
      <c r="ID36" s="198">
        <v>17322.527125216515</v>
      </c>
      <c r="IE36" s="198">
        <v>184621.73954782941</v>
      </c>
      <c r="IF36" s="198">
        <v>0</v>
      </c>
      <c r="IG36" s="198">
        <v>222020.84402898443</v>
      </c>
      <c r="IH36" s="198">
        <v>0</v>
      </c>
      <c r="II36" s="198">
        <v>0</v>
      </c>
      <c r="IJ36" s="198">
        <v>66676.485388916859</v>
      </c>
      <c r="IK36" s="198">
        <v>0</v>
      </c>
      <c r="IL36" s="198">
        <v>1724885.3012884809</v>
      </c>
      <c r="IM36" s="198">
        <v>1012114.0109411132</v>
      </c>
      <c r="IN36" s="198">
        <v>260288.58125437429</v>
      </c>
      <c r="IO36" s="198">
        <v>429809.0524148668</v>
      </c>
      <c r="IP36" s="198">
        <v>82101.386405205878</v>
      </c>
      <c r="IQ36" s="198">
        <v>793350.54526461428</v>
      </c>
      <c r="IR36" s="198">
        <v>205601.23114949206</v>
      </c>
      <c r="IS36" s="198">
        <v>0</v>
      </c>
      <c r="IT36" s="198">
        <v>86254.333034073818</v>
      </c>
      <c r="IU36" s="198">
        <v>0</v>
      </c>
      <c r="IV36" s="198">
        <v>0</v>
      </c>
      <c r="IW36" s="198">
        <v>0</v>
      </c>
      <c r="IX36" s="198">
        <v>0</v>
      </c>
      <c r="IY36" s="198">
        <v>659394.15340765403</v>
      </c>
      <c r="IZ36" s="198">
        <v>0</v>
      </c>
      <c r="JA36" s="198">
        <v>617980.41029356339</v>
      </c>
      <c r="JB36" s="198">
        <v>0</v>
      </c>
      <c r="JC36" s="198">
        <v>140838.26076461258</v>
      </c>
      <c r="JD36" s="198">
        <v>103150.82608178948</v>
      </c>
      <c r="JE36" s="198">
        <v>137167.15703846683</v>
      </c>
      <c r="JF36" s="198">
        <v>238775.08681299991</v>
      </c>
      <c r="JG36" s="198">
        <v>90265.671874066829</v>
      </c>
      <c r="JH36" s="198">
        <v>18472.299856054484</v>
      </c>
      <c r="JI36" s="198">
        <v>208133.76597855243</v>
      </c>
      <c r="JJ36" s="198">
        <v>7380.2176172752652</v>
      </c>
      <c r="JK36" s="198">
        <v>101136.83279891621</v>
      </c>
      <c r="JL36" s="198">
        <v>15578.380497491027</v>
      </c>
      <c r="JM36" s="198">
        <v>0</v>
      </c>
      <c r="JN36" s="198">
        <v>89095.502349671835</v>
      </c>
      <c r="JO36" s="198">
        <v>0</v>
      </c>
      <c r="JP36" s="198">
        <v>0</v>
      </c>
      <c r="JQ36" s="198">
        <v>0</v>
      </c>
      <c r="JR36" s="198">
        <v>0</v>
      </c>
      <c r="JS36" s="198">
        <v>165246.02348668658</v>
      </c>
      <c r="JT36" s="198">
        <v>0</v>
      </c>
      <c r="JU36" s="198">
        <v>46474.993338925902</v>
      </c>
      <c r="JV36" s="198">
        <v>0</v>
      </c>
      <c r="JW36" s="198">
        <v>0</v>
      </c>
      <c r="JX36" s="198">
        <v>2042.4471952720569</v>
      </c>
      <c r="JY36" s="198">
        <v>36306.842961533155</v>
      </c>
      <c r="JZ36" s="198">
        <v>16364.455027641881</v>
      </c>
      <c r="KA36" s="198">
        <v>30983.081967585098</v>
      </c>
      <c r="KB36" s="198">
        <v>0</v>
      </c>
      <c r="KC36" s="198">
        <v>54504.122723532259</v>
      </c>
      <c r="KD36" s="198">
        <v>593.81061288421665</v>
      </c>
      <c r="KE36" s="198">
        <v>28349.959650282894</v>
      </c>
      <c r="KF36" s="198">
        <v>0</v>
      </c>
      <c r="KG36" s="198">
        <v>0</v>
      </c>
      <c r="KH36" s="198">
        <v>0</v>
      </c>
      <c r="KI36" s="198">
        <v>0</v>
      </c>
      <c r="KJ36" s="198">
        <v>0</v>
      </c>
      <c r="KK36" s="198">
        <v>0</v>
      </c>
      <c r="KL36" s="198">
        <v>0</v>
      </c>
      <c r="KM36" s="198">
        <v>0</v>
      </c>
      <c r="KN36" s="198">
        <v>0</v>
      </c>
      <c r="KO36" s="198">
        <v>1326.1005280003421</v>
      </c>
      <c r="KP36" s="198">
        <v>0</v>
      </c>
      <c r="KQ36" s="198">
        <v>0</v>
      </c>
      <c r="KR36" s="198">
        <v>0</v>
      </c>
      <c r="KS36" s="198">
        <v>0</v>
      </c>
      <c r="KT36" s="198">
        <v>0</v>
      </c>
      <c r="KU36" s="198">
        <v>0</v>
      </c>
      <c r="KV36" s="198">
        <v>0</v>
      </c>
      <c r="KW36" s="198">
        <v>0</v>
      </c>
      <c r="KX36" s="198">
        <v>0</v>
      </c>
      <c r="KY36" s="198">
        <v>0</v>
      </c>
      <c r="KZ36" s="198">
        <v>0</v>
      </c>
      <c r="LA36" s="198">
        <v>0</v>
      </c>
      <c r="LB36" s="198">
        <v>0</v>
      </c>
      <c r="LC36" s="198">
        <v>0</v>
      </c>
      <c r="LD36" s="198">
        <v>0</v>
      </c>
      <c r="LE36" s="198">
        <v>0</v>
      </c>
      <c r="LF36" s="198">
        <v>0</v>
      </c>
      <c r="LG36" s="198">
        <v>110002.32678940878</v>
      </c>
      <c r="LH36" s="198">
        <v>0</v>
      </c>
      <c r="LI36" s="198">
        <v>0</v>
      </c>
      <c r="LJ36" s="198">
        <v>0</v>
      </c>
      <c r="LK36" s="198">
        <v>0</v>
      </c>
      <c r="LL36" s="198">
        <v>0</v>
      </c>
      <c r="LM36" s="198">
        <v>0</v>
      </c>
      <c r="LN36" s="198">
        <v>0</v>
      </c>
      <c r="LO36" s="198">
        <v>0</v>
      </c>
      <c r="LP36" s="198">
        <v>0</v>
      </c>
      <c r="LQ36" s="198">
        <v>0</v>
      </c>
      <c r="LR36" s="198">
        <v>0</v>
      </c>
      <c r="LS36" s="198">
        <v>0</v>
      </c>
      <c r="LT36" s="198">
        <v>0</v>
      </c>
      <c r="LU36" s="198">
        <v>0</v>
      </c>
      <c r="LV36" s="198">
        <v>0</v>
      </c>
      <c r="LW36" s="198">
        <v>0</v>
      </c>
      <c r="LX36" s="198">
        <v>0</v>
      </c>
      <c r="LY36" s="198">
        <v>0</v>
      </c>
      <c r="LZ36" s="198">
        <v>0</v>
      </c>
      <c r="MA36" s="198">
        <v>0</v>
      </c>
      <c r="MB36" s="198">
        <v>0</v>
      </c>
      <c r="MC36" s="198">
        <v>0</v>
      </c>
      <c r="MD36" s="198">
        <v>0</v>
      </c>
      <c r="ME36" s="198">
        <v>0</v>
      </c>
      <c r="MF36" s="198">
        <v>0</v>
      </c>
      <c r="MG36" s="198">
        <v>0</v>
      </c>
      <c r="MH36" s="198">
        <v>0</v>
      </c>
      <c r="MI36" s="198">
        <v>0</v>
      </c>
      <c r="MJ36" s="198">
        <v>0</v>
      </c>
      <c r="MK36" s="198">
        <v>0</v>
      </c>
      <c r="ML36" s="198">
        <v>0</v>
      </c>
      <c r="MM36" s="198">
        <v>0</v>
      </c>
      <c r="MN36" s="198">
        <v>0</v>
      </c>
      <c r="MO36" s="198">
        <v>0</v>
      </c>
      <c r="MP36" s="198">
        <v>0</v>
      </c>
      <c r="MQ36" s="198">
        <v>0</v>
      </c>
      <c r="MR36" s="198">
        <v>0</v>
      </c>
      <c r="MS36" s="198">
        <v>0</v>
      </c>
      <c r="MT36" s="198">
        <v>0</v>
      </c>
      <c r="MU36" s="198">
        <v>0</v>
      </c>
      <c r="MV36" s="198">
        <v>0</v>
      </c>
      <c r="MW36" s="198">
        <v>0</v>
      </c>
      <c r="MX36" s="198">
        <v>0</v>
      </c>
      <c r="MY36" s="198">
        <v>0</v>
      </c>
      <c r="MZ36" s="198">
        <v>0</v>
      </c>
      <c r="NA36" s="198">
        <v>0</v>
      </c>
      <c r="NB36" s="198">
        <v>0</v>
      </c>
      <c r="NC36" s="198">
        <v>0</v>
      </c>
      <c r="ND36" s="198">
        <v>0</v>
      </c>
      <c r="NE36" s="198">
        <v>0</v>
      </c>
      <c r="NF36" s="198">
        <v>0</v>
      </c>
      <c r="NG36" s="198">
        <v>0</v>
      </c>
      <c r="NH36" s="198">
        <v>0</v>
      </c>
      <c r="NI36" s="198">
        <v>0</v>
      </c>
      <c r="NJ36" s="198">
        <v>0</v>
      </c>
      <c r="NK36" s="198">
        <v>0</v>
      </c>
      <c r="NL36" s="198">
        <v>0</v>
      </c>
      <c r="NM36" s="198">
        <v>0</v>
      </c>
      <c r="NN36" s="198">
        <v>0</v>
      </c>
      <c r="NO36" s="198">
        <v>0</v>
      </c>
      <c r="NP36" s="198">
        <v>0</v>
      </c>
      <c r="NQ36" s="198">
        <v>0</v>
      </c>
      <c r="NR36" s="198">
        <v>0</v>
      </c>
      <c r="NS36" s="198">
        <v>0</v>
      </c>
      <c r="NT36" s="198">
        <v>0</v>
      </c>
      <c r="NU36" s="198">
        <v>0</v>
      </c>
      <c r="NV36" s="198">
        <v>0</v>
      </c>
      <c r="NW36" s="198">
        <v>0</v>
      </c>
      <c r="NX36" s="198">
        <v>0</v>
      </c>
      <c r="NY36" s="198">
        <v>0</v>
      </c>
      <c r="NZ36" s="198">
        <v>0</v>
      </c>
      <c r="OA36" s="198">
        <v>0</v>
      </c>
      <c r="OB36" s="198">
        <v>0</v>
      </c>
      <c r="OC36" s="198">
        <v>0</v>
      </c>
      <c r="OD36" s="198">
        <v>0</v>
      </c>
      <c r="OE36" s="198">
        <v>0</v>
      </c>
      <c r="OF36" s="198">
        <v>0</v>
      </c>
      <c r="OG36" s="198">
        <v>0</v>
      </c>
      <c r="OH36" s="198">
        <v>0</v>
      </c>
      <c r="OI36" s="198">
        <v>0</v>
      </c>
      <c r="OJ36" s="198">
        <v>0</v>
      </c>
      <c r="OK36" s="198">
        <v>0</v>
      </c>
      <c r="OL36" s="198">
        <v>0</v>
      </c>
      <c r="OM36" s="198">
        <v>0</v>
      </c>
      <c r="ON36" s="198">
        <v>0</v>
      </c>
      <c r="OO36" s="198">
        <v>0</v>
      </c>
      <c r="OP36" s="198">
        <v>0</v>
      </c>
      <c r="OQ36" s="198">
        <v>0</v>
      </c>
      <c r="OR36" s="198">
        <v>0</v>
      </c>
      <c r="OS36" s="198">
        <v>0</v>
      </c>
      <c r="OT36" s="198">
        <v>0</v>
      </c>
      <c r="OU36" s="198">
        <v>0</v>
      </c>
      <c r="OV36" s="198">
        <v>0</v>
      </c>
      <c r="OW36" s="198">
        <v>0</v>
      </c>
      <c r="OX36" s="198">
        <v>0</v>
      </c>
      <c r="OY36" s="198">
        <v>0</v>
      </c>
      <c r="OZ36" s="198">
        <v>0</v>
      </c>
      <c r="PA36" s="198">
        <v>0</v>
      </c>
      <c r="PB36" s="198">
        <v>0</v>
      </c>
      <c r="PC36" s="198">
        <v>0</v>
      </c>
      <c r="PD36" s="198">
        <v>0</v>
      </c>
      <c r="PE36" s="198">
        <v>0</v>
      </c>
      <c r="PF36" s="198">
        <v>0</v>
      </c>
      <c r="PG36" s="198">
        <v>0</v>
      </c>
      <c r="PH36" s="198">
        <v>0</v>
      </c>
      <c r="PI36" s="198">
        <v>0</v>
      </c>
      <c r="PJ36" s="198">
        <v>71597788.110826105</v>
      </c>
      <c r="PK36" s="198">
        <v>30614603.911119036</v>
      </c>
      <c r="PL36" s="198">
        <v>12063717.867849095</v>
      </c>
      <c r="PM36" s="198">
        <v>1378294.9771565073</v>
      </c>
      <c r="PN36" s="198">
        <v>9840643.7650290858</v>
      </c>
      <c r="PO36" s="198">
        <v>13716404.780854831</v>
      </c>
      <c r="PP36" s="198">
        <v>4909757.9080110677</v>
      </c>
      <c r="PQ36" s="198">
        <v>0</v>
      </c>
      <c r="PR36" s="198">
        <v>4312015.8741760487</v>
      </c>
      <c r="PS36" s="198">
        <v>0</v>
      </c>
      <c r="PT36" s="198">
        <v>0</v>
      </c>
      <c r="PU36" s="198">
        <v>608861.63504283514</v>
      </c>
      <c r="PV36" s="198">
        <v>274177.08847117214</v>
      </c>
      <c r="PW36" s="198">
        <v>8219542.4481720384</v>
      </c>
      <c r="PX36" s="198">
        <v>0</v>
      </c>
      <c r="PY36" s="198">
        <v>11144825.13573687</v>
      </c>
      <c r="PZ36" s="198">
        <v>0</v>
      </c>
      <c r="QA36" s="198">
        <v>2409154.8002619902</v>
      </c>
      <c r="QB36" s="198">
        <v>2417856.1113044624</v>
      </c>
      <c r="QC36" s="198">
        <v>2627061.5202459814</v>
      </c>
      <c r="QD36" s="294">
        <v>1</v>
      </c>
    </row>
    <row r="37" spans="1:446" x14ac:dyDescent="0.2">
      <c r="A37" s="197" t="s">
        <v>84</v>
      </c>
      <c r="B37" s="197" t="s">
        <v>84</v>
      </c>
      <c r="C37" s="198">
        <f>ROUND(SRSU!H18,0)-ROUND(SRSU!H288,0)</f>
        <v>0</v>
      </c>
      <c r="D37" s="307">
        <v>3625</v>
      </c>
      <c r="E37" s="197" t="s">
        <v>694</v>
      </c>
      <c r="F37" s="197">
        <v>2019</v>
      </c>
      <c r="G37" s="198">
        <v>12858119</v>
      </c>
      <c r="H37" s="198">
        <v>1662548</v>
      </c>
      <c r="I37" s="198">
        <v>5573572</v>
      </c>
      <c r="J37" s="198">
        <v>3422691</v>
      </c>
      <c r="K37" s="198">
        <v>10188062</v>
      </c>
      <c r="L37" s="197" t="s">
        <v>950</v>
      </c>
      <c r="M37" s="197" t="s">
        <v>771</v>
      </c>
      <c r="N37" s="293" t="s">
        <v>951</v>
      </c>
      <c r="O37" s="198">
        <v>846</v>
      </c>
      <c r="P37" s="198">
        <v>546</v>
      </c>
      <c r="Q37" s="198">
        <v>493</v>
      </c>
      <c r="R37" s="198">
        <v>0</v>
      </c>
      <c r="S37" s="198">
        <v>0</v>
      </c>
      <c r="T37" s="200" t="s">
        <v>850</v>
      </c>
      <c r="U37" s="200" t="s">
        <v>851</v>
      </c>
      <c r="V37" s="200" t="s">
        <v>852</v>
      </c>
      <c r="W37" s="198">
        <v>15178</v>
      </c>
      <c r="X37" s="198">
        <v>4248</v>
      </c>
      <c r="Y37" s="198">
        <v>2008</v>
      </c>
      <c r="Z37" s="198">
        <v>111</v>
      </c>
      <c r="AA37" s="198">
        <v>979</v>
      </c>
      <c r="AB37" s="198">
        <v>156</v>
      </c>
      <c r="AC37" s="198">
        <v>213</v>
      </c>
      <c r="AD37" s="198">
        <v>0</v>
      </c>
      <c r="AE37" s="198">
        <v>0</v>
      </c>
      <c r="AF37" s="198">
        <v>0</v>
      </c>
      <c r="AG37" s="198">
        <v>0</v>
      </c>
      <c r="AH37" s="198">
        <v>36</v>
      </c>
      <c r="AI37" s="198">
        <v>30</v>
      </c>
      <c r="AJ37" s="198">
        <v>726</v>
      </c>
      <c r="AK37" s="198">
        <v>0</v>
      </c>
      <c r="AL37" s="198">
        <v>453</v>
      </c>
      <c r="AM37" s="198">
        <v>0</v>
      </c>
      <c r="AN37" s="198">
        <v>0</v>
      </c>
      <c r="AO37" s="198">
        <v>165</v>
      </c>
      <c r="AP37" s="198">
        <v>0</v>
      </c>
      <c r="AQ37" s="198">
        <v>2389</v>
      </c>
      <c r="AR37" s="198">
        <v>1834</v>
      </c>
      <c r="AS37" s="198">
        <v>603</v>
      </c>
      <c r="AT37" s="198">
        <v>786</v>
      </c>
      <c r="AU37" s="198">
        <v>957</v>
      </c>
      <c r="AV37" s="198">
        <v>129</v>
      </c>
      <c r="AW37" s="198">
        <v>45</v>
      </c>
      <c r="AX37" s="198">
        <v>0</v>
      </c>
      <c r="AY37" s="198">
        <v>0</v>
      </c>
      <c r="AZ37" s="198">
        <v>0</v>
      </c>
      <c r="BA37" s="198">
        <v>0</v>
      </c>
      <c r="BB37" s="198">
        <v>0</v>
      </c>
      <c r="BC37" s="198">
        <v>120</v>
      </c>
      <c r="BD37" s="198">
        <v>486</v>
      </c>
      <c r="BE37" s="198">
        <v>0</v>
      </c>
      <c r="BF37" s="198">
        <v>1023</v>
      </c>
      <c r="BG37" s="198">
        <v>0</v>
      </c>
      <c r="BH37" s="198">
        <v>81</v>
      </c>
      <c r="BI37" s="198">
        <v>237</v>
      </c>
      <c r="BJ37" s="198">
        <v>0</v>
      </c>
      <c r="BK37" s="198">
        <v>1781</v>
      </c>
      <c r="BL37" s="198">
        <v>798</v>
      </c>
      <c r="BM37" s="198">
        <v>77</v>
      </c>
      <c r="BN37" s="198">
        <v>3644</v>
      </c>
      <c r="BO37" s="198">
        <v>819</v>
      </c>
      <c r="BP37" s="198">
        <v>0</v>
      </c>
      <c r="BQ37" s="198">
        <v>66</v>
      </c>
      <c r="BR37" s="198">
        <v>0</v>
      </c>
      <c r="BS37" s="198">
        <v>0</v>
      </c>
      <c r="BT37" s="198">
        <v>0</v>
      </c>
      <c r="BU37" s="198">
        <v>0</v>
      </c>
      <c r="BV37" s="198">
        <v>0</v>
      </c>
      <c r="BW37" s="198">
        <v>0</v>
      </c>
      <c r="BX37" s="198">
        <v>405</v>
      </c>
      <c r="BY37" s="198">
        <v>0</v>
      </c>
      <c r="BZ37" s="198">
        <v>594</v>
      </c>
      <c r="CA37" s="198">
        <v>0</v>
      </c>
      <c r="CB37" s="198">
        <v>0</v>
      </c>
      <c r="CC37" s="198">
        <v>132</v>
      </c>
      <c r="CD37" s="198">
        <v>0</v>
      </c>
      <c r="CE37" s="198">
        <v>0</v>
      </c>
      <c r="CF37" s="198">
        <v>0</v>
      </c>
      <c r="CG37" s="198">
        <v>0</v>
      </c>
      <c r="CH37" s="198">
        <v>0</v>
      </c>
      <c r="CI37" s="198">
        <v>0</v>
      </c>
      <c r="CJ37" s="198">
        <v>0</v>
      </c>
      <c r="CK37" s="198">
        <v>0</v>
      </c>
      <c r="CL37" s="198">
        <v>0</v>
      </c>
      <c r="CM37" s="198">
        <v>0</v>
      </c>
      <c r="CN37" s="198">
        <v>0</v>
      </c>
      <c r="CO37" s="198">
        <v>0</v>
      </c>
      <c r="CP37" s="198">
        <v>0</v>
      </c>
      <c r="CQ37" s="198">
        <v>0</v>
      </c>
      <c r="CR37" s="198">
        <v>0</v>
      </c>
      <c r="CS37" s="198">
        <v>0</v>
      </c>
      <c r="CT37" s="198">
        <v>0</v>
      </c>
      <c r="CU37" s="198">
        <v>0</v>
      </c>
      <c r="CV37" s="198">
        <v>0</v>
      </c>
      <c r="CW37" s="198">
        <v>0</v>
      </c>
      <c r="CX37" s="198">
        <v>0</v>
      </c>
      <c r="CY37" s="198">
        <v>0</v>
      </c>
      <c r="CZ37" s="198">
        <v>0</v>
      </c>
      <c r="DA37" s="198">
        <v>0</v>
      </c>
      <c r="DB37" s="198">
        <v>0</v>
      </c>
      <c r="DC37" s="198">
        <v>0</v>
      </c>
      <c r="DD37" s="198">
        <v>0</v>
      </c>
      <c r="DE37" s="198">
        <v>0</v>
      </c>
      <c r="DF37" s="198">
        <v>0</v>
      </c>
      <c r="DG37" s="198">
        <v>0</v>
      </c>
      <c r="DH37" s="198">
        <v>0</v>
      </c>
      <c r="DI37" s="198">
        <v>0</v>
      </c>
      <c r="DJ37" s="198">
        <v>0</v>
      </c>
      <c r="DK37" s="198">
        <v>0</v>
      </c>
      <c r="DL37" s="198">
        <v>0</v>
      </c>
      <c r="DM37" s="198">
        <v>0</v>
      </c>
      <c r="DN37" s="198">
        <v>0</v>
      </c>
      <c r="DO37" s="198">
        <v>0</v>
      </c>
      <c r="DP37" s="198">
        <v>0</v>
      </c>
      <c r="DQ37" s="198">
        <v>0</v>
      </c>
      <c r="DR37" s="198">
        <v>0</v>
      </c>
      <c r="DS37" s="198">
        <v>1444413</v>
      </c>
      <c r="DT37" s="198">
        <v>414798</v>
      </c>
      <c r="DU37" s="198">
        <v>415603</v>
      </c>
      <c r="DV37" s="198">
        <v>10037</v>
      </c>
      <c r="DW37" s="198">
        <v>120292</v>
      </c>
      <c r="DX37" s="198">
        <v>45322</v>
      </c>
      <c r="DY37" s="198">
        <v>25813</v>
      </c>
      <c r="DZ37" s="198">
        <v>0</v>
      </c>
      <c r="EA37" s="198">
        <v>0</v>
      </c>
      <c r="EB37" s="198">
        <v>0</v>
      </c>
      <c r="EC37" s="198">
        <v>0</v>
      </c>
      <c r="ED37" s="198">
        <v>2130</v>
      </c>
      <c r="EE37" s="198">
        <v>3528</v>
      </c>
      <c r="EF37" s="198">
        <v>71895</v>
      </c>
      <c r="EG37" s="198">
        <v>0</v>
      </c>
      <c r="EH37" s="198">
        <v>58727</v>
      </c>
      <c r="EI37" s="198">
        <v>0</v>
      </c>
      <c r="EJ37" s="198">
        <v>0</v>
      </c>
      <c r="EK37" s="198">
        <v>19933</v>
      </c>
      <c r="EL37" s="198">
        <v>0</v>
      </c>
      <c r="EM37" s="198">
        <v>416486</v>
      </c>
      <c r="EN37" s="198">
        <v>310729</v>
      </c>
      <c r="EO37" s="198">
        <v>219325</v>
      </c>
      <c r="EP37" s="198">
        <v>118848</v>
      </c>
      <c r="EQ37" s="198">
        <v>129440</v>
      </c>
      <c r="ER37" s="198">
        <v>21177</v>
      </c>
      <c r="ES37" s="198">
        <v>1669</v>
      </c>
      <c r="ET37" s="198">
        <v>0</v>
      </c>
      <c r="EU37" s="198">
        <v>0</v>
      </c>
      <c r="EV37" s="198">
        <v>0</v>
      </c>
      <c r="EW37" s="198">
        <v>0</v>
      </c>
      <c r="EX37" s="198">
        <v>0</v>
      </c>
      <c r="EY37" s="198">
        <v>12893</v>
      </c>
      <c r="EZ37" s="198">
        <v>48050</v>
      </c>
      <c r="FA37" s="198">
        <v>0</v>
      </c>
      <c r="FB37" s="198">
        <v>130498</v>
      </c>
      <c r="FC37" s="198">
        <v>0</v>
      </c>
      <c r="FD37" s="198">
        <v>16570</v>
      </c>
      <c r="FE37" s="198">
        <v>27778</v>
      </c>
      <c r="FF37" s="198">
        <v>0</v>
      </c>
      <c r="FG37" s="198">
        <v>289016</v>
      </c>
      <c r="FH37" s="198">
        <v>198417</v>
      </c>
      <c r="FI37" s="198">
        <v>50248</v>
      </c>
      <c r="FJ37" s="198">
        <v>586368</v>
      </c>
      <c r="FK37" s="198">
        <v>256565</v>
      </c>
      <c r="FL37" s="198">
        <v>0</v>
      </c>
      <c r="FM37" s="198">
        <v>16792</v>
      </c>
      <c r="FN37" s="198">
        <v>0</v>
      </c>
      <c r="FO37" s="198">
        <v>0</v>
      </c>
      <c r="FP37" s="198">
        <v>0</v>
      </c>
      <c r="FQ37" s="198">
        <v>0</v>
      </c>
      <c r="FR37" s="198">
        <v>0</v>
      </c>
      <c r="FS37" s="198">
        <v>0</v>
      </c>
      <c r="FT37" s="198">
        <v>53570</v>
      </c>
      <c r="FU37" s="198">
        <v>0</v>
      </c>
      <c r="FV37" s="198">
        <v>144786</v>
      </c>
      <c r="FW37" s="198">
        <v>0</v>
      </c>
      <c r="FX37" s="198">
        <v>0</v>
      </c>
      <c r="FY37" s="198">
        <v>12660</v>
      </c>
      <c r="FZ37" s="198">
        <v>0</v>
      </c>
      <c r="GA37" s="198">
        <v>0</v>
      </c>
      <c r="GB37" s="198">
        <v>0</v>
      </c>
      <c r="GC37" s="198">
        <v>0</v>
      </c>
      <c r="GD37" s="198">
        <v>0</v>
      </c>
      <c r="GE37" s="198">
        <v>0</v>
      </c>
      <c r="GF37" s="198">
        <v>0</v>
      </c>
      <c r="GG37" s="198">
        <v>0</v>
      </c>
      <c r="GH37" s="198">
        <v>0</v>
      </c>
      <c r="GI37" s="198">
        <v>0</v>
      </c>
      <c r="GJ37" s="198">
        <v>0</v>
      </c>
      <c r="GK37" s="198">
        <v>0</v>
      </c>
      <c r="GL37" s="198">
        <v>0</v>
      </c>
      <c r="GM37" s="198">
        <v>0</v>
      </c>
      <c r="GN37" s="198">
        <v>0</v>
      </c>
      <c r="GO37" s="198">
        <v>0</v>
      </c>
      <c r="GP37" s="198">
        <v>0</v>
      </c>
      <c r="GQ37" s="198">
        <v>0</v>
      </c>
      <c r="GR37" s="198">
        <v>0</v>
      </c>
      <c r="GS37" s="198">
        <v>0</v>
      </c>
      <c r="GT37" s="198">
        <v>0</v>
      </c>
      <c r="GU37" s="198">
        <v>0</v>
      </c>
      <c r="GV37" s="198">
        <v>0</v>
      </c>
      <c r="GW37" s="198">
        <v>0</v>
      </c>
      <c r="GX37" s="198">
        <v>0</v>
      </c>
      <c r="GY37" s="198">
        <v>0</v>
      </c>
      <c r="GZ37" s="198">
        <v>0</v>
      </c>
      <c r="HA37" s="198">
        <v>0</v>
      </c>
      <c r="HB37" s="198">
        <v>0</v>
      </c>
      <c r="HC37" s="198">
        <v>0</v>
      </c>
      <c r="HD37" s="198">
        <v>0</v>
      </c>
      <c r="HE37" s="198">
        <v>0</v>
      </c>
      <c r="HF37" s="198">
        <v>0</v>
      </c>
      <c r="HG37" s="198">
        <v>0</v>
      </c>
      <c r="HH37" s="198">
        <v>0</v>
      </c>
      <c r="HI37" s="198">
        <v>0</v>
      </c>
      <c r="HJ37" s="198">
        <v>0</v>
      </c>
      <c r="HK37" s="198">
        <v>0</v>
      </c>
      <c r="HL37" s="198">
        <v>0</v>
      </c>
      <c r="HM37" s="198">
        <v>0</v>
      </c>
      <c r="HN37" s="198">
        <v>0</v>
      </c>
      <c r="HP37" s="199" t="s">
        <v>167</v>
      </c>
      <c r="HQ37" s="197">
        <f>'Relative Weights'!$H$1</f>
        <v>2019</v>
      </c>
      <c r="HR37" s="198">
        <v>35466</v>
      </c>
      <c r="HS37" s="198">
        <v>99689</v>
      </c>
      <c r="HT37" s="198">
        <v>7000</v>
      </c>
      <c r="HU37" s="198">
        <v>20628</v>
      </c>
      <c r="HV37" s="198">
        <v>46585</v>
      </c>
      <c r="HW37" s="198">
        <v>0</v>
      </c>
      <c r="HX37" s="198">
        <v>0</v>
      </c>
      <c r="HY37" s="198">
        <v>0</v>
      </c>
      <c r="HZ37" s="198">
        <v>0</v>
      </c>
      <c r="IA37" s="198">
        <v>0</v>
      </c>
      <c r="IB37" s="198">
        <v>0</v>
      </c>
      <c r="IC37" s="198">
        <v>3750</v>
      </c>
      <c r="ID37" s="198">
        <v>0</v>
      </c>
      <c r="IE37" s="198">
        <v>0</v>
      </c>
      <c r="IF37" s="198">
        <v>0</v>
      </c>
      <c r="IG37" s="198">
        <v>0</v>
      </c>
      <c r="IH37" s="198">
        <v>0</v>
      </c>
      <c r="II37" s="198">
        <v>0</v>
      </c>
      <c r="IJ37" s="198">
        <v>0</v>
      </c>
      <c r="IK37" s="198">
        <v>0</v>
      </c>
      <c r="IL37" s="198">
        <v>0</v>
      </c>
      <c r="IM37" s="198">
        <v>0</v>
      </c>
      <c r="IN37" s="198">
        <v>0</v>
      </c>
      <c r="IO37" s="198">
        <v>0</v>
      </c>
      <c r="IP37" s="198">
        <v>0</v>
      </c>
      <c r="IQ37" s="198">
        <v>0</v>
      </c>
      <c r="IR37" s="198">
        <v>0</v>
      </c>
      <c r="IS37" s="198">
        <v>0</v>
      </c>
      <c r="IT37" s="198">
        <v>0</v>
      </c>
      <c r="IU37" s="198">
        <v>0</v>
      </c>
      <c r="IV37" s="198">
        <v>0</v>
      </c>
      <c r="IW37" s="198">
        <v>0</v>
      </c>
      <c r="IX37" s="198">
        <v>0</v>
      </c>
      <c r="IY37" s="198">
        <v>0</v>
      </c>
      <c r="IZ37" s="198">
        <v>0</v>
      </c>
      <c r="JA37" s="198">
        <v>0</v>
      </c>
      <c r="JB37" s="198">
        <v>0</v>
      </c>
      <c r="JC37" s="198">
        <v>0</v>
      </c>
      <c r="JD37" s="198">
        <v>0</v>
      </c>
      <c r="JE37" s="198">
        <v>0</v>
      </c>
      <c r="JF37" s="198">
        <v>0</v>
      </c>
      <c r="JG37" s="198">
        <v>0</v>
      </c>
      <c r="JH37" s="198">
        <v>0</v>
      </c>
      <c r="JI37" s="198">
        <v>0</v>
      </c>
      <c r="JJ37" s="198">
        <v>0</v>
      </c>
      <c r="JK37" s="198">
        <v>0</v>
      </c>
      <c r="JL37" s="198">
        <v>0</v>
      </c>
      <c r="JM37" s="198">
        <v>0</v>
      </c>
      <c r="JN37" s="198">
        <v>0</v>
      </c>
      <c r="JO37" s="198">
        <v>0</v>
      </c>
      <c r="JP37" s="198">
        <v>0</v>
      </c>
      <c r="JQ37" s="198">
        <v>0</v>
      </c>
      <c r="JR37" s="198">
        <v>0</v>
      </c>
      <c r="JS37" s="198">
        <v>0</v>
      </c>
      <c r="JT37" s="198">
        <v>0</v>
      </c>
      <c r="JU37" s="198">
        <v>0</v>
      </c>
      <c r="JV37" s="198">
        <v>0</v>
      </c>
      <c r="JW37" s="198">
        <v>0</v>
      </c>
      <c r="JX37" s="198">
        <v>0</v>
      </c>
      <c r="JY37" s="198">
        <v>0</v>
      </c>
      <c r="JZ37" s="198">
        <v>0</v>
      </c>
      <c r="KA37" s="198">
        <v>0</v>
      </c>
      <c r="KB37" s="198">
        <v>0</v>
      </c>
      <c r="KC37" s="198">
        <v>0</v>
      </c>
      <c r="KD37" s="198">
        <v>0</v>
      </c>
      <c r="KE37" s="198">
        <v>0</v>
      </c>
      <c r="KF37" s="198">
        <v>0</v>
      </c>
      <c r="KG37" s="198">
        <v>0</v>
      </c>
      <c r="KH37" s="198">
        <v>0</v>
      </c>
      <c r="KI37" s="198">
        <v>0</v>
      </c>
      <c r="KJ37" s="198">
        <v>0</v>
      </c>
      <c r="KK37" s="198">
        <v>0</v>
      </c>
      <c r="KL37" s="198">
        <v>0</v>
      </c>
      <c r="KM37" s="198">
        <v>0</v>
      </c>
      <c r="KN37" s="198">
        <v>0</v>
      </c>
      <c r="KO37" s="198">
        <v>0</v>
      </c>
      <c r="KP37" s="198">
        <v>0</v>
      </c>
      <c r="KQ37" s="198">
        <v>0</v>
      </c>
      <c r="KR37" s="198">
        <v>0</v>
      </c>
      <c r="KS37" s="198">
        <v>0</v>
      </c>
      <c r="KT37" s="198">
        <v>0</v>
      </c>
      <c r="KU37" s="198">
        <v>0</v>
      </c>
      <c r="KV37" s="198">
        <v>0</v>
      </c>
      <c r="KW37" s="198">
        <v>0</v>
      </c>
      <c r="KX37" s="198">
        <v>0</v>
      </c>
      <c r="KY37" s="198">
        <v>0</v>
      </c>
      <c r="KZ37" s="198">
        <v>0</v>
      </c>
      <c r="LA37" s="198">
        <v>0</v>
      </c>
      <c r="LB37" s="198">
        <v>0</v>
      </c>
      <c r="LC37" s="198">
        <v>0</v>
      </c>
      <c r="LD37" s="198">
        <v>0</v>
      </c>
      <c r="LE37" s="198">
        <v>0</v>
      </c>
      <c r="LF37" s="198">
        <v>0</v>
      </c>
      <c r="LG37" s="198">
        <v>0</v>
      </c>
      <c r="LH37" s="198">
        <v>0</v>
      </c>
      <c r="LI37" s="198">
        <v>0</v>
      </c>
      <c r="LJ37" s="198">
        <v>0</v>
      </c>
      <c r="LK37" s="198">
        <v>0</v>
      </c>
      <c r="LL37" s="198">
        <v>0</v>
      </c>
      <c r="LM37" s="198">
        <v>0</v>
      </c>
      <c r="LN37" s="198">
        <v>0</v>
      </c>
      <c r="LO37" s="198">
        <v>0</v>
      </c>
      <c r="LP37" s="198">
        <v>0</v>
      </c>
      <c r="LQ37" s="198">
        <v>0</v>
      </c>
      <c r="LR37" s="198">
        <v>0</v>
      </c>
      <c r="LS37" s="198">
        <v>0</v>
      </c>
      <c r="LT37" s="198">
        <v>0</v>
      </c>
      <c r="LU37" s="198">
        <v>0</v>
      </c>
      <c r="LV37" s="198">
        <v>0</v>
      </c>
      <c r="LW37" s="198">
        <v>0</v>
      </c>
      <c r="LX37" s="198">
        <v>0</v>
      </c>
      <c r="LY37" s="198">
        <v>0</v>
      </c>
      <c r="LZ37" s="198">
        <v>0</v>
      </c>
      <c r="MA37" s="198">
        <v>0</v>
      </c>
      <c r="MB37" s="198">
        <v>0</v>
      </c>
      <c r="MC37" s="198">
        <v>0</v>
      </c>
      <c r="MD37" s="198">
        <v>0</v>
      </c>
      <c r="ME37" s="198">
        <v>0</v>
      </c>
      <c r="MF37" s="198">
        <v>0</v>
      </c>
      <c r="MG37" s="198">
        <v>0</v>
      </c>
      <c r="MH37" s="198">
        <v>0</v>
      </c>
      <c r="MI37" s="198">
        <v>0</v>
      </c>
      <c r="MJ37" s="198">
        <v>0</v>
      </c>
      <c r="MK37" s="198">
        <v>0</v>
      </c>
      <c r="ML37" s="198">
        <v>0</v>
      </c>
      <c r="MM37" s="198">
        <v>0</v>
      </c>
      <c r="MN37" s="198">
        <v>0</v>
      </c>
      <c r="MO37" s="198">
        <v>0</v>
      </c>
      <c r="MP37" s="198">
        <v>0</v>
      </c>
      <c r="MQ37" s="198">
        <v>0</v>
      </c>
      <c r="MR37" s="198">
        <v>0</v>
      </c>
      <c r="MS37" s="198">
        <v>0</v>
      </c>
      <c r="MT37" s="198">
        <v>0</v>
      </c>
      <c r="MU37" s="198">
        <v>0</v>
      </c>
      <c r="MV37" s="198">
        <v>0</v>
      </c>
      <c r="MW37" s="198">
        <v>0</v>
      </c>
      <c r="MX37" s="198">
        <v>0</v>
      </c>
      <c r="MY37" s="198">
        <v>0</v>
      </c>
      <c r="MZ37" s="198">
        <v>0</v>
      </c>
      <c r="NA37" s="198">
        <v>0</v>
      </c>
      <c r="NB37" s="198">
        <v>0</v>
      </c>
      <c r="NC37" s="198">
        <v>0</v>
      </c>
      <c r="ND37" s="198">
        <v>0</v>
      </c>
      <c r="NE37" s="198">
        <v>0</v>
      </c>
      <c r="NF37" s="198">
        <v>0</v>
      </c>
      <c r="NG37" s="198">
        <v>0</v>
      </c>
      <c r="NH37" s="198">
        <v>0</v>
      </c>
      <c r="NI37" s="198">
        <v>0</v>
      </c>
      <c r="NJ37" s="198">
        <v>0</v>
      </c>
      <c r="NK37" s="198">
        <v>0</v>
      </c>
      <c r="NL37" s="198">
        <v>0</v>
      </c>
      <c r="NM37" s="198">
        <v>0</v>
      </c>
      <c r="NN37" s="198">
        <v>0</v>
      </c>
      <c r="NO37" s="198">
        <v>0</v>
      </c>
      <c r="NP37" s="198">
        <v>0</v>
      </c>
      <c r="NQ37" s="198">
        <v>0</v>
      </c>
      <c r="NR37" s="198">
        <v>0</v>
      </c>
      <c r="NS37" s="198">
        <v>0</v>
      </c>
      <c r="NT37" s="198">
        <v>0</v>
      </c>
      <c r="NU37" s="198">
        <v>0</v>
      </c>
      <c r="NV37" s="198">
        <v>0</v>
      </c>
      <c r="NW37" s="198">
        <v>0</v>
      </c>
      <c r="NX37" s="198">
        <v>0</v>
      </c>
      <c r="NY37" s="198">
        <v>0</v>
      </c>
      <c r="NZ37" s="198">
        <v>0</v>
      </c>
      <c r="OA37" s="198">
        <v>0</v>
      </c>
      <c r="OB37" s="198">
        <v>0</v>
      </c>
      <c r="OC37" s="198">
        <v>0</v>
      </c>
      <c r="OD37" s="198">
        <v>0</v>
      </c>
      <c r="OE37" s="198">
        <v>0</v>
      </c>
      <c r="OF37" s="198">
        <v>0</v>
      </c>
      <c r="OG37" s="198">
        <v>0</v>
      </c>
      <c r="OH37" s="198">
        <v>0</v>
      </c>
      <c r="OI37" s="198">
        <v>0</v>
      </c>
      <c r="OJ37" s="198">
        <v>0</v>
      </c>
      <c r="OK37" s="198">
        <v>0</v>
      </c>
      <c r="OL37" s="198">
        <v>0</v>
      </c>
      <c r="OM37" s="198">
        <v>0</v>
      </c>
      <c r="ON37" s="198">
        <v>0</v>
      </c>
      <c r="OO37" s="198">
        <v>0</v>
      </c>
      <c r="OP37" s="198">
        <v>0</v>
      </c>
      <c r="OQ37" s="198">
        <v>0</v>
      </c>
      <c r="OR37" s="198">
        <v>0</v>
      </c>
      <c r="OS37" s="198">
        <v>0</v>
      </c>
      <c r="OT37" s="198">
        <v>0</v>
      </c>
      <c r="OU37" s="198">
        <v>0</v>
      </c>
      <c r="OV37" s="198">
        <v>0</v>
      </c>
      <c r="OW37" s="198">
        <v>0</v>
      </c>
      <c r="OX37" s="198">
        <v>0</v>
      </c>
      <c r="OY37" s="198">
        <v>0</v>
      </c>
      <c r="OZ37" s="198">
        <v>0</v>
      </c>
      <c r="PA37" s="198">
        <v>0</v>
      </c>
      <c r="PB37" s="198">
        <v>0</v>
      </c>
      <c r="PC37" s="198">
        <v>0</v>
      </c>
      <c r="PD37" s="198">
        <v>0</v>
      </c>
      <c r="PE37" s="198">
        <v>0</v>
      </c>
      <c r="PF37" s="198">
        <v>0</v>
      </c>
      <c r="PG37" s="198">
        <v>0</v>
      </c>
      <c r="PH37" s="198">
        <v>0</v>
      </c>
      <c r="PI37" s="198">
        <v>0</v>
      </c>
      <c r="PJ37" s="198">
        <v>2488854.77</v>
      </c>
      <c r="PK37" s="198">
        <v>1056815</v>
      </c>
      <c r="PL37" s="198">
        <v>579819</v>
      </c>
      <c r="PM37" s="198">
        <v>463136</v>
      </c>
      <c r="PN37" s="198">
        <v>972500</v>
      </c>
      <c r="PO37" s="198">
        <v>55705</v>
      </c>
      <c r="PP37" s="198">
        <v>37087</v>
      </c>
      <c r="PQ37" s="198">
        <v>0</v>
      </c>
      <c r="PR37" s="198">
        <v>0</v>
      </c>
      <c r="PS37" s="198">
        <v>0</v>
      </c>
      <c r="PT37" s="198">
        <v>0</v>
      </c>
      <c r="PU37" s="198">
        <v>4926</v>
      </c>
      <c r="PV37" s="198">
        <v>13755</v>
      </c>
      <c r="PW37" s="198">
        <v>145349</v>
      </c>
      <c r="PX37" s="198">
        <v>0</v>
      </c>
      <c r="PY37" s="198">
        <v>621305</v>
      </c>
      <c r="PZ37" s="198">
        <v>0</v>
      </c>
      <c r="QA37" s="198">
        <v>114969</v>
      </c>
      <c r="QB37" s="198">
        <v>50571</v>
      </c>
      <c r="QC37" s="198">
        <v>14225</v>
      </c>
      <c r="QD37" s="333">
        <v>1</v>
      </c>
    </row>
    <row r="38" spans="1:446" x14ac:dyDescent="0.2">
      <c r="A38" s="197" t="s">
        <v>179</v>
      </c>
      <c r="B38" s="197" t="s">
        <v>84</v>
      </c>
      <c r="C38" s="189"/>
      <c r="D38" s="307">
        <v>20</v>
      </c>
      <c r="E38" s="197" t="s">
        <v>716</v>
      </c>
      <c r="F38" s="197">
        <v>2019</v>
      </c>
      <c r="G38" s="198"/>
      <c r="H38" s="198"/>
      <c r="I38" s="198"/>
      <c r="J38" s="198"/>
      <c r="K38" s="198"/>
      <c r="L38" s="197"/>
      <c r="M38" s="197"/>
      <c r="N38" s="197"/>
      <c r="O38" s="198">
        <v>62</v>
      </c>
      <c r="P38" s="198">
        <v>709</v>
      </c>
      <c r="Q38" s="198">
        <v>119</v>
      </c>
      <c r="R38" s="198">
        <v>0</v>
      </c>
      <c r="S38" s="198">
        <v>0</v>
      </c>
      <c r="T38" s="200" t="s">
        <v>853</v>
      </c>
      <c r="U38" s="200" t="s">
        <v>854</v>
      </c>
      <c r="V38" s="200" t="s">
        <v>855</v>
      </c>
      <c r="W38" s="198">
        <v>687</v>
      </c>
      <c r="X38" s="198">
        <v>183</v>
      </c>
      <c r="Y38" s="198">
        <v>0</v>
      </c>
      <c r="Z38" s="198">
        <v>159</v>
      </c>
      <c r="AA38" s="198">
        <v>0</v>
      </c>
      <c r="AB38" s="198">
        <v>0</v>
      </c>
      <c r="AC38" s="198">
        <v>0</v>
      </c>
      <c r="AD38" s="198">
        <v>0</v>
      </c>
      <c r="AE38" s="198">
        <v>0</v>
      </c>
      <c r="AF38" s="198">
        <v>0</v>
      </c>
      <c r="AG38" s="198">
        <v>0</v>
      </c>
      <c r="AH38" s="198">
        <v>0</v>
      </c>
      <c r="AI38" s="198">
        <v>0</v>
      </c>
      <c r="AJ38" s="198">
        <v>0</v>
      </c>
      <c r="AK38" s="198">
        <v>0</v>
      </c>
      <c r="AL38" s="198">
        <v>246</v>
      </c>
      <c r="AM38" s="198">
        <v>0</v>
      </c>
      <c r="AN38" s="198">
        <v>0</v>
      </c>
      <c r="AO38" s="198">
        <v>0</v>
      </c>
      <c r="AP38" s="198">
        <v>6</v>
      </c>
      <c r="AQ38" s="198">
        <v>6375</v>
      </c>
      <c r="AR38" s="198">
        <v>1358</v>
      </c>
      <c r="AS38" s="198">
        <v>0</v>
      </c>
      <c r="AT38" s="198">
        <v>2400</v>
      </c>
      <c r="AU38" s="198">
        <v>0</v>
      </c>
      <c r="AV38" s="198">
        <v>0</v>
      </c>
      <c r="AW38" s="198">
        <v>0</v>
      </c>
      <c r="AX38" s="198">
        <v>0</v>
      </c>
      <c r="AY38" s="198">
        <v>0</v>
      </c>
      <c r="AZ38" s="198">
        <v>0</v>
      </c>
      <c r="BA38" s="198">
        <v>0</v>
      </c>
      <c r="BB38" s="198">
        <v>0</v>
      </c>
      <c r="BC38" s="198">
        <v>0</v>
      </c>
      <c r="BD38" s="198">
        <v>0</v>
      </c>
      <c r="BE38" s="198">
        <v>0</v>
      </c>
      <c r="BF38" s="198">
        <v>2409</v>
      </c>
      <c r="BG38" s="198">
        <v>0</v>
      </c>
      <c r="BH38" s="198">
        <v>261</v>
      </c>
      <c r="BI38" s="198">
        <v>0</v>
      </c>
      <c r="BJ38" s="198">
        <v>84</v>
      </c>
      <c r="BK38" s="198">
        <v>531</v>
      </c>
      <c r="BL38" s="198">
        <v>12</v>
      </c>
      <c r="BM38" s="198">
        <v>0</v>
      </c>
      <c r="BN38" s="198">
        <v>789</v>
      </c>
      <c r="BO38" s="198">
        <v>0</v>
      </c>
      <c r="BP38" s="198">
        <v>0</v>
      </c>
      <c r="BQ38" s="198">
        <v>0</v>
      </c>
      <c r="BR38" s="198">
        <v>0</v>
      </c>
      <c r="BS38" s="198">
        <v>0</v>
      </c>
      <c r="BT38" s="198">
        <v>0</v>
      </c>
      <c r="BU38" s="198">
        <v>0</v>
      </c>
      <c r="BV38" s="198">
        <v>0</v>
      </c>
      <c r="BW38" s="198">
        <v>0</v>
      </c>
      <c r="BX38" s="198">
        <v>0</v>
      </c>
      <c r="BY38" s="198">
        <v>0</v>
      </c>
      <c r="BZ38" s="198">
        <v>273</v>
      </c>
      <c r="CA38" s="198">
        <v>0</v>
      </c>
      <c r="CB38" s="198">
        <v>0</v>
      </c>
      <c r="CC38" s="198">
        <v>0</v>
      </c>
      <c r="CD38" s="198">
        <v>0</v>
      </c>
      <c r="CE38" s="198">
        <v>0</v>
      </c>
      <c r="CF38" s="198">
        <v>0</v>
      </c>
      <c r="CG38" s="198">
        <v>0</v>
      </c>
      <c r="CH38" s="198">
        <v>0</v>
      </c>
      <c r="CI38" s="198">
        <v>0</v>
      </c>
      <c r="CJ38" s="198">
        <v>0</v>
      </c>
      <c r="CK38" s="198">
        <v>0</v>
      </c>
      <c r="CL38" s="198">
        <v>0</v>
      </c>
      <c r="CM38" s="198">
        <v>0</v>
      </c>
      <c r="CN38" s="198">
        <v>0</v>
      </c>
      <c r="CO38" s="198">
        <v>0</v>
      </c>
      <c r="CP38" s="198">
        <v>0</v>
      </c>
      <c r="CQ38" s="198">
        <v>0</v>
      </c>
      <c r="CR38" s="198">
        <v>0</v>
      </c>
      <c r="CS38" s="198">
        <v>0</v>
      </c>
      <c r="CT38" s="198">
        <v>0</v>
      </c>
      <c r="CU38" s="198">
        <v>0</v>
      </c>
      <c r="CV38" s="198">
        <v>0</v>
      </c>
      <c r="CW38" s="198">
        <v>0</v>
      </c>
      <c r="CX38" s="198">
        <v>0</v>
      </c>
      <c r="CY38" s="198">
        <v>0</v>
      </c>
      <c r="CZ38" s="198">
        <v>0</v>
      </c>
      <c r="DA38" s="198">
        <v>0</v>
      </c>
      <c r="DB38" s="198">
        <v>0</v>
      </c>
      <c r="DC38" s="198">
        <v>0</v>
      </c>
      <c r="DD38" s="198">
        <v>0</v>
      </c>
      <c r="DE38" s="198">
        <v>0</v>
      </c>
      <c r="DF38" s="198">
        <v>0</v>
      </c>
      <c r="DG38" s="198">
        <v>0</v>
      </c>
      <c r="DH38" s="198">
        <v>0</v>
      </c>
      <c r="DI38" s="198">
        <v>0</v>
      </c>
      <c r="DJ38" s="198">
        <v>0</v>
      </c>
      <c r="DK38" s="198">
        <v>0</v>
      </c>
      <c r="DL38" s="198">
        <v>0</v>
      </c>
      <c r="DM38" s="198">
        <v>0</v>
      </c>
      <c r="DN38" s="198">
        <v>0</v>
      </c>
      <c r="DO38" s="198">
        <v>0</v>
      </c>
      <c r="DP38" s="198">
        <v>0</v>
      </c>
      <c r="DQ38" s="198">
        <v>0</v>
      </c>
      <c r="DR38" s="198">
        <v>0</v>
      </c>
      <c r="DS38" s="198">
        <v>59357</v>
      </c>
      <c r="DT38" s="198">
        <v>19179</v>
      </c>
      <c r="DU38" s="198">
        <v>0</v>
      </c>
      <c r="DV38" s="198">
        <v>12527</v>
      </c>
      <c r="DW38" s="198">
        <v>0</v>
      </c>
      <c r="DX38" s="198">
        <v>0</v>
      </c>
      <c r="DY38" s="198">
        <v>0</v>
      </c>
      <c r="DZ38" s="198">
        <v>0</v>
      </c>
      <c r="EA38" s="198">
        <v>0</v>
      </c>
      <c r="EB38" s="198">
        <v>0</v>
      </c>
      <c r="EC38" s="198">
        <v>0</v>
      </c>
      <c r="ED38" s="198">
        <v>0</v>
      </c>
      <c r="EE38" s="198">
        <v>0</v>
      </c>
      <c r="EF38" s="198">
        <v>0</v>
      </c>
      <c r="EG38" s="198">
        <v>0</v>
      </c>
      <c r="EH38" s="198">
        <v>27663</v>
      </c>
      <c r="EI38" s="198">
        <v>0</v>
      </c>
      <c r="EJ38" s="198">
        <v>0</v>
      </c>
      <c r="EK38" s="198">
        <v>0</v>
      </c>
      <c r="EL38" s="198">
        <v>1598</v>
      </c>
      <c r="EM38" s="198">
        <v>566215</v>
      </c>
      <c r="EN38" s="198">
        <v>202744</v>
      </c>
      <c r="EO38" s="198">
        <v>0</v>
      </c>
      <c r="EP38" s="198">
        <v>221760</v>
      </c>
      <c r="EQ38" s="198">
        <v>0</v>
      </c>
      <c r="ER38" s="198">
        <v>0</v>
      </c>
      <c r="ES38" s="198">
        <v>0</v>
      </c>
      <c r="ET38" s="198">
        <v>0</v>
      </c>
      <c r="EU38" s="198">
        <v>0</v>
      </c>
      <c r="EV38" s="198">
        <v>0</v>
      </c>
      <c r="EW38" s="198">
        <v>0</v>
      </c>
      <c r="EX38" s="198">
        <v>0</v>
      </c>
      <c r="EY38" s="198">
        <v>0</v>
      </c>
      <c r="EZ38" s="198">
        <v>0</v>
      </c>
      <c r="FA38" s="198">
        <v>0</v>
      </c>
      <c r="FB38" s="198">
        <v>292182</v>
      </c>
      <c r="FC38" s="198">
        <v>0</v>
      </c>
      <c r="FD38" s="198">
        <v>120678</v>
      </c>
      <c r="FE38" s="198">
        <v>0</v>
      </c>
      <c r="FF38" s="198">
        <v>15383</v>
      </c>
      <c r="FG38" s="198">
        <v>160192</v>
      </c>
      <c r="FH38" s="198">
        <v>16049</v>
      </c>
      <c r="FI38" s="198">
        <v>0</v>
      </c>
      <c r="FJ38" s="198">
        <v>190783</v>
      </c>
      <c r="FK38" s="198">
        <v>0</v>
      </c>
      <c r="FL38" s="198">
        <v>0</v>
      </c>
      <c r="FM38" s="198">
        <v>0</v>
      </c>
      <c r="FN38" s="198">
        <v>0</v>
      </c>
      <c r="FO38" s="198">
        <v>0</v>
      </c>
      <c r="FP38" s="198">
        <v>0</v>
      </c>
      <c r="FQ38" s="198">
        <v>0</v>
      </c>
      <c r="FR38" s="198">
        <v>0</v>
      </c>
      <c r="FS38" s="198">
        <v>0</v>
      </c>
      <c r="FT38" s="198">
        <v>0</v>
      </c>
      <c r="FU38" s="198">
        <v>0</v>
      </c>
      <c r="FV38" s="198">
        <v>87846</v>
      </c>
      <c r="FW38" s="198">
        <v>0</v>
      </c>
      <c r="FX38" s="198">
        <v>0</v>
      </c>
      <c r="FY38" s="198">
        <v>0</v>
      </c>
      <c r="FZ38" s="198">
        <v>0</v>
      </c>
      <c r="GA38" s="198">
        <v>0</v>
      </c>
      <c r="GB38" s="198">
        <v>0</v>
      </c>
      <c r="GC38" s="198">
        <v>0</v>
      </c>
      <c r="GD38" s="198">
        <v>0</v>
      </c>
      <c r="GE38" s="198">
        <v>0</v>
      </c>
      <c r="GF38" s="198">
        <v>0</v>
      </c>
      <c r="GG38" s="198">
        <v>0</v>
      </c>
      <c r="GH38" s="198">
        <v>0</v>
      </c>
      <c r="GI38" s="198">
        <v>0</v>
      </c>
      <c r="GJ38" s="198">
        <v>0</v>
      </c>
      <c r="GK38" s="198">
        <v>0</v>
      </c>
      <c r="GL38" s="198">
        <v>0</v>
      </c>
      <c r="GM38" s="198">
        <v>0</v>
      </c>
      <c r="GN38" s="198">
        <v>0</v>
      </c>
      <c r="GO38" s="198">
        <v>0</v>
      </c>
      <c r="GP38" s="198">
        <v>0</v>
      </c>
      <c r="GQ38" s="198">
        <v>0</v>
      </c>
      <c r="GR38" s="198">
        <v>0</v>
      </c>
      <c r="GS38" s="198">
        <v>0</v>
      </c>
      <c r="GT38" s="198">
        <v>0</v>
      </c>
      <c r="GU38" s="198">
        <v>0</v>
      </c>
      <c r="GV38" s="198">
        <v>0</v>
      </c>
      <c r="GW38" s="198">
        <v>0</v>
      </c>
      <c r="GX38" s="198">
        <v>0</v>
      </c>
      <c r="GY38" s="198">
        <v>0</v>
      </c>
      <c r="GZ38" s="198">
        <v>0</v>
      </c>
      <c r="HA38" s="198">
        <v>0</v>
      </c>
      <c r="HB38" s="198">
        <v>0</v>
      </c>
      <c r="HC38" s="198">
        <v>0</v>
      </c>
      <c r="HD38" s="198">
        <v>0</v>
      </c>
      <c r="HE38" s="198">
        <v>0</v>
      </c>
      <c r="HF38" s="198">
        <v>0</v>
      </c>
      <c r="HG38" s="198">
        <v>0</v>
      </c>
      <c r="HH38" s="198">
        <v>0</v>
      </c>
      <c r="HI38" s="198">
        <v>0</v>
      </c>
      <c r="HJ38" s="198">
        <v>0</v>
      </c>
      <c r="HK38" s="198">
        <v>0</v>
      </c>
      <c r="HL38" s="198">
        <v>0</v>
      </c>
      <c r="HM38" s="198">
        <v>0</v>
      </c>
      <c r="HN38" s="198">
        <v>0</v>
      </c>
      <c r="HP38" s="199" t="s">
        <v>168</v>
      </c>
      <c r="HQ38" s="203"/>
      <c r="QD38" s="334"/>
    </row>
    <row r="39" spans="1:446" x14ac:dyDescent="0.2">
      <c r="A39" s="197" t="s">
        <v>1</v>
      </c>
      <c r="B39" s="197"/>
      <c r="C39" s="198">
        <f>SUM(C2:C37)</f>
        <v>4368288</v>
      </c>
      <c r="D39" s="199"/>
      <c r="E39" s="197"/>
      <c r="F39" s="197"/>
      <c r="G39" s="198">
        <f>SUM(G2:G37)</f>
        <v>4044255733</v>
      </c>
      <c r="H39" s="198">
        <f>SUM(H2:H37)</f>
        <v>1794961544</v>
      </c>
      <c r="I39" s="198">
        <f>SUM(I2:I37)</f>
        <v>1701056736</v>
      </c>
      <c r="J39" s="198">
        <f>SUM(J2:J37)</f>
        <v>751671885</v>
      </c>
      <c r="K39" s="198">
        <f>SUM(K2:K37)</f>
        <v>1076521390</v>
      </c>
      <c r="L39" s="262">
        <f>SUM(G39:K39)</f>
        <v>9368467288</v>
      </c>
      <c r="M39" s="197"/>
      <c r="N39" s="197"/>
      <c r="O39" s="198">
        <f>SUM(O2:O38)</f>
        <v>218479</v>
      </c>
      <c r="P39" s="198">
        <f>SUM(P2:P38)</f>
        <v>319001</v>
      </c>
      <c r="Q39" s="198">
        <f>SUM(Q2:Q38)</f>
        <v>91335</v>
      </c>
      <c r="R39" s="198">
        <f>SUM(R2:R38)</f>
        <v>22448</v>
      </c>
      <c r="S39" s="198">
        <f>SUM(S2:S38)</f>
        <v>6954</v>
      </c>
      <c r="T39" s="200"/>
      <c r="U39" s="200"/>
      <c r="V39" s="200"/>
      <c r="W39" s="198">
        <f t="shared" ref="W39:BB39" si="0">SUM(W2:W38)</f>
        <v>3885876</v>
      </c>
      <c r="X39" s="198">
        <f t="shared" si="0"/>
        <v>1554351</v>
      </c>
      <c r="Y39" s="198">
        <f t="shared" si="0"/>
        <v>554780</v>
      </c>
      <c r="Z39" s="198">
        <f t="shared" si="0"/>
        <v>80236</v>
      </c>
      <c r="AA39" s="198">
        <f t="shared" si="0"/>
        <v>87742</v>
      </c>
      <c r="AB39" s="198">
        <f t="shared" si="0"/>
        <v>477167</v>
      </c>
      <c r="AC39" s="198">
        <f t="shared" si="0"/>
        <v>77467</v>
      </c>
      <c r="AD39" s="198">
        <f t="shared" si="0"/>
        <v>0</v>
      </c>
      <c r="AE39" s="198">
        <f t="shared" si="0"/>
        <v>20401</v>
      </c>
      <c r="AF39" s="198">
        <f t="shared" si="0"/>
        <v>2569</v>
      </c>
      <c r="AG39" s="198">
        <f t="shared" si="0"/>
        <v>0</v>
      </c>
      <c r="AH39" s="198">
        <f t="shared" si="0"/>
        <v>15186</v>
      </c>
      <c r="AI39" s="198">
        <f t="shared" si="0"/>
        <v>37074</v>
      </c>
      <c r="AJ39" s="198">
        <f t="shared" si="0"/>
        <v>177290</v>
      </c>
      <c r="AK39" s="198">
        <f t="shared" si="0"/>
        <v>12</v>
      </c>
      <c r="AL39" s="198">
        <f t="shared" si="0"/>
        <v>451936</v>
      </c>
      <c r="AM39" s="198">
        <f t="shared" si="0"/>
        <v>0</v>
      </c>
      <c r="AN39" s="198">
        <f t="shared" si="0"/>
        <v>1521</v>
      </c>
      <c r="AO39" s="198">
        <f t="shared" si="0"/>
        <v>67884</v>
      </c>
      <c r="AP39" s="198">
        <f t="shared" si="0"/>
        <v>30382</v>
      </c>
      <c r="AQ39" s="198">
        <f t="shared" si="0"/>
        <v>1587435</v>
      </c>
      <c r="AR39" s="198">
        <f t="shared" si="0"/>
        <v>774964</v>
      </c>
      <c r="AS39" s="198">
        <f t="shared" si="0"/>
        <v>233155</v>
      </c>
      <c r="AT39" s="198">
        <f t="shared" si="0"/>
        <v>321949</v>
      </c>
      <c r="AU39" s="198">
        <f t="shared" si="0"/>
        <v>106090</v>
      </c>
      <c r="AV39" s="198">
        <f t="shared" si="0"/>
        <v>719655</v>
      </c>
      <c r="AW39" s="198">
        <f t="shared" si="0"/>
        <v>71634</v>
      </c>
      <c r="AX39" s="198">
        <f t="shared" si="0"/>
        <v>0</v>
      </c>
      <c r="AY39" s="198">
        <f t="shared" si="0"/>
        <v>63045</v>
      </c>
      <c r="AZ39" s="198">
        <f t="shared" si="0"/>
        <v>3857</v>
      </c>
      <c r="BA39" s="198">
        <f t="shared" si="0"/>
        <v>0</v>
      </c>
      <c r="BB39" s="198">
        <f t="shared" si="0"/>
        <v>3461</v>
      </c>
      <c r="BC39" s="198">
        <f t="shared" ref="BC39:CH39" si="1">SUM(BC2:BC38)</f>
        <v>3789</v>
      </c>
      <c r="BD39" s="198">
        <f t="shared" si="1"/>
        <v>279992</v>
      </c>
      <c r="BE39" s="198">
        <f t="shared" si="1"/>
        <v>1042</v>
      </c>
      <c r="BF39" s="198">
        <f t="shared" si="1"/>
        <v>1300981</v>
      </c>
      <c r="BG39" s="198">
        <f t="shared" si="1"/>
        <v>0</v>
      </c>
      <c r="BH39" s="198">
        <f t="shared" si="1"/>
        <v>51153</v>
      </c>
      <c r="BI39" s="198">
        <f t="shared" si="1"/>
        <v>112776</v>
      </c>
      <c r="BJ39" s="198">
        <f t="shared" si="1"/>
        <v>314678</v>
      </c>
      <c r="BK39" s="198">
        <f t="shared" si="1"/>
        <v>284126</v>
      </c>
      <c r="BL39" s="198">
        <f t="shared" si="1"/>
        <v>128900</v>
      </c>
      <c r="BM39" s="198">
        <f t="shared" si="1"/>
        <v>34409</v>
      </c>
      <c r="BN39" s="198">
        <f t="shared" si="1"/>
        <v>284965</v>
      </c>
      <c r="BO39" s="198">
        <f t="shared" si="1"/>
        <v>16709</v>
      </c>
      <c r="BP39" s="198">
        <f t="shared" si="1"/>
        <v>225669</v>
      </c>
      <c r="BQ39" s="198">
        <f t="shared" si="1"/>
        <v>9479</v>
      </c>
      <c r="BR39" s="198">
        <f t="shared" si="1"/>
        <v>0</v>
      </c>
      <c r="BS39" s="198">
        <f t="shared" si="1"/>
        <v>84159</v>
      </c>
      <c r="BT39" s="198">
        <f t="shared" si="1"/>
        <v>19506</v>
      </c>
      <c r="BU39" s="198">
        <f t="shared" si="1"/>
        <v>0</v>
      </c>
      <c r="BV39" s="198">
        <f t="shared" si="1"/>
        <v>0</v>
      </c>
      <c r="BW39" s="198">
        <f t="shared" si="1"/>
        <v>0</v>
      </c>
      <c r="BX39" s="198">
        <f t="shared" si="1"/>
        <v>107959</v>
      </c>
      <c r="BY39" s="198">
        <f t="shared" si="1"/>
        <v>1322</v>
      </c>
      <c r="BZ39" s="198">
        <f t="shared" si="1"/>
        <v>405647</v>
      </c>
      <c r="CA39" s="198">
        <f t="shared" si="1"/>
        <v>0</v>
      </c>
      <c r="CB39" s="198">
        <f t="shared" si="1"/>
        <v>0</v>
      </c>
      <c r="CC39" s="198">
        <f t="shared" si="1"/>
        <v>11979</v>
      </c>
      <c r="CD39" s="198">
        <f t="shared" si="1"/>
        <v>120387</v>
      </c>
      <c r="CE39" s="198">
        <f t="shared" si="1"/>
        <v>87433</v>
      </c>
      <c r="CF39" s="198">
        <f t="shared" si="1"/>
        <v>78358</v>
      </c>
      <c r="CG39" s="198">
        <f t="shared" si="1"/>
        <v>12232</v>
      </c>
      <c r="CH39" s="198">
        <f t="shared" si="1"/>
        <v>53507</v>
      </c>
      <c r="CI39" s="198">
        <f t="shared" ref="CI39:DN39" si="2">SUM(CI2:CI38)</f>
        <v>7682</v>
      </c>
      <c r="CJ39" s="198">
        <f t="shared" si="2"/>
        <v>100505</v>
      </c>
      <c r="CK39" s="198">
        <f t="shared" si="2"/>
        <v>1974</v>
      </c>
      <c r="CL39" s="198">
        <f t="shared" si="2"/>
        <v>0</v>
      </c>
      <c r="CM39" s="198">
        <f t="shared" si="2"/>
        <v>1170</v>
      </c>
      <c r="CN39" s="198">
        <f t="shared" si="2"/>
        <v>405</v>
      </c>
      <c r="CO39" s="198">
        <f t="shared" si="2"/>
        <v>0</v>
      </c>
      <c r="CP39" s="198">
        <f t="shared" si="2"/>
        <v>0</v>
      </c>
      <c r="CQ39" s="198">
        <f t="shared" si="2"/>
        <v>0</v>
      </c>
      <c r="CR39" s="198">
        <f t="shared" si="2"/>
        <v>6882</v>
      </c>
      <c r="CS39" s="198">
        <f t="shared" si="2"/>
        <v>2155</v>
      </c>
      <c r="CT39" s="198">
        <f t="shared" si="2"/>
        <v>14219</v>
      </c>
      <c r="CU39" s="198">
        <f t="shared" si="2"/>
        <v>0</v>
      </c>
      <c r="CV39" s="198">
        <f t="shared" si="2"/>
        <v>0</v>
      </c>
      <c r="CW39" s="198">
        <f t="shared" si="2"/>
        <v>63</v>
      </c>
      <c r="CX39" s="198">
        <f t="shared" si="2"/>
        <v>7047</v>
      </c>
      <c r="CY39" s="198">
        <f t="shared" si="2"/>
        <v>0</v>
      </c>
      <c r="CZ39" s="198">
        <f t="shared" si="2"/>
        <v>0</v>
      </c>
      <c r="DA39" s="198">
        <f t="shared" si="2"/>
        <v>0</v>
      </c>
      <c r="DB39" s="198">
        <f t="shared" si="2"/>
        <v>0</v>
      </c>
      <c r="DC39" s="198">
        <f t="shared" si="2"/>
        <v>0</v>
      </c>
      <c r="DD39" s="198">
        <f t="shared" si="2"/>
        <v>0</v>
      </c>
      <c r="DE39" s="198">
        <f t="shared" si="2"/>
        <v>0</v>
      </c>
      <c r="DF39" s="198">
        <f t="shared" si="2"/>
        <v>106954</v>
      </c>
      <c r="DG39" s="198">
        <f t="shared" si="2"/>
        <v>0</v>
      </c>
      <c r="DH39" s="198">
        <f t="shared" si="2"/>
        <v>0</v>
      </c>
      <c r="DI39" s="198">
        <f t="shared" si="2"/>
        <v>13248</v>
      </c>
      <c r="DJ39" s="198">
        <f t="shared" si="2"/>
        <v>0</v>
      </c>
      <c r="DK39" s="198">
        <f t="shared" si="2"/>
        <v>0</v>
      </c>
      <c r="DL39" s="198">
        <f t="shared" si="2"/>
        <v>22676</v>
      </c>
      <c r="DM39" s="198">
        <f t="shared" si="2"/>
        <v>53599</v>
      </c>
      <c r="DN39" s="198">
        <f t="shared" si="2"/>
        <v>0</v>
      </c>
      <c r="DO39" s="198">
        <f t="shared" ref="DO39:ET39" si="3">SUM(DO2:DO38)</f>
        <v>16168</v>
      </c>
      <c r="DP39" s="198">
        <f t="shared" si="3"/>
        <v>0</v>
      </c>
      <c r="DQ39" s="198">
        <f t="shared" si="3"/>
        <v>0</v>
      </c>
      <c r="DR39" s="198">
        <f t="shared" si="3"/>
        <v>0</v>
      </c>
      <c r="DS39" s="198">
        <f t="shared" si="3"/>
        <v>216351409</v>
      </c>
      <c r="DT39" s="198">
        <f t="shared" si="3"/>
        <v>88026397</v>
      </c>
      <c r="DU39" s="198">
        <f t="shared" si="3"/>
        <v>53258337</v>
      </c>
      <c r="DV39" s="198">
        <f t="shared" si="3"/>
        <v>6349507</v>
      </c>
      <c r="DW39" s="198">
        <f t="shared" si="3"/>
        <v>5547663</v>
      </c>
      <c r="DX39" s="198">
        <f t="shared" si="3"/>
        <v>44364906</v>
      </c>
      <c r="DY39" s="198">
        <f t="shared" si="3"/>
        <v>3780664</v>
      </c>
      <c r="DZ39" s="198">
        <f t="shared" si="3"/>
        <v>455</v>
      </c>
      <c r="EA39" s="198">
        <f t="shared" si="3"/>
        <v>1924184</v>
      </c>
      <c r="EB39" s="198">
        <f t="shared" si="3"/>
        <v>384702</v>
      </c>
      <c r="EC39" s="198">
        <f t="shared" si="3"/>
        <v>0</v>
      </c>
      <c r="ED39" s="198">
        <f t="shared" si="3"/>
        <v>1287419</v>
      </c>
      <c r="EE39" s="198">
        <f t="shared" si="3"/>
        <v>3020501</v>
      </c>
      <c r="EF39" s="198">
        <f t="shared" si="3"/>
        <v>8833298</v>
      </c>
      <c r="EG39" s="198">
        <f t="shared" si="3"/>
        <v>1073</v>
      </c>
      <c r="EH39" s="198">
        <f t="shared" si="3"/>
        <v>30244263</v>
      </c>
      <c r="EI39" s="198">
        <f t="shared" si="3"/>
        <v>0</v>
      </c>
      <c r="EJ39" s="198">
        <f t="shared" si="3"/>
        <v>111205</v>
      </c>
      <c r="EK39" s="198">
        <f t="shared" si="3"/>
        <v>6788045</v>
      </c>
      <c r="EL39" s="198">
        <f t="shared" si="3"/>
        <v>2328090</v>
      </c>
      <c r="EM39" s="198">
        <f t="shared" si="3"/>
        <v>170987165</v>
      </c>
      <c r="EN39" s="198">
        <f t="shared" si="3"/>
        <v>99214155</v>
      </c>
      <c r="EO39" s="198">
        <f t="shared" si="3"/>
        <v>47470330</v>
      </c>
      <c r="EP39" s="198">
        <f t="shared" si="3"/>
        <v>32111252</v>
      </c>
      <c r="EQ39" s="198">
        <f t="shared" si="3"/>
        <v>12515609</v>
      </c>
      <c r="ER39" s="198">
        <f t="shared" si="3"/>
        <v>101929919</v>
      </c>
      <c r="ES39" s="198">
        <f t="shared" si="3"/>
        <v>6132666</v>
      </c>
      <c r="ET39" s="198">
        <f t="shared" si="3"/>
        <v>6673</v>
      </c>
      <c r="EU39" s="198">
        <f t="shared" ref="EU39:FW39" si="4">SUM(EU2:EU38)</f>
        <v>6749319</v>
      </c>
      <c r="EV39" s="198">
        <f t="shared" si="4"/>
        <v>333829</v>
      </c>
      <c r="EW39" s="198">
        <f t="shared" si="4"/>
        <v>0</v>
      </c>
      <c r="EX39" s="198">
        <f t="shared" si="4"/>
        <v>696445</v>
      </c>
      <c r="EY39" s="198">
        <f t="shared" si="4"/>
        <v>307197</v>
      </c>
      <c r="EZ39" s="198">
        <f t="shared" si="4"/>
        <v>23673803</v>
      </c>
      <c r="FA39" s="198">
        <f t="shared" si="4"/>
        <v>173802</v>
      </c>
      <c r="FB39" s="198">
        <f t="shared" si="4"/>
        <v>138731296</v>
      </c>
      <c r="FC39" s="198">
        <f t="shared" si="4"/>
        <v>0</v>
      </c>
      <c r="FD39" s="198">
        <f t="shared" si="4"/>
        <v>7115723</v>
      </c>
      <c r="FE39" s="198">
        <f t="shared" si="4"/>
        <v>14324772</v>
      </c>
      <c r="FF39" s="198">
        <f t="shared" si="4"/>
        <v>36241072</v>
      </c>
      <c r="FG39" s="198">
        <f t="shared" si="4"/>
        <v>106399051</v>
      </c>
      <c r="FH39" s="198">
        <f t="shared" si="4"/>
        <v>57627026</v>
      </c>
      <c r="FI39" s="198">
        <f t="shared" si="4"/>
        <v>22550105</v>
      </c>
      <c r="FJ39" s="198">
        <f t="shared" si="4"/>
        <v>41643413</v>
      </c>
      <c r="FK39" s="198">
        <f t="shared" si="4"/>
        <v>8846598</v>
      </c>
      <c r="FL39" s="198">
        <f t="shared" si="4"/>
        <v>88727335</v>
      </c>
      <c r="FM39" s="198">
        <f t="shared" si="4"/>
        <v>2655073</v>
      </c>
      <c r="FN39" s="198">
        <f t="shared" si="4"/>
        <v>2084</v>
      </c>
      <c r="FO39" s="198">
        <f t="shared" si="4"/>
        <v>11395135</v>
      </c>
      <c r="FP39" s="198">
        <f t="shared" si="4"/>
        <v>4342073</v>
      </c>
      <c r="FQ39" s="198">
        <f t="shared" si="4"/>
        <v>0</v>
      </c>
      <c r="FR39" s="198">
        <f t="shared" si="4"/>
        <v>0</v>
      </c>
      <c r="FS39" s="198">
        <f t="shared" si="4"/>
        <v>0</v>
      </c>
      <c r="FT39" s="198">
        <f t="shared" si="4"/>
        <v>20926621</v>
      </c>
      <c r="FU39" s="198">
        <f t="shared" si="4"/>
        <v>2544991</v>
      </c>
      <c r="FV39" s="198">
        <f t="shared" si="4"/>
        <v>93760483</v>
      </c>
      <c r="FW39" s="198">
        <f t="shared" si="4"/>
        <v>0</v>
      </c>
      <c r="FX39" s="198">
        <f t="shared" ref="FX39:HN39" si="5">SUM(FX2:FX38)</f>
        <v>0</v>
      </c>
      <c r="FY39" s="198">
        <f t="shared" si="5"/>
        <v>3565912</v>
      </c>
      <c r="FZ39" s="198">
        <f t="shared" si="5"/>
        <v>18530863</v>
      </c>
      <c r="GA39" s="198">
        <f t="shared" si="5"/>
        <v>99741716</v>
      </c>
      <c r="GB39" s="198">
        <f t="shared" si="5"/>
        <v>86024369</v>
      </c>
      <c r="GC39" s="198">
        <f t="shared" si="5"/>
        <v>10235671</v>
      </c>
      <c r="GD39" s="198">
        <f t="shared" si="5"/>
        <v>29426100</v>
      </c>
      <c r="GE39" s="198">
        <f t="shared" si="5"/>
        <v>6269385</v>
      </c>
      <c r="GF39" s="198">
        <f t="shared" si="5"/>
        <v>107463795</v>
      </c>
      <c r="GG39" s="198">
        <f t="shared" si="5"/>
        <v>2023886</v>
      </c>
      <c r="GH39" s="198">
        <f t="shared" si="5"/>
        <v>2084</v>
      </c>
      <c r="GI39" s="198">
        <f t="shared" si="5"/>
        <v>2060574</v>
      </c>
      <c r="GJ39" s="198">
        <f t="shared" si="5"/>
        <v>342348</v>
      </c>
      <c r="GK39" s="198">
        <f t="shared" si="5"/>
        <v>0</v>
      </c>
      <c r="GL39" s="198">
        <f t="shared" si="5"/>
        <v>0</v>
      </c>
      <c r="GM39" s="198">
        <f t="shared" si="5"/>
        <v>0</v>
      </c>
      <c r="GN39" s="198">
        <f t="shared" si="5"/>
        <v>6889659</v>
      </c>
      <c r="GO39" s="198">
        <f t="shared" si="5"/>
        <v>4334424</v>
      </c>
      <c r="GP39" s="198">
        <f t="shared" si="5"/>
        <v>37769389</v>
      </c>
      <c r="GQ39" s="198">
        <f t="shared" si="5"/>
        <v>0</v>
      </c>
      <c r="GR39" s="198">
        <f t="shared" si="5"/>
        <v>0</v>
      </c>
      <c r="GS39" s="198">
        <f t="shared" si="5"/>
        <v>46717</v>
      </c>
      <c r="GT39" s="198">
        <f t="shared" si="5"/>
        <v>5476717</v>
      </c>
      <c r="GU39" s="198">
        <f t="shared" si="5"/>
        <v>0</v>
      </c>
      <c r="GV39" s="198">
        <f t="shared" si="5"/>
        <v>0</v>
      </c>
      <c r="GW39" s="198">
        <f t="shared" si="5"/>
        <v>0</v>
      </c>
      <c r="GX39" s="198">
        <f t="shared" si="5"/>
        <v>2717</v>
      </c>
      <c r="GY39" s="198">
        <f t="shared" si="5"/>
        <v>0</v>
      </c>
      <c r="GZ39" s="198">
        <f t="shared" si="5"/>
        <v>0</v>
      </c>
      <c r="HA39" s="198">
        <f t="shared" si="5"/>
        <v>0</v>
      </c>
      <c r="HB39" s="198">
        <f t="shared" si="5"/>
        <v>44074253</v>
      </c>
      <c r="HC39" s="198">
        <f t="shared" si="5"/>
        <v>0</v>
      </c>
      <c r="HD39" s="198">
        <f t="shared" si="5"/>
        <v>0</v>
      </c>
      <c r="HE39" s="198">
        <f t="shared" si="5"/>
        <v>0</v>
      </c>
      <c r="HF39" s="198">
        <f t="shared" si="5"/>
        <v>0</v>
      </c>
      <c r="HG39" s="198">
        <f t="shared" si="5"/>
        <v>0</v>
      </c>
      <c r="HH39" s="198">
        <f t="shared" si="5"/>
        <v>6163070</v>
      </c>
      <c r="HI39" s="198">
        <f t="shared" si="5"/>
        <v>10847957</v>
      </c>
      <c r="HJ39" s="198">
        <f t="shared" si="5"/>
        <v>0</v>
      </c>
      <c r="HK39" s="198">
        <f t="shared" si="5"/>
        <v>5228184</v>
      </c>
      <c r="HL39" s="198">
        <f t="shared" si="5"/>
        <v>0</v>
      </c>
      <c r="HM39" s="198">
        <f t="shared" si="5"/>
        <v>0</v>
      </c>
      <c r="HN39" s="198">
        <f t="shared" si="5"/>
        <v>0</v>
      </c>
    </row>
    <row r="40" spans="1:446" x14ac:dyDescent="0.2">
      <c r="C40" s="188">
        <f>COUNTIF(C2:C37,"&lt;&gt;0")</f>
        <v>1</v>
      </c>
      <c r="HP40" s="265"/>
      <c r="HQ40" s="265"/>
      <c r="HR40" s="265"/>
      <c r="HS40" s="265"/>
      <c r="HT40" s="265"/>
      <c r="HU40" s="265"/>
      <c r="HV40" s="265"/>
      <c r="HW40" s="265"/>
      <c r="HX40" s="265"/>
      <c r="HY40" s="265"/>
      <c r="HZ40" s="265"/>
      <c r="IA40" s="265"/>
      <c r="IB40" s="265"/>
      <c r="IC40" s="265"/>
      <c r="ID40" s="265"/>
      <c r="IE40" s="265"/>
      <c r="IF40" s="265"/>
      <c r="IG40" s="265"/>
      <c r="IH40" s="265"/>
      <c r="II40" s="265"/>
      <c r="IJ40" s="265"/>
      <c r="IK40" s="265"/>
      <c r="IL40" s="265"/>
      <c r="IM40" s="265"/>
      <c r="IN40" s="265"/>
      <c r="IO40" s="265"/>
      <c r="IP40" s="265"/>
      <c r="IQ40" s="265"/>
      <c r="IR40" s="265"/>
      <c r="IS40" s="265"/>
      <c r="IT40" s="265"/>
      <c r="IU40" s="265"/>
      <c r="IV40" s="265"/>
      <c r="IW40" s="265"/>
      <c r="IX40" s="265"/>
      <c r="IY40" s="265"/>
      <c r="IZ40" s="265"/>
      <c r="JA40" s="265"/>
      <c r="JB40" s="265"/>
      <c r="JC40" s="265"/>
      <c r="JD40" s="265"/>
      <c r="JE40" s="265"/>
      <c r="JF40" s="265"/>
      <c r="JG40" s="265"/>
      <c r="JH40" s="265"/>
      <c r="JI40" s="265"/>
      <c r="JJ40" s="265"/>
      <c r="JK40" s="265"/>
      <c r="JL40" s="265"/>
      <c r="JM40" s="265"/>
      <c r="JN40" s="265"/>
      <c r="JO40" s="265"/>
      <c r="JP40" s="265"/>
      <c r="JQ40" s="265"/>
      <c r="JR40" s="265"/>
      <c r="JS40" s="265"/>
      <c r="JT40" s="265"/>
      <c r="JU40" s="265"/>
      <c r="JV40" s="265"/>
      <c r="JW40" s="265"/>
      <c r="JX40" s="265"/>
      <c r="JY40" s="265"/>
      <c r="JZ40" s="265"/>
      <c r="KA40" s="265"/>
      <c r="KB40" s="265"/>
      <c r="KC40" s="265"/>
      <c r="KD40" s="265"/>
      <c r="KE40" s="265"/>
      <c r="KF40" s="265"/>
      <c r="KG40" s="265"/>
      <c r="KH40" s="265"/>
      <c r="KI40" s="265"/>
      <c r="KJ40" s="265"/>
      <c r="KK40" s="265"/>
      <c r="KL40" s="265"/>
      <c r="KM40" s="265"/>
      <c r="KN40" s="265"/>
      <c r="KO40" s="265"/>
      <c r="KP40" s="265"/>
      <c r="KQ40" s="265"/>
      <c r="KR40" s="265"/>
      <c r="KS40" s="265"/>
      <c r="KT40" s="265"/>
      <c r="KU40" s="265"/>
      <c r="KV40" s="265"/>
      <c r="KW40" s="265"/>
      <c r="KX40" s="265"/>
      <c r="KY40" s="265"/>
      <c r="KZ40" s="265"/>
      <c r="LA40" s="265"/>
      <c r="LB40" s="265"/>
      <c r="LC40" s="265"/>
      <c r="LD40" s="265"/>
      <c r="LE40" s="265"/>
      <c r="LF40" s="265"/>
      <c r="LG40" s="265"/>
      <c r="LH40" s="265"/>
      <c r="LI40" s="265"/>
      <c r="LJ40" s="265"/>
      <c r="LK40" s="265"/>
      <c r="LL40" s="265"/>
      <c r="LM40" s="265"/>
      <c r="LN40" s="265"/>
      <c r="LO40" s="265"/>
      <c r="LP40" s="265"/>
      <c r="LQ40" s="265"/>
      <c r="LR40" s="265"/>
      <c r="LS40" s="265"/>
      <c r="LT40" s="265"/>
      <c r="LU40" s="265"/>
      <c r="LV40" s="265"/>
      <c r="LW40" s="265"/>
      <c r="LX40" s="265"/>
      <c r="LY40" s="265"/>
      <c r="LZ40" s="265"/>
      <c r="MA40" s="265"/>
      <c r="MB40" s="265"/>
      <c r="MC40" s="265"/>
      <c r="MD40" s="265"/>
      <c r="ME40" s="265"/>
      <c r="MF40" s="265"/>
      <c r="MG40" s="265"/>
      <c r="MH40" s="265"/>
      <c r="MI40" s="265"/>
      <c r="MJ40" s="265"/>
      <c r="MK40" s="265"/>
      <c r="ML40" s="265"/>
      <c r="MM40" s="265"/>
      <c r="MN40" s="265"/>
      <c r="MO40" s="265"/>
      <c r="MP40" s="265"/>
      <c r="MQ40" s="265"/>
      <c r="MR40" s="265"/>
      <c r="MS40" s="265"/>
      <c r="MT40" s="265"/>
      <c r="MU40" s="265"/>
      <c r="MV40" s="265"/>
      <c r="MW40" s="265"/>
      <c r="MX40" s="265"/>
      <c r="MY40" s="265"/>
      <c r="MZ40" s="265"/>
      <c r="NA40" s="265"/>
      <c r="NB40" s="265"/>
      <c r="NC40" s="265"/>
      <c r="ND40" s="265"/>
      <c r="NE40" s="265"/>
      <c r="NF40" s="265"/>
      <c r="NG40" s="265"/>
      <c r="NH40" s="265"/>
      <c r="NI40" s="265"/>
      <c r="NJ40" s="265"/>
      <c r="NK40" s="265"/>
      <c r="NL40" s="265"/>
      <c r="NM40" s="265"/>
      <c r="NN40" s="265"/>
      <c r="NO40" s="265"/>
      <c r="NP40" s="265"/>
      <c r="NQ40" s="265"/>
      <c r="NR40" s="265"/>
      <c r="NS40" s="265"/>
      <c r="NT40" s="265"/>
      <c r="NU40" s="265"/>
      <c r="NV40" s="265"/>
      <c r="NW40" s="265"/>
      <c r="NX40" s="265"/>
      <c r="NY40" s="265"/>
      <c r="NZ40" s="265"/>
      <c r="OA40" s="265"/>
      <c r="OB40" s="265"/>
      <c r="OC40" s="265"/>
      <c r="OD40" s="265"/>
      <c r="OE40" s="265"/>
      <c r="OF40" s="265"/>
      <c r="OG40" s="265"/>
      <c r="OH40" s="265"/>
      <c r="OI40" s="265"/>
      <c r="OJ40" s="265"/>
      <c r="OK40" s="265"/>
      <c r="OL40" s="265"/>
      <c r="OM40" s="265"/>
      <c r="ON40" s="265"/>
      <c r="OO40" s="265"/>
      <c r="OP40" s="265"/>
      <c r="OQ40" s="265"/>
      <c r="OR40" s="265"/>
      <c r="OS40" s="265"/>
      <c r="OT40" s="265"/>
      <c r="OU40" s="265"/>
      <c r="OV40" s="265"/>
      <c r="OW40" s="265"/>
      <c r="OX40" s="265"/>
      <c r="OY40" s="265"/>
      <c r="OZ40" s="265"/>
      <c r="PA40" s="265"/>
      <c r="PB40" s="265"/>
      <c r="PC40" s="265"/>
      <c r="PD40" s="265"/>
      <c r="PE40" s="265"/>
      <c r="PF40" s="265"/>
      <c r="PG40" s="265"/>
      <c r="PH40" s="265"/>
      <c r="PI40" s="265"/>
      <c r="PJ40" s="265"/>
      <c r="PK40" s="265"/>
      <c r="PL40" s="265"/>
      <c r="PM40" s="265"/>
      <c r="PN40" s="265"/>
      <c r="PO40" s="265"/>
      <c r="PP40" s="265"/>
      <c r="PQ40" s="265"/>
      <c r="PR40" s="265"/>
      <c r="PS40" s="265"/>
      <c r="PT40" s="265"/>
      <c r="PU40" s="265"/>
      <c r="PV40" s="265"/>
      <c r="PW40" s="265"/>
      <c r="PX40" s="265"/>
      <c r="PY40" s="265"/>
      <c r="PZ40" s="265"/>
      <c r="QA40" s="265"/>
      <c r="QB40" s="265"/>
      <c r="QC40" s="265"/>
      <c r="QD40" s="265"/>
    </row>
    <row r="41" spans="1:446" x14ac:dyDescent="0.2">
      <c r="E41" s="191"/>
      <c r="F41" s="191"/>
      <c r="O41" s="265"/>
      <c r="P41" s="265"/>
      <c r="Q41" s="265"/>
      <c r="R41" s="265"/>
      <c r="S41" s="265"/>
      <c r="T41" s="265"/>
      <c r="U41" s="265"/>
      <c r="V41" s="265"/>
      <c r="W41" s="265"/>
      <c r="X41" s="265"/>
      <c r="Y41" s="265"/>
      <c r="Z41" s="265"/>
      <c r="AA41" s="265"/>
      <c r="AB41" s="265"/>
    </row>
    <row r="42" spans="1:446" x14ac:dyDescent="0.2">
      <c r="A42" s="188" t="s">
        <v>949</v>
      </c>
      <c r="E42" s="191"/>
      <c r="F42" s="191"/>
      <c r="O42" s="264"/>
      <c r="P42" s="264"/>
      <c r="Q42" s="264"/>
      <c r="R42" s="264"/>
      <c r="S42" s="264"/>
      <c r="T42" s="264"/>
      <c r="U42" s="264"/>
      <c r="V42" s="264"/>
    </row>
    <row r="43" spans="1:446" x14ac:dyDescent="0.2">
      <c r="E43" s="191"/>
      <c r="F43" s="191"/>
      <c r="O43" s="264"/>
      <c r="P43" s="264"/>
      <c r="Q43" s="264"/>
      <c r="R43" s="264"/>
      <c r="S43" s="264"/>
      <c r="T43" s="264"/>
      <c r="U43" s="264"/>
      <c r="V43" s="264"/>
    </row>
    <row r="44" spans="1:446" x14ac:dyDescent="0.2">
      <c r="D44" s="265"/>
      <c r="E44" s="264"/>
      <c r="F44" s="264"/>
      <c r="G44" s="265"/>
      <c r="H44" s="265"/>
      <c r="I44" s="265"/>
      <c r="J44" s="265"/>
      <c r="K44" s="265"/>
      <c r="L44" s="265"/>
      <c r="M44" s="265"/>
      <c r="N44" s="265"/>
      <c r="O44" s="264"/>
      <c r="P44" s="264"/>
      <c r="Q44" s="264"/>
      <c r="R44" s="264"/>
      <c r="S44" s="264"/>
      <c r="T44" s="264"/>
      <c r="U44" s="264"/>
    </row>
    <row r="45" spans="1:446" x14ac:dyDescent="0.2">
      <c r="E45" s="191"/>
      <c r="F45" s="191"/>
      <c r="O45" s="264"/>
      <c r="P45" s="264"/>
    </row>
    <row r="46" spans="1:446" x14ac:dyDescent="0.2">
      <c r="E46" s="191"/>
      <c r="F46" s="191"/>
      <c r="O46" s="264"/>
      <c r="P46" s="264"/>
    </row>
    <row r="47" spans="1:446" x14ac:dyDescent="0.2">
      <c r="E47" s="191"/>
      <c r="F47" s="191"/>
      <c r="O47" s="264"/>
      <c r="P47" s="264"/>
    </row>
    <row r="48" spans="1:446" x14ac:dyDescent="0.2">
      <c r="E48" s="191"/>
      <c r="F48" s="191"/>
      <c r="O48" s="264"/>
      <c r="P48" s="264"/>
    </row>
    <row r="49" spans="3:222" x14ac:dyDescent="0.2">
      <c r="C49" s="323"/>
      <c r="E49" s="191"/>
      <c r="F49" s="191"/>
      <c r="O49" s="264"/>
      <c r="P49" s="264"/>
      <c r="DS49" s="323"/>
      <c r="DT49" s="323"/>
      <c r="DU49" s="323"/>
      <c r="DV49" s="323"/>
      <c r="DW49" s="323"/>
      <c r="DX49" s="323"/>
      <c r="DY49" s="323"/>
      <c r="DZ49" s="323"/>
      <c r="EA49" s="323"/>
      <c r="EB49" s="323"/>
      <c r="EC49" s="323"/>
      <c r="ED49" s="323"/>
      <c r="EE49" s="323"/>
      <c r="EF49" s="323"/>
      <c r="EG49" s="323"/>
      <c r="EH49" s="323"/>
      <c r="EI49" s="323"/>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323"/>
      <c r="FV49" s="323"/>
      <c r="FW49" s="323"/>
      <c r="FX49" s="323"/>
      <c r="FY49" s="323"/>
      <c r="FZ49" s="323"/>
      <c r="GA49" s="323"/>
      <c r="GB49" s="323"/>
      <c r="GC49" s="323"/>
      <c r="GD49" s="323"/>
      <c r="GE49" s="323"/>
      <c r="GF49" s="323"/>
      <c r="GG49" s="323"/>
      <c r="GH49" s="323"/>
      <c r="GI49" s="323"/>
      <c r="GJ49" s="323"/>
      <c r="GK49" s="323"/>
      <c r="GL49" s="323"/>
      <c r="GM49" s="323"/>
      <c r="GN49" s="323"/>
      <c r="GO49" s="323"/>
      <c r="GP49" s="323"/>
      <c r="GQ49" s="323"/>
      <c r="GR49" s="323"/>
      <c r="GS49" s="323"/>
      <c r="GT49" s="323"/>
      <c r="GU49" s="323"/>
      <c r="GV49" s="323"/>
      <c r="GW49" s="323"/>
      <c r="GX49" s="323"/>
      <c r="GY49" s="323"/>
      <c r="GZ49" s="323"/>
      <c r="HA49" s="323"/>
      <c r="HB49" s="323"/>
      <c r="HC49" s="323"/>
      <c r="HD49" s="323"/>
      <c r="HE49" s="323"/>
      <c r="HF49" s="323"/>
      <c r="HG49" s="323"/>
      <c r="HH49" s="323"/>
      <c r="HI49" s="323"/>
      <c r="HJ49" s="323"/>
      <c r="HK49" s="323"/>
      <c r="HL49" s="323"/>
      <c r="HM49" s="323"/>
      <c r="HN49" s="323"/>
    </row>
    <row r="50" spans="3:222" x14ac:dyDescent="0.2">
      <c r="E50" s="191"/>
      <c r="F50" s="191"/>
      <c r="O50" s="264"/>
      <c r="P50" s="264"/>
    </row>
    <row r="51" spans="3:222" x14ac:dyDescent="0.2">
      <c r="E51" s="191"/>
      <c r="F51" s="191"/>
      <c r="O51" s="264"/>
      <c r="P51" s="264"/>
    </row>
    <row r="52" spans="3:222" x14ac:dyDescent="0.2">
      <c r="E52" s="191"/>
      <c r="F52" s="191"/>
      <c r="O52" s="264"/>
      <c r="P52" s="264"/>
    </row>
    <row r="53" spans="3:222" x14ac:dyDescent="0.2">
      <c r="E53" s="191"/>
      <c r="F53" s="191"/>
      <c r="O53" s="264"/>
      <c r="P53" s="264"/>
    </row>
    <row r="54" spans="3:222" x14ac:dyDescent="0.2">
      <c r="E54" s="191"/>
      <c r="F54" s="191"/>
      <c r="O54" s="264"/>
      <c r="P54" s="264"/>
    </row>
    <row r="55" spans="3:222" x14ac:dyDescent="0.2">
      <c r="E55" s="191"/>
      <c r="F55" s="191"/>
      <c r="O55" s="264"/>
      <c r="P55" s="264"/>
    </row>
    <row r="56" spans="3:222" x14ac:dyDescent="0.2">
      <c r="E56" s="191"/>
      <c r="F56" s="191"/>
      <c r="O56" s="264"/>
      <c r="P56" s="264"/>
    </row>
    <row r="57" spans="3:222" x14ac:dyDescent="0.2">
      <c r="E57" s="191"/>
      <c r="F57" s="191"/>
      <c r="O57" s="264"/>
      <c r="P57" s="264"/>
    </row>
    <row r="58" spans="3:222" x14ac:dyDescent="0.2">
      <c r="E58" s="191"/>
      <c r="F58" s="191"/>
      <c r="O58" s="264"/>
      <c r="P58" s="264"/>
    </row>
    <row r="59" spans="3:222" x14ac:dyDescent="0.2">
      <c r="E59" s="191"/>
      <c r="F59" s="191"/>
      <c r="O59" s="264"/>
      <c r="P59" s="264"/>
    </row>
    <row r="60" spans="3:222" x14ac:dyDescent="0.2">
      <c r="E60" s="191"/>
      <c r="F60" s="191"/>
      <c r="O60" s="264"/>
      <c r="P60" s="264"/>
    </row>
    <row r="61" spans="3:222" x14ac:dyDescent="0.2">
      <c r="E61" s="191"/>
      <c r="F61" s="191"/>
      <c r="O61" s="264"/>
      <c r="P61" s="264"/>
    </row>
    <row r="62" spans="3:222" x14ac:dyDescent="0.2">
      <c r="E62" s="191"/>
      <c r="F62" s="191"/>
      <c r="O62" s="264"/>
      <c r="P62" s="264"/>
    </row>
    <row r="63" spans="3:222" x14ac:dyDescent="0.2">
      <c r="E63" s="191"/>
      <c r="F63" s="191"/>
      <c r="O63" s="264"/>
      <c r="P63" s="264"/>
    </row>
    <row r="64" spans="3:222" x14ac:dyDescent="0.2">
      <c r="E64" s="191"/>
      <c r="F64" s="191"/>
      <c r="O64" s="264"/>
      <c r="P64" s="264"/>
    </row>
    <row r="65" spans="5:16" x14ac:dyDescent="0.2">
      <c r="E65" s="191"/>
      <c r="F65" s="191"/>
      <c r="O65" s="264"/>
      <c r="P65" s="264"/>
    </row>
    <row r="66" spans="5:16" x14ac:dyDescent="0.2">
      <c r="E66" s="191"/>
      <c r="F66" s="191"/>
      <c r="O66" s="264"/>
      <c r="P66" s="264"/>
    </row>
    <row r="67" spans="5:16" x14ac:dyDescent="0.2">
      <c r="E67" s="191"/>
      <c r="F67" s="191"/>
      <c r="O67" s="264"/>
      <c r="P67" s="264"/>
    </row>
    <row r="68" spans="5:16" x14ac:dyDescent="0.2">
      <c r="E68" s="191"/>
      <c r="F68" s="191"/>
      <c r="O68" s="264"/>
      <c r="P68" s="264"/>
    </row>
    <row r="69" spans="5:16" x14ac:dyDescent="0.2">
      <c r="E69" s="191"/>
      <c r="F69" s="191"/>
      <c r="O69" s="264"/>
      <c r="P69" s="264"/>
    </row>
    <row r="70" spans="5:16" x14ac:dyDescent="0.2">
      <c r="E70" s="191"/>
      <c r="F70" s="191"/>
      <c r="O70" s="264"/>
      <c r="P70" s="264"/>
    </row>
    <row r="71" spans="5:16" x14ac:dyDescent="0.2">
      <c r="E71" s="191"/>
      <c r="F71" s="191"/>
      <c r="O71" s="264"/>
      <c r="P71" s="264"/>
    </row>
    <row r="72" spans="5:16" x14ac:dyDescent="0.2">
      <c r="E72" s="191"/>
      <c r="F72" s="191"/>
      <c r="O72" s="264"/>
      <c r="P72" s="264"/>
    </row>
    <row r="73" spans="5:16" x14ac:dyDescent="0.2">
      <c r="E73" s="191"/>
      <c r="F73" s="191"/>
      <c r="O73" s="264"/>
      <c r="P73" s="264"/>
    </row>
    <row r="74" spans="5:16" x14ac:dyDescent="0.2">
      <c r="E74" s="191"/>
      <c r="F74" s="191"/>
      <c r="O74" s="264"/>
      <c r="P74" s="264"/>
    </row>
    <row r="75" spans="5:16" x14ac:dyDescent="0.2">
      <c r="E75" s="191"/>
      <c r="F75" s="191"/>
      <c r="O75" s="264"/>
      <c r="P75" s="264"/>
    </row>
    <row r="76" spans="5:16" x14ac:dyDescent="0.2">
      <c r="E76" s="191"/>
      <c r="F76" s="191"/>
      <c r="O76" s="264"/>
      <c r="P76" s="264"/>
    </row>
    <row r="77" spans="5:16" x14ac:dyDescent="0.2">
      <c r="E77" s="191"/>
      <c r="F77" s="191"/>
      <c r="O77" s="264"/>
      <c r="P77" s="264"/>
    </row>
    <row r="78" spans="5:16" x14ac:dyDescent="0.2">
      <c r="O78" s="264"/>
      <c r="P78" s="264"/>
    </row>
    <row r="79" spans="5:16" x14ac:dyDescent="0.2">
      <c r="O79" s="264"/>
      <c r="P79" s="264"/>
    </row>
    <row r="82" spans="17:237" x14ac:dyDescent="0.2">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191"/>
      <c r="DC82" s="191"/>
      <c r="DD82" s="191"/>
      <c r="DE82" s="191"/>
      <c r="DF82" s="191"/>
      <c r="DG82" s="191"/>
      <c r="DH82" s="191"/>
      <c r="DI82" s="191"/>
      <c r="DJ82" s="191"/>
      <c r="DK82" s="191"/>
      <c r="DL82" s="191"/>
      <c r="DM82" s="191"/>
      <c r="DN82" s="191"/>
      <c r="DO82" s="191"/>
      <c r="DP82" s="191"/>
      <c r="DQ82" s="191"/>
      <c r="DR82" s="191"/>
      <c r="DS82" s="191"/>
      <c r="DT82" s="191"/>
      <c r="DU82" s="191"/>
      <c r="DV82" s="191"/>
      <c r="DW82" s="191"/>
      <c r="DX82" s="191"/>
      <c r="DY82" s="191"/>
      <c r="DZ82" s="191"/>
      <c r="EA82" s="191"/>
      <c r="EB82" s="191"/>
      <c r="EC82" s="191"/>
      <c r="ED82" s="191"/>
      <c r="EE82" s="191"/>
      <c r="EF82" s="191"/>
      <c r="EG82" s="191"/>
      <c r="EH82" s="191"/>
      <c r="EI82" s="191"/>
      <c r="EJ82" s="191"/>
      <c r="EK82" s="191"/>
      <c r="EL82" s="191"/>
      <c r="EM82" s="191"/>
      <c r="EN82" s="191"/>
      <c r="EO82" s="191"/>
      <c r="EP82" s="191"/>
      <c r="EQ82" s="191"/>
      <c r="ER82" s="191"/>
      <c r="ES82" s="191"/>
      <c r="ET82" s="191"/>
      <c r="EU82" s="191"/>
      <c r="EV82" s="191"/>
      <c r="EW82" s="191"/>
      <c r="EX82" s="191"/>
      <c r="EY82" s="191"/>
      <c r="EZ82" s="191"/>
      <c r="FA82" s="191"/>
      <c r="FB82" s="191"/>
      <c r="FC82" s="191"/>
      <c r="FD82" s="191"/>
      <c r="FE82" s="191"/>
      <c r="FF82" s="191"/>
      <c r="FG82" s="191"/>
      <c r="FH82" s="191"/>
      <c r="FI82" s="191"/>
      <c r="FJ82" s="191"/>
      <c r="FK82" s="191"/>
      <c r="FL82" s="191"/>
      <c r="FM82" s="191"/>
      <c r="FN82" s="191"/>
      <c r="FO82" s="191"/>
      <c r="FP82" s="191"/>
      <c r="FQ82" s="191"/>
      <c r="FR82" s="191"/>
      <c r="FS82" s="191"/>
      <c r="FT82" s="191"/>
      <c r="FU82" s="191"/>
      <c r="FV82" s="191"/>
      <c r="FW82" s="191"/>
      <c r="FX82" s="191"/>
      <c r="FY82" s="191"/>
      <c r="FZ82" s="191"/>
      <c r="GA82" s="191"/>
      <c r="GB82" s="191"/>
      <c r="GC82" s="191"/>
      <c r="GD82" s="191"/>
      <c r="GE82" s="191"/>
      <c r="GF82" s="191"/>
      <c r="GG82" s="191"/>
      <c r="GH82" s="191"/>
      <c r="GI82" s="191"/>
      <c r="GJ82" s="191"/>
      <c r="GK82" s="191"/>
      <c r="GL82" s="191"/>
      <c r="GM82" s="191"/>
      <c r="GN82" s="191"/>
      <c r="GO82" s="191"/>
      <c r="GP82" s="191"/>
      <c r="GQ82" s="191"/>
      <c r="GR82" s="191"/>
      <c r="GS82" s="191"/>
      <c r="GT82" s="191"/>
      <c r="GU82" s="191"/>
      <c r="GV82" s="191"/>
      <c r="GW82" s="191"/>
      <c r="GX82" s="191"/>
      <c r="GY82" s="191"/>
      <c r="GZ82" s="191"/>
      <c r="HA82" s="191"/>
      <c r="HB82" s="191"/>
      <c r="HC82" s="191"/>
      <c r="HD82" s="191"/>
      <c r="HE82" s="191"/>
      <c r="HF82" s="191"/>
      <c r="HG82" s="191"/>
      <c r="HH82" s="191"/>
    </row>
    <row r="83" spans="17:237" x14ac:dyDescent="0.2">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c r="CX83" s="191"/>
      <c r="CY83" s="191"/>
      <c r="CZ83" s="191"/>
      <c r="DA83" s="191"/>
      <c r="DB83" s="191"/>
      <c r="DC83" s="191"/>
      <c r="DD83" s="191"/>
      <c r="DE83" s="191"/>
      <c r="DF83" s="191"/>
      <c r="DG83" s="191"/>
      <c r="DH83" s="191"/>
      <c r="DI83" s="191"/>
      <c r="DJ83" s="191"/>
      <c r="DK83" s="191"/>
      <c r="DL83" s="191"/>
      <c r="DM83" s="191"/>
      <c r="DN83" s="191"/>
      <c r="DO83" s="191"/>
      <c r="DP83" s="191"/>
      <c r="DQ83" s="191"/>
      <c r="DR83" s="191"/>
      <c r="DS83" s="191"/>
      <c r="DT83" s="191"/>
      <c r="DU83" s="191"/>
      <c r="DV83" s="191"/>
      <c r="DW83" s="191"/>
      <c r="DX83" s="191"/>
      <c r="DY83" s="191"/>
      <c r="DZ83" s="191"/>
      <c r="EA83" s="191"/>
      <c r="EB83" s="191"/>
      <c r="EC83" s="191"/>
      <c r="ED83" s="191"/>
      <c r="EE83" s="191"/>
      <c r="EF83" s="191"/>
      <c r="EG83" s="191"/>
      <c r="EH83" s="191"/>
      <c r="EI83" s="191"/>
      <c r="EJ83" s="191"/>
      <c r="EK83" s="191"/>
      <c r="EL83" s="191"/>
      <c r="EM83" s="191"/>
      <c r="EN83" s="191"/>
      <c r="EO83" s="191"/>
      <c r="EP83" s="191"/>
      <c r="EQ83" s="191"/>
      <c r="ER83" s="191"/>
      <c r="ES83" s="191"/>
      <c r="ET83" s="191"/>
      <c r="EU83" s="191"/>
      <c r="EV83" s="191"/>
      <c r="EW83" s="191"/>
      <c r="EX83" s="191"/>
      <c r="EY83" s="191"/>
      <c r="EZ83" s="191"/>
      <c r="FA83" s="191"/>
      <c r="FB83" s="191"/>
      <c r="FC83" s="191"/>
      <c r="FD83" s="191"/>
      <c r="FE83" s="191"/>
      <c r="FF83" s="191"/>
      <c r="FG83" s="191"/>
      <c r="FH83" s="191"/>
      <c r="FI83" s="191"/>
      <c r="FJ83" s="191"/>
      <c r="FK83" s="191"/>
      <c r="FL83" s="191"/>
      <c r="FM83" s="191"/>
      <c r="FN83" s="191"/>
      <c r="FO83" s="191"/>
      <c r="FP83" s="191"/>
      <c r="FQ83" s="191"/>
      <c r="FR83" s="191"/>
      <c r="FS83" s="191"/>
      <c r="FT83" s="191"/>
      <c r="FU83" s="191"/>
      <c r="FV83" s="191"/>
      <c r="FW83" s="191"/>
      <c r="FX83" s="191"/>
      <c r="FY83" s="191"/>
      <c r="FZ83" s="191"/>
      <c r="GA83" s="191"/>
      <c r="GB83" s="191"/>
      <c r="GC83" s="191"/>
      <c r="GD83" s="191"/>
      <c r="GE83" s="191"/>
      <c r="GF83" s="191"/>
      <c r="GG83" s="191"/>
      <c r="GH83" s="191"/>
      <c r="GI83" s="191"/>
      <c r="GJ83" s="191"/>
      <c r="GK83" s="191"/>
      <c r="GL83" s="191"/>
      <c r="GM83" s="191"/>
      <c r="GN83" s="191"/>
      <c r="GO83" s="191"/>
      <c r="GP83" s="191"/>
      <c r="GQ83" s="191"/>
      <c r="GR83" s="191"/>
      <c r="GS83" s="191"/>
      <c r="GT83" s="191"/>
      <c r="GU83" s="191"/>
      <c r="GV83" s="191"/>
      <c r="GW83" s="191"/>
      <c r="GX83" s="191"/>
      <c r="GY83" s="191"/>
      <c r="GZ83" s="191"/>
      <c r="HA83" s="191"/>
      <c r="HB83" s="191"/>
      <c r="HC83" s="191"/>
      <c r="HD83" s="191"/>
      <c r="HE83" s="191"/>
      <c r="HF83" s="191"/>
      <c r="HG83" s="191"/>
      <c r="HH83" s="191"/>
      <c r="HI83" s="191"/>
      <c r="HJ83" s="191"/>
      <c r="HK83" s="191"/>
      <c r="HL83" s="191"/>
      <c r="HM83" s="191"/>
      <c r="HN83" s="191"/>
      <c r="HO83" s="191"/>
      <c r="HP83" s="191"/>
      <c r="HQ83" s="191"/>
      <c r="HR83" s="191"/>
      <c r="HS83" s="191"/>
      <c r="HT83" s="191"/>
      <c r="HU83" s="191"/>
      <c r="HV83" s="191"/>
      <c r="HW83" s="191"/>
      <c r="HX83" s="191"/>
    </row>
    <row r="84" spans="17:237" x14ac:dyDescent="0.2">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191"/>
      <c r="DC84" s="191"/>
      <c r="DD84" s="191"/>
      <c r="DE84" s="191"/>
      <c r="DF84" s="191"/>
      <c r="DG84" s="191"/>
      <c r="DH84" s="191"/>
      <c r="DI84" s="191"/>
      <c r="DJ84" s="191"/>
      <c r="DK84" s="191"/>
      <c r="DL84" s="191"/>
      <c r="DM84" s="191"/>
      <c r="DN84" s="191"/>
      <c r="DO84" s="191"/>
      <c r="DP84" s="191"/>
      <c r="DQ84" s="191"/>
      <c r="DR84" s="191"/>
      <c r="DS84" s="191"/>
      <c r="DT84" s="191"/>
      <c r="DU84" s="191"/>
      <c r="DV84" s="191"/>
      <c r="DW84" s="191"/>
      <c r="DX84" s="191"/>
      <c r="DY84" s="191"/>
      <c r="DZ84" s="191"/>
      <c r="EA84" s="191"/>
      <c r="EB84" s="191"/>
      <c r="EC84" s="191"/>
      <c r="ED84" s="191"/>
      <c r="EE84" s="191"/>
      <c r="EF84" s="191"/>
      <c r="EG84" s="191"/>
      <c r="EH84" s="191"/>
      <c r="EI84" s="191"/>
      <c r="EJ84" s="191"/>
      <c r="EK84" s="191"/>
      <c r="EL84" s="191"/>
      <c r="EM84" s="191"/>
      <c r="EN84" s="191"/>
      <c r="EO84" s="191"/>
      <c r="EP84" s="191"/>
      <c r="EQ84" s="191"/>
      <c r="ER84" s="191"/>
      <c r="ES84" s="191"/>
      <c r="ET84" s="191"/>
      <c r="EU84" s="191"/>
      <c r="EV84" s="191"/>
      <c r="EW84" s="191"/>
      <c r="EX84" s="191"/>
      <c r="EY84" s="191"/>
      <c r="EZ84" s="191"/>
      <c r="FA84" s="191"/>
      <c r="FB84" s="191"/>
      <c r="FC84" s="191"/>
      <c r="FD84" s="191"/>
      <c r="FE84" s="191"/>
      <c r="FF84" s="191"/>
      <c r="FG84" s="191"/>
      <c r="FH84" s="191"/>
      <c r="FI84" s="191"/>
      <c r="FJ84" s="191"/>
      <c r="FK84" s="191"/>
      <c r="FL84" s="191"/>
      <c r="FM84" s="191"/>
      <c r="FN84" s="191"/>
      <c r="FO84" s="191"/>
      <c r="FP84" s="191"/>
      <c r="FQ84" s="191"/>
      <c r="FR84" s="191"/>
      <c r="FS84" s="191"/>
      <c r="FT84" s="191"/>
      <c r="FU84" s="191"/>
      <c r="FV84" s="191"/>
      <c r="FW84" s="191"/>
      <c r="FX84" s="191"/>
      <c r="FY84" s="191"/>
      <c r="FZ84" s="191"/>
      <c r="GA84" s="191"/>
      <c r="GB84" s="191"/>
      <c r="GC84" s="191"/>
      <c r="GD84" s="191"/>
      <c r="GE84" s="191"/>
      <c r="GF84" s="191"/>
      <c r="GG84" s="191"/>
      <c r="GH84" s="191"/>
      <c r="GI84" s="191"/>
      <c r="GJ84" s="191"/>
      <c r="GK84" s="191"/>
      <c r="GL84" s="191"/>
      <c r="GM84" s="191"/>
      <c r="GN84" s="191"/>
      <c r="GO84" s="191"/>
      <c r="GP84" s="191"/>
      <c r="GQ84" s="191"/>
      <c r="GR84" s="191"/>
      <c r="GS84" s="191"/>
      <c r="GT84" s="191"/>
      <c r="GU84" s="191"/>
      <c r="GV84" s="191"/>
      <c r="GW84" s="191"/>
      <c r="GX84" s="191"/>
      <c r="GY84" s="191"/>
      <c r="GZ84" s="191"/>
      <c r="HA84" s="191"/>
      <c r="HB84" s="191"/>
      <c r="HC84" s="191"/>
      <c r="HD84" s="191"/>
      <c r="HE84" s="191"/>
      <c r="HF84" s="191"/>
      <c r="HG84" s="191"/>
      <c r="HH84" s="191"/>
      <c r="HI84" s="191"/>
      <c r="HJ84" s="191"/>
      <c r="HK84" s="191"/>
      <c r="HL84" s="191"/>
      <c r="HM84" s="191"/>
      <c r="HN84" s="191"/>
      <c r="HO84" s="191"/>
      <c r="HP84" s="191"/>
      <c r="HQ84" s="191"/>
      <c r="HR84" s="191"/>
      <c r="HS84" s="191"/>
      <c r="HT84" s="191"/>
      <c r="HU84" s="191"/>
      <c r="HV84" s="191"/>
      <c r="HW84" s="191"/>
      <c r="HX84" s="191"/>
      <c r="HY84" s="191"/>
      <c r="HZ84" s="191"/>
      <c r="IA84" s="191"/>
      <c r="IB84" s="191"/>
      <c r="IC84" s="191"/>
    </row>
    <row r="85" spans="17:237" x14ac:dyDescent="0.2">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191"/>
      <c r="DC85" s="191"/>
      <c r="DD85" s="191"/>
      <c r="DE85" s="191"/>
      <c r="DF85" s="191"/>
      <c r="DG85" s="191"/>
      <c r="DH85" s="191"/>
      <c r="DI85" s="191"/>
      <c r="DJ85" s="191"/>
      <c r="DK85" s="191"/>
      <c r="DL85" s="191"/>
      <c r="DM85" s="191"/>
      <c r="DN85" s="191"/>
      <c r="DO85" s="191"/>
      <c r="DP85" s="191"/>
      <c r="DQ85" s="191"/>
      <c r="DR85" s="191"/>
      <c r="DS85" s="191"/>
      <c r="DT85" s="191"/>
      <c r="DU85" s="191"/>
      <c r="DV85" s="191"/>
      <c r="DW85" s="191"/>
      <c r="DX85" s="191"/>
      <c r="DY85" s="191"/>
      <c r="DZ85" s="191"/>
      <c r="EA85" s="191"/>
      <c r="EB85" s="191"/>
      <c r="EC85" s="191"/>
      <c r="ED85" s="191"/>
      <c r="EE85" s="191"/>
      <c r="EF85" s="191"/>
      <c r="EG85" s="191"/>
      <c r="EH85" s="191"/>
      <c r="EI85" s="191"/>
      <c r="EJ85" s="191"/>
      <c r="EK85" s="191"/>
      <c r="EL85" s="191"/>
      <c r="EM85" s="191"/>
      <c r="EN85" s="191"/>
      <c r="EO85" s="191"/>
      <c r="EP85" s="191"/>
      <c r="EQ85" s="191"/>
      <c r="ER85" s="191"/>
      <c r="ES85" s="191"/>
      <c r="ET85" s="191"/>
      <c r="EU85" s="191"/>
      <c r="EV85" s="191"/>
      <c r="EW85" s="191"/>
      <c r="EX85" s="191"/>
      <c r="EY85" s="191"/>
      <c r="EZ85" s="191"/>
      <c r="FA85" s="191"/>
      <c r="FB85" s="191"/>
      <c r="FC85" s="191"/>
      <c r="FD85" s="191"/>
      <c r="FE85" s="191"/>
      <c r="FF85" s="191"/>
      <c r="FG85" s="191"/>
      <c r="FH85" s="191"/>
      <c r="FI85" s="191"/>
      <c r="FJ85" s="191"/>
      <c r="FK85" s="191"/>
      <c r="FL85" s="191"/>
      <c r="FM85" s="191"/>
      <c r="FN85" s="191"/>
      <c r="FO85" s="191"/>
      <c r="FP85" s="191"/>
      <c r="FQ85" s="191"/>
      <c r="FR85" s="191"/>
      <c r="FS85" s="191"/>
      <c r="FT85" s="191"/>
      <c r="FU85" s="191"/>
      <c r="FV85" s="191"/>
      <c r="FW85" s="191"/>
      <c r="FX85" s="191"/>
      <c r="FY85" s="191"/>
      <c r="FZ85" s="191"/>
      <c r="GA85" s="191"/>
      <c r="GB85" s="191"/>
      <c r="GC85" s="191"/>
      <c r="GD85" s="191"/>
      <c r="GE85" s="191"/>
      <c r="GF85" s="191"/>
      <c r="GG85" s="191"/>
      <c r="GH85" s="191"/>
      <c r="GI85" s="191"/>
      <c r="GJ85" s="191"/>
      <c r="GK85" s="191"/>
      <c r="GL85" s="191"/>
      <c r="GM85" s="191"/>
      <c r="GN85" s="191"/>
      <c r="GO85" s="191"/>
      <c r="GP85" s="191"/>
      <c r="GQ85" s="191"/>
      <c r="GR85" s="191"/>
      <c r="GS85" s="191"/>
      <c r="GT85" s="191"/>
      <c r="GU85" s="191"/>
      <c r="GV85" s="191"/>
      <c r="GW85" s="191"/>
      <c r="GX85" s="191"/>
      <c r="GY85" s="191"/>
      <c r="GZ85" s="191"/>
      <c r="HA85" s="191"/>
      <c r="HB85" s="191"/>
      <c r="HC85" s="191"/>
      <c r="HD85" s="191"/>
      <c r="HE85" s="191"/>
      <c r="HF85" s="191"/>
      <c r="HG85" s="191"/>
      <c r="HH85" s="191"/>
      <c r="HI85" s="191"/>
      <c r="HJ85" s="191"/>
      <c r="HK85" s="191"/>
      <c r="HL85" s="191"/>
      <c r="HM85" s="191"/>
      <c r="HN85" s="191"/>
      <c r="HO85" s="191"/>
      <c r="HP85" s="191"/>
      <c r="HQ85" s="191"/>
      <c r="HR85" s="191"/>
      <c r="HS85" s="191"/>
      <c r="HT85" s="191"/>
      <c r="HU85" s="191"/>
      <c r="HV85" s="191"/>
      <c r="HW85" s="191"/>
      <c r="HX85" s="191"/>
      <c r="HY85" s="191"/>
      <c r="HZ85" s="191"/>
      <c r="IA85" s="191"/>
      <c r="IB85" s="191"/>
      <c r="IC85" s="191"/>
    </row>
    <row r="86" spans="17:237" x14ac:dyDescent="0.2">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191"/>
      <c r="DC86" s="191"/>
      <c r="DD86" s="191"/>
      <c r="DE86" s="191"/>
      <c r="DF86" s="191"/>
      <c r="DG86" s="191"/>
      <c r="DH86" s="191"/>
      <c r="DI86" s="191"/>
      <c r="DJ86" s="191"/>
      <c r="DK86" s="191"/>
      <c r="DL86" s="191"/>
      <c r="DM86" s="191"/>
      <c r="DN86" s="191"/>
      <c r="DO86" s="191"/>
      <c r="DP86" s="191"/>
      <c r="DQ86" s="191"/>
      <c r="DR86" s="191"/>
      <c r="DS86" s="191"/>
      <c r="DT86" s="191"/>
      <c r="DU86" s="191"/>
      <c r="DV86" s="191"/>
      <c r="DW86" s="191"/>
      <c r="DX86" s="191"/>
      <c r="DY86" s="191"/>
      <c r="DZ86" s="191"/>
      <c r="EA86" s="191"/>
      <c r="EB86" s="191"/>
      <c r="EC86" s="191"/>
      <c r="ED86" s="191"/>
      <c r="EE86" s="191"/>
      <c r="EF86" s="191"/>
      <c r="EG86" s="191"/>
      <c r="EH86" s="191"/>
      <c r="EI86" s="191"/>
      <c r="EJ86" s="191"/>
      <c r="EK86" s="191"/>
      <c r="EL86" s="191"/>
      <c r="EM86" s="191"/>
      <c r="EN86" s="191"/>
      <c r="EO86" s="191"/>
      <c r="EP86" s="191"/>
      <c r="EQ86" s="191"/>
      <c r="ER86" s="191"/>
      <c r="ES86" s="191"/>
      <c r="ET86" s="191"/>
      <c r="EU86" s="191"/>
      <c r="EV86" s="191"/>
      <c r="EW86" s="191"/>
      <c r="EX86" s="191"/>
      <c r="EY86" s="191"/>
      <c r="EZ86" s="191"/>
      <c r="FA86" s="191"/>
      <c r="FB86" s="191"/>
      <c r="FC86" s="191"/>
      <c r="FD86" s="191"/>
      <c r="FE86" s="191"/>
      <c r="FF86" s="191"/>
      <c r="FG86" s="191"/>
      <c r="FH86" s="191"/>
      <c r="FI86" s="191"/>
      <c r="FJ86" s="191"/>
      <c r="FK86" s="191"/>
      <c r="FL86" s="191"/>
      <c r="FM86" s="191"/>
      <c r="FN86" s="191"/>
      <c r="FO86" s="191"/>
      <c r="FP86" s="191"/>
      <c r="FQ86" s="191"/>
      <c r="FR86" s="191"/>
      <c r="FS86" s="191"/>
      <c r="FT86" s="191"/>
      <c r="FU86" s="191"/>
      <c r="FV86" s="191"/>
      <c r="FW86" s="191"/>
      <c r="FX86" s="191"/>
      <c r="FY86" s="191"/>
      <c r="FZ86" s="191"/>
      <c r="GA86" s="191"/>
      <c r="GB86" s="191"/>
      <c r="GC86" s="191"/>
      <c r="GD86" s="191"/>
      <c r="GE86" s="191"/>
      <c r="GF86" s="191"/>
      <c r="GG86" s="191"/>
      <c r="GH86" s="191"/>
      <c r="GI86" s="191"/>
      <c r="GJ86" s="191"/>
      <c r="GK86" s="191"/>
      <c r="GL86" s="191"/>
      <c r="GM86" s="191"/>
      <c r="GN86" s="191"/>
      <c r="GO86" s="191"/>
      <c r="GP86" s="191"/>
      <c r="GQ86" s="191"/>
      <c r="GR86" s="191"/>
      <c r="GS86" s="191"/>
      <c r="GT86" s="191"/>
      <c r="GU86" s="191"/>
      <c r="GV86" s="191"/>
      <c r="GW86" s="191"/>
      <c r="GX86" s="191"/>
      <c r="GY86" s="191"/>
      <c r="GZ86" s="191"/>
      <c r="HA86" s="191"/>
      <c r="HB86" s="191"/>
      <c r="HC86" s="191"/>
      <c r="HD86" s="191"/>
      <c r="HE86" s="191"/>
      <c r="HF86" s="191"/>
      <c r="HG86" s="191"/>
      <c r="HH86" s="191"/>
      <c r="HI86" s="191"/>
      <c r="HJ86" s="191"/>
      <c r="HK86" s="191"/>
      <c r="HL86" s="191"/>
      <c r="HM86" s="191"/>
      <c r="HN86" s="191"/>
      <c r="HO86" s="191"/>
      <c r="HP86" s="191"/>
      <c r="HQ86" s="191"/>
      <c r="HR86" s="191"/>
      <c r="HS86" s="191"/>
      <c r="HT86" s="191"/>
      <c r="HU86" s="191"/>
      <c r="HV86" s="191"/>
      <c r="HW86" s="191"/>
      <c r="HX86" s="191"/>
      <c r="HY86" s="191"/>
      <c r="HZ86" s="191"/>
      <c r="IA86" s="191"/>
      <c r="IB86" s="191"/>
      <c r="IC86" s="191"/>
    </row>
    <row r="87" spans="17:237" x14ac:dyDescent="0.2">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c r="CX87" s="191"/>
      <c r="CY87" s="191"/>
      <c r="CZ87" s="191"/>
      <c r="DA87" s="191"/>
      <c r="DB87" s="191"/>
      <c r="DC87" s="191"/>
      <c r="DD87" s="191"/>
      <c r="DE87" s="191"/>
      <c r="DF87" s="191"/>
      <c r="DG87" s="191"/>
      <c r="DH87" s="191"/>
      <c r="DI87" s="191"/>
      <c r="DJ87" s="191"/>
      <c r="DK87" s="191"/>
      <c r="DL87" s="191"/>
      <c r="DM87" s="191"/>
      <c r="DN87" s="191"/>
      <c r="DO87" s="191"/>
      <c r="DP87" s="191"/>
      <c r="DQ87" s="191"/>
      <c r="DR87" s="191"/>
      <c r="DS87" s="191"/>
      <c r="DT87" s="191"/>
      <c r="DU87" s="191"/>
      <c r="DV87" s="191"/>
      <c r="DW87" s="191"/>
      <c r="DX87" s="191"/>
      <c r="DY87" s="191"/>
      <c r="DZ87" s="191"/>
      <c r="EA87" s="191"/>
      <c r="EB87" s="191"/>
      <c r="EC87" s="191"/>
      <c r="ED87" s="191"/>
      <c r="EE87" s="191"/>
      <c r="EF87" s="191"/>
      <c r="EG87" s="191"/>
      <c r="EH87" s="191"/>
      <c r="EI87" s="191"/>
      <c r="EJ87" s="191"/>
      <c r="EK87" s="191"/>
      <c r="EL87" s="191"/>
      <c r="EM87" s="191"/>
      <c r="EN87" s="191"/>
      <c r="EO87" s="191"/>
      <c r="EP87" s="191"/>
      <c r="EQ87" s="191"/>
      <c r="ER87" s="191"/>
      <c r="ES87" s="191"/>
      <c r="ET87" s="191"/>
      <c r="EU87" s="191"/>
      <c r="EV87" s="191"/>
      <c r="EW87" s="191"/>
      <c r="EX87" s="191"/>
      <c r="EY87" s="191"/>
      <c r="EZ87" s="191"/>
      <c r="FA87" s="191"/>
      <c r="FB87" s="191"/>
      <c r="FC87" s="191"/>
      <c r="FD87" s="191"/>
      <c r="FE87" s="191"/>
      <c r="FF87" s="191"/>
      <c r="FG87" s="191"/>
      <c r="FH87" s="191"/>
      <c r="FI87" s="191"/>
      <c r="FJ87" s="191"/>
      <c r="FK87" s="191"/>
      <c r="FL87" s="191"/>
      <c r="FM87" s="191"/>
      <c r="FN87" s="191"/>
      <c r="FO87" s="191"/>
      <c r="FP87" s="191"/>
      <c r="FQ87" s="191"/>
      <c r="FR87" s="191"/>
      <c r="FS87" s="191"/>
      <c r="FT87" s="191"/>
      <c r="FU87" s="191"/>
      <c r="FV87" s="191"/>
      <c r="FW87" s="191"/>
      <c r="FX87" s="191"/>
      <c r="FY87" s="191"/>
      <c r="FZ87" s="191"/>
      <c r="GA87" s="191"/>
      <c r="GB87" s="191"/>
      <c r="GC87" s="191"/>
      <c r="GD87" s="191"/>
      <c r="GE87" s="191"/>
      <c r="GF87" s="191"/>
      <c r="GG87" s="191"/>
      <c r="GH87" s="191"/>
      <c r="GI87" s="191"/>
      <c r="GJ87" s="191"/>
      <c r="GK87" s="191"/>
      <c r="GL87" s="191"/>
      <c r="GM87" s="191"/>
      <c r="GN87" s="191"/>
      <c r="GO87" s="191"/>
      <c r="GP87" s="191"/>
      <c r="GQ87" s="191"/>
      <c r="GR87" s="191"/>
      <c r="GS87" s="191"/>
      <c r="GT87" s="191"/>
      <c r="GU87" s="191"/>
      <c r="GV87" s="191"/>
      <c r="GW87" s="191"/>
      <c r="GX87" s="191"/>
      <c r="GY87" s="191"/>
      <c r="GZ87" s="191"/>
      <c r="HA87" s="191"/>
      <c r="HB87" s="191"/>
      <c r="HC87" s="191"/>
      <c r="HD87" s="191"/>
      <c r="HE87" s="191"/>
      <c r="HF87" s="191"/>
      <c r="HG87" s="191"/>
      <c r="HH87" s="191"/>
      <c r="HI87" s="191"/>
      <c r="HJ87" s="191"/>
      <c r="HK87" s="191"/>
      <c r="HL87" s="191"/>
      <c r="HM87" s="191"/>
      <c r="HN87" s="191"/>
      <c r="HO87" s="191"/>
      <c r="HP87" s="191"/>
      <c r="HQ87" s="191"/>
      <c r="HR87" s="191"/>
      <c r="HS87" s="191"/>
      <c r="HT87" s="191"/>
      <c r="HU87" s="191"/>
      <c r="HV87" s="191"/>
      <c r="HW87" s="191"/>
      <c r="HX87" s="191"/>
      <c r="HY87" s="191"/>
      <c r="HZ87" s="191"/>
      <c r="IA87" s="191"/>
      <c r="IB87" s="191"/>
      <c r="IC87" s="191"/>
    </row>
    <row r="88" spans="17:237" x14ac:dyDescent="0.2">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191"/>
      <c r="DC88" s="191"/>
      <c r="DD88" s="191"/>
      <c r="DE88" s="191"/>
      <c r="DF88" s="191"/>
      <c r="DG88" s="191"/>
      <c r="DH88" s="191"/>
      <c r="DI88" s="191"/>
      <c r="DJ88" s="191"/>
      <c r="DK88" s="191"/>
      <c r="DL88" s="191"/>
      <c r="DM88" s="191"/>
      <c r="DN88" s="191"/>
      <c r="DO88" s="191"/>
      <c r="DP88" s="191"/>
      <c r="DQ88" s="191"/>
      <c r="DR88" s="191"/>
      <c r="DS88" s="191"/>
      <c r="DT88" s="191"/>
      <c r="DU88" s="191"/>
      <c r="DV88" s="191"/>
      <c r="DW88" s="191"/>
      <c r="DX88" s="191"/>
      <c r="DY88" s="191"/>
      <c r="DZ88" s="191"/>
      <c r="EA88" s="191"/>
      <c r="EB88" s="191"/>
      <c r="EC88" s="191"/>
      <c r="ED88" s="191"/>
      <c r="EE88" s="191"/>
      <c r="EF88" s="191"/>
      <c r="EG88" s="191"/>
      <c r="EH88" s="191"/>
      <c r="EI88" s="191"/>
      <c r="EJ88" s="191"/>
      <c r="EK88" s="191"/>
      <c r="EL88" s="191"/>
      <c r="EM88" s="191"/>
      <c r="EN88" s="191"/>
      <c r="EO88" s="191"/>
      <c r="EP88" s="191"/>
      <c r="EQ88" s="191"/>
      <c r="ER88" s="191"/>
      <c r="ES88" s="191"/>
      <c r="ET88" s="191"/>
      <c r="EU88" s="191"/>
      <c r="EV88" s="191"/>
      <c r="EW88" s="191"/>
      <c r="EX88" s="191"/>
      <c r="EY88" s="191"/>
      <c r="EZ88" s="191"/>
      <c r="FA88" s="191"/>
      <c r="FB88" s="191"/>
      <c r="FC88" s="191"/>
      <c r="FD88" s="191"/>
      <c r="FE88" s="191"/>
      <c r="FF88" s="191"/>
      <c r="FG88" s="191"/>
      <c r="FH88" s="191"/>
      <c r="FI88" s="191"/>
      <c r="FJ88" s="191"/>
      <c r="FK88" s="191"/>
      <c r="FL88" s="191"/>
      <c r="FM88" s="191"/>
      <c r="FN88" s="191"/>
      <c r="FO88" s="191"/>
      <c r="FP88" s="191"/>
      <c r="FQ88" s="191"/>
      <c r="FR88" s="191"/>
      <c r="FS88" s="191"/>
      <c r="FT88" s="191"/>
      <c r="FU88" s="191"/>
      <c r="FV88" s="191"/>
      <c r="FW88" s="191"/>
      <c r="FX88" s="191"/>
      <c r="FY88" s="191"/>
      <c r="FZ88" s="191"/>
      <c r="GA88" s="191"/>
      <c r="GB88" s="191"/>
      <c r="GC88" s="191"/>
      <c r="GD88" s="191"/>
      <c r="GE88" s="191"/>
      <c r="GF88" s="191"/>
      <c r="GG88" s="191"/>
      <c r="GH88" s="191"/>
      <c r="GI88" s="191"/>
      <c r="GJ88" s="191"/>
      <c r="GK88" s="191"/>
      <c r="GL88" s="191"/>
      <c r="GM88" s="191"/>
      <c r="GN88" s="191"/>
      <c r="GO88" s="191"/>
      <c r="GP88" s="191"/>
      <c r="GQ88" s="191"/>
      <c r="GR88" s="191"/>
      <c r="GS88" s="191"/>
      <c r="GT88" s="191"/>
      <c r="GU88" s="191"/>
      <c r="GV88" s="191"/>
      <c r="GW88" s="191"/>
      <c r="GX88" s="191"/>
      <c r="GY88" s="191"/>
      <c r="GZ88" s="191"/>
      <c r="HA88" s="191"/>
      <c r="HB88" s="191"/>
      <c r="HC88" s="191"/>
      <c r="HD88" s="191"/>
      <c r="HE88" s="191"/>
      <c r="HF88" s="191"/>
      <c r="HG88" s="191"/>
      <c r="HH88" s="191"/>
      <c r="HI88" s="191"/>
      <c r="HJ88" s="191"/>
      <c r="HK88" s="191"/>
      <c r="HL88" s="191"/>
      <c r="HM88" s="191"/>
      <c r="HN88" s="191"/>
      <c r="HO88" s="191"/>
      <c r="HP88" s="191"/>
      <c r="HQ88" s="191"/>
      <c r="HR88" s="191"/>
      <c r="HS88" s="191"/>
      <c r="HT88" s="191"/>
      <c r="HU88" s="191"/>
      <c r="HV88" s="191"/>
      <c r="HW88" s="191"/>
      <c r="HX88" s="191"/>
      <c r="HY88" s="191"/>
      <c r="HZ88" s="191"/>
      <c r="IA88" s="191"/>
      <c r="IB88" s="191"/>
      <c r="IC88" s="191"/>
    </row>
    <row r="92" spans="17:237" x14ac:dyDescent="0.2">
      <c r="DM92" s="225"/>
    </row>
  </sheetData>
  <conditionalFormatting sqref="C2:C37">
    <cfRule type="cellIs" dxfId="0" priority="1" operator="notBetween">
      <formula>10</formula>
      <formula>-10</formula>
    </cfRule>
  </conditionalFormatting>
  <hyperlinks>
    <hyperlink ref="V28" r:id="rId1" xr:uid="{00000000-0004-0000-2B00-000002000000}"/>
    <hyperlink ref="V6" r:id="rId2" xr:uid="{00000000-0004-0000-2B00-000004000000}"/>
    <hyperlink ref="V14" r:id="rId3" xr:uid="{00000000-0004-0000-2B00-000005000000}"/>
    <hyperlink ref="V3" r:id="rId4" display="mailto:j.l.holmes@austin.utexas.edu" xr:uid="{00000000-0004-0000-2B00-000006000000}"/>
    <hyperlink ref="V17" r:id="rId5" xr:uid="{00000000-0004-0000-2B00-000008000000}"/>
    <hyperlink ref="V30" r:id="rId6" xr:uid="{00000000-0004-0000-2B00-000009000000}"/>
    <hyperlink ref="V22" r:id="rId7" xr:uid="{50D03422-F455-4816-A34B-32F9A304225B}"/>
    <hyperlink ref="V2" r:id="rId8" xr:uid="{1AA3F67D-9D0E-4F06-856B-813F40B4456A}"/>
    <hyperlink ref="N9" r:id="rId9" xr:uid="{0BC31139-2DBA-47F3-BF3F-08D0BD0F58CB}"/>
    <hyperlink ref="N37" r:id="rId10" xr:uid="{EF991460-444C-4DDC-92B5-1056B032A85D}"/>
    <hyperlink ref="N6" r:id="rId11" xr:uid="{14F9B6E5-7FA8-4971-B23A-CA3971BD8E24}"/>
  </hyperlinks>
  <pageMargins left="0.7" right="0.7" top="0.75" bottom="0.75" header="0.3" footer="0.3"/>
  <pageSetup scale="11" fitToWidth="0" orientation="landscape"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election activeCell="C91" sqref="C91:G110"/>
    </sheetView>
  </sheetViews>
  <sheetFormatPr defaultColWidth="9.140625" defaultRowHeight="14.25" x14ac:dyDescent="0.2"/>
  <cols>
    <col min="1" max="1" width="41" style="114" customWidth="1"/>
    <col min="2" max="2" width="8.28515625" style="100" bestFit="1" customWidth="1"/>
    <col min="3" max="5" width="7.5703125" style="100" bestFit="1" customWidth="1"/>
    <col min="6" max="6" width="9.140625" style="100" customWidth="1"/>
    <col min="7" max="7" width="8" style="100" bestFit="1" customWidth="1"/>
    <col min="8" max="8" width="7.42578125" style="100" customWidth="1"/>
    <col min="9" max="9" width="7.140625" style="100" bestFit="1" customWidth="1"/>
    <col min="10" max="10" width="7.42578125" style="100" bestFit="1" customWidth="1"/>
    <col min="11" max="11" width="7.140625" style="100" bestFit="1" customWidth="1"/>
    <col min="12" max="12" width="7.140625" style="100" customWidth="1"/>
    <col min="13" max="13" width="7.140625" style="100" bestFit="1" customWidth="1"/>
    <col min="14" max="14" width="7.42578125" style="100" bestFit="1" customWidth="1"/>
    <col min="15" max="15" width="7.5703125" style="100" bestFit="1" customWidth="1"/>
    <col min="16" max="16" width="7.140625" style="100" bestFit="1" customWidth="1"/>
    <col min="17" max="17" width="7.5703125" style="100" bestFit="1" customWidth="1"/>
    <col min="18" max="18" width="7.140625" style="100" bestFit="1" customWidth="1"/>
    <col min="19" max="21" width="7.5703125" style="100" bestFit="1" customWidth="1"/>
    <col min="22" max="22" width="9.140625" style="4" bestFit="1" customWidth="1"/>
    <col min="23" max="16384" width="9.140625" style="4"/>
  </cols>
  <sheetData>
    <row r="1" spans="1:22" x14ac:dyDescent="0.2">
      <c r="A1" s="147" t="str">
        <f>'Relative Weights'!A1</f>
        <v>THECB Texas Public University Expenditure Study Fiscal Year 2019</v>
      </c>
    </row>
    <row r="2" spans="1:22" x14ac:dyDescent="0.2">
      <c r="A2" s="28" t="str">
        <f>'Relative Weights'!A2</f>
        <v>Institution Survey for the Year Ended August 31, 2019</v>
      </c>
    </row>
    <row r="3" spans="1:22" x14ac:dyDescent="0.2">
      <c r="A3" s="176" t="s">
        <v>230</v>
      </c>
    </row>
    <row r="4" spans="1:22" ht="15" thickBot="1" x14ac:dyDescent="0.25">
      <c r="A4" s="151" t="s">
        <v>181</v>
      </c>
      <c r="B4" s="152" t="s">
        <v>186</v>
      </c>
      <c r="C4" s="152" t="s">
        <v>187</v>
      </c>
      <c r="D4" s="152" t="s">
        <v>188</v>
      </c>
      <c r="E4" s="152" t="s">
        <v>189</v>
      </c>
      <c r="F4" s="152" t="s">
        <v>185</v>
      </c>
      <c r="G4" s="152" t="s">
        <v>190</v>
      </c>
      <c r="H4" s="152" t="s">
        <v>191</v>
      </c>
      <c r="I4" s="152" t="s">
        <v>182</v>
      </c>
      <c r="J4" s="152" t="s">
        <v>192</v>
      </c>
      <c r="K4" s="152" t="s">
        <v>193</v>
      </c>
      <c r="L4" s="152" t="s">
        <v>687</v>
      </c>
      <c r="M4" s="152" t="s">
        <v>194</v>
      </c>
      <c r="N4" s="152" t="s">
        <v>195</v>
      </c>
      <c r="O4" s="152" t="s">
        <v>196</v>
      </c>
      <c r="P4" s="152" t="s">
        <v>197</v>
      </c>
      <c r="Q4" s="152" t="s">
        <v>198</v>
      </c>
      <c r="R4" s="152" t="s">
        <v>199</v>
      </c>
      <c r="S4" s="152" t="s">
        <v>200</v>
      </c>
      <c r="T4" s="152" t="s">
        <v>201</v>
      </c>
      <c r="U4" s="152" t="s">
        <v>202</v>
      </c>
      <c r="V4" s="153" t="s">
        <v>34</v>
      </c>
    </row>
    <row r="5" spans="1:22" x14ac:dyDescent="0.2">
      <c r="A5" s="121" t="s">
        <v>704</v>
      </c>
      <c r="B5" s="154">
        <f>UTA!$H$293</f>
        <v>344.15354500223447</v>
      </c>
      <c r="C5" s="155">
        <f>UTA!$H$294</f>
        <v>544.88005163376442</v>
      </c>
      <c r="D5" s="154">
        <f>UTA!$H$295</f>
        <v>447.35829905368803</v>
      </c>
      <c r="E5" s="154">
        <f>UTA!$H$296</f>
        <v>470.72250004828919</v>
      </c>
      <c r="F5" s="154">
        <f>UTA!$H$297</f>
        <v>0</v>
      </c>
      <c r="G5" s="154">
        <f>UTA!$H$298</f>
        <v>1117.032794391911</v>
      </c>
      <c r="H5" s="154">
        <f>UTA!$H$299</f>
        <v>388.87467836102297</v>
      </c>
      <c r="I5" s="154">
        <f>UTA!$H$300</f>
        <v>0</v>
      </c>
      <c r="J5" s="154">
        <f>UTA!$H$301</f>
        <v>423.58344342033666</v>
      </c>
      <c r="K5" s="154">
        <f>UTA!$H$302</f>
        <v>817.74918633580398</v>
      </c>
      <c r="L5" s="154">
        <f>UTA!$H$303</f>
        <v>0</v>
      </c>
      <c r="M5" s="154">
        <f>UTA!$H$304</f>
        <v>0</v>
      </c>
      <c r="N5" s="154">
        <f>UTA!$H$305</f>
        <v>88.813070963019115</v>
      </c>
      <c r="O5" s="154">
        <f>UTA!$H$306</f>
        <v>318.78511850080588</v>
      </c>
      <c r="P5" s="154">
        <f>UTA!$H$307</f>
        <v>0</v>
      </c>
      <c r="Q5" s="154">
        <f>UTA!$H$308</f>
        <v>592.64255567807982</v>
      </c>
      <c r="R5" s="154">
        <f>UTA!$H$309</f>
        <v>0</v>
      </c>
      <c r="S5" s="154">
        <f>UTA!$H$310</f>
        <v>443.85261707626449</v>
      </c>
      <c r="T5" s="154">
        <f>UTA!$H$311</f>
        <v>953.16038065788598</v>
      </c>
      <c r="U5" s="154">
        <f>UTA!$H$312</f>
        <v>374.25157294433876</v>
      </c>
      <c r="V5" s="122">
        <f>UTA!$H$313</f>
        <v>512.44891133302428</v>
      </c>
    </row>
    <row r="6" spans="1:22" x14ac:dyDescent="0.2">
      <c r="A6" s="123" t="s">
        <v>705</v>
      </c>
      <c r="B6" s="154">
        <f>UT!$H$293</f>
        <v>780.2822600060656</v>
      </c>
      <c r="C6" s="154">
        <f>UT!$H$294</f>
        <v>2121.3359676526866</v>
      </c>
      <c r="D6" s="154">
        <f>UT!$H$295</f>
        <v>857.56962210563461</v>
      </c>
      <c r="E6" s="154">
        <f>UT!$H$296</f>
        <v>2049.9838922104896</v>
      </c>
      <c r="F6" s="154">
        <f>UT!$H$297</f>
        <v>0</v>
      </c>
      <c r="G6" s="154">
        <f>UT!$H$298</f>
        <v>2204.5429663990053</v>
      </c>
      <c r="H6" s="154">
        <f>UT!$H$299</f>
        <v>773.79364391544846</v>
      </c>
      <c r="I6" s="154">
        <f>UT!$H$300</f>
        <v>1832.8257132732815</v>
      </c>
      <c r="J6" s="154">
        <f>UT!$H$301</f>
        <v>1621.221415529136</v>
      </c>
      <c r="K6" s="154">
        <f>UT!$H$302</f>
        <v>1287.91250087608</v>
      </c>
      <c r="L6" s="154">
        <f>UT!$H$303</f>
        <v>0</v>
      </c>
      <c r="M6" s="154">
        <f>UT!$H$304</f>
        <v>0</v>
      </c>
      <c r="N6" s="154">
        <f>UT!$H$305</f>
        <v>379.29176702099022</v>
      </c>
      <c r="O6" s="154">
        <f>UT!$H$306</f>
        <v>610.26130182993006</v>
      </c>
      <c r="P6" s="154">
        <f>UT!$H$307</f>
        <v>1975.6830278539928</v>
      </c>
      <c r="Q6" s="154">
        <f>UT!$H$308</f>
        <v>1035.272176160991</v>
      </c>
      <c r="R6" s="154">
        <f>UT!$H$309</f>
        <v>0</v>
      </c>
      <c r="S6" s="154">
        <f>UT!$H$310</f>
        <v>0</v>
      </c>
      <c r="T6" s="154">
        <f>UT!$H$311</f>
        <v>348.46282347918725</v>
      </c>
      <c r="U6" s="154">
        <f>UT!$H$312</f>
        <v>1553.2124199339057</v>
      </c>
      <c r="V6" s="122">
        <f>UT!$H$313</f>
        <v>1306.88603734669</v>
      </c>
    </row>
    <row r="7" spans="1:22" x14ac:dyDescent="0.2">
      <c r="A7" s="123" t="s">
        <v>706</v>
      </c>
      <c r="B7" s="154">
        <f>UTD!$H$293</f>
        <v>439.24643128970257</v>
      </c>
      <c r="C7" s="154">
        <f>UTD!$H$294</f>
        <v>678.00519058469274</v>
      </c>
      <c r="D7" s="154">
        <f>UTD!$H$295</f>
        <v>505.99079684526754</v>
      </c>
      <c r="E7" s="154">
        <f>UTD!$H$296</f>
        <v>462.88187732463939</v>
      </c>
      <c r="F7" s="154">
        <f>UTD!$H$297</f>
        <v>0</v>
      </c>
      <c r="G7" s="154">
        <f>UTD!$H$298</f>
        <v>763.88600463280193</v>
      </c>
      <c r="H7" s="154">
        <f>UTD!$H$299</f>
        <v>0</v>
      </c>
      <c r="I7" s="154">
        <f>UTD!$H$300</f>
        <v>0</v>
      </c>
      <c r="J7" s="154">
        <f>UTD!$H$301</f>
        <v>0</v>
      </c>
      <c r="K7" s="154">
        <f>UTD!$H$302</f>
        <v>957.63046919800877</v>
      </c>
      <c r="L7" s="154">
        <f>UTD!$H$303</f>
        <v>0</v>
      </c>
      <c r="M7" s="154">
        <f>UTD!$H$304</f>
        <v>0</v>
      </c>
      <c r="N7" s="154">
        <f>UTD!$H$305</f>
        <v>473.61732256027597</v>
      </c>
      <c r="O7" s="154">
        <f>UTD!$H$306</f>
        <v>558.97405658949731</v>
      </c>
      <c r="P7" s="154">
        <f>UTD!$H$307</f>
        <v>0</v>
      </c>
      <c r="Q7" s="154">
        <f>UTD!$H$308</f>
        <v>804.74004248076301</v>
      </c>
      <c r="R7" s="154">
        <f>UTD!$H$309</f>
        <v>0</v>
      </c>
      <c r="S7" s="154">
        <f>UTD!$H$310</f>
        <v>1051.0180695986926</v>
      </c>
      <c r="T7" s="154">
        <f>UTD!$H$311</f>
        <v>1180.2933636725852</v>
      </c>
      <c r="U7" s="154">
        <f>UTD!$H$312</f>
        <v>0</v>
      </c>
      <c r="V7" s="122">
        <f>UTD!$H$313</f>
        <v>648.86185642158193</v>
      </c>
    </row>
    <row r="8" spans="1:22" x14ac:dyDescent="0.2">
      <c r="A8" s="123" t="s">
        <v>707</v>
      </c>
      <c r="B8" s="154">
        <f>UTEP!$H$293</f>
        <v>292.37402908501775</v>
      </c>
      <c r="C8" s="154">
        <f>UTEP!$H$294</f>
        <v>601.41262851879287</v>
      </c>
      <c r="D8" s="154">
        <f>UTEP!$H$295</f>
        <v>324.53567398265835</v>
      </c>
      <c r="E8" s="154">
        <f>UTEP!$H$296</f>
        <v>657.07893627264752</v>
      </c>
      <c r="F8" s="154">
        <f>UTEP!$H$297</f>
        <v>0</v>
      </c>
      <c r="G8" s="154">
        <f>UTEP!$H$298</f>
        <v>955.68726496369129</v>
      </c>
      <c r="H8" s="154">
        <f>UTEP!$H$299</f>
        <v>0</v>
      </c>
      <c r="I8" s="154">
        <f>UTEP!$H$300</f>
        <v>0</v>
      </c>
      <c r="J8" s="154">
        <f>UTEP!$H$301</f>
        <v>465.40553266076381</v>
      </c>
      <c r="K8" s="154">
        <f>UTEP!$H$302</f>
        <v>0</v>
      </c>
      <c r="L8" s="154">
        <f>UTEP!$H$303</f>
        <v>0</v>
      </c>
      <c r="M8" s="154">
        <f>UTEP!$H$304</f>
        <v>0</v>
      </c>
      <c r="N8" s="154">
        <f>UTEP!$H$305</f>
        <v>182.81737584355972</v>
      </c>
      <c r="O8" s="154">
        <f>UTEP!$H$306</f>
        <v>734.75610201016161</v>
      </c>
      <c r="P8" s="154">
        <f>UTEP!$H$307</f>
        <v>1310.8224845859702</v>
      </c>
      <c r="Q8" s="154">
        <f>UTEP!$H$308</f>
        <v>570.38924567423464</v>
      </c>
      <c r="R8" s="154">
        <f>UTEP!$H$309</f>
        <v>0</v>
      </c>
      <c r="S8" s="154">
        <f>UTEP!$H$310</f>
        <v>290.54893615292644</v>
      </c>
      <c r="T8" s="154">
        <f>UTEP!$H$311</f>
        <v>283.68571177743075</v>
      </c>
      <c r="U8" s="154">
        <f>UTEP!$H$312</f>
        <v>409.69111605203773</v>
      </c>
      <c r="V8" s="122">
        <f>UTEP!$H$313</f>
        <v>488.62811579356077</v>
      </c>
    </row>
    <row r="9" spans="1:22" x14ac:dyDescent="0.2">
      <c r="A9" s="123" t="s">
        <v>860</v>
      </c>
      <c r="B9" s="154">
        <f>UTRGV!$H$293</f>
        <v>283.79145256517683</v>
      </c>
      <c r="C9" s="154">
        <f>UTRGV!$H$294</f>
        <v>387.25839763940081</v>
      </c>
      <c r="D9" s="154">
        <f>UTRGV!$H$295</f>
        <v>341.7773680419956</v>
      </c>
      <c r="E9" s="154">
        <f>UTRGV!$H$296</f>
        <v>459.29247889961908</v>
      </c>
      <c r="F9" s="154">
        <f>UTRGV!$H$297</f>
        <v>700.13750471602953</v>
      </c>
      <c r="G9" s="154">
        <f>UTRGV!$H$298</f>
        <v>592.73436557977698</v>
      </c>
      <c r="H9" s="154">
        <f>UTRGV!$H$299</f>
        <v>250.52054609765682</v>
      </c>
      <c r="I9" s="154">
        <f>UTRGV!$H$300</f>
        <v>0</v>
      </c>
      <c r="J9" s="154">
        <f>UTRGV!$H$301</f>
        <v>442.17462725385155</v>
      </c>
      <c r="K9" s="154">
        <f>UTRGV!$H$302</f>
        <v>1577.4253865337114</v>
      </c>
      <c r="L9" s="154">
        <f>UTRGV!$H$303</f>
        <v>0</v>
      </c>
      <c r="M9" s="154">
        <f>UTRGV!$H$304</f>
        <v>0</v>
      </c>
      <c r="N9" s="154">
        <f>UTRGV!$H$305</f>
        <v>195.33146257782488</v>
      </c>
      <c r="O9" s="154">
        <f>UTRGV!$H$306</f>
        <v>364.24073445265731</v>
      </c>
      <c r="P9" s="154">
        <f>UTRGV!$H$307</f>
        <v>0</v>
      </c>
      <c r="Q9" s="154">
        <f>UTRGV!$H$308</f>
        <v>481.77071833934195</v>
      </c>
      <c r="R9" s="154">
        <f>UTRGV!$H$309</f>
        <v>0</v>
      </c>
      <c r="S9" s="154">
        <f>UTRGV!$H$310</f>
        <v>539.56151246645823</v>
      </c>
      <c r="T9" s="154">
        <f>UTRGV!$H$311</f>
        <v>383.74011080554902</v>
      </c>
      <c r="U9" s="154">
        <f>UTRGV!$H$312</f>
        <v>817.80389904721562</v>
      </c>
      <c r="V9" s="122">
        <f>UTRGV!$H$313</f>
        <v>367.32775688633473</v>
      </c>
    </row>
    <row r="10" spans="1:22" x14ac:dyDescent="0.2">
      <c r="A10" s="123" t="s">
        <v>708</v>
      </c>
      <c r="B10" s="154">
        <f>UTPB!$H$293</f>
        <v>341.82447091212237</v>
      </c>
      <c r="C10" s="154">
        <f>UTPB!$H$294</f>
        <v>507.94628779417025</v>
      </c>
      <c r="D10" s="154">
        <f>UTPB!$H$295</f>
        <v>578.12965417916371</v>
      </c>
      <c r="E10" s="154">
        <f>UTPB!$H$296</f>
        <v>353.98384416346488</v>
      </c>
      <c r="F10" s="154">
        <f>UTPB!$H$297</f>
        <v>0</v>
      </c>
      <c r="G10" s="154">
        <f>UTPB!$H$298</f>
        <v>679.24885779894203</v>
      </c>
      <c r="H10" s="154">
        <f>UTPB!$H$299</f>
        <v>385.34682876500813</v>
      </c>
      <c r="I10" s="154">
        <f>UTPB!$H$300</f>
        <v>0</v>
      </c>
      <c r="J10" s="154">
        <f>UTPB!$H$301</f>
        <v>626.42561130478202</v>
      </c>
      <c r="K10" s="154">
        <f>UTPB!$H$302</f>
        <v>1334.074685960805</v>
      </c>
      <c r="L10" s="154">
        <f>UTPB!$H$303</f>
        <v>0</v>
      </c>
      <c r="M10" s="154">
        <f>UTPB!$H$304</f>
        <v>921.19755140749203</v>
      </c>
      <c r="N10" s="154">
        <f>UTPB!$H$305</f>
        <v>268.90886133611053</v>
      </c>
      <c r="O10" s="154">
        <f>UTPB!$H$306</f>
        <v>355.50474167376183</v>
      </c>
      <c r="P10" s="154">
        <f>UTPB!$H$307</f>
        <v>0</v>
      </c>
      <c r="Q10" s="154">
        <f>UTPB!$H$308</f>
        <v>387.94803130435503</v>
      </c>
      <c r="R10" s="154">
        <f>UTPB!$H$309</f>
        <v>0</v>
      </c>
      <c r="S10" s="154">
        <f>UTPB!$H$310</f>
        <v>737.34480474071108</v>
      </c>
      <c r="T10" s="154">
        <f>UTPB!$H$311</f>
        <v>442.62231289307067</v>
      </c>
      <c r="U10" s="154">
        <f>UTPB!$H$312</f>
        <v>904.47136949208391</v>
      </c>
      <c r="V10" s="122">
        <f>UTPB!$H$313</f>
        <v>421.63984753186026</v>
      </c>
    </row>
    <row r="11" spans="1:22" x14ac:dyDescent="0.2">
      <c r="A11" s="123" t="s">
        <v>709</v>
      </c>
      <c r="B11" s="154">
        <f>UTSA!$H$293</f>
        <v>286.81940047237197</v>
      </c>
      <c r="C11" s="154">
        <f>UTSA!$H$294</f>
        <v>563.84386476379234</v>
      </c>
      <c r="D11" s="154">
        <f>UTSA!$H$295</f>
        <v>505.51793921687016</v>
      </c>
      <c r="E11" s="154">
        <f>UTSA!$H$296</f>
        <v>844.50493473732695</v>
      </c>
      <c r="F11" s="154">
        <f>UTSA!$H$297</f>
        <v>266.65375133632767</v>
      </c>
      <c r="G11" s="154">
        <f>UTSA!$H$298</f>
        <v>759.8798196195595</v>
      </c>
      <c r="H11" s="154">
        <f>UTSA!$H$299</f>
        <v>321.14493608696671</v>
      </c>
      <c r="I11" s="154">
        <f>UTSA!$H$300</f>
        <v>0</v>
      </c>
      <c r="J11" s="154">
        <f>UTSA!$H$301</f>
        <v>789.67507022683287</v>
      </c>
      <c r="K11" s="154">
        <f>UTSA!$H$302</f>
        <v>864.25785401679127</v>
      </c>
      <c r="L11" s="154">
        <f>UTSA!$H$303</f>
        <v>0</v>
      </c>
      <c r="M11" s="154">
        <f>UTSA!$H$304</f>
        <v>28570.80602193205</v>
      </c>
      <c r="N11" s="154">
        <f>UTSA!$H$305</f>
        <v>65.479055102034479</v>
      </c>
      <c r="O11" s="154">
        <f>UTSA!$H$306</f>
        <v>341.47998228554883</v>
      </c>
      <c r="P11" s="154">
        <f>UTSA!$H$307</f>
        <v>0</v>
      </c>
      <c r="Q11" s="154">
        <f>UTSA!$H$308</f>
        <v>451.33428878889987</v>
      </c>
      <c r="R11" s="154">
        <f>UTSA!$H$309</f>
        <v>0</v>
      </c>
      <c r="S11" s="154">
        <f>UTSA!$H$310</f>
        <v>364.93526502356519</v>
      </c>
      <c r="T11" s="154">
        <f>UTSA!$H$311</f>
        <v>550.06702158109067</v>
      </c>
      <c r="U11" s="154">
        <f>UTSA!$H$312</f>
        <v>0</v>
      </c>
      <c r="V11" s="122">
        <f>UTSA!$H$313</f>
        <v>456.91896987617787</v>
      </c>
    </row>
    <row r="12" spans="1:22" x14ac:dyDescent="0.2">
      <c r="A12" s="123" t="s">
        <v>710</v>
      </c>
      <c r="B12" s="154">
        <f>UTT!$H$293</f>
        <v>384.93647853268624</v>
      </c>
      <c r="C12" s="154">
        <f>UTT!$H$294</f>
        <v>406.03990283548455</v>
      </c>
      <c r="D12" s="154">
        <f>UTT!$H$295</f>
        <v>571.15653330564294</v>
      </c>
      <c r="E12" s="154">
        <f>UTT!$H$296</f>
        <v>476.20031499420321</v>
      </c>
      <c r="F12" s="154">
        <f>UTT!$H$297</f>
        <v>0</v>
      </c>
      <c r="G12" s="154">
        <f>UTT!$H$298</f>
        <v>620.89664430932703</v>
      </c>
      <c r="H12" s="154">
        <f>UTT!$H$299</f>
        <v>309.82083818074994</v>
      </c>
      <c r="I12" s="154">
        <f>UTT!$H$300</f>
        <v>0</v>
      </c>
      <c r="J12" s="154">
        <f>UTT!$H$301</f>
        <v>0</v>
      </c>
      <c r="K12" s="154">
        <f>UTT!$H$302</f>
        <v>219.77382470095151</v>
      </c>
      <c r="L12" s="154">
        <f>UTT!$H$303</f>
        <v>0</v>
      </c>
      <c r="M12" s="154">
        <f>UTT!$H$304</f>
        <v>0</v>
      </c>
      <c r="N12" s="154">
        <f>UTT!$H$305</f>
        <v>170.89888002956855</v>
      </c>
      <c r="O12" s="154">
        <f>UTT!$H$306</f>
        <v>425.30381748210539</v>
      </c>
      <c r="P12" s="154">
        <f>UTT!$H$307</f>
        <v>0</v>
      </c>
      <c r="Q12" s="154">
        <f>UTT!$H$308</f>
        <v>469.97497278567278</v>
      </c>
      <c r="R12" s="154">
        <f>UTT!$H$309</f>
        <v>0</v>
      </c>
      <c r="S12" s="154">
        <f>UTT!$H$310</f>
        <v>290.55634292684402</v>
      </c>
      <c r="T12" s="154">
        <f>UTT!$H$311</f>
        <v>474.29598162352539</v>
      </c>
      <c r="U12" s="154">
        <f>UTT!$H$312</f>
        <v>574.46846246843609</v>
      </c>
      <c r="V12" s="122">
        <f>UTT!$H$313</f>
        <v>468.74412684034968</v>
      </c>
    </row>
    <row r="13" spans="1:22" x14ac:dyDescent="0.2">
      <c r="A13" s="123" t="s">
        <v>108</v>
      </c>
      <c r="B13" s="154">
        <f>TAMU!$H$293</f>
        <v>593.95151959105544</v>
      </c>
      <c r="C13" s="154">
        <f>TAMU!$H$294</f>
        <v>795.01335013740777</v>
      </c>
      <c r="D13" s="154">
        <f>TAMU!$H$295</f>
        <v>300.62134213857553</v>
      </c>
      <c r="E13" s="154">
        <f>TAMU!$H$296</f>
        <v>894.29400049774074</v>
      </c>
      <c r="F13" s="154">
        <f>TAMU!$H$297</f>
        <v>835.51220206037624</v>
      </c>
      <c r="G13" s="154">
        <f>TAMU!$H$298</f>
        <v>1023.7177002443995</v>
      </c>
      <c r="H13" s="154">
        <f>TAMU!$H$299</f>
        <v>401.0239717088362</v>
      </c>
      <c r="I13" s="154">
        <f>TAMU!$H$300</f>
        <v>2495.4397919717194</v>
      </c>
      <c r="J13" s="154">
        <f>TAMU!$H$301</f>
        <v>0</v>
      </c>
      <c r="K13" s="154">
        <f>TAMU!$H$302</f>
        <v>0</v>
      </c>
      <c r="L13" s="154">
        <f>TAMU!$H$303</f>
        <v>5513.892284497796</v>
      </c>
      <c r="M13" s="154">
        <f>TAMU!$H$304</f>
        <v>0</v>
      </c>
      <c r="N13" s="154">
        <f>TAMU!$H$305</f>
        <v>625.13311540418374</v>
      </c>
      <c r="O13" s="154">
        <f>TAMU!$H$306</f>
        <v>342.08975132783536</v>
      </c>
      <c r="P13" s="154">
        <f>TAMU!$H$307</f>
        <v>0</v>
      </c>
      <c r="Q13" s="154">
        <f>TAMU!$H$308</f>
        <v>651.6923117627498</v>
      </c>
      <c r="R13" s="154">
        <f>TAMU!$H$309</f>
        <v>0</v>
      </c>
      <c r="S13" s="154">
        <f>TAMU!$H$310</f>
        <v>314.64549639386729</v>
      </c>
      <c r="T13" s="154">
        <f>TAMU!$H$311</f>
        <v>607.35467748785675</v>
      </c>
      <c r="U13" s="154">
        <f>TAMU!$H$312</f>
        <v>0</v>
      </c>
      <c r="V13" s="122">
        <f>TAMU!$H$313</f>
        <v>797.8493908592427</v>
      </c>
    </row>
    <row r="14" spans="1:22" x14ac:dyDescent="0.2">
      <c r="A14" s="123" t="s">
        <v>696</v>
      </c>
      <c r="B14" s="154">
        <f>TAMUG!$H$293</f>
        <v>372.44109966947525</v>
      </c>
      <c r="C14" s="154">
        <f>TAMUG!$H$294</f>
        <v>1191.024831080721</v>
      </c>
      <c r="D14" s="154">
        <f>TAMUG!$H$295</f>
        <v>391.55418212856227</v>
      </c>
      <c r="E14" s="154">
        <f>TAMUG!$H$296</f>
        <v>0</v>
      </c>
      <c r="F14" s="154">
        <f>TAMUG!$H$297</f>
        <v>2171.0708212994709</v>
      </c>
      <c r="G14" s="154">
        <f>TAMUG!$H$298</f>
        <v>1414.3598054111767</v>
      </c>
      <c r="H14" s="154">
        <f>TAMUG!$H$299</f>
        <v>0</v>
      </c>
      <c r="I14" s="154">
        <f>TAMUG!$H$300</f>
        <v>0</v>
      </c>
      <c r="J14" s="154">
        <f>TAMUG!$H$301</f>
        <v>0</v>
      </c>
      <c r="K14" s="154">
        <f>TAMUG!$H$302</f>
        <v>465.11544813343204</v>
      </c>
      <c r="L14" s="154">
        <f>TAMUG!$H$303</f>
        <v>0</v>
      </c>
      <c r="M14" s="154">
        <f>TAMUG!$H$304</f>
        <v>718.13730709182289</v>
      </c>
      <c r="N14" s="154">
        <f>TAMUG!$H$305</f>
        <v>1468.2405231436765</v>
      </c>
      <c r="O14" s="154">
        <f>TAMUG!$H$306</f>
        <v>787.02387170584109</v>
      </c>
      <c r="P14" s="154">
        <f>TAMUG!$H$307</f>
        <v>0</v>
      </c>
      <c r="Q14" s="154">
        <f>TAMUG!$H$308</f>
        <v>642.17373824847709</v>
      </c>
      <c r="R14" s="154">
        <f>TAMUG!$H$309</f>
        <v>0</v>
      </c>
      <c r="S14" s="154">
        <f>TAMUG!$H$310</f>
        <v>0</v>
      </c>
      <c r="T14" s="154">
        <f>TAMUG!$H$311</f>
        <v>1210.6698927097307</v>
      </c>
      <c r="U14" s="154">
        <f>TAMUG!$H$312</f>
        <v>0</v>
      </c>
      <c r="V14" s="122">
        <f>TAMUG!$H$313</f>
        <v>781.06727009169367</v>
      </c>
    </row>
    <row r="15" spans="1:22" x14ac:dyDescent="0.2">
      <c r="A15" s="123" t="s">
        <v>692</v>
      </c>
      <c r="B15" s="154">
        <f>PVAMU!$H$293</f>
        <v>351.40631752416522</v>
      </c>
      <c r="C15" s="154">
        <f>PVAMU!$H$294</f>
        <v>368.9897005746497</v>
      </c>
      <c r="D15" s="154">
        <f>PVAMU!$H$295</f>
        <v>506.78249612024638</v>
      </c>
      <c r="E15" s="154">
        <f>PVAMU!$H$296</f>
        <v>672.64773888995148</v>
      </c>
      <c r="F15" s="154">
        <f>PVAMU!$H$297</f>
        <v>4514.6588622706622</v>
      </c>
      <c r="G15" s="154">
        <f>PVAMU!$H$298</f>
        <v>1029.041043544624</v>
      </c>
      <c r="H15" s="154">
        <f>PVAMU!$H$299</f>
        <v>311.88630716126397</v>
      </c>
      <c r="I15" s="154">
        <f>PVAMU!$H$300</f>
        <v>0</v>
      </c>
      <c r="J15" s="154">
        <f>PVAMU!$H$301</f>
        <v>456.70912267489092</v>
      </c>
      <c r="K15" s="154">
        <f>PVAMU!$H$302</f>
        <v>0</v>
      </c>
      <c r="L15" s="154">
        <f>PVAMU!$H$303</f>
        <v>0</v>
      </c>
      <c r="M15" s="154">
        <f>PVAMU!$H$304</f>
        <v>316.04664607955277</v>
      </c>
      <c r="N15" s="154">
        <f>PVAMU!$H$305</f>
        <v>432.86410195153991</v>
      </c>
      <c r="O15" s="154">
        <f>PVAMU!$H$306</f>
        <v>305.35617374544813</v>
      </c>
      <c r="P15" s="154">
        <f>PVAMU!$H$307</f>
        <v>0</v>
      </c>
      <c r="Q15" s="154">
        <f>PVAMU!$H$308</f>
        <v>484.93024989450322</v>
      </c>
      <c r="R15" s="154">
        <f>PVAMU!$H$309</f>
        <v>0</v>
      </c>
      <c r="S15" s="154">
        <f>PVAMU!$H$310</f>
        <v>1372.2842822972298</v>
      </c>
      <c r="T15" s="154">
        <f>PVAMU!$H$311</f>
        <v>579.31719094048708</v>
      </c>
      <c r="U15" s="154">
        <f>PVAMU!$H$312</f>
        <v>987.85192225131266</v>
      </c>
      <c r="V15" s="122">
        <f>PVAMU!$H$313</f>
        <v>544.4856184486373</v>
      </c>
    </row>
    <row r="16" spans="1:22" x14ac:dyDescent="0.2">
      <c r="A16" s="123" t="s">
        <v>695</v>
      </c>
      <c r="B16" s="154">
        <f>TAR!$H$293</f>
        <v>322.47123761316897</v>
      </c>
      <c r="C16" s="154">
        <f>TAR!$H$294</f>
        <v>327.11234214584914</v>
      </c>
      <c r="D16" s="154">
        <f>TAR!$H$295</f>
        <v>472.99846762642665</v>
      </c>
      <c r="E16" s="154">
        <f>TAR!$H$296</f>
        <v>476.40150212283129</v>
      </c>
      <c r="F16" s="154">
        <f>TAR!$H$297</f>
        <v>384.20111438102219</v>
      </c>
      <c r="G16" s="154">
        <f>TAR!$H$298</f>
        <v>513.97450185433445</v>
      </c>
      <c r="H16" s="154">
        <f>TAR!$H$299</f>
        <v>313.36363188771782</v>
      </c>
      <c r="I16" s="154">
        <f>TAR!$H$300</f>
        <v>0</v>
      </c>
      <c r="J16" s="154">
        <f>TAR!$H$301</f>
        <v>541.44691196596864</v>
      </c>
      <c r="K16" s="154">
        <f>TAR!$H$302</f>
        <v>0</v>
      </c>
      <c r="L16" s="154">
        <f>TAR!$H$303</f>
        <v>0</v>
      </c>
      <c r="M16" s="154">
        <f>TAR!$H$304</f>
        <v>0</v>
      </c>
      <c r="N16" s="154">
        <f>TAR!$H$305</f>
        <v>252.30468969795695</v>
      </c>
      <c r="O16" s="154">
        <f>TAR!$H$306</f>
        <v>393.70083113813212</v>
      </c>
      <c r="P16" s="154">
        <f>TAR!$H$307</f>
        <v>0</v>
      </c>
      <c r="Q16" s="154">
        <f>TAR!$H$308</f>
        <v>426.19094235455975</v>
      </c>
      <c r="R16" s="154">
        <f>TAR!$H$309</f>
        <v>0</v>
      </c>
      <c r="S16" s="154">
        <f>TAR!$H$310</f>
        <v>296.90216707196583</v>
      </c>
      <c r="T16" s="154">
        <f>TAR!$H$311</f>
        <v>471.11274078856559</v>
      </c>
      <c r="U16" s="154">
        <f>TAR!$H$312</f>
        <v>435.78708794629625</v>
      </c>
      <c r="V16" s="122">
        <f>TAR!$H$313</f>
        <v>383.32834219460642</v>
      </c>
    </row>
    <row r="17" spans="1:22" x14ac:dyDescent="0.2">
      <c r="A17" s="211" t="s">
        <v>702</v>
      </c>
      <c r="B17" s="154">
        <f>TAMUCT!$H$293</f>
        <v>514.58918955932859</v>
      </c>
      <c r="C17" s="154">
        <f>TAMUCT!$H$294</f>
        <v>554.79797332308021</v>
      </c>
      <c r="D17" s="154">
        <f>TAMUCT!$H$295</f>
        <v>694.22994436103386</v>
      </c>
      <c r="E17" s="154">
        <f>TAMUCT!$H$296</f>
        <v>859.86279761945684</v>
      </c>
      <c r="F17" s="154">
        <f>TAMUCT!$H$297</f>
        <v>0</v>
      </c>
      <c r="G17" s="154">
        <f>TAMUCT!$H$298</f>
        <v>610.30375022297108</v>
      </c>
      <c r="H17" s="154">
        <f>TAMUCT!$H$299</f>
        <v>837.60134596834905</v>
      </c>
      <c r="I17" s="154">
        <f>TAMUCT!$H$300</f>
        <v>0</v>
      </c>
      <c r="J17" s="154">
        <f>TAMUCT!$H$301</f>
        <v>482.08594924258909</v>
      </c>
      <c r="K17" s="154">
        <f>TAMUCT!$H$302</f>
        <v>0</v>
      </c>
      <c r="L17" s="154">
        <f>TAMUCT!$H$303</f>
        <v>0</v>
      </c>
      <c r="M17" s="154">
        <f>TAMUCT!$H$304</f>
        <v>0</v>
      </c>
      <c r="N17" s="154">
        <f>TAMUCT!$H$305</f>
        <v>0</v>
      </c>
      <c r="O17" s="154">
        <f>TAMUCT!$H$306</f>
        <v>679.68862035974757</v>
      </c>
      <c r="P17" s="154">
        <f>TAMUCT!$H$307</f>
        <v>0</v>
      </c>
      <c r="Q17" s="154">
        <f>TAMUCT!$H$308</f>
        <v>547.75040407849099</v>
      </c>
      <c r="R17" s="154">
        <f>TAMUCT!$H$309</f>
        <v>0</v>
      </c>
      <c r="S17" s="154">
        <f>TAMUCT!$H$310</f>
        <v>601.30261511113019</v>
      </c>
      <c r="T17" s="154">
        <f>TAMUCT!$H$311</f>
        <v>570.9673798817106</v>
      </c>
      <c r="U17" s="154">
        <f>TAMUCT!$H$312</f>
        <v>533.73190379430707</v>
      </c>
      <c r="V17" s="122">
        <f>TAMUCT!$H$313</f>
        <v>559.89041592090689</v>
      </c>
    </row>
    <row r="18" spans="1:22" x14ac:dyDescent="0.2">
      <c r="A18" s="123" t="s">
        <v>697</v>
      </c>
      <c r="B18" s="154">
        <f>TAMUC!$H$293</f>
        <v>335.59466013138245</v>
      </c>
      <c r="C18" s="154">
        <f>TAMUC!$H$294</f>
        <v>350.65022166779369</v>
      </c>
      <c r="D18" s="154">
        <f>TAMUC!$H$295</f>
        <v>425.3202276767247</v>
      </c>
      <c r="E18" s="154">
        <f>TAMUC!$H$296</f>
        <v>485.1894123850833</v>
      </c>
      <c r="F18" s="154">
        <f>TAMUC!$H$297</f>
        <v>431.49427411891958</v>
      </c>
      <c r="G18" s="154">
        <f>TAMUC!$H$298</f>
        <v>614.4658850451566</v>
      </c>
      <c r="H18" s="154">
        <f>TAMUC!$H$299</f>
        <v>474.84327088720988</v>
      </c>
      <c r="I18" s="154">
        <f>TAMUC!$H$300</f>
        <v>0</v>
      </c>
      <c r="J18" s="154">
        <f>TAMUC!$H$301</f>
        <v>449.22467219555307</v>
      </c>
      <c r="K18" s="154">
        <f>TAMUC!$H$302</f>
        <v>332.39469247698906</v>
      </c>
      <c r="L18" s="154">
        <f>TAMUC!$H$303</f>
        <v>0</v>
      </c>
      <c r="M18" s="154">
        <f>TAMUC!$H$304</f>
        <v>0</v>
      </c>
      <c r="N18" s="154">
        <f>TAMUC!$H$305</f>
        <v>799.17787896198956</v>
      </c>
      <c r="O18" s="154">
        <f>TAMUC!$H$306</f>
        <v>339.77361475528272</v>
      </c>
      <c r="P18" s="154">
        <f>TAMUC!$H$307</f>
        <v>0</v>
      </c>
      <c r="Q18" s="154">
        <f>TAMUC!$H$308</f>
        <v>494.29219002841216</v>
      </c>
      <c r="R18" s="154">
        <f>TAMUC!$H$309</f>
        <v>0</v>
      </c>
      <c r="S18" s="154">
        <f>TAMUC!$H$310</f>
        <v>485.30933561288236</v>
      </c>
      <c r="T18" s="154">
        <f>TAMUC!$H$311</f>
        <v>640.99179357165917</v>
      </c>
      <c r="U18" s="154">
        <f>TAMUC!$H$312</f>
        <v>551.77469726005609</v>
      </c>
      <c r="V18" s="122">
        <f>TAMUC!$H$313</f>
        <v>415.1938721905226</v>
      </c>
    </row>
    <row r="19" spans="1:22" x14ac:dyDescent="0.2">
      <c r="A19" s="123" t="s">
        <v>698</v>
      </c>
      <c r="B19" s="154">
        <f>TAMUCC!$H$293</f>
        <v>324.19690483505383</v>
      </c>
      <c r="C19" s="154">
        <f>TAMUCC!$H$294</f>
        <v>668.62234327127476</v>
      </c>
      <c r="D19" s="154">
        <f>TAMUCC!$H$295</f>
        <v>465.95998151718049</v>
      </c>
      <c r="E19" s="154">
        <f>TAMUCC!$H$296</f>
        <v>960.97834809550739</v>
      </c>
      <c r="F19" s="154">
        <f>TAMUCC!$H$297</f>
        <v>803.14085552712686</v>
      </c>
      <c r="G19" s="154">
        <f>TAMUCC!$H$298</f>
        <v>637.68922265309607</v>
      </c>
      <c r="H19" s="154">
        <f>TAMUCC!$H$299</f>
        <v>0</v>
      </c>
      <c r="I19" s="154">
        <f>TAMUCC!$H$300</f>
        <v>0</v>
      </c>
      <c r="J19" s="154">
        <f>TAMUCC!$H$301</f>
        <v>367.45845289911603</v>
      </c>
      <c r="K19" s="154">
        <f>TAMUCC!$H$302</f>
        <v>0</v>
      </c>
      <c r="L19" s="154">
        <f>TAMUCC!$H$303</f>
        <v>0</v>
      </c>
      <c r="M19" s="154">
        <f>TAMUCC!$H$304</f>
        <v>0</v>
      </c>
      <c r="N19" s="154">
        <f>TAMUCC!$H$305</f>
        <v>248.71215538208719</v>
      </c>
      <c r="O19" s="154">
        <f>TAMUCC!$H$306</f>
        <v>316.18120858017119</v>
      </c>
      <c r="P19" s="154">
        <f>TAMUCC!$H$307</f>
        <v>0</v>
      </c>
      <c r="Q19" s="154">
        <f>TAMUCC!$H$308</f>
        <v>574.80970958345483</v>
      </c>
      <c r="R19" s="154">
        <f>TAMUCC!$H$309</f>
        <v>0</v>
      </c>
      <c r="S19" s="154">
        <f>TAMUCC!$H$310</f>
        <v>345.43704272934605</v>
      </c>
      <c r="T19" s="154">
        <f>TAMUCC!$H$311</f>
        <v>608.49714485179675</v>
      </c>
      <c r="U19" s="154">
        <f>TAMUCC!$H$312</f>
        <v>851.09822534783223</v>
      </c>
      <c r="V19" s="122">
        <f>TAMUCC!$H$313</f>
        <v>523.98560012413691</v>
      </c>
    </row>
    <row r="20" spans="1:22" x14ac:dyDescent="0.2">
      <c r="A20" s="211" t="s">
        <v>699</v>
      </c>
      <c r="B20" s="154">
        <f>TAMUK!$H$293</f>
        <v>366.50068921958729</v>
      </c>
      <c r="C20" s="154">
        <f>TAMUK!$H$294</f>
        <v>461.37732774288423</v>
      </c>
      <c r="D20" s="154">
        <f>TAMUK!$H$295</f>
        <v>479.22273581817922</v>
      </c>
      <c r="E20" s="154">
        <f>TAMUK!$H$296</f>
        <v>517.06052280012796</v>
      </c>
      <c r="F20" s="154">
        <f>TAMUK!$H$297</f>
        <v>1295.3320806573213</v>
      </c>
      <c r="G20" s="154">
        <f>TAMUK!$H$298</f>
        <v>658.25958466802274</v>
      </c>
      <c r="H20" s="154">
        <f>TAMUK!$H$299</f>
        <v>1335.7577354952327</v>
      </c>
      <c r="I20" s="154">
        <f>TAMUK!$H$300</f>
        <v>0</v>
      </c>
      <c r="J20" s="154">
        <f>TAMUK!$H$301</f>
        <v>456.92115755667959</v>
      </c>
      <c r="K20" s="154">
        <f>TAMUK!$H$302</f>
        <v>382.86293431222401</v>
      </c>
      <c r="L20" s="154">
        <f>TAMUK!$H$303</f>
        <v>0</v>
      </c>
      <c r="M20" s="154">
        <f>TAMUK!$H$304</f>
        <v>1363.3477642395692</v>
      </c>
      <c r="N20" s="154">
        <f>TAMUK!$H$305</f>
        <v>451.66676312305327</v>
      </c>
      <c r="O20" s="154">
        <f>TAMUK!$H$306</f>
        <v>470.8170794484293</v>
      </c>
      <c r="P20" s="154">
        <f>TAMUK!$H$307</f>
        <v>0</v>
      </c>
      <c r="Q20" s="154">
        <f>TAMUK!$H$308</f>
        <v>505.32823283730659</v>
      </c>
      <c r="R20" s="154">
        <f>TAMUK!$H$309</f>
        <v>0</v>
      </c>
      <c r="S20" s="154">
        <f>TAMUK!$H$310</f>
        <v>519.90064291800741</v>
      </c>
      <c r="T20" s="154">
        <f>TAMUK!$H$311</f>
        <v>608.20419737691816</v>
      </c>
      <c r="U20" s="154">
        <f>TAMUK!$H$312</f>
        <v>0</v>
      </c>
      <c r="V20" s="122">
        <f>TAMUK!$H$313</f>
        <v>520.57404498356311</v>
      </c>
    </row>
    <row r="21" spans="1:22" x14ac:dyDescent="0.2">
      <c r="A21" s="211" t="s">
        <v>700</v>
      </c>
      <c r="B21" s="154">
        <f>TAMUSA!$H$293</f>
        <v>388.11565617621449</v>
      </c>
      <c r="C21" s="154">
        <f>TAMUSA!$H$294</f>
        <v>378.04106590584445</v>
      </c>
      <c r="D21" s="154">
        <f>TAMUSA!$H$295</f>
        <v>261.91713948316357</v>
      </c>
      <c r="E21" s="154">
        <f>TAMUSA!$H$296</f>
        <v>486.86204686517397</v>
      </c>
      <c r="F21" s="154">
        <f>TAMUSA!$H$297</f>
        <v>0</v>
      </c>
      <c r="G21" s="154">
        <f>TAMUSA!$H$298</f>
        <v>516.96801573162213</v>
      </c>
      <c r="H21" s="154">
        <f>TAMUSA!$H$299</f>
        <v>752.04086340653566</v>
      </c>
      <c r="I21" s="154">
        <f>TAMUSA!$H$300</f>
        <v>0</v>
      </c>
      <c r="J21" s="154">
        <f>TAMUSA!$H$301</f>
        <v>0</v>
      </c>
      <c r="K21" s="154">
        <f>TAMUSA!$H$302</f>
        <v>0</v>
      </c>
      <c r="L21" s="154">
        <f>TAMUSA!$H$303</f>
        <v>0</v>
      </c>
      <c r="M21" s="154">
        <f>TAMUSA!$H$304</f>
        <v>0</v>
      </c>
      <c r="N21" s="154">
        <f>TAMUSA!$H$305</f>
        <v>363.10927852240496</v>
      </c>
      <c r="O21" s="154">
        <f>TAMUSA!$H$306</f>
        <v>369.19362031395355</v>
      </c>
      <c r="P21" s="154">
        <f>TAMUSA!$H$307</f>
        <v>0</v>
      </c>
      <c r="Q21" s="154">
        <f>TAMUSA!$H$308</f>
        <v>441.15718804177385</v>
      </c>
      <c r="R21" s="154">
        <f>TAMUSA!$H$309</f>
        <v>0</v>
      </c>
      <c r="S21" s="154">
        <f>TAMUSA!$H$310</f>
        <v>691.04632522074905</v>
      </c>
      <c r="T21" s="154">
        <f>TAMUSA!$H$311</f>
        <v>286.6956006504372</v>
      </c>
      <c r="U21" s="154">
        <f>TAMUSA!$H$312</f>
        <v>0</v>
      </c>
      <c r="V21" s="122">
        <f>TAMUSA!$H$313</f>
        <v>423.09224848114047</v>
      </c>
    </row>
    <row r="22" spans="1:22" x14ac:dyDescent="0.2">
      <c r="A22" s="123" t="s">
        <v>715</v>
      </c>
      <c r="B22" s="154">
        <f>TAMIU!$H$293</f>
        <v>262.53892124096637</v>
      </c>
      <c r="C22" s="154">
        <f>TAMIU!$H$294</f>
        <v>284.81973132165047</v>
      </c>
      <c r="D22" s="154">
        <f>TAMIU!$H$295</f>
        <v>528.3869813906723</v>
      </c>
      <c r="E22" s="154">
        <f>TAMIU!$H$296</f>
        <v>411.09815003611862</v>
      </c>
      <c r="F22" s="154">
        <f>TAMIU!$H$297</f>
        <v>0</v>
      </c>
      <c r="G22" s="154">
        <f>TAMIU!$H$298</f>
        <v>705.60558931939647</v>
      </c>
      <c r="H22" s="154">
        <f>TAMIU!$H$299</f>
        <v>271.69471100383441</v>
      </c>
      <c r="I22" s="154">
        <f>TAMIU!$H$300</f>
        <v>0</v>
      </c>
      <c r="J22" s="154">
        <f>TAMIU!$H$301</f>
        <v>452.76006204482854</v>
      </c>
      <c r="K22" s="154">
        <f>TAMIU!$H$302</f>
        <v>0</v>
      </c>
      <c r="L22" s="154">
        <f>TAMIU!$H$303</f>
        <v>0</v>
      </c>
      <c r="M22" s="154">
        <f>TAMIU!$H$304</f>
        <v>0</v>
      </c>
      <c r="N22" s="154">
        <f>TAMIU!$H$305</f>
        <v>348.25526773296821</v>
      </c>
      <c r="O22" s="154">
        <f>TAMIU!$H$306</f>
        <v>502.4584654406558</v>
      </c>
      <c r="P22" s="154">
        <f>TAMIU!$H$307</f>
        <v>0</v>
      </c>
      <c r="Q22" s="154">
        <f>TAMIU!$H$308</f>
        <v>508.08220362399049</v>
      </c>
      <c r="R22" s="154">
        <f>TAMIU!$H$309</f>
        <v>0</v>
      </c>
      <c r="S22" s="154">
        <f>TAMIU!$H$310</f>
        <v>313.55669155319356</v>
      </c>
      <c r="T22" s="154">
        <f>TAMIU!$H$311</f>
        <v>309.62760743542697</v>
      </c>
      <c r="U22" s="154">
        <f>TAMIU!$H$312</f>
        <v>806.34188918373468</v>
      </c>
      <c r="V22" s="122">
        <f>TAMIU!$H$313</f>
        <v>349.91742839111583</v>
      </c>
    </row>
    <row r="23" spans="1:22" x14ac:dyDescent="0.2">
      <c r="A23" s="123" t="s">
        <v>701</v>
      </c>
      <c r="B23" s="154">
        <f>TAMUT!$H$293</f>
        <v>510.88406685738698</v>
      </c>
      <c r="C23" s="154">
        <f>TAMUT!$H$294</f>
        <v>643.48285010412701</v>
      </c>
      <c r="D23" s="154">
        <f>TAMUT!$H$295</f>
        <v>389.73306796213319</v>
      </c>
      <c r="E23" s="154">
        <f>TAMUT!$H$296</f>
        <v>799.34505528883312</v>
      </c>
      <c r="F23" s="154">
        <f>TAMUT!$H$297</f>
        <v>0</v>
      </c>
      <c r="G23" s="154">
        <f>TAMUT!$H$298</f>
        <v>966.65851952580533</v>
      </c>
      <c r="H23" s="154">
        <f>TAMUT!$H$299</f>
        <v>584.77972736852701</v>
      </c>
      <c r="I23" s="154">
        <f>TAMUT!$H$300</f>
        <v>0</v>
      </c>
      <c r="J23" s="154">
        <f>TAMUT!$H$301</f>
        <v>335.45325889776586</v>
      </c>
      <c r="K23" s="154">
        <f>TAMUT!$H$302</f>
        <v>0</v>
      </c>
      <c r="L23" s="154">
        <f>TAMUT!$H$303</f>
        <v>0</v>
      </c>
      <c r="M23" s="154">
        <f>TAMUT!$H$304</f>
        <v>0</v>
      </c>
      <c r="N23" s="154">
        <f>TAMUT!$H$305</f>
        <v>0</v>
      </c>
      <c r="O23" s="154">
        <f>TAMUT!$H$306</f>
        <v>605.65354582726411</v>
      </c>
      <c r="P23" s="154">
        <f>TAMUT!$H$307</f>
        <v>0</v>
      </c>
      <c r="Q23" s="154">
        <f>TAMUT!$H$308</f>
        <v>711.20088763839897</v>
      </c>
      <c r="R23" s="154">
        <f>TAMUT!$H$309</f>
        <v>0</v>
      </c>
      <c r="S23" s="154">
        <f>TAMUT!$H$310</f>
        <v>920.14805011880367</v>
      </c>
      <c r="T23" s="154">
        <f>TAMUT!$H$311</f>
        <v>494.38009222697394</v>
      </c>
      <c r="U23" s="154">
        <f>TAMUT!$H$312</f>
        <v>1089.6210592081413</v>
      </c>
      <c r="V23" s="122">
        <f>TAMUT!$H$313</f>
        <v>623.17381923824587</v>
      </c>
    </row>
    <row r="24" spans="1:22" x14ac:dyDescent="0.2">
      <c r="A24" s="123" t="s">
        <v>126</v>
      </c>
      <c r="B24" s="154">
        <f>WTAMU!$H$293</f>
        <v>314.16293439104186</v>
      </c>
      <c r="C24" s="154">
        <f>WTAMU!$H$294</f>
        <v>311.76658473516221</v>
      </c>
      <c r="D24" s="154">
        <f>WTAMU!$H$295</f>
        <v>601.37111141084938</v>
      </c>
      <c r="E24" s="154">
        <f>WTAMU!$H$296</f>
        <v>374.0459532482779</v>
      </c>
      <c r="F24" s="154">
        <f>WTAMU!$H$297</f>
        <v>421.75580210840349</v>
      </c>
      <c r="G24" s="154">
        <f>WTAMU!$H$298</f>
        <v>646.69009591841791</v>
      </c>
      <c r="H24" s="154">
        <f>WTAMU!$H$299</f>
        <v>425.93341019958638</v>
      </c>
      <c r="I24" s="154">
        <f>WTAMU!$H$300</f>
        <v>0</v>
      </c>
      <c r="J24" s="154">
        <f>WTAMU!$H$301</f>
        <v>343.6686237937252</v>
      </c>
      <c r="K24" s="154">
        <f>WTAMU!$H$302</f>
        <v>3391.9742015174779</v>
      </c>
      <c r="L24" s="154">
        <f>WTAMU!$H$303</f>
        <v>0</v>
      </c>
      <c r="M24" s="154">
        <f>WTAMU!$H$304</f>
        <v>1023.1891931624872</v>
      </c>
      <c r="N24" s="154">
        <f>WTAMU!$H$305</f>
        <v>475.38996343360981</v>
      </c>
      <c r="O24" s="154">
        <f>WTAMU!$H$306</f>
        <v>558.98006505717979</v>
      </c>
      <c r="P24" s="154">
        <f>WTAMU!$H$307</f>
        <v>0</v>
      </c>
      <c r="Q24" s="154">
        <f>WTAMU!$H$308</f>
        <v>400.23942263319253</v>
      </c>
      <c r="R24" s="154">
        <f>WTAMU!$H$309</f>
        <v>0</v>
      </c>
      <c r="S24" s="154">
        <f>WTAMU!$H$310</f>
        <v>297.53428106089109</v>
      </c>
      <c r="T24" s="154">
        <f>WTAMU!$H$311</f>
        <v>461.72968158629567</v>
      </c>
      <c r="U24" s="154">
        <f>WTAMU!$H$312</f>
        <v>508.86139678654717</v>
      </c>
      <c r="V24" s="122">
        <f>WTAMU!$H$313</f>
        <v>389.60699698178053</v>
      </c>
    </row>
    <row r="25" spans="1:22" x14ac:dyDescent="0.2">
      <c r="A25" s="123" t="s">
        <v>118</v>
      </c>
      <c r="B25" s="154">
        <f>UH!$H$293</f>
        <v>419.83652019805811</v>
      </c>
      <c r="C25" s="154">
        <f>UH!$H$294</f>
        <v>785.24917160668701</v>
      </c>
      <c r="D25" s="154">
        <f>UH!$H$295</f>
        <v>619.00165719212464</v>
      </c>
      <c r="E25" s="154">
        <f>UH!$H$296</f>
        <v>606.10887589838444</v>
      </c>
      <c r="F25" s="154">
        <f>UH!$H$297</f>
        <v>0</v>
      </c>
      <c r="G25" s="154">
        <f>UH!$H$298</f>
        <v>1505.3742801384008</v>
      </c>
      <c r="H25" s="154">
        <f>UH!$H$299</f>
        <v>302.56862386477621</v>
      </c>
      <c r="I25" s="154">
        <f>UH!$H$300</f>
        <v>922.89392347776823</v>
      </c>
      <c r="J25" s="154">
        <f>UH!$H$301</f>
        <v>623.73117199440833</v>
      </c>
      <c r="K25" s="154">
        <f>UH!$H$302</f>
        <v>0</v>
      </c>
      <c r="L25" s="154">
        <f>UH!$H$303</f>
        <v>0</v>
      </c>
      <c r="M25" s="154">
        <f>UH!$H$304</f>
        <v>211.26381166197694</v>
      </c>
      <c r="N25" s="154">
        <f>UH!$H$305</f>
        <v>275.14957913901355</v>
      </c>
      <c r="O25" s="154">
        <f>UH!$H$306</f>
        <v>372.79689489809988</v>
      </c>
      <c r="P25" s="154">
        <f>UH!$H$307</f>
        <v>2265.0902735280752</v>
      </c>
      <c r="Q25" s="154">
        <f>UH!$H$308</f>
        <v>433.27756309617178</v>
      </c>
      <c r="R25" s="154">
        <f>UH!$H$309</f>
        <v>1485.9056089399417</v>
      </c>
      <c r="S25" s="154">
        <f>UH!$H$310</f>
        <v>588.08434239676114</v>
      </c>
      <c r="T25" s="154">
        <f>UH!$H$311</f>
        <v>455.12064356820179</v>
      </c>
      <c r="U25" s="154">
        <f>UH!$H$312</f>
        <v>569.44796938068669</v>
      </c>
      <c r="V25" s="122">
        <f>UH!$H$313</f>
        <v>640.89285660497865</v>
      </c>
    </row>
    <row r="26" spans="1:22" x14ac:dyDescent="0.2">
      <c r="A26" s="123" t="s">
        <v>711</v>
      </c>
      <c r="B26" s="154">
        <f>UHCL!$H$293</f>
        <v>413.77797504600773</v>
      </c>
      <c r="C26" s="154">
        <f>UHCL!$H$294</f>
        <v>540.3259433107728</v>
      </c>
      <c r="D26" s="154">
        <f>UHCL!$H$295</f>
        <v>440.39110457859096</v>
      </c>
      <c r="E26" s="154">
        <f>UHCL!$H$296</f>
        <v>546.65600849032012</v>
      </c>
      <c r="F26" s="154">
        <f>UHCL!$H$297</f>
        <v>0</v>
      </c>
      <c r="G26" s="154">
        <f>UHCL!$H$298</f>
        <v>700.93728686565771</v>
      </c>
      <c r="H26" s="154">
        <f>UHCL!$H$299</f>
        <v>467.64550413292346</v>
      </c>
      <c r="I26" s="154">
        <f>UHCL!$H$300</f>
        <v>0</v>
      </c>
      <c r="J26" s="154">
        <f>UHCL!$H$301</f>
        <v>318.33318022368553</v>
      </c>
      <c r="K26" s="154">
        <f>UHCL!$H$302</f>
        <v>446.28766385483999</v>
      </c>
      <c r="L26" s="154">
        <f>UHCL!$H$303</f>
        <v>0</v>
      </c>
      <c r="M26" s="154">
        <f>UHCL!$H$304</f>
        <v>0</v>
      </c>
      <c r="N26" s="154">
        <f>UHCL!$H$305</f>
        <v>0</v>
      </c>
      <c r="O26" s="154">
        <f>UHCL!$H$306</f>
        <v>394.83345556243017</v>
      </c>
      <c r="P26" s="154">
        <f>UHCL!$H$307</f>
        <v>0</v>
      </c>
      <c r="Q26" s="154">
        <f>UHCL!$H$308</f>
        <v>475.71083729047319</v>
      </c>
      <c r="R26" s="154">
        <f>UHCL!$H$309</f>
        <v>0</v>
      </c>
      <c r="S26" s="154">
        <f>UHCL!$H$310</f>
        <v>142.93450002788194</v>
      </c>
      <c r="T26" s="154">
        <f>UHCL!$H$311</f>
        <v>689.15358475638175</v>
      </c>
      <c r="U26" s="154">
        <f>UHCL!$H$312</f>
        <v>877.77719838937458</v>
      </c>
      <c r="V26" s="122">
        <f>UHCL!$H$313</f>
        <v>487.87142562499315</v>
      </c>
    </row>
    <row r="27" spans="1:22" x14ac:dyDescent="0.2">
      <c r="A27" s="123" t="s">
        <v>712</v>
      </c>
      <c r="B27" s="154">
        <f>UHD!$H$293</f>
        <v>326.81621084952502</v>
      </c>
      <c r="C27" s="154">
        <f>UHD!$H$294</f>
        <v>428.06522190287808</v>
      </c>
      <c r="D27" s="154">
        <f>UHD!$H$295</f>
        <v>314.34797677754159</v>
      </c>
      <c r="E27" s="154">
        <f>UHD!$H$296</f>
        <v>465.00363031792432</v>
      </c>
      <c r="F27" s="154">
        <f>UHD!$H$297</f>
        <v>0</v>
      </c>
      <c r="G27" s="154">
        <f>UHD!$H$298</f>
        <v>720.95706615570202</v>
      </c>
      <c r="H27" s="154">
        <f>UHD!$H$299</f>
        <v>436.49652347019367</v>
      </c>
      <c r="I27" s="154">
        <f>UHD!$H$300</f>
        <v>0</v>
      </c>
      <c r="J27" s="154">
        <f>UHD!$H$301</f>
        <v>485.57382007598738</v>
      </c>
      <c r="K27" s="154">
        <f>UHD!$H$302</f>
        <v>0</v>
      </c>
      <c r="L27" s="154">
        <f>UHD!$H$303</f>
        <v>0</v>
      </c>
      <c r="M27" s="154">
        <f>UHD!$H$304</f>
        <v>0</v>
      </c>
      <c r="N27" s="154">
        <f>UHD!$H$305</f>
        <v>0</v>
      </c>
      <c r="O27" s="154">
        <f>UHD!$H$306</f>
        <v>362.48776413607328</v>
      </c>
      <c r="P27" s="154">
        <f>UHD!$H$307</f>
        <v>0</v>
      </c>
      <c r="Q27" s="154">
        <f>UHD!$H$308</f>
        <v>462.66916629867251</v>
      </c>
      <c r="R27" s="154">
        <f>UHD!$H$309</f>
        <v>0</v>
      </c>
      <c r="S27" s="154">
        <f>UHD!$H$310</f>
        <v>503.72745907620288</v>
      </c>
      <c r="T27" s="154">
        <f>UHD!$H$311</f>
        <v>752.94629465554874</v>
      </c>
      <c r="U27" s="154">
        <f>UHD!$H$312</f>
        <v>1909.742406352331</v>
      </c>
      <c r="V27" s="122">
        <f>UHD!$H$313</f>
        <v>404.08166791966107</v>
      </c>
    </row>
    <row r="28" spans="1:22" x14ac:dyDescent="0.2">
      <c r="A28" s="123" t="s">
        <v>713</v>
      </c>
      <c r="B28" s="154">
        <f>UHV!$H$293</f>
        <v>342.44062748821949</v>
      </c>
      <c r="C28" s="154">
        <f>UHV!$H$294</f>
        <v>378.22079489287961</v>
      </c>
      <c r="D28" s="154">
        <f>UHV!$H$295</f>
        <v>651.60442221398284</v>
      </c>
      <c r="E28" s="154">
        <f>UHV!$H$296</f>
        <v>578.45408014536758</v>
      </c>
      <c r="F28" s="154">
        <f>UHV!$H$297</f>
        <v>0</v>
      </c>
      <c r="G28" s="154">
        <f>UHV!$H$298</f>
        <v>314.07120055560364</v>
      </c>
      <c r="H28" s="154">
        <f>UHV!$H$299</f>
        <v>303.62088214423517</v>
      </c>
      <c r="I28" s="154">
        <f>UHV!$H$300</f>
        <v>0</v>
      </c>
      <c r="J28" s="154">
        <f>UHV!$H$301</f>
        <v>0</v>
      </c>
      <c r="K28" s="154">
        <f>UHV!$H$302</f>
        <v>0</v>
      </c>
      <c r="L28" s="154">
        <f>UHV!$H$303</f>
        <v>0</v>
      </c>
      <c r="M28" s="154">
        <f>UHV!$H$304</f>
        <v>0</v>
      </c>
      <c r="N28" s="154">
        <f>UHV!$H$305</f>
        <v>0</v>
      </c>
      <c r="O28" s="154">
        <f>UHV!$H$306</f>
        <v>600.62075768238014</v>
      </c>
      <c r="P28" s="154">
        <f>UHV!$H$307</f>
        <v>0</v>
      </c>
      <c r="Q28" s="154">
        <f>UHV!$H$308</f>
        <v>564.92208332019709</v>
      </c>
      <c r="R28" s="154">
        <f>UHV!$H$309</f>
        <v>0</v>
      </c>
      <c r="S28" s="154">
        <f>UHV!$H$310</f>
        <v>780.50363263258532</v>
      </c>
      <c r="T28" s="154">
        <f>UHV!$H$311</f>
        <v>678.67833968524781</v>
      </c>
      <c r="U28" s="154">
        <f>UHV!$H$312</f>
        <v>1355.1527082543596</v>
      </c>
      <c r="V28" s="122">
        <f>UHV!$H$313</f>
        <v>447.23847332341791</v>
      </c>
    </row>
    <row r="29" spans="1:22" x14ac:dyDescent="0.2">
      <c r="A29" s="123" t="s">
        <v>691</v>
      </c>
      <c r="B29" s="154">
        <f>MID!$H$293</f>
        <v>450.23854058765801</v>
      </c>
      <c r="C29" s="154">
        <f>MID!$H$294</f>
        <v>520.22452904221007</v>
      </c>
      <c r="D29" s="154">
        <f>MID!$H$295</f>
        <v>708.19718645683008</v>
      </c>
      <c r="E29" s="154">
        <f>MID!$H$296</f>
        <v>607.64497671073514</v>
      </c>
      <c r="F29" s="154">
        <f>MID!$H$297</f>
        <v>644.44103739796162</v>
      </c>
      <c r="G29" s="154">
        <f>MID!$H$298</f>
        <v>906.58427750288888</v>
      </c>
      <c r="H29" s="154">
        <f>MID!$H$299</f>
        <v>585.44157000824111</v>
      </c>
      <c r="I29" s="154">
        <f>MID!$H$300</f>
        <v>0</v>
      </c>
      <c r="J29" s="154">
        <f>MID!$H$301</f>
        <v>730.27724815331533</v>
      </c>
      <c r="K29" s="154">
        <f>MID!$H$302</f>
        <v>0</v>
      </c>
      <c r="L29" s="154">
        <f>MID!$H$303</f>
        <v>0</v>
      </c>
      <c r="M29" s="154">
        <f>MID!$H$304</f>
        <v>779.29870977811686</v>
      </c>
      <c r="N29" s="154">
        <f>MID!$H$305</f>
        <v>226.00438300504538</v>
      </c>
      <c r="O29" s="154">
        <f>MID!$H$306</f>
        <v>610.19127390669178</v>
      </c>
      <c r="P29" s="154">
        <f>MID!$H$307</f>
        <v>0</v>
      </c>
      <c r="Q29" s="154">
        <f>MID!$H$308</f>
        <v>759.56337828731614</v>
      </c>
      <c r="R29" s="154">
        <f>MID!$H$309</f>
        <v>0</v>
      </c>
      <c r="S29" s="154">
        <f>MID!$H$310</f>
        <v>1437.158970706264</v>
      </c>
      <c r="T29" s="154">
        <f>MID!$H$311</f>
        <v>664.69070945159331</v>
      </c>
      <c r="U29" s="154">
        <f>MID!$H$312</f>
        <v>618.51991796624748</v>
      </c>
      <c r="V29" s="122">
        <f>MID!$H$313</f>
        <v>574.12657562268612</v>
      </c>
    </row>
    <row r="30" spans="1:22" x14ac:dyDescent="0.2">
      <c r="A30" s="123" t="s">
        <v>96</v>
      </c>
      <c r="B30" s="154">
        <f>UNT!$H$293</f>
        <v>366.88970537822019</v>
      </c>
      <c r="C30" s="154">
        <f>UNT!$H$294</f>
        <v>536.42297864847785</v>
      </c>
      <c r="D30" s="154">
        <f>UNT!$H$295</f>
        <v>587.78483485201275</v>
      </c>
      <c r="E30" s="154">
        <f>UNT!$H$296</f>
        <v>516.08509132571692</v>
      </c>
      <c r="F30" s="154">
        <f>UNT!$H$297</f>
        <v>0</v>
      </c>
      <c r="G30" s="154">
        <f>UNT!$H$298</f>
        <v>806.18639314864572</v>
      </c>
      <c r="H30" s="154">
        <f>UNT!$H$299</f>
        <v>221.04123715611249</v>
      </c>
      <c r="I30" s="154">
        <f>UNT!$H$300</f>
        <v>0</v>
      </c>
      <c r="J30" s="154">
        <f>UNT!$H$301</f>
        <v>244.33872451485769</v>
      </c>
      <c r="K30" s="154">
        <f>UNT!$H$302</f>
        <v>560.36458053306762</v>
      </c>
      <c r="L30" s="154">
        <f>UNT!$H$303</f>
        <v>0</v>
      </c>
      <c r="M30" s="154">
        <f>UNT!$H$304</f>
        <v>2428.2870595610834</v>
      </c>
      <c r="N30" s="154">
        <f>UNT!$H$305</f>
        <v>833.48741268021286</v>
      </c>
      <c r="O30" s="154">
        <f>UNT!$H$306</f>
        <v>341.39587679955628</v>
      </c>
      <c r="P30" s="154">
        <f>UNT!$H$307</f>
        <v>0</v>
      </c>
      <c r="Q30" s="154">
        <f>UNT!$H$308</f>
        <v>408.83494562004705</v>
      </c>
      <c r="R30" s="154">
        <f>UNT!$H$309</f>
        <v>0</v>
      </c>
      <c r="S30" s="154">
        <f>UNT!$H$310</f>
        <v>1095.7285811803583</v>
      </c>
      <c r="T30" s="154">
        <f>UNT!$H$311</f>
        <v>625.25471373918867</v>
      </c>
      <c r="U30" s="154">
        <f>UNT!$H$312</f>
        <v>0</v>
      </c>
      <c r="V30" s="122">
        <f>UNT!$H$313</f>
        <v>455.37109553785615</v>
      </c>
    </row>
    <row r="31" spans="1:22" x14ac:dyDescent="0.2">
      <c r="A31" s="211" t="s">
        <v>714</v>
      </c>
      <c r="B31" s="154">
        <f>UNTD!$H$293</f>
        <v>351.65928733198655</v>
      </c>
      <c r="C31" s="154">
        <f>UNTD!$H$294</f>
        <v>422.80099521921045</v>
      </c>
      <c r="D31" s="154">
        <f>UNTD!$H$295</f>
        <v>216.8571432597023</v>
      </c>
      <c r="E31" s="154">
        <f>UNTD!$H$296</f>
        <v>476.55825907880535</v>
      </c>
      <c r="F31" s="154">
        <f>UNTD!$H$297</f>
        <v>203.40802236154184</v>
      </c>
      <c r="G31" s="154">
        <f>UNTD!$H$298</f>
        <v>610.35378629293507</v>
      </c>
      <c r="H31" s="154">
        <f>UNTD!$H$299</f>
        <v>298.30970190120735</v>
      </c>
      <c r="I31" s="154">
        <f>UNTD!$H$300</f>
        <v>522.38407480531293</v>
      </c>
      <c r="J31" s="154">
        <f>UNTD!$H$301</f>
        <v>96.750033771110353</v>
      </c>
      <c r="K31" s="154">
        <f>UNTD!$H$302</f>
        <v>0</v>
      </c>
      <c r="L31" s="154">
        <f>UNTD!$H$303</f>
        <v>0</v>
      </c>
      <c r="M31" s="154">
        <f>UNTD!$H$304</f>
        <v>96.750033771110353</v>
      </c>
      <c r="N31" s="154">
        <f>UNTD!$H$305</f>
        <v>0</v>
      </c>
      <c r="O31" s="154">
        <f>UNTD!$H$306</f>
        <v>238.2490087984215</v>
      </c>
      <c r="P31" s="154">
        <f>UNTD!$H$307</f>
        <v>0</v>
      </c>
      <c r="Q31" s="154">
        <f>UNTD!$H$308</f>
        <v>466.62764141864858</v>
      </c>
      <c r="R31" s="154">
        <f>UNTD!$H$309</f>
        <v>0</v>
      </c>
      <c r="S31" s="154">
        <f>UNTD!$H$310</f>
        <v>376.80645884975905</v>
      </c>
      <c r="T31" s="154">
        <f>UNTD!$H$311</f>
        <v>219.20920585642062</v>
      </c>
      <c r="U31" s="154">
        <f>UNTD!$H$312</f>
        <v>0</v>
      </c>
      <c r="V31" s="122">
        <f>UNTD!$H$313</f>
        <v>408.9626906318083</v>
      </c>
    </row>
    <row r="32" spans="1:22" x14ac:dyDescent="0.2">
      <c r="A32" s="123" t="s">
        <v>102</v>
      </c>
      <c r="B32" s="154">
        <f>SFASU!$H$293</f>
        <v>377.53595138565919</v>
      </c>
      <c r="C32" s="154">
        <f>SFASU!$H$294</f>
        <v>526.2514340532299</v>
      </c>
      <c r="D32" s="154">
        <f>SFASU!$H$295</f>
        <v>552.19258869619034</v>
      </c>
      <c r="E32" s="154">
        <f>SFASU!$H$296</f>
        <v>607.05709435738004</v>
      </c>
      <c r="F32" s="154">
        <f>SFASU!$H$297</f>
        <v>658.76886923618929</v>
      </c>
      <c r="G32" s="154">
        <f>SFASU!$H$298</f>
        <v>593.76592827848799</v>
      </c>
      <c r="H32" s="154">
        <f>SFASU!$H$299</f>
        <v>348.50013393939463</v>
      </c>
      <c r="I32" s="154">
        <f>SFASU!$H$300</f>
        <v>0</v>
      </c>
      <c r="J32" s="154">
        <f>SFASU!$H$301</f>
        <v>661.12129507492534</v>
      </c>
      <c r="K32" s="154">
        <f>SFASU!$H$302</f>
        <v>1054.0235774827788</v>
      </c>
      <c r="L32" s="154">
        <f>SFASU!$H$303</f>
        <v>0</v>
      </c>
      <c r="M32" s="154">
        <f>SFASU!$H$304</f>
        <v>530.02664326925162</v>
      </c>
      <c r="N32" s="154">
        <f>SFASU!$H$305</f>
        <v>358.25805873361799</v>
      </c>
      <c r="O32" s="154">
        <f>SFASU!$H$306</f>
        <v>433.87059440421376</v>
      </c>
      <c r="P32" s="154">
        <f>SFASU!$H$307</f>
        <v>0</v>
      </c>
      <c r="Q32" s="154">
        <f>SFASU!$H$308</f>
        <v>453.68104565307084</v>
      </c>
      <c r="R32" s="154">
        <f>SFASU!$H$309</f>
        <v>0</v>
      </c>
      <c r="S32" s="154">
        <f>SFASU!$H$310</f>
        <v>646.86453575314795</v>
      </c>
      <c r="T32" s="154">
        <f>SFASU!$H$311</f>
        <v>674.35298271422619</v>
      </c>
      <c r="U32" s="154">
        <f>SFASU!$H$312</f>
        <v>731.80306228338702</v>
      </c>
      <c r="V32" s="122">
        <f>SFASU!$H$313</f>
        <v>473.5274073700279</v>
      </c>
    </row>
    <row r="33" spans="1:22" x14ac:dyDescent="0.2">
      <c r="A33" s="123" t="s">
        <v>112</v>
      </c>
      <c r="B33" s="154">
        <f>TSU!$H$293</f>
        <v>465.2551542812044</v>
      </c>
      <c r="C33" s="154">
        <f>TSU!$H$294</f>
        <v>487.60970784711702</v>
      </c>
      <c r="D33" s="154">
        <f>TSU!$H$295</f>
        <v>474.11966234871653</v>
      </c>
      <c r="E33" s="154">
        <f>TSU!$H$296</f>
        <v>1396.8076015066531</v>
      </c>
      <c r="F33" s="154">
        <f>TSU!$H$297</f>
        <v>0</v>
      </c>
      <c r="G33" s="154">
        <f>TSU!$H$298</f>
        <v>615.94616211189339</v>
      </c>
      <c r="H33" s="154">
        <f>TSU!$H$299</f>
        <v>829.44898094024109</v>
      </c>
      <c r="I33" s="154">
        <f>TSU!$H$300</f>
        <v>1070.3947600592951</v>
      </c>
      <c r="J33" s="154">
        <f>TSU!$H$301</f>
        <v>734.76689979139928</v>
      </c>
      <c r="K33" s="154">
        <f>TSU!$H$302</f>
        <v>0</v>
      </c>
      <c r="L33" s="154">
        <f>TSU!$H$303</f>
        <v>0</v>
      </c>
      <c r="M33" s="154">
        <f>TSU!$H$304</f>
        <v>336.52671929412924</v>
      </c>
      <c r="N33" s="154">
        <f>TSU!$H$305</f>
        <v>344.77803576366449</v>
      </c>
      <c r="O33" s="154">
        <f>TSU!$H$306</f>
        <v>563.12164903752796</v>
      </c>
      <c r="P33" s="154">
        <f>TSU!$H$307</f>
        <v>1262.7404104882487</v>
      </c>
      <c r="Q33" s="154">
        <f>TSU!$H$308</f>
        <v>616.37715589263621</v>
      </c>
      <c r="R33" s="154">
        <f>TSU!$H$309</f>
        <v>0</v>
      </c>
      <c r="S33" s="154">
        <f>TSU!$H$310</f>
        <v>1556.2990292546158</v>
      </c>
      <c r="T33" s="154">
        <f>TSU!$H$311</f>
        <v>2841.3184386627681</v>
      </c>
      <c r="U33" s="154">
        <f>TSU!$H$312</f>
        <v>0</v>
      </c>
      <c r="V33" s="122">
        <f>TSU!$H$313</f>
        <v>660.23696572754341</v>
      </c>
    </row>
    <row r="34" spans="1:22" x14ac:dyDescent="0.2">
      <c r="A34" s="123" t="s">
        <v>114</v>
      </c>
      <c r="B34" s="154">
        <f>TTU!$H$293</f>
        <v>392.19164897268763</v>
      </c>
      <c r="C34" s="154">
        <f>TTU!$H$294</f>
        <v>543.02896684649716</v>
      </c>
      <c r="D34" s="154">
        <f>TTU!$H$295</f>
        <v>685.84931247748284</v>
      </c>
      <c r="E34" s="154">
        <f>TTU!$H$296</f>
        <v>891.47472861625135</v>
      </c>
      <c r="F34" s="154">
        <f>TTU!$H$297</f>
        <v>713.07662408512078</v>
      </c>
      <c r="G34" s="154">
        <f>TTU!$H$298</f>
        <v>993.70485309213575</v>
      </c>
      <c r="H34" s="154">
        <f>TTU!$H$299</f>
        <v>375.87839846144323</v>
      </c>
      <c r="I34" s="154">
        <f>TTU!$H$300</f>
        <v>1298.4515941409895</v>
      </c>
      <c r="J34" s="154">
        <f>TTU!$H$301</f>
        <v>783.89535353216957</v>
      </c>
      <c r="K34" s="154">
        <f>TTU!$H$302</f>
        <v>2355.5948241583069</v>
      </c>
      <c r="L34" s="154">
        <f>TTU!$H$303</f>
        <v>0</v>
      </c>
      <c r="M34" s="154">
        <f>TTU!$H$304</f>
        <v>0</v>
      </c>
      <c r="N34" s="154">
        <f>TTU!$H$305</f>
        <v>0</v>
      </c>
      <c r="O34" s="154">
        <f>TTU!$H$306</f>
        <v>489.84088511374165</v>
      </c>
      <c r="P34" s="154">
        <f>TTU!$H$307</f>
        <v>0</v>
      </c>
      <c r="Q34" s="154">
        <f>TTU!$H$308</f>
        <v>748.79954147468823</v>
      </c>
      <c r="R34" s="154">
        <f>TTU!$H$309</f>
        <v>0</v>
      </c>
      <c r="S34" s="154">
        <f>TTU!$H$310</f>
        <v>1132.8627160321528</v>
      </c>
      <c r="T34" s="154">
        <f>TTU!$H$311</f>
        <v>575.34893100793136</v>
      </c>
      <c r="U34" s="154">
        <f>TTU!$H$312</f>
        <v>0</v>
      </c>
      <c r="V34" s="122">
        <f>TTU!$H$313</f>
        <v>596.38357190166209</v>
      </c>
    </row>
    <row r="35" spans="1:22" x14ac:dyDescent="0.2">
      <c r="A35" s="123" t="s">
        <v>689</v>
      </c>
      <c r="B35" s="154">
        <f>ASU!$H$293</f>
        <v>299.64518876516019</v>
      </c>
      <c r="C35" s="154">
        <f>ASU!$H$294</f>
        <v>371.14659662349817</v>
      </c>
      <c r="D35" s="154">
        <f>ASU!$H$295</f>
        <v>534.71969827341331</v>
      </c>
      <c r="E35" s="154">
        <f>ASU!$H$296</f>
        <v>256.79795006460017</v>
      </c>
      <c r="F35" s="154">
        <f>ASU!$H$297</f>
        <v>319.49663016811832</v>
      </c>
      <c r="G35" s="154">
        <f>ASU!$H$298</f>
        <v>740.01912291892154</v>
      </c>
      <c r="H35" s="154">
        <f>ASU!$H$299</f>
        <v>330.96130555535262</v>
      </c>
      <c r="I35" s="154">
        <f>ASU!$H$300</f>
        <v>0</v>
      </c>
      <c r="J35" s="154">
        <f>ASU!$H$301</f>
        <v>443.15511165116618</v>
      </c>
      <c r="K35" s="154">
        <f>ASU!$H$302</f>
        <v>0</v>
      </c>
      <c r="L35" s="154">
        <f>ASU!$H$303</f>
        <v>0</v>
      </c>
      <c r="M35" s="154">
        <f>ASU!$H$304</f>
        <v>0</v>
      </c>
      <c r="N35" s="154">
        <f>ASU!$H$305</f>
        <v>341.62144540074979</v>
      </c>
      <c r="O35" s="154">
        <f>ASU!$H$306</f>
        <v>470.90412964538609</v>
      </c>
      <c r="P35" s="154">
        <f>ASU!$H$307</f>
        <v>0</v>
      </c>
      <c r="Q35" s="154">
        <f>ASU!$H$308</f>
        <v>411.40125556009167</v>
      </c>
      <c r="R35" s="154">
        <f>ASU!$H$309</f>
        <v>0</v>
      </c>
      <c r="S35" s="154">
        <f>ASU!$H$310</f>
        <v>124.42727905890838</v>
      </c>
      <c r="T35" s="154">
        <f>ASU!$H$311</f>
        <v>337.15247862637887</v>
      </c>
      <c r="U35" s="154">
        <f>ASU!$H$312</f>
        <v>905.19143464874844</v>
      </c>
      <c r="V35" s="122">
        <f>ASU!$H$313</f>
        <v>365.1280978081287</v>
      </c>
    </row>
    <row r="36" spans="1:22" x14ac:dyDescent="0.2">
      <c r="A36" s="123" t="s">
        <v>116</v>
      </c>
      <c r="B36" s="154">
        <f>TWU!$H$293</f>
        <v>331.57612213528074</v>
      </c>
      <c r="C36" s="154">
        <f>TWU!$H$294</f>
        <v>393.73237096578845</v>
      </c>
      <c r="D36" s="154">
        <f>TWU!$H$295</f>
        <v>518.75328129872719</v>
      </c>
      <c r="E36" s="154">
        <f>TWU!$H$296</f>
        <v>637.7218575494187</v>
      </c>
      <c r="F36" s="154">
        <f>TWU!$H$297</f>
        <v>414.04449010828216</v>
      </c>
      <c r="G36" s="154">
        <f>TWU!$H$298</f>
        <v>598.57358396417555</v>
      </c>
      <c r="H36" s="154">
        <f>TWU!$H$299</f>
        <v>508.98036137077077</v>
      </c>
      <c r="I36" s="154">
        <f>TWU!$H$300</f>
        <v>0</v>
      </c>
      <c r="J36" s="154">
        <f>TWU!$H$301</f>
        <v>489.90248123610559</v>
      </c>
      <c r="K36" s="154">
        <f>TWU!$H$302</f>
        <v>521.39605608732586</v>
      </c>
      <c r="L36" s="154">
        <f>TWU!$H$303</f>
        <v>0</v>
      </c>
      <c r="M36" s="154">
        <f>TWU!$H$304</f>
        <v>0</v>
      </c>
      <c r="N36" s="154">
        <f>TWU!$H$305</f>
        <v>0</v>
      </c>
      <c r="O36" s="154">
        <f>TWU!$H$306</f>
        <v>532.83611965873445</v>
      </c>
      <c r="P36" s="154">
        <f>TWU!$H$307</f>
        <v>0</v>
      </c>
      <c r="Q36" s="154">
        <f>TWU!$H$308</f>
        <v>390.65144461795154</v>
      </c>
      <c r="R36" s="154">
        <f>TWU!$H$309</f>
        <v>0</v>
      </c>
      <c r="S36" s="154">
        <f>TWU!$H$310</f>
        <v>708.85158725395138</v>
      </c>
      <c r="T36" s="154">
        <f>TWU!$H$311</f>
        <v>683.78562172804732</v>
      </c>
      <c r="U36" s="154">
        <f>TWU!$H$312</f>
        <v>818.49091395913956</v>
      </c>
      <c r="V36" s="122">
        <f>TWU!$H$313</f>
        <v>472.98774897664833</v>
      </c>
    </row>
    <row r="37" spans="1:22" x14ac:dyDescent="0.2">
      <c r="A37" s="123" t="s">
        <v>690</v>
      </c>
      <c r="B37" s="154">
        <f>LU!$H$293</f>
        <v>345.27302923924105</v>
      </c>
      <c r="C37" s="154">
        <f>LU!$H$294</f>
        <v>423.20550144258078</v>
      </c>
      <c r="D37" s="154">
        <f>LU!$H$295</f>
        <v>677.37284333427999</v>
      </c>
      <c r="E37" s="154">
        <f>LU!$H$296</f>
        <v>253.5865215939929</v>
      </c>
      <c r="F37" s="154">
        <f>LU!$H$297</f>
        <v>0</v>
      </c>
      <c r="G37" s="154">
        <f>LU!$H$298</f>
        <v>814.56517373824329</v>
      </c>
      <c r="H37" s="154">
        <f>LU!$H$299</f>
        <v>540.84011983929975</v>
      </c>
      <c r="I37" s="154">
        <f>LU!$H$300</f>
        <v>0</v>
      </c>
      <c r="J37" s="154">
        <f>LU!$H$301</f>
        <v>409.45458377216221</v>
      </c>
      <c r="K37" s="154">
        <f>LU!$H$302</f>
        <v>87.517566625421068</v>
      </c>
      <c r="L37" s="154">
        <f>LU!$H$303</f>
        <v>0</v>
      </c>
      <c r="M37" s="154">
        <f>LU!$H$304</f>
        <v>1023.0747579016194</v>
      </c>
      <c r="N37" s="154">
        <f>LU!$H$305</f>
        <v>637.05340977954404</v>
      </c>
      <c r="O37" s="154">
        <f>LU!$H$306</f>
        <v>348.05161054875299</v>
      </c>
      <c r="P37" s="154">
        <f>LU!$H$307</f>
        <v>0</v>
      </c>
      <c r="Q37" s="154">
        <f>LU!$H$308</f>
        <v>546.66081453060929</v>
      </c>
      <c r="R37" s="154">
        <f>LU!$H$309</f>
        <v>0</v>
      </c>
      <c r="S37" s="154">
        <f>LU!$H$310</f>
        <v>593.14028607643741</v>
      </c>
      <c r="T37" s="154">
        <f>LU!$H$311</f>
        <v>436.44519095377979</v>
      </c>
      <c r="U37" s="154">
        <f>LU!$H$312</f>
        <v>713.22743447469543</v>
      </c>
      <c r="V37" s="122">
        <f>LU!$H$313</f>
        <v>418.77972339060807</v>
      </c>
    </row>
    <row r="38" spans="1:22" x14ac:dyDescent="0.2">
      <c r="A38" s="123" t="s">
        <v>693</v>
      </c>
      <c r="B38" s="154">
        <f>SHSU!$H$293</f>
        <v>341.1485746043432</v>
      </c>
      <c r="C38" s="154">
        <f>SHSU!$H$294</f>
        <v>302.64833093411511</v>
      </c>
      <c r="D38" s="154">
        <f>SHSU!$H$295</f>
        <v>576.30648556345079</v>
      </c>
      <c r="E38" s="154">
        <f>SHSU!$H$296</f>
        <v>579.4002804044884</v>
      </c>
      <c r="F38" s="154">
        <f>SHSU!$H$297</f>
        <v>357.81271385843348</v>
      </c>
      <c r="G38" s="154">
        <f>SHSU!$H$298</f>
        <v>739.84177546671856</v>
      </c>
      <c r="H38" s="154">
        <f>SHSU!$H$299</f>
        <v>350.67835733084797</v>
      </c>
      <c r="I38" s="154">
        <f>SHSU!$H$300</f>
        <v>0</v>
      </c>
      <c r="J38" s="154">
        <f>SHSU!$H$301</f>
        <v>0</v>
      </c>
      <c r="K38" s="154">
        <f>SHSU!$H$302</f>
        <v>793.47687288744658</v>
      </c>
      <c r="L38" s="154">
        <f>SHSU!$H$303</f>
        <v>0</v>
      </c>
      <c r="M38" s="154">
        <f>SHSU!$H$304</f>
        <v>496.35092719723804</v>
      </c>
      <c r="N38" s="154">
        <f>SHSU!$H$305</f>
        <v>234.83100977616812</v>
      </c>
      <c r="O38" s="154">
        <f>SHSU!$H$306</f>
        <v>306.32633532425962</v>
      </c>
      <c r="P38" s="154">
        <f>SHSU!$H$307</f>
        <v>0</v>
      </c>
      <c r="Q38" s="154">
        <f>SHSU!$H$308</f>
        <v>470.88938029284316</v>
      </c>
      <c r="R38" s="154">
        <f>SHSU!$H$309</f>
        <v>0</v>
      </c>
      <c r="S38" s="154">
        <f>SHSU!$H$310</f>
        <v>421.95489714201989</v>
      </c>
      <c r="T38" s="154">
        <f>SHSU!$H$311</f>
        <v>439.71619452820767</v>
      </c>
      <c r="U38" s="154">
        <f>SHSU!$H$312</f>
        <v>496.69812283830868</v>
      </c>
      <c r="V38" s="122">
        <f>SHSU!$H$313</f>
        <v>389.91294975646218</v>
      </c>
    </row>
    <row r="39" spans="1:22" x14ac:dyDescent="0.2">
      <c r="A39" s="123" t="s">
        <v>703</v>
      </c>
      <c r="B39" s="154">
        <f>TXST!$H$293</f>
        <v>350.70101297929165</v>
      </c>
      <c r="C39" s="154">
        <f>TXST!$H$294</f>
        <v>422.345388423401</v>
      </c>
      <c r="D39" s="154">
        <f>TXST!$H$295</f>
        <v>462.01674144225359</v>
      </c>
      <c r="E39" s="154">
        <f>TXST!$H$296</f>
        <v>629.57840091864864</v>
      </c>
      <c r="F39" s="154">
        <f>TXST!$H$297</f>
        <v>415.26826303685067</v>
      </c>
      <c r="G39" s="154">
        <f>TXST!$H$298</f>
        <v>627.44245027779891</v>
      </c>
      <c r="H39" s="154">
        <f>TXST!$H$299</f>
        <v>338.85347360299403</v>
      </c>
      <c r="I39" s="154">
        <f>TXST!$H$300</f>
        <v>0</v>
      </c>
      <c r="J39" s="154">
        <f>TXST!$H$301</f>
        <v>549.63213095429251</v>
      </c>
      <c r="K39" s="154">
        <f>TXST!$H$302</f>
        <v>0</v>
      </c>
      <c r="L39" s="154">
        <f>TXST!$H$303</f>
        <v>0</v>
      </c>
      <c r="M39" s="154">
        <f>TXST!$H$304</f>
        <v>199.9751330973655</v>
      </c>
      <c r="N39" s="154">
        <f>TXST!$H$305</f>
        <v>299.36161744337835</v>
      </c>
      <c r="O39" s="154">
        <f>TXST!$H$306</f>
        <v>566.33622121163376</v>
      </c>
      <c r="P39" s="154">
        <f>TXST!$H$307</f>
        <v>0</v>
      </c>
      <c r="Q39" s="154">
        <f>TXST!$H$308</f>
        <v>349.42225325754902</v>
      </c>
      <c r="R39" s="154">
        <f>TXST!$H$309</f>
        <v>0</v>
      </c>
      <c r="S39" s="154">
        <f>TXST!$H$310</f>
        <v>544.88335378316447</v>
      </c>
      <c r="T39" s="154">
        <f>TXST!$H$311</f>
        <v>541.73017842154854</v>
      </c>
      <c r="U39" s="154">
        <f>TXST!$H$312</f>
        <v>920.00540365548034</v>
      </c>
      <c r="V39" s="122">
        <f>TXST!$H$313</f>
        <v>413.28398194507474</v>
      </c>
    </row>
    <row r="40" spans="1:22" x14ac:dyDescent="0.2">
      <c r="A40" s="123" t="s">
        <v>694</v>
      </c>
      <c r="B40" s="154">
        <f>SRSU!$H$293</f>
        <v>501.7324162604412</v>
      </c>
      <c r="C40" s="154">
        <f>SRSU!$H$294</f>
        <v>608.95683909580907</v>
      </c>
      <c r="D40" s="154">
        <f>SRSU!$H$295</f>
        <v>857.55132776324535</v>
      </c>
      <c r="E40" s="154">
        <f>SRSU!$H$296</f>
        <v>665.42171435890816</v>
      </c>
      <c r="F40" s="154">
        <f>SRSU!$H$297</f>
        <v>761.24675550973939</v>
      </c>
      <c r="G40" s="154">
        <f>SRSU!$H$298</f>
        <v>817.77946482284085</v>
      </c>
      <c r="H40" s="154">
        <f>SRSU!$H$299</f>
        <v>563.19505773049843</v>
      </c>
      <c r="I40" s="154">
        <f>SRSU!$H$300</f>
        <v>0</v>
      </c>
      <c r="J40" s="154">
        <f>SRSU!$H$301</f>
        <v>0</v>
      </c>
      <c r="K40" s="154">
        <f>SRSU!$H$302</f>
        <v>0</v>
      </c>
      <c r="L40" s="154">
        <f>SRSU!$H$303</f>
        <v>0</v>
      </c>
      <c r="M40" s="154">
        <f>SRSU!$H$304</f>
        <v>589.45185837511065</v>
      </c>
      <c r="N40" s="154">
        <f>SRSU!$H$305</f>
        <v>541.43161038561175</v>
      </c>
      <c r="O40" s="154">
        <f>SRSU!$H$306</f>
        <v>512.56556016215904</v>
      </c>
      <c r="P40" s="154">
        <f>SRSU!$H$307</f>
        <v>0</v>
      </c>
      <c r="Q40" s="154">
        <f>SRSU!$H$308</f>
        <v>650.11248930005809</v>
      </c>
      <c r="R40" s="154">
        <f>SRSU!$H$309</f>
        <v>0</v>
      </c>
      <c r="S40" s="154">
        <f>SRSU!$H$310</f>
        <v>1305.828177766741</v>
      </c>
      <c r="T40" s="154">
        <f>SRSU!$H$311</f>
        <v>542.69261505481438</v>
      </c>
      <c r="U40" s="154">
        <f>SRSU!$H$312</f>
        <v>757.68726911329895</v>
      </c>
      <c r="V40" s="122">
        <f>SRSU!$H$313</f>
        <v>590.46620248064175</v>
      </c>
    </row>
    <row r="41" spans="1:22" x14ac:dyDescent="0.2">
      <c r="A41" s="123" t="s">
        <v>1</v>
      </c>
      <c r="B41" s="154">
        <f>Total!$H$237</f>
        <v>408.52211971142981</v>
      </c>
      <c r="C41" s="154">
        <f>Total!$H$238</f>
        <v>697.00391458896888</v>
      </c>
      <c r="D41" s="154">
        <f>Total!$H$239</f>
        <v>540.62595163840581</v>
      </c>
      <c r="E41" s="154">
        <f>Total!$H$240</f>
        <v>616.9758104369912</v>
      </c>
      <c r="F41" s="154">
        <f>Total!$H$241</f>
        <v>733.46008714163838</v>
      </c>
      <c r="G41" s="154">
        <f>Total!$H$242</f>
        <v>1077.3430852918657</v>
      </c>
      <c r="H41" s="154">
        <f>Total!$H$243</f>
        <v>434.87137452686767</v>
      </c>
      <c r="I41" s="154">
        <f>Total!$H$244</f>
        <v>1432.3172200780921</v>
      </c>
      <c r="J41" s="154">
        <f>Total!$H$245</f>
        <v>585.4176247027342</v>
      </c>
      <c r="K41" s="154">
        <f>Total!$H$246</f>
        <v>842.40011876056008</v>
      </c>
      <c r="L41" s="154">
        <f>Total!$H$247</f>
        <v>5513.892284497796</v>
      </c>
      <c r="M41" s="154">
        <f>Total!$H$248</f>
        <v>444.21326436573901</v>
      </c>
      <c r="N41" s="154">
        <f>Total!$H$249</f>
        <v>415.60651233668682</v>
      </c>
      <c r="O41" s="154">
        <f>Total!$H$250</f>
        <v>449.16024361816534</v>
      </c>
      <c r="P41" s="154">
        <f>Total!$H$251</f>
        <v>1868.4361608544709</v>
      </c>
      <c r="Q41" s="154">
        <f>Total!$H$252</f>
        <v>563.76801336970254</v>
      </c>
      <c r="R41" s="154">
        <f>Total!$H$253</f>
        <v>1485.9056089399417</v>
      </c>
      <c r="S41" s="154">
        <f>Total!$H$254</f>
        <v>578.56771327689364</v>
      </c>
      <c r="T41" s="154">
        <f>Total!$H$255</f>
        <v>594.98904907764359</v>
      </c>
      <c r="U41" s="154">
        <f>Total!$H$256</f>
        <v>572.59925271329234</v>
      </c>
      <c r="V41" s="154">
        <f>Total!$H$257</f>
        <v>591.87575591289522</v>
      </c>
    </row>
    <row r="42" spans="1:22" x14ac:dyDescent="0.2">
      <c r="A42" s="123" t="s">
        <v>226</v>
      </c>
      <c r="B42" s="124">
        <f t="array" ref="B42">AVERAGE(IF(B5:B40&gt;0,B5:B40))</f>
        <v>385.7499786160331</v>
      </c>
      <c r="C42" s="124">
        <f t="array" ref="C42">AVERAGE(IF(C5:C40&gt;0,C5:C40))</f>
        <v>551.01820511912172</v>
      </c>
      <c r="D42" s="124">
        <f t="array" ref="D42">AVERAGE(IF(D5:D40&gt;0,D5:D40))</f>
        <v>514.64443974703363</v>
      </c>
      <c r="E42" s="124">
        <f t="array" ref="E42">AVERAGE(IF(E5:E40&gt;0,E5:E40))</f>
        <v>640.7654679382108</v>
      </c>
      <c r="F42" s="124">
        <f t="array" ref="F42">AVERAGE(IF(F5:F40&gt;0,F5:F40))</f>
        <v>858.50108811778398</v>
      </c>
      <c r="G42" s="124">
        <f t="array" ref="G42">AVERAGE(IF(G5:G40&gt;0,G5:G40))</f>
        <v>809.38181214347458</v>
      </c>
      <c r="H42" s="124">
        <f t="array" ref="H42">AVERAGE(IF(H5:H40&gt;0,H5:H40))</f>
        <v>466.90270868570246</v>
      </c>
      <c r="I42" s="124">
        <f t="array" ref="I42">AVERAGE(IF(I5:I40&gt;0,I5:I40))</f>
        <v>1357.0649762880612</v>
      </c>
      <c r="J42" s="124">
        <f t="array" ref="J42">AVERAGE(IF(J5:J40&gt;0,J5:J40))</f>
        <v>529.46949808615727</v>
      </c>
      <c r="K42" s="124">
        <f t="array" ref="K42">AVERAGE(IF(K5:K40&gt;0,K5:K40))</f>
        <v>969.43512920508147</v>
      </c>
      <c r="L42" s="124">
        <f t="array" ref="L42">AVERAGE(IF(L5:L40&gt;0,L5:L40))</f>
        <v>5513.892284497796</v>
      </c>
      <c r="M42" s="124">
        <f t="array" ref="M42">AVERAGE(IF(M5:M40&gt;0,M5:M40))</f>
        <v>2475.2331336137486</v>
      </c>
      <c r="N42" s="124">
        <f t="array" ref="N42">AVERAGE(IF(N5:N40&gt;0,N5:N40))</f>
        <v>406.49957481763784</v>
      </c>
      <c r="O42" s="124">
        <f t="array" ref="O42">AVERAGE(IF(O5:O40&gt;0,O5:O40))</f>
        <v>459.01807887262413</v>
      </c>
      <c r="P42" s="124">
        <f t="array" ref="P42">AVERAGE(IF(P5:P40&gt;0,P5:P40))</f>
        <v>1703.5840491140718</v>
      </c>
      <c r="Q42" s="124">
        <f t="array" ref="Q42">AVERAGE(IF(Q5:Q40&gt;0,Q5:Q40))</f>
        <v>538.65334744024085</v>
      </c>
      <c r="R42" s="124">
        <f t="array" ref="R42">AVERAGE(IF(R5:R40&gt;0,R5:R40))</f>
        <v>1485.9056089399417</v>
      </c>
      <c r="S42" s="124">
        <f t="array" ref="S42">AVERAGE(IF(S5:S40&gt;0,S5:S40))</f>
        <v>642.23353779601393</v>
      </c>
      <c r="T42" s="124">
        <f t="array" ref="T42">AVERAGE(IF(T5:T40&gt;0,T5:T40))</f>
        <v>628.42977303912403</v>
      </c>
      <c r="U42" s="124">
        <f t="array" ref="U42">AVERAGE(IF(U5:U40&gt;0,U5:U40))</f>
        <v>810.48887934739628</v>
      </c>
      <c r="V42" s="124">
        <f t="array" ref="V42">AVERAGE(IF(V5:V40&gt;0,V5:V40))</f>
        <v>521.74644734881576</v>
      </c>
    </row>
    <row r="43" spans="1:22" x14ac:dyDescent="0.2">
      <c r="A43" s="123" t="s">
        <v>203</v>
      </c>
      <c r="B43" s="124">
        <f>MAX(B5:B40)</f>
        <v>780.2822600060656</v>
      </c>
      <c r="C43" s="124">
        <f t="shared" ref="C43:V43" si="0">MAX(C5:C40)</f>
        <v>2121.3359676526866</v>
      </c>
      <c r="D43" s="124">
        <f t="shared" si="0"/>
        <v>857.56962210563461</v>
      </c>
      <c r="E43" s="124">
        <f t="shared" si="0"/>
        <v>2049.9838922104896</v>
      </c>
      <c r="F43" s="124">
        <f t="shared" si="0"/>
        <v>4514.6588622706622</v>
      </c>
      <c r="G43" s="124">
        <f t="shared" si="0"/>
        <v>2204.5429663990053</v>
      </c>
      <c r="H43" s="124">
        <f t="shared" si="0"/>
        <v>1335.7577354952327</v>
      </c>
      <c r="I43" s="124">
        <f t="shared" si="0"/>
        <v>2495.4397919717194</v>
      </c>
      <c r="J43" s="124">
        <f t="shared" si="0"/>
        <v>1621.221415529136</v>
      </c>
      <c r="K43" s="124">
        <f t="shared" si="0"/>
        <v>3391.9742015174779</v>
      </c>
      <c r="L43" s="124">
        <f>MAX(L5:L40)</f>
        <v>5513.892284497796</v>
      </c>
      <c r="M43" s="124">
        <f t="shared" si="0"/>
        <v>28570.80602193205</v>
      </c>
      <c r="N43" s="124">
        <f t="shared" si="0"/>
        <v>1468.2405231436765</v>
      </c>
      <c r="O43" s="124">
        <f t="shared" si="0"/>
        <v>787.02387170584109</v>
      </c>
      <c r="P43" s="124">
        <f t="shared" si="0"/>
        <v>2265.0902735280752</v>
      </c>
      <c r="Q43" s="124">
        <f t="shared" si="0"/>
        <v>1035.272176160991</v>
      </c>
      <c r="R43" s="124">
        <f t="shared" si="0"/>
        <v>1485.9056089399417</v>
      </c>
      <c r="S43" s="124">
        <f t="shared" si="0"/>
        <v>1556.2990292546158</v>
      </c>
      <c r="T43" s="124">
        <f t="shared" si="0"/>
        <v>2841.3184386627681</v>
      </c>
      <c r="U43" s="124">
        <f t="shared" si="0"/>
        <v>1909.742406352331</v>
      </c>
      <c r="V43" s="124">
        <f t="shared" si="0"/>
        <v>1306.88603734669</v>
      </c>
    </row>
    <row r="44" spans="1:22" x14ac:dyDescent="0.2">
      <c r="A44" s="123" t="s">
        <v>224</v>
      </c>
      <c r="B44" s="124">
        <f t="array" ref="B44">MIN(IF(B5:B40&gt;0,B5:B40))</f>
        <v>262.53892124096637</v>
      </c>
      <c r="C44" s="124">
        <f t="array" ref="C44">MIN(IF(C5:C40&gt;0,C5:C40))</f>
        <v>284.81973132165047</v>
      </c>
      <c r="D44" s="124">
        <f t="array" ref="D44">MIN(IF(D5:D40&gt;0,D5:D40))</f>
        <v>216.8571432597023</v>
      </c>
      <c r="E44" s="124">
        <f t="array" ref="E44">MIN(IF(E5:E40&gt;0,E5:E40))</f>
        <v>253.5865215939929</v>
      </c>
      <c r="F44" s="124">
        <f t="array" ref="F44">MIN(IF(F5:F40&gt;0,F5:F40))</f>
        <v>203.40802236154184</v>
      </c>
      <c r="G44" s="124">
        <f t="array" ref="G44">MIN(IF(G5:G40&gt;0,G5:G40))</f>
        <v>314.07120055560364</v>
      </c>
      <c r="H44" s="124">
        <f t="array" ref="H44">MIN(IF(H5:H40&gt;0,H5:H40))</f>
        <v>221.04123715611249</v>
      </c>
      <c r="I44" s="124">
        <f t="array" ref="I44">MIN(IF(I5:I40&gt;0,I5:I40))</f>
        <v>522.38407480531293</v>
      </c>
      <c r="J44" s="124">
        <f t="array" ref="J44">MIN(IF(J5:J40&gt;0,J5:J40))</f>
        <v>96.750033771110353</v>
      </c>
      <c r="K44" s="124">
        <f t="array" ref="K44">MIN(IF(K5:K40&gt;0,K5:K40))</f>
        <v>87.517566625421068</v>
      </c>
      <c r="L44" s="124">
        <f t="array" ref="L44">MIN(IF(L5:L40&gt;0,L5:L40))</f>
        <v>5513.892284497796</v>
      </c>
      <c r="M44" s="124">
        <f t="array" ref="M44">MIN(IF(M5:M40&gt;0,M5:M40))</f>
        <v>96.750033771110353</v>
      </c>
      <c r="N44" s="124">
        <f t="array" ref="N44">MIN(IF(N5:N40&gt;0,N5:N40))</f>
        <v>65.479055102034479</v>
      </c>
      <c r="O44" s="124">
        <f t="array" ref="O44">MIN(IF(O5:O40&gt;0,O5:O40))</f>
        <v>238.2490087984215</v>
      </c>
      <c r="P44" s="124">
        <f t="array" ref="P44">MIN(IF(P5:P40&gt;0,P5:P40))</f>
        <v>1262.7404104882487</v>
      </c>
      <c r="Q44" s="124">
        <f t="array" ref="Q44">MIN(IF(Q5:Q40&gt;0,Q5:Q40))</f>
        <v>349.42225325754902</v>
      </c>
      <c r="R44" s="124">
        <f t="array" ref="R44">MIN(IF(R5:R40&gt;0,R5:R40))</f>
        <v>1485.9056089399417</v>
      </c>
      <c r="S44" s="124">
        <f t="array" ref="S44">MIN(IF(S5:S40&gt;0,S5:S40))</f>
        <v>124.42727905890838</v>
      </c>
      <c r="T44" s="124">
        <f t="array" ref="T44">MIN(IF(T5:T40&gt;0,T5:T40))</f>
        <v>219.20920585642062</v>
      </c>
      <c r="U44" s="124">
        <f t="array" ref="U44">MIN(IF(U5:U40&gt;0,U5:U40))</f>
        <v>374.25157294433876</v>
      </c>
      <c r="V44" s="124">
        <f t="array" ref="V44">MIN(IF(V5:V40&gt;0,V5:V40))</f>
        <v>349.91742839111583</v>
      </c>
    </row>
    <row r="45" spans="1:22" x14ac:dyDescent="0.2">
      <c r="A45" s="123" t="s">
        <v>225</v>
      </c>
      <c r="B45" s="124">
        <f t="array" ref="B45">MEDIAN(IF(B5:B40&gt;0,B5:B40))</f>
        <v>351.53280242807591</v>
      </c>
      <c r="C45" s="124">
        <f t="array" ref="C45">MEDIAN(IF(C5:C40&gt;0,C5:C40))</f>
        <v>497.77799782064363</v>
      </c>
      <c r="D45" s="124">
        <f t="array" ref="D45">MEDIAN(IF(D5:D40&gt;0,D5:D40))</f>
        <v>506.38664648275699</v>
      </c>
      <c r="E45" s="124">
        <f t="array" ref="E45">MEDIAN(IF(E5:E40&gt;0,E5:E40))</f>
        <v>578.45408014536758</v>
      </c>
      <c r="F45" s="124">
        <f t="array" ref="F45">MEDIAN(IF(F5:F40&gt;0,F5:F40))</f>
        <v>644.44103739796162</v>
      </c>
      <c r="G45" s="124">
        <f t="array" ref="G45">MEDIAN(IF(G5:G40&gt;0,G5:G40))</f>
        <v>713.28132773754919</v>
      </c>
      <c r="H45" s="124">
        <f t="array" ref="H45">MEDIAN(IF(H5:H40&gt;0,H5:H40))</f>
        <v>387.11075356301558</v>
      </c>
      <c r="I45" s="124">
        <f t="array" ref="I45">MEDIAN(IF(I5:I40&gt;0,I5:I40))</f>
        <v>1184.4231771001423</v>
      </c>
      <c r="J45" s="124">
        <f t="array" ref="J45">MEDIAN(IF(J5:J40&gt;0,J5:J40))</f>
        <v>461.16334510872173</v>
      </c>
      <c r="K45" s="124">
        <f t="array" ref="K45">MEDIAN(IF(K5:K40&gt;0,K5:K40))</f>
        <v>805.61302961162528</v>
      </c>
      <c r="L45" s="124">
        <f t="array" ref="L45">MEDIAN(IF(L5:L40&gt;0,L5:L40))</f>
        <v>5513.892284497796</v>
      </c>
      <c r="M45" s="124">
        <f t="array" ref="M45">MEDIAN(IF(M5:M40&gt;0,M5:M40))</f>
        <v>653.79458273346677</v>
      </c>
      <c r="N45" s="124">
        <f t="array" ref="N45">MEDIAN(IF(N5:N40&gt;0,N5:N40))</f>
        <v>346.51665174831635</v>
      </c>
      <c r="O45" s="124">
        <f t="array" ref="O45">MEDIAN(IF(O5:O40&gt;0,O5:O40))</f>
        <v>429.58720594315957</v>
      </c>
      <c r="P45" s="124">
        <f t="array" ref="P45">MEDIAN(IF(P5:P40&gt;0,P5:P40))</f>
        <v>1643.2527562199816</v>
      </c>
      <c r="Q45" s="124">
        <f t="array" ref="Q45">MEDIAN(IF(Q5:Q40&gt;0,Q5:Q40))</f>
        <v>489.61121996145766</v>
      </c>
      <c r="R45" s="124">
        <f t="array" ref="R45">MEDIAN(IF(R5:R40&gt;0,R5:R40))</f>
        <v>1485.9056089399417</v>
      </c>
      <c r="S45" s="124">
        <f t="array" ref="S45">MEDIAN(IF(S5:S40&gt;0,S5:S40))</f>
        <v>542.22243312481135</v>
      </c>
      <c r="T45" s="124">
        <f t="array" ref="T45">MEDIAN(IF(T5:T40&gt;0,T5:T40))</f>
        <v>560.51720073140064</v>
      </c>
      <c r="U45" s="124">
        <f t="array" ref="U45">MEDIAN(IF(U5:U40&gt;0,U5:U40))</f>
        <v>782.01457914851676</v>
      </c>
      <c r="V45" s="124">
        <f t="array" ref="V45">MEDIAN(IF(V5:V40&gt;0,V5:V40))</f>
        <v>473.25757817333812</v>
      </c>
    </row>
    <row r="46" spans="1:22" ht="15" thickBot="1" x14ac:dyDescent="0.25">
      <c r="B46" s="125"/>
      <c r="C46" s="125"/>
      <c r="D46" s="125"/>
      <c r="E46" s="125"/>
      <c r="F46" s="125"/>
      <c r="G46" s="125"/>
      <c r="H46" s="125"/>
      <c r="I46" s="125"/>
      <c r="J46" s="125"/>
      <c r="K46" s="125"/>
      <c r="L46" s="125"/>
      <c r="M46" s="125"/>
      <c r="N46" s="125"/>
      <c r="O46" s="125"/>
      <c r="P46" s="125"/>
      <c r="Q46" s="125"/>
      <c r="R46" s="125"/>
      <c r="S46" s="125"/>
      <c r="T46" s="125"/>
      <c r="U46" s="125"/>
      <c r="V46" s="125"/>
    </row>
    <row r="47" spans="1:22" x14ac:dyDescent="0.2">
      <c r="A47" s="165" t="s">
        <v>32</v>
      </c>
      <c r="B47" s="166" t="s">
        <v>222</v>
      </c>
      <c r="C47" s="358" t="s">
        <v>32</v>
      </c>
      <c r="D47" s="359"/>
      <c r="E47" s="359"/>
      <c r="F47" s="359"/>
      <c r="G47" s="359"/>
      <c r="H47" s="205" t="s">
        <v>222</v>
      </c>
      <c r="I47" s="358" t="s">
        <v>32</v>
      </c>
      <c r="J47" s="359"/>
      <c r="K47" s="359"/>
      <c r="L47" s="359"/>
      <c r="M47" s="359"/>
      <c r="N47" s="205" t="s">
        <v>222</v>
      </c>
      <c r="O47" s="358" t="s">
        <v>32</v>
      </c>
      <c r="P47" s="359"/>
      <c r="Q47" s="359"/>
      <c r="R47" s="359"/>
      <c r="S47" s="359"/>
      <c r="T47" s="166" t="s">
        <v>222</v>
      </c>
      <c r="U47" s="4"/>
    </row>
    <row r="48" spans="1:22" x14ac:dyDescent="0.2">
      <c r="A48" s="167" t="s">
        <v>45</v>
      </c>
      <c r="B48" s="168" t="s">
        <v>186</v>
      </c>
      <c r="C48" s="355" t="s">
        <v>50</v>
      </c>
      <c r="D48" s="354"/>
      <c r="E48" s="354"/>
      <c r="F48" s="354"/>
      <c r="G48" s="354"/>
      <c r="H48" s="204" t="s">
        <v>190</v>
      </c>
      <c r="I48" s="355" t="s">
        <v>55</v>
      </c>
      <c r="J48" s="354"/>
      <c r="K48" s="354"/>
      <c r="L48" s="354"/>
      <c r="M48" s="354"/>
      <c r="N48" s="207" t="s">
        <v>687</v>
      </c>
      <c r="O48" s="355" t="s">
        <v>60</v>
      </c>
      <c r="P48" s="354"/>
      <c r="Q48" s="354"/>
      <c r="R48" s="354"/>
      <c r="S48" s="354"/>
      <c r="T48" s="168" t="s">
        <v>198</v>
      </c>
    </row>
    <row r="49" spans="1:20" x14ac:dyDescent="0.2">
      <c r="A49" s="167" t="s">
        <v>46</v>
      </c>
      <c r="B49" s="168" t="s">
        <v>187</v>
      </c>
      <c r="C49" s="355" t="s">
        <v>51</v>
      </c>
      <c r="D49" s="354"/>
      <c r="E49" s="354"/>
      <c r="F49" s="354"/>
      <c r="G49" s="354"/>
      <c r="H49" s="204" t="s">
        <v>191</v>
      </c>
      <c r="I49" s="355" t="s">
        <v>56</v>
      </c>
      <c r="J49" s="354"/>
      <c r="K49" s="354"/>
      <c r="L49" s="354"/>
      <c r="M49" s="354"/>
      <c r="N49" s="204" t="s">
        <v>194</v>
      </c>
      <c r="O49" s="353" t="s">
        <v>61</v>
      </c>
      <c r="P49" s="354"/>
      <c r="Q49" s="354"/>
      <c r="R49" s="354"/>
      <c r="S49" s="354"/>
      <c r="T49" s="168" t="s">
        <v>199</v>
      </c>
    </row>
    <row r="50" spans="1:20" x14ac:dyDescent="0.2">
      <c r="A50" s="167" t="s">
        <v>47</v>
      </c>
      <c r="B50" s="168" t="s">
        <v>188</v>
      </c>
      <c r="C50" s="355" t="s">
        <v>52</v>
      </c>
      <c r="D50" s="354"/>
      <c r="E50" s="354"/>
      <c r="F50" s="354"/>
      <c r="G50" s="354"/>
      <c r="H50" s="204" t="s">
        <v>182</v>
      </c>
      <c r="I50" s="355" t="s">
        <v>57</v>
      </c>
      <c r="J50" s="354"/>
      <c r="K50" s="354"/>
      <c r="L50" s="354"/>
      <c r="M50" s="354"/>
      <c r="N50" s="204" t="s">
        <v>195</v>
      </c>
      <c r="O50" s="355" t="s">
        <v>223</v>
      </c>
      <c r="P50" s="354"/>
      <c r="Q50" s="354"/>
      <c r="R50" s="354"/>
      <c r="S50" s="354"/>
      <c r="T50" s="168" t="s">
        <v>200</v>
      </c>
    </row>
    <row r="51" spans="1:20" x14ac:dyDescent="0.2">
      <c r="A51" s="167" t="s">
        <v>48</v>
      </c>
      <c r="B51" s="168" t="s">
        <v>189</v>
      </c>
      <c r="C51" s="355" t="s">
        <v>53</v>
      </c>
      <c r="D51" s="354"/>
      <c r="E51" s="354"/>
      <c r="F51" s="354"/>
      <c r="G51" s="354"/>
      <c r="H51" s="204" t="s">
        <v>192</v>
      </c>
      <c r="I51" s="355" t="s">
        <v>58</v>
      </c>
      <c r="J51" s="354"/>
      <c r="K51" s="354"/>
      <c r="L51" s="354"/>
      <c r="M51" s="354"/>
      <c r="N51" s="204" t="s">
        <v>196</v>
      </c>
      <c r="O51" s="355" t="s">
        <v>63</v>
      </c>
      <c r="P51" s="354"/>
      <c r="Q51" s="354"/>
      <c r="R51" s="354"/>
      <c r="S51" s="354"/>
      <c r="T51" s="168" t="s">
        <v>201</v>
      </c>
    </row>
    <row r="52" spans="1:20" ht="15" thickBot="1" x14ac:dyDescent="0.25">
      <c r="A52" s="169" t="s">
        <v>49</v>
      </c>
      <c r="B52" s="170" t="s">
        <v>185</v>
      </c>
      <c r="C52" s="356" t="s">
        <v>54</v>
      </c>
      <c r="D52" s="357"/>
      <c r="E52" s="357"/>
      <c r="F52" s="357"/>
      <c r="G52" s="357"/>
      <c r="H52" s="206" t="s">
        <v>193</v>
      </c>
      <c r="I52" s="356" t="s">
        <v>59</v>
      </c>
      <c r="J52" s="357"/>
      <c r="K52" s="357"/>
      <c r="L52" s="357"/>
      <c r="M52" s="357"/>
      <c r="N52" s="206" t="s">
        <v>197</v>
      </c>
      <c r="O52" s="356" t="s">
        <v>0</v>
      </c>
      <c r="P52" s="357"/>
      <c r="Q52" s="357"/>
      <c r="R52" s="357"/>
      <c r="S52" s="357"/>
      <c r="T52" s="170" t="s">
        <v>202</v>
      </c>
    </row>
    <row r="57" spans="1:20" x14ac:dyDescent="0.2">
      <c r="A57" s="4"/>
      <c r="B57" s="4"/>
    </row>
    <row r="58" spans="1:20" x14ac:dyDescent="0.2">
      <c r="A58" s="4"/>
      <c r="B58" s="4"/>
    </row>
    <row r="59" spans="1:20" x14ac:dyDescent="0.2">
      <c r="A59" s="4"/>
      <c r="B59" s="4"/>
    </row>
    <row r="60" spans="1:20" x14ac:dyDescent="0.2">
      <c r="A60" s="4"/>
      <c r="B60" s="4"/>
    </row>
    <row r="61" spans="1:20" x14ac:dyDescent="0.2">
      <c r="A61" s="4"/>
      <c r="B61" s="4"/>
    </row>
    <row r="62" spans="1:20" x14ac:dyDescent="0.2">
      <c r="A62" s="4"/>
      <c r="B62" s="4"/>
    </row>
    <row r="63" spans="1:20" x14ac:dyDescent="0.2">
      <c r="A63" s="4"/>
      <c r="B63" s="4"/>
    </row>
    <row r="64" spans="1:20" x14ac:dyDescent="0.2">
      <c r="A64" s="4"/>
      <c r="B64" s="4"/>
    </row>
    <row r="65" spans="1:2" x14ac:dyDescent="0.2">
      <c r="A65" s="4"/>
      <c r="B65" s="4"/>
    </row>
    <row r="66" spans="1:2" x14ac:dyDescent="0.2">
      <c r="A66" s="4"/>
      <c r="B66" s="4"/>
    </row>
    <row r="67" spans="1:2" x14ac:dyDescent="0.2">
      <c r="A67" s="4"/>
      <c r="B67" s="4"/>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V170"/>
  <sheetViews>
    <sheetView showGridLines="0" zoomScale="70" zoomScaleNormal="70" workbookViewId="0">
      <selection activeCell="C91" sqref="C91:G110"/>
    </sheetView>
  </sheetViews>
  <sheetFormatPr defaultColWidth="9.140625" defaultRowHeight="14.25" outlineLevelCol="1" x14ac:dyDescent="0.2"/>
  <cols>
    <col min="1" max="1" width="22.85546875" style="118" customWidth="1"/>
    <col min="2" max="4" width="16" style="4" customWidth="1" outlineLevel="1"/>
    <col min="5" max="5" width="15.28515625" style="4" customWidth="1" outlineLevel="1"/>
    <col min="6" max="6" width="14.7109375" style="4" customWidth="1" outlineLevel="1"/>
    <col min="7" max="7" width="16.85546875" style="4" bestFit="1" customWidth="1"/>
    <col min="8" max="8" width="11.42578125" style="4" customWidth="1"/>
    <col min="9" max="9" width="8.7109375" style="4" bestFit="1" customWidth="1"/>
    <col min="10" max="13" width="15.85546875" style="4" customWidth="1" outlineLevel="1"/>
    <col min="14" max="14" width="14.5703125" style="4" customWidth="1" outlineLevel="1"/>
    <col min="15" max="15" width="17.28515625" style="4" customWidth="1"/>
    <col min="16" max="16" width="8.28515625" style="4" customWidth="1"/>
    <col min="17" max="20" width="15.85546875" style="4" customWidth="1" outlineLevel="1"/>
    <col min="21" max="21" width="13.85546875" style="4" customWidth="1" outlineLevel="1"/>
    <col min="22" max="22" width="16.42578125" style="4" customWidth="1"/>
    <col min="23" max="23" width="8.28515625" style="4" customWidth="1"/>
    <col min="24" max="25" width="15.85546875" style="4" customWidth="1" outlineLevel="1"/>
    <col min="26" max="28" width="14.5703125" style="4" customWidth="1" outlineLevel="1"/>
    <col min="29" max="29" width="15.85546875" style="4" bestFit="1" customWidth="1"/>
    <col min="30" max="30" width="10.5703125" style="4" bestFit="1" customWidth="1"/>
    <col min="31" max="32" width="15.85546875" style="4" customWidth="1" outlineLevel="1"/>
    <col min="33" max="34" width="14.5703125" style="4" customWidth="1" outlineLevel="1"/>
    <col min="35" max="35" width="13.140625" style="4" customWidth="1" outlineLevel="1"/>
    <col min="36" max="36" width="15.85546875" style="4" bestFit="1" customWidth="1"/>
    <col min="37" max="37" width="10.5703125" style="4" bestFit="1" customWidth="1"/>
    <col min="38" max="41" width="15.85546875" style="4" customWidth="1" outlineLevel="1"/>
    <col min="42" max="42" width="14.5703125" style="4" customWidth="1" outlineLevel="1"/>
    <col min="43" max="43" width="16.28515625" style="4" customWidth="1"/>
    <col min="44" max="44" width="10.5703125" style="4" bestFit="1" customWidth="1"/>
    <col min="45" max="48" width="9.140625" style="4"/>
    <col min="49" max="16384" width="9.140625" style="1"/>
  </cols>
  <sheetData>
    <row r="1" spans="1:44" x14ac:dyDescent="0.2">
      <c r="A1" s="28" t="str">
        <f>'Relative Weights'!A1</f>
        <v>THECB Texas Public University Expenditure Study Fiscal Year 2019</v>
      </c>
      <c r="B1" s="1"/>
    </row>
    <row r="2" spans="1:44" x14ac:dyDescent="0.2">
      <c r="A2" s="28" t="str">
        <f>'Relative Weights'!A2</f>
        <v>Institution Survey for the Year Ended August 31, 2019</v>
      </c>
      <c r="B2" s="1"/>
    </row>
    <row r="3" spans="1:44" x14ac:dyDescent="0.2">
      <c r="A3" s="28">
        <v>1</v>
      </c>
      <c r="L3" s="10"/>
      <c r="S3" s="10"/>
      <c r="Z3" s="10"/>
      <c r="AG3" s="10"/>
      <c r="AN3" s="10"/>
    </row>
    <row r="4" spans="1:44" x14ac:dyDescent="0.2">
      <c r="B4" s="4" t="s">
        <v>883</v>
      </c>
      <c r="V4" s="126" t="s">
        <v>204</v>
      </c>
      <c r="AC4" s="10" t="s">
        <v>205</v>
      </c>
      <c r="AJ4" s="10" t="s">
        <v>206</v>
      </c>
    </row>
    <row r="5" spans="1:44" ht="15" thickBot="1" x14ac:dyDescent="0.25">
      <c r="B5" s="127"/>
      <c r="D5" s="10"/>
      <c r="G5" s="10" t="s">
        <v>207</v>
      </c>
      <c r="J5" s="127"/>
      <c r="L5" s="126"/>
      <c r="O5" s="10" t="s">
        <v>208</v>
      </c>
      <c r="V5" s="126" t="s">
        <v>209</v>
      </c>
      <c r="Z5" s="126"/>
      <c r="AC5" s="10" t="s">
        <v>209</v>
      </c>
      <c r="AG5" s="10"/>
      <c r="AJ5" s="10" t="s">
        <v>210</v>
      </c>
      <c r="AN5" s="10"/>
      <c r="AQ5" s="10" t="s">
        <v>211</v>
      </c>
    </row>
    <row r="6" spans="1:44" x14ac:dyDescent="0.2">
      <c r="A6" s="212" t="s">
        <v>183</v>
      </c>
      <c r="B6" s="162" t="s">
        <v>212</v>
      </c>
      <c r="C6" s="149" t="s">
        <v>213</v>
      </c>
      <c r="D6" s="149" t="s">
        <v>214</v>
      </c>
      <c r="E6" s="149" t="s">
        <v>215</v>
      </c>
      <c r="F6" s="149" t="s">
        <v>216</v>
      </c>
      <c r="G6" s="150" t="s">
        <v>31</v>
      </c>
      <c r="H6" s="163" t="s">
        <v>916</v>
      </c>
      <c r="I6" s="164" t="s">
        <v>217</v>
      </c>
      <c r="J6" s="148" t="s">
        <v>212</v>
      </c>
      <c r="K6" s="149" t="s">
        <v>213</v>
      </c>
      <c r="L6" s="149" t="s">
        <v>214</v>
      </c>
      <c r="M6" s="149" t="s">
        <v>215</v>
      </c>
      <c r="N6" s="149" t="s">
        <v>216</v>
      </c>
      <c r="O6" s="150" t="s">
        <v>31</v>
      </c>
      <c r="P6" s="150" t="s">
        <v>218</v>
      </c>
      <c r="Q6" s="148" t="s">
        <v>212</v>
      </c>
      <c r="R6" s="149" t="s">
        <v>213</v>
      </c>
      <c r="S6" s="149" t="s">
        <v>214</v>
      </c>
      <c r="T6" s="149" t="s">
        <v>215</v>
      </c>
      <c r="U6" s="149" t="s">
        <v>216</v>
      </c>
      <c r="V6" s="149" t="s">
        <v>31</v>
      </c>
      <c r="W6" s="150" t="s">
        <v>218</v>
      </c>
      <c r="X6" s="148" t="s">
        <v>212</v>
      </c>
      <c r="Y6" s="149" t="s">
        <v>213</v>
      </c>
      <c r="Z6" s="149" t="s">
        <v>214</v>
      </c>
      <c r="AA6" s="149" t="s">
        <v>215</v>
      </c>
      <c r="AB6" s="149" t="s">
        <v>216</v>
      </c>
      <c r="AC6" s="149" t="s">
        <v>31</v>
      </c>
      <c r="AD6" s="150" t="s">
        <v>218</v>
      </c>
      <c r="AE6" s="148" t="s">
        <v>212</v>
      </c>
      <c r="AF6" s="149" t="s">
        <v>213</v>
      </c>
      <c r="AG6" s="149" t="s">
        <v>214</v>
      </c>
      <c r="AH6" s="149" t="s">
        <v>215</v>
      </c>
      <c r="AI6" s="149" t="s">
        <v>216</v>
      </c>
      <c r="AJ6" s="149" t="s">
        <v>31</v>
      </c>
      <c r="AK6" s="150" t="s">
        <v>218</v>
      </c>
      <c r="AL6" s="148" t="s">
        <v>212</v>
      </c>
      <c r="AM6" s="149" t="s">
        <v>213</v>
      </c>
      <c r="AN6" s="149" t="s">
        <v>214</v>
      </c>
      <c r="AO6" s="149" t="s">
        <v>215</v>
      </c>
      <c r="AP6" s="149" t="s">
        <v>216</v>
      </c>
      <c r="AQ6" s="149" t="s">
        <v>31</v>
      </c>
      <c r="AR6" s="150" t="s">
        <v>218</v>
      </c>
    </row>
    <row r="7" spans="1:44" x14ac:dyDescent="0.2">
      <c r="A7" s="128" t="s">
        <v>704</v>
      </c>
      <c r="B7" s="129">
        <f ca="1">OFFSET(UTA!C$31,'Discipline Analysis'!$A$3,0)</f>
        <v>178855</v>
      </c>
      <c r="C7" s="132">
        <f ca="1">OFFSET(UTA!D$31,'Discipline Analysis'!$A$3,0)</f>
        <v>59354</v>
      </c>
      <c r="D7" s="132">
        <f ca="1">OFFSET(UTA!E$31,'Discipline Analysis'!$A$3,0)</f>
        <v>9838</v>
      </c>
      <c r="E7" s="132">
        <f ca="1">OFFSET(UTA!F$31,'Discipline Analysis'!$A$3,0)</f>
        <v>3042</v>
      </c>
      <c r="F7" s="208">
        <f ca="1">OFFSET(UTA!G$31,'Discipline Analysis'!$A$3,0)</f>
        <v>0</v>
      </c>
      <c r="G7" s="178">
        <f ca="1">SUM(B7:F7)</f>
        <v>251089</v>
      </c>
      <c r="H7" s="130">
        <f ca="1">(B7/30)+(C7/30)+(D7/24)+(E7/18)+(F7/24)</f>
        <v>8519.2166666666653</v>
      </c>
      <c r="I7" s="131">
        <f ca="1">IF((G7=0),0,(O7+V7+AC7+AJ7+AQ7)/G7)</f>
        <v>344.15354500223452</v>
      </c>
      <c r="J7" s="129">
        <f ca="1">OFFSET(UTA!C$115,'Discipline Analysis'!$A$3,0)</f>
        <v>8314577.226671109</v>
      </c>
      <c r="K7" s="132">
        <f ca="1">OFFSET(UTA!D$115,'Discipline Analysis'!$A$3,0)</f>
        <v>7158865.1797294924</v>
      </c>
      <c r="L7" s="132">
        <f ca="1">OFFSET(UTA!E$115,'Discipline Analysis'!$A$3,0)</f>
        <v>3537233.9159299638</v>
      </c>
      <c r="M7" s="132">
        <f ca="1">OFFSET(UTA!F$115,'Discipline Analysis'!$A$3,0)</f>
        <v>2429915.1576694353</v>
      </c>
      <c r="N7" s="132">
        <f ca="1">OFFSET(UTA!G$115,'Discipline Analysis'!$A$3,0)</f>
        <v>0</v>
      </c>
      <c r="O7" s="178">
        <f t="shared" ref="O7:O42" ca="1" si="0">SUM(J7:N7)</f>
        <v>21440591.48</v>
      </c>
      <c r="P7" s="209">
        <f t="shared" ref="P7:P22" ca="1" si="1">O7/O$43</f>
        <v>3.2849651915303667E-2</v>
      </c>
      <c r="Q7" s="129">
        <f ca="1">OFFSET(UTA!C$192,'Discipline Analysis'!$A$3,0)</f>
        <v>4202857.7371466095</v>
      </c>
      <c r="R7" s="132">
        <f ca="1">OFFSET(UTA!D$192,'Discipline Analysis'!$A$3,0)</f>
        <v>3618667.6832228671</v>
      </c>
      <c r="S7" s="132">
        <f ca="1">OFFSET(UTA!E$192,'Discipline Analysis'!$A$3,0)</f>
        <v>1788003.2293134066</v>
      </c>
      <c r="T7" s="132">
        <f ca="1">OFFSET(UTA!F$192,'Discipline Analysis'!$A$3,0)</f>
        <v>1228275.0454540676</v>
      </c>
      <c r="U7" s="132">
        <f ca="1">OFFSET(UTA!G$192,'Discipline Analysis'!$A$3,0)</f>
        <v>0</v>
      </c>
      <c r="V7" s="178">
        <f t="shared" ref="V7:V42" ca="1" si="2">SUM(Q7:U7)</f>
        <v>10837803.695136951</v>
      </c>
      <c r="W7" s="209">
        <f t="shared" ref="W7:W22" ca="1" si="3">V7/V$43</f>
        <v>2.3477468743262082E-2</v>
      </c>
      <c r="X7" s="129">
        <f ca="1">OFFSET(UTA!C$217,'Discipline Analysis'!$A$3,0)</f>
        <v>5663251.0006338181</v>
      </c>
      <c r="Y7" s="132">
        <f ca="1">OFFSET(UTA!D$217,'Discipline Analysis'!$A$3,0)</f>
        <v>4058775.465931328</v>
      </c>
      <c r="Z7" s="132">
        <f ca="1">OFFSET(UTA!E$217,'Discipline Analysis'!$A$3,0)</f>
        <v>655187.53219265514</v>
      </c>
      <c r="AA7" s="132">
        <f ca="1">OFFSET(UTA!F$217,'Discipline Analysis'!$A$3,0)</f>
        <v>252052.15307081162</v>
      </c>
      <c r="AB7" s="132">
        <f ca="1">OFFSET(UTA!G$217,'Discipline Analysis'!$A$3,0)</f>
        <v>0</v>
      </c>
      <c r="AC7" s="178">
        <f t="shared" ref="AC7:AC42" ca="1" si="4">SUM(X7:AB7)</f>
        <v>10629266.151828613</v>
      </c>
      <c r="AD7" s="133">
        <f t="shared" ref="AD7:AD22" ca="1" si="5">AC7/AC$43</f>
        <v>3.0006047232063311E-2</v>
      </c>
      <c r="AE7" s="129">
        <f ca="1">OFFSET(UTA!C$242,'Discipline Analysis'!$A$3,0)</f>
        <v>10221410.806456964</v>
      </c>
      <c r="AF7" s="132">
        <f ca="1">OFFSET(UTA!D$242,'Discipline Analysis'!$A$3,0)</f>
        <v>7325547.0053878613</v>
      </c>
      <c r="AG7" s="132">
        <f ca="1">OFFSET(UTA!E$242,'Discipline Analysis'!$A$3,0)</f>
        <v>1182525.8885859675</v>
      </c>
      <c r="AH7" s="132">
        <f ca="1">OFFSET(UTA!F$242,'Discipline Analysis'!$A$3,0)</f>
        <v>454920.43366970704</v>
      </c>
      <c r="AI7" s="132">
        <f ca="1">OFFSET(UTA!G$242,'Discipline Analysis'!$A$3,0)</f>
        <v>0</v>
      </c>
      <c r="AJ7" s="178">
        <f t="shared" ref="AJ7:AJ42" ca="1" si="6">SUM(AE7:AI7)</f>
        <v>19184404.1341005</v>
      </c>
      <c r="AK7" s="133">
        <f t="shared" ref="AK7:AK22" ca="1" si="7">AJ7/AJ$43</f>
        <v>7.8652593878067695E-2</v>
      </c>
      <c r="AL7" s="129">
        <f ca="1">OFFSET(UTA!C$167,'Discipline Analysis'!$A$3,0)</f>
        <v>9431628.6765937489</v>
      </c>
      <c r="AM7" s="132">
        <f ca="1">OFFSET(UTA!D$167,'Discipline Analysis'!$A$3,0)</f>
        <v>8120648.3841918567</v>
      </c>
      <c r="AN7" s="132">
        <f ca="1">OFFSET(UTA!E$167,'Discipline Analysis'!$A$3,0)</f>
        <v>4012456.1872236142</v>
      </c>
      <c r="AO7" s="132">
        <f ca="1">OFFSET(UTA!F$167,'Discipline Analysis'!$A$3,0)</f>
        <v>2756370.7519907812</v>
      </c>
      <c r="AP7" s="132">
        <f ca="1">OFFSET(UTA!G$167,'Discipline Analysis'!$A$3,0)</f>
        <v>0</v>
      </c>
      <c r="AQ7" s="178">
        <f t="shared" ref="AQ7:AQ42" ca="1" si="8">SUM(AL7:AP7)</f>
        <v>24321104</v>
      </c>
      <c r="AR7" s="133">
        <f t="shared" ref="AR7:AR22" ca="1" si="9">AQ7/AQ$43</f>
        <v>3.6015591135126188E-2</v>
      </c>
    </row>
    <row r="8" spans="1:44" x14ac:dyDescent="0.2">
      <c r="A8" s="213" t="s">
        <v>705</v>
      </c>
      <c r="B8" s="129">
        <f ca="1">OFFSET(UT!C$31,'Discipline Analysis'!$A$3,0)</f>
        <v>322078</v>
      </c>
      <c r="C8" s="132">
        <f ca="1">OFFSET(UT!D$31,'Discipline Analysis'!$A$3,0)</f>
        <v>154020</v>
      </c>
      <c r="D8" s="132">
        <f ca="1">OFFSET(UT!E$31,'Discipline Analysis'!$A$3,0)</f>
        <v>18789</v>
      </c>
      <c r="E8" s="132">
        <f ca="1">OFFSET(UT!F$31,'Discipline Analysis'!$A$3,0)</f>
        <v>24851</v>
      </c>
      <c r="F8" s="208">
        <f ca="1">OFFSET(UT!G$31,'Discipline Analysis'!$A$3,0)</f>
        <v>0</v>
      </c>
      <c r="G8" s="178">
        <f t="shared" ref="G8:G42" ca="1" si="10">SUM(B8:F8)</f>
        <v>519738</v>
      </c>
      <c r="H8" s="130">
        <f t="shared" ref="H8:H43" ca="1" si="11">(B8/30)+(C8/30)+(D8/24)+(E8/18)+(F8/24)</f>
        <v>18033.419444444444</v>
      </c>
      <c r="I8" s="131">
        <f t="shared" ref="I8:I43" ca="1" si="12">IF((G8=0),0,(O8+V8+AC8+AJ8+AQ8)/G8)</f>
        <v>780.2822600060656</v>
      </c>
      <c r="J8" s="129">
        <f ca="1">OFFSET(UT!C$115,'Discipline Analysis'!$A$3,0)</f>
        <v>35744878</v>
      </c>
      <c r="K8" s="132">
        <f ca="1">OFFSET(UT!D$115,'Discipline Analysis'!$A$3,0)</f>
        <v>33836244</v>
      </c>
      <c r="L8" s="132">
        <f ca="1">OFFSET(UT!E$115,'Discipline Analysis'!$A$3,0)</f>
        <v>16252160</v>
      </c>
      <c r="M8" s="132">
        <f ca="1">OFFSET(UT!F$115,'Discipline Analysis'!$A$3,0)</f>
        <v>39629743</v>
      </c>
      <c r="N8" s="132">
        <f ca="1">OFFSET(UT!G$115,'Discipline Analysis'!$A$3,0)</f>
        <v>0</v>
      </c>
      <c r="O8" s="178">
        <f t="shared" ca="1" si="0"/>
        <v>125463025</v>
      </c>
      <c r="P8" s="209">
        <f t="shared" ca="1" si="1"/>
        <v>0.19222495346434543</v>
      </c>
      <c r="Q8" s="129">
        <f ca="1">OFFSET(UT!C$192,'Discipline Analysis'!$A$3,0)</f>
        <v>31447593.856695674</v>
      </c>
      <c r="R8" s="132">
        <f ca="1">OFFSET(UT!D$192,'Discipline Analysis'!$A$3,0)</f>
        <v>29768417.700238224</v>
      </c>
      <c r="S8" s="132">
        <f ca="1">OFFSET(UT!E$192,'Discipline Analysis'!$A$3,0)</f>
        <v>14298309.452169208</v>
      </c>
      <c r="T8" s="132">
        <f ca="1">OFFSET(UT!F$192,'Discipline Analysis'!$A$3,0)</f>
        <v>34865416.592252135</v>
      </c>
      <c r="U8" s="132">
        <f ca="1">OFFSET(UT!G$192,'Discipline Analysis'!$A$3,0)</f>
        <v>0</v>
      </c>
      <c r="V8" s="178">
        <f t="shared" ca="1" si="2"/>
        <v>110379737.60135524</v>
      </c>
      <c r="W8" s="209">
        <f t="shared" ca="1" si="3"/>
        <v>0.23911088559281579</v>
      </c>
      <c r="X8" s="129">
        <f ca="1">OFFSET(UT!C$217,'Discipline Analysis'!$A$3,0)</f>
        <v>29249261.346369255</v>
      </c>
      <c r="Y8" s="132">
        <f ca="1">OFFSET(UT!D$217,'Discipline Analysis'!$A$3,0)</f>
        <v>24976582.864349667</v>
      </c>
      <c r="Z8" s="132">
        <f ca="1">OFFSET(UT!E$217,'Discipline Analysis'!$A$3,0)</f>
        <v>2814046.9580788636</v>
      </c>
      <c r="AA8" s="132">
        <f ca="1">OFFSET(UT!F$217,'Discipline Analysis'!$A$3,0)</f>
        <v>4514263.5972401146</v>
      </c>
      <c r="AB8" s="132">
        <f ca="1">OFFSET(UT!G$217,'Discipline Analysis'!$A$3,0)</f>
        <v>0</v>
      </c>
      <c r="AC8" s="178">
        <f t="shared" ca="1" si="4"/>
        <v>61554154.766037896</v>
      </c>
      <c r="AD8" s="133">
        <f t="shared" ca="1" si="5"/>
        <v>0.17376522977757206</v>
      </c>
      <c r="AE8" s="129">
        <f ca="1">OFFSET(UT!C$242,'Discipline Analysis'!$A$3,0)</f>
        <v>8776827.2994153555</v>
      </c>
      <c r="AF8" s="132">
        <f ca="1">OFFSET(UT!D$242,'Discipline Analysis'!$A$3,0)</f>
        <v>7494724.455909906</v>
      </c>
      <c r="AG8" s="132">
        <f ca="1">OFFSET(UT!E$242,'Discipline Analysis'!$A$3,0)</f>
        <v>844411.20994561969</v>
      </c>
      <c r="AH8" s="132">
        <f ca="1">OFFSET(UT!F$242,'Discipline Analysis'!$A$3,0)</f>
        <v>1354595.3009829493</v>
      </c>
      <c r="AI8" s="132">
        <f ca="1">OFFSET(UT!G$242,'Discipline Analysis'!$A$3,0)</f>
        <v>0</v>
      </c>
      <c r="AJ8" s="178">
        <f t="shared" ca="1" si="6"/>
        <v>18470558.266253829</v>
      </c>
      <c r="AK8" s="133">
        <f t="shared" ca="1" si="7"/>
        <v>7.5725954679747159E-2</v>
      </c>
      <c r="AL8" s="129">
        <f ca="1">OFFSET(UT!C$167,'Discipline Analysis'!$A$3,0)</f>
        <v>25011017.894878771</v>
      </c>
      <c r="AM8" s="132">
        <f ca="1">OFFSET(UT!D$167,'Discipline Analysis'!$A$3,0)</f>
        <v>23816152.923981544</v>
      </c>
      <c r="AN8" s="132">
        <f ca="1">OFFSET(UT!E$167,'Discipline Analysis'!$A$3,0)</f>
        <v>11311088.359456353</v>
      </c>
      <c r="AO8" s="132">
        <f ca="1">OFFSET(UT!F$167,'Discipline Analysis'!$A$3,0)</f>
        <v>29536606.43906891</v>
      </c>
      <c r="AP8" s="132">
        <f ca="1">OFFSET(UT!G$167,'Discipline Analysis'!$A$3,0)</f>
        <v>0</v>
      </c>
      <c r="AQ8" s="178">
        <f t="shared" ca="1" si="8"/>
        <v>89674865.617385581</v>
      </c>
      <c r="AR8" s="133">
        <f t="shared" ca="1" si="9"/>
        <v>0.13279386063943252</v>
      </c>
    </row>
    <row r="9" spans="1:44" x14ac:dyDescent="0.2">
      <c r="A9" s="213" t="s">
        <v>706</v>
      </c>
      <c r="B9" s="129">
        <f ca="1">OFFSET(UTD!C$31,'Discipline Analysis'!$A$3,0)</f>
        <v>111245</v>
      </c>
      <c r="C9" s="132">
        <f ca="1">OFFSET(UTD!D$31,'Discipline Analysis'!$A$3,0)</f>
        <v>53922</v>
      </c>
      <c r="D9" s="132">
        <f ca="1">OFFSET(UTD!E$31,'Discipline Analysis'!$A$3,0)</f>
        <v>7124</v>
      </c>
      <c r="E9" s="132">
        <f ca="1">OFFSET(UTD!F$31,'Discipline Analysis'!$A$3,0)</f>
        <v>5635</v>
      </c>
      <c r="F9" s="208">
        <f ca="1">OFFSET(UTD!G$31,'Discipline Analysis'!$A$3,0)</f>
        <v>0</v>
      </c>
      <c r="G9" s="178">
        <f t="shared" ca="1" si="10"/>
        <v>177926</v>
      </c>
      <c r="H9" s="130">
        <f t="shared" ca="1" si="11"/>
        <v>6115.4555555555553</v>
      </c>
      <c r="I9" s="131">
        <f t="shared" ca="1" si="12"/>
        <v>439.24643128970257</v>
      </c>
      <c r="J9" s="129">
        <f ca="1">OFFSET(UTD!C$115,'Discipline Analysis'!$A$3,0)</f>
        <v>6971140.4545011092</v>
      </c>
      <c r="K9" s="132">
        <f ca="1">OFFSET(UTD!D$115,'Discipline Analysis'!$A$3,0)</f>
        <v>6070018.7272505546</v>
      </c>
      <c r="L9" s="132">
        <f ca="1">OFFSET(UTD!E$115,'Discipline Analysis'!$A$3,0)</f>
        <v>3807820.9596815212</v>
      </c>
      <c r="M9" s="132">
        <f ca="1">OFFSET(UTD!F$115,'Discipline Analysis'!$A$3,0)</f>
        <v>6799041.429647794</v>
      </c>
      <c r="N9" s="132">
        <f ca="1">OFFSET(UTD!G$115,'Discipline Analysis'!$A$3,0)</f>
        <v>0</v>
      </c>
      <c r="O9" s="178">
        <f t="shared" ca="1" si="0"/>
        <v>23648021.571080983</v>
      </c>
      <c r="P9" s="209">
        <f t="shared" ca="1" si="1"/>
        <v>3.6231709270718435E-2</v>
      </c>
      <c r="Q9" s="129">
        <f ca="1">OFFSET(UTD!C$192,'Discipline Analysis'!$A$3,0)</f>
        <v>3310933.0339601953</v>
      </c>
      <c r="R9" s="132">
        <f ca="1">OFFSET(UTD!D$192,'Discipline Analysis'!$A$3,0)</f>
        <v>2882946.5783944186</v>
      </c>
      <c r="S9" s="132">
        <f ca="1">OFFSET(UTD!E$192,'Discipline Analysis'!$A$3,0)</f>
        <v>1808519.034310264</v>
      </c>
      <c r="T9" s="132">
        <f ca="1">OFFSET(UTD!F$192,'Discipline Analysis'!$A$3,0)</f>
        <v>3229194.8520632484</v>
      </c>
      <c r="U9" s="132">
        <f ca="1">OFFSET(UTD!G$192,'Discipline Analysis'!$A$3,0)</f>
        <v>0</v>
      </c>
      <c r="V9" s="178">
        <f t="shared" ca="1" si="2"/>
        <v>11231593.498728126</v>
      </c>
      <c r="W9" s="209">
        <f t="shared" ca="1" si="3"/>
        <v>2.4330518684494689E-2</v>
      </c>
      <c r="X9" s="129">
        <f ca="1">OFFSET(UTD!C$217,'Discipline Analysis'!$A$3,0)</f>
        <v>5102909.1928272648</v>
      </c>
      <c r="Y9" s="132">
        <f ca="1">OFFSET(UTD!D$217,'Discipline Analysis'!$A$3,0)</f>
        <v>4341334.1556380633</v>
      </c>
      <c r="Z9" s="132">
        <f ca="1">OFFSET(UTD!E$217,'Discipline Analysis'!$A$3,0)</f>
        <v>686657.28697197244</v>
      </c>
      <c r="AA9" s="132">
        <f ca="1">OFFSET(UTD!F$217,'Discipline Analysis'!$A$3,0)</f>
        <v>564166.23823277431</v>
      </c>
      <c r="AB9" s="132">
        <f ca="1">OFFSET(UTD!G$217,'Discipline Analysis'!$A$3,0)</f>
        <v>0</v>
      </c>
      <c r="AC9" s="178">
        <f t="shared" ca="1" si="4"/>
        <v>10695066.873670075</v>
      </c>
      <c r="AD9" s="133">
        <f t="shared" ca="1" si="5"/>
        <v>3.0191800372428423E-2</v>
      </c>
      <c r="AE9" s="129">
        <f ca="1">OFFSET(UTD!C$242,'Discipline Analysis'!$A$3,0)</f>
        <v>1859716.1855334062</v>
      </c>
      <c r="AF9" s="132">
        <f ca="1">OFFSET(UTD!D$242,'Discipline Analysis'!$A$3,0)</f>
        <v>1582165.9941347905</v>
      </c>
      <c r="AG9" s="132">
        <f ca="1">OFFSET(UTD!E$242,'Discipline Analysis'!$A$3,0)</f>
        <v>250246.99093042643</v>
      </c>
      <c r="AH9" s="132">
        <f ca="1">OFFSET(UTD!F$242,'Discipline Analysis'!$A$3,0)</f>
        <v>205606.06605497582</v>
      </c>
      <c r="AI9" s="132">
        <f ca="1">OFFSET(UTD!G$242,'Discipline Analysis'!$A$3,0)</f>
        <v>0</v>
      </c>
      <c r="AJ9" s="178">
        <f t="shared" ca="1" si="6"/>
        <v>3897735.2366535985</v>
      </c>
      <c r="AK9" s="133">
        <f t="shared" ca="1" si="7"/>
        <v>1.5980010870800164E-2</v>
      </c>
      <c r="AL9" s="129">
        <f ca="1">OFFSET(UTD!C$167,'Discipline Analysis'!$A$3,0)</f>
        <v>8454782.7345300596</v>
      </c>
      <c r="AM9" s="132">
        <f ca="1">OFFSET(UTD!D$167,'Discipline Analysis'!$A$3,0)</f>
        <v>7361878.5718620112</v>
      </c>
      <c r="AN9" s="132">
        <f ca="1">OFFSET(UTD!E$167,'Discipline Analysis'!$A$3,0)</f>
        <v>4618225.5423228303</v>
      </c>
      <c r="AO9" s="132">
        <f ca="1">OFFSET(UTD!F$167,'Discipline Analysis'!$A$3,0)</f>
        <v>8246056.504803936</v>
      </c>
      <c r="AP9" s="132">
        <f ca="1">OFFSET(UTD!G$167,'Discipline Analysis'!$A$3,0)</f>
        <v>0</v>
      </c>
      <c r="AQ9" s="178">
        <f t="shared" ca="1" si="8"/>
        <v>28680943.353518836</v>
      </c>
      <c r="AR9" s="133">
        <f t="shared" ca="1" si="9"/>
        <v>4.247180264473395E-2</v>
      </c>
    </row>
    <row r="10" spans="1:44" x14ac:dyDescent="0.2">
      <c r="A10" s="213" t="s">
        <v>707</v>
      </c>
      <c r="B10" s="129">
        <f ca="1">OFFSET(UTEP!C$31,'Discipline Analysis'!$A$3,0)</f>
        <v>168785</v>
      </c>
      <c r="C10" s="132">
        <f ca="1">OFFSET(UTEP!D$31,'Discipline Analysis'!$A$3,0)</f>
        <v>69620</v>
      </c>
      <c r="D10" s="132">
        <f ca="1">OFFSET(UTEP!E$31,'Discipline Analysis'!$A$3,0)</f>
        <v>8103</v>
      </c>
      <c r="E10" s="132">
        <f ca="1">OFFSET(UTEP!F$31,'Discipline Analysis'!$A$3,0)</f>
        <v>1127</v>
      </c>
      <c r="F10" s="208">
        <f ca="1">OFFSET(UTEP!G$31,'Discipline Analysis'!$A$3,0)</f>
        <v>0</v>
      </c>
      <c r="G10" s="178">
        <f t="shared" ca="1" si="10"/>
        <v>247635</v>
      </c>
      <c r="H10" s="130">
        <f t="shared" ca="1" si="11"/>
        <v>8347.0694444444453</v>
      </c>
      <c r="I10" s="131">
        <f t="shared" ca="1" si="12"/>
        <v>292.37402908501775</v>
      </c>
      <c r="J10" s="129">
        <f ca="1">OFFSET(UTEP!C$115,'Discipline Analysis'!$A$3,0)</f>
        <v>10163748.4</v>
      </c>
      <c r="K10" s="132">
        <f ca="1">OFFSET(UTEP!D$115,'Discipline Analysis'!$A$3,0)</f>
        <v>8068218</v>
      </c>
      <c r="L10" s="132">
        <f ca="1">OFFSET(UTEP!E$115,'Discipline Analysis'!$A$3,0)</f>
        <v>6508149</v>
      </c>
      <c r="M10" s="132">
        <f ca="1">OFFSET(UTEP!F$115,'Discipline Analysis'!$A$3,0)</f>
        <v>1225810</v>
      </c>
      <c r="N10" s="132">
        <f ca="1">OFFSET(UTEP!G$115,'Discipline Analysis'!$A$3,0)</f>
        <v>0</v>
      </c>
      <c r="O10" s="178">
        <f t="shared" ca="1" si="0"/>
        <v>25965925.399999999</v>
      </c>
      <c r="P10" s="209">
        <f t="shared" ca="1" si="1"/>
        <v>3.9783026128005959E-2</v>
      </c>
      <c r="Q10" s="129">
        <f ca="1">OFFSET(UTEP!C$192,'Discipline Analysis'!$A$3,0)</f>
        <v>2864168.9636815162</v>
      </c>
      <c r="R10" s="132">
        <f ca="1">OFFSET(UTEP!D$192,'Discipline Analysis'!$A$3,0)</f>
        <v>2273643.4116980461</v>
      </c>
      <c r="S10" s="132">
        <f ca="1">OFFSET(UTEP!E$192,'Discipline Analysis'!$A$3,0)</f>
        <v>1834012.1816489371</v>
      </c>
      <c r="T10" s="132">
        <f ca="1">OFFSET(UTEP!F$192,'Discipline Analysis'!$A$3,0)</f>
        <v>345436.23269643699</v>
      </c>
      <c r="U10" s="132">
        <f ca="1">OFFSET(UTEP!G$192,'Discipline Analysis'!$A$3,0)</f>
        <v>0</v>
      </c>
      <c r="V10" s="178">
        <f t="shared" ca="1" si="2"/>
        <v>7317260.7897249367</v>
      </c>
      <c r="W10" s="209">
        <f t="shared" ca="1" si="3"/>
        <v>1.5851067827898465E-2</v>
      </c>
      <c r="X10" s="129">
        <f ca="1">OFFSET(UTEP!C$217,'Discipline Analysis'!$A$3,0)</f>
        <v>6159869.6767450515</v>
      </c>
      <c r="Y10" s="132">
        <f ca="1">OFFSET(UTEP!D$217,'Discipline Analysis'!$A$3,0)</f>
        <v>5473144.2880174983</v>
      </c>
      <c r="Z10" s="132">
        <f ca="1">OFFSET(UTEP!E$217,'Discipline Analysis'!$A$3,0)</f>
        <v>581820.03326694423</v>
      </c>
      <c r="AA10" s="132">
        <f ca="1">OFFSET(UTEP!F$217,'Discipline Analysis'!$A$3,0)</f>
        <v>122956.91518659328</v>
      </c>
      <c r="AB10" s="132">
        <f ca="1">OFFSET(UTEP!G$217,'Discipline Analysis'!$A$3,0)</f>
        <v>0</v>
      </c>
      <c r="AC10" s="178">
        <f t="shared" ca="1" si="4"/>
        <v>12337790.913216088</v>
      </c>
      <c r="AD10" s="133">
        <f t="shared" ca="1" si="5"/>
        <v>3.4829152981327355E-2</v>
      </c>
      <c r="AE10" s="129">
        <f ca="1">OFFSET(UTEP!C$242,'Discipline Analysis'!$A$3,0)</f>
        <v>3521703.1820563395</v>
      </c>
      <c r="AF10" s="132">
        <f ca="1">OFFSET(UTEP!D$242,'Discipline Analysis'!$A$3,0)</f>
        <v>3129090.4948413996</v>
      </c>
      <c r="AG10" s="132">
        <f ca="1">OFFSET(UTEP!E$242,'Discipline Analysis'!$A$3,0)</f>
        <v>332636.49558622442</v>
      </c>
      <c r="AH10" s="132">
        <f ca="1">OFFSET(UTEP!F$242,'Discipline Analysis'!$A$3,0)</f>
        <v>70296.578043395988</v>
      </c>
      <c r="AI10" s="132">
        <f ca="1">OFFSET(UTEP!G$242,'Discipline Analysis'!$A$3,0)</f>
        <v>0</v>
      </c>
      <c r="AJ10" s="178">
        <f t="shared" ca="1" si="6"/>
        <v>7053726.7505273595</v>
      </c>
      <c r="AK10" s="133">
        <f t="shared" ca="1" si="7"/>
        <v>2.8919006374033687E-2</v>
      </c>
      <c r="AL10" s="129">
        <f ca="1">OFFSET(UTEP!C$167,'Discipline Analysis'!$A$3,0)</f>
        <v>7721800.9710846012</v>
      </c>
      <c r="AM10" s="132">
        <f ca="1">OFFSET(UTEP!D$167,'Discipline Analysis'!$A$3,0)</f>
        <v>6129743.8241557367</v>
      </c>
      <c r="AN10" s="132">
        <f ca="1">OFFSET(UTEP!E$167,'Discipline Analysis'!$A$3,0)</f>
        <v>4944497.7946967473</v>
      </c>
      <c r="AO10" s="132">
        <f ca="1">OFFSET(UTEP!F$167,'Discipline Analysis'!$A$3,0)</f>
        <v>931296.24906291545</v>
      </c>
      <c r="AP10" s="132">
        <f ca="1">OFFSET(UTEP!G$167,'Discipline Analysis'!$A$3,0)</f>
        <v>0</v>
      </c>
      <c r="AQ10" s="178">
        <f t="shared" ca="1" si="8"/>
        <v>19727338.839000002</v>
      </c>
      <c r="AR10" s="133">
        <f t="shared" ca="1" si="9"/>
        <v>2.9212973630206879E-2</v>
      </c>
    </row>
    <row r="11" spans="1:44" x14ac:dyDescent="0.2">
      <c r="A11" s="213" t="s">
        <v>860</v>
      </c>
      <c r="B11" s="129">
        <f ca="1">OFFSET(UTRGV!C$31,'Discipline Analysis'!$A$3,0)</f>
        <v>211589</v>
      </c>
      <c r="C11" s="132">
        <f ca="1">OFFSET(UTRGV!D$31,'Discipline Analysis'!$A$3,0)</f>
        <v>95643</v>
      </c>
      <c r="D11" s="132">
        <f ca="1">OFFSET(UTRGV!E$31,'Discipline Analysis'!$A$3,0)</f>
        <v>16312</v>
      </c>
      <c r="E11" s="132">
        <f ca="1">OFFSET(UTRGV!F$31,'Discipline Analysis'!$A$3,0)</f>
        <v>123</v>
      </c>
      <c r="F11" s="208">
        <f ca="1">OFFSET(UTRGV!G$31,'Discipline Analysis'!$A$3,0)</f>
        <v>0</v>
      </c>
      <c r="G11" s="178">
        <f t="shared" ca="1" si="10"/>
        <v>323667</v>
      </c>
      <c r="H11" s="130">
        <f t="shared" ca="1" si="11"/>
        <v>10927.566666666666</v>
      </c>
      <c r="I11" s="131">
        <f t="shared" ca="1" si="12"/>
        <v>283.79145256517683</v>
      </c>
      <c r="J11" s="129">
        <f ca="1">OFFSET(UTRGV!C$115,'Discipline Analysis'!$A$3,0)</f>
        <v>10923672</v>
      </c>
      <c r="K11" s="132">
        <f ca="1">OFFSET(UTRGV!D$115,'Discipline Analysis'!$A$3,0)</f>
        <v>6651055</v>
      </c>
      <c r="L11" s="132">
        <f ca="1">OFFSET(UTRGV!E$115,'Discipline Analysis'!$A$3,0)</f>
        <v>3549138</v>
      </c>
      <c r="M11" s="132">
        <f ca="1">OFFSET(UTRGV!F$115,'Discipline Analysis'!$A$3,0)</f>
        <v>73704</v>
      </c>
      <c r="N11" s="132">
        <f ca="1">OFFSET(UTRGV!G$115,'Discipline Analysis'!$A$3,0)</f>
        <v>0</v>
      </c>
      <c r="O11" s="178">
        <f t="shared" ca="1" si="0"/>
        <v>21197569</v>
      </c>
      <c r="P11" s="209">
        <f t="shared" ca="1" si="1"/>
        <v>3.2477311260287654E-2</v>
      </c>
      <c r="Q11" s="129">
        <f ca="1">OFFSET(UTRGV!C$192,'Discipline Analysis'!$A$3,0)</f>
        <v>7566900.1831196779</v>
      </c>
      <c r="R11" s="132">
        <f ca="1">OFFSET(UTRGV!D$192,'Discipline Analysis'!$A$3,0)</f>
        <v>4607229.9953201683</v>
      </c>
      <c r="S11" s="132">
        <f ca="1">OFFSET(UTRGV!E$192,'Discipline Analysis'!$A$3,0)</f>
        <v>2458511.4769206736</v>
      </c>
      <c r="T11" s="132">
        <f ca="1">OFFSET(UTRGV!F$192,'Discipline Analysis'!$A$3,0)</f>
        <v>51055.250569282267</v>
      </c>
      <c r="U11" s="132">
        <f ca="1">OFFSET(UTRGV!G$192,'Discipline Analysis'!$A$3,0)</f>
        <v>0</v>
      </c>
      <c r="V11" s="178">
        <f t="shared" ca="1" si="2"/>
        <v>14683696.905929802</v>
      </c>
      <c r="W11" s="209">
        <f t="shared" ca="1" si="3"/>
        <v>3.1808662053842897E-2</v>
      </c>
      <c r="X11" s="129">
        <f ca="1">OFFSET(UTRGV!C$217,'Discipline Analysis'!$A$3,0)</f>
        <v>6938817.3876634128</v>
      </c>
      <c r="Y11" s="132">
        <f ca="1">OFFSET(UTRGV!D$217,'Discipline Analysis'!$A$3,0)</f>
        <v>6675407.196922536</v>
      </c>
      <c r="Z11" s="132">
        <f ca="1">OFFSET(UTRGV!E$217,'Discipline Analysis'!$A$3,0)</f>
        <v>986641.44508227683</v>
      </c>
      <c r="AA11" s="132">
        <f ca="1">OFFSET(UTRGV!F$217,'Discipline Analysis'!$A$3,0)</f>
        <v>10543.107906391395</v>
      </c>
      <c r="AB11" s="132">
        <f ca="1">OFFSET(UTRGV!G$217,'Discipline Analysis'!$A$3,0)</f>
        <v>0</v>
      </c>
      <c r="AC11" s="178">
        <f t="shared" ca="1" si="4"/>
        <v>14611409.137574619</v>
      </c>
      <c r="AD11" s="133">
        <f t="shared" ca="1" si="5"/>
        <v>4.1247497846654234E-2</v>
      </c>
      <c r="AE11" s="129">
        <f ca="1">OFFSET(UTRGV!C$242,'Discipline Analysis'!$A$3,0)</f>
        <v>5389064.4602283221</v>
      </c>
      <c r="AF11" s="132">
        <f ca="1">OFFSET(UTRGV!D$242,'Discipline Analysis'!$A$3,0)</f>
        <v>5184485.7232367098</v>
      </c>
      <c r="AG11" s="132">
        <f ca="1">OFFSET(UTRGV!E$242,'Discipline Analysis'!$A$3,0)</f>
        <v>766279.61936777399</v>
      </c>
      <c r="AH11" s="132">
        <f ca="1">OFFSET(UTRGV!F$242,'Discipline Analysis'!$A$3,0)</f>
        <v>8188.3532804455172</v>
      </c>
      <c r="AI11" s="132">
        <f ca="1">OFFSET(UTRGV!G$242,'Discipline Analysis'!$A$3,0)</f>
        <v>0</v>
      </c>
      <c r="AJ11" s="178">
        <f t="shared" ca="1" si="6"/>
        <v>11348018.156113252</v>
      </c>
      <c r="AK11" s="133">
        <f t="shared" ca="1" si="7"/>
        <v>4.6524825953139427E-2</v>
      </c>
      <c r="AL11" s="129">
        <f ca="1">OFFSET(UTRGV!C$167,'Discipline Analysis'!$A$3,0)</f>
        <v>15956418.433872046</v>
      </c>
      <c r="AM11" s="132">
        <f ca="1">OFFSET(UTRGV!D$167,'Discipline Analysis'!$A$3,0)</f>
        <v>9136380.9504080769</v>
      </c>
      <c r="AN11" s="132">
        <f ca="1">OFFSET(UTRGV!E$167,'Discipline Analysis'!$A$3,0)</f>
        <v>4820380.5338305766</v>
      </c>
      <c r="AO11" s="132">
        <f ca="1">OFFSET(UTRGV!F$167,'Discipline Analysis'!$A$3,0)</f>
        <v>100054.95968470338</v>
      </c>
      <c r="AP11" s="132">
        <f ca="1">OFFSET(UTRGV!G$167,'Discipline Analysis'!$A$3,0)</f>
        <v>0</v>
      </c>
      <c r="AQ11" s="178">
        <f t="shared" ca="1" si="8"/>
        <v>30013234.877795402</v>
      </c>
      <c r="AR11" s="133">
        <f t="shared" ca="1" si="9"/>
        <v>4.4444709253378803E-2</v>
      </c>
    </row>
    <row r="12" spans="1:44" x14ac:dyDescent="0.2">
      <c r="A12" s="214" t="s">
        <v>708</v>
      </c>
      <c r="B12" s="129">
        <f ca="1">OFFSET(UTPB!C$31,'Discipline Analysis'!$A$3,0)</f>
        <v>31728</v>
      </c>
      <c r="C12" s="132">
        <f ca="1">OFFSET(UTPB!D$31,'Discipline Analysis'!$A$3,0)</f>
        <v>16089</v>
      </c>
      <c r="D12" s="132">
        <f ca="1">OFFSET(UTPB!E$31,'Discipline Analysis'!$A$3,0)</f>
        <v>2388</v>
      </c>
      <c r="E12" s="132">
        <f ca="1">OFFSET(UTPB!F$31,'Discipline Analysis'!$A$3,0)</f>
        <v>0</v>
      </c>
      <c r="F12" s="208">
        <f ca="1">OFFSET(UTPB!G$31,'Discipline Analysis'!$A$3,0)</f>
        <v>0</v>
      </c>
      <c r="G12" s="178">
        <f t="shared" ca="1" si="10"/>
        <v>50205</v>
      </c>
      <c r="H12" s="130">
        <f t="shared" ca="1" si="11"/>
        <v>1693.3999999999999</v>
      </c>
      <c r="I12" s="131">
        <f t="shared" ca="1" si="12"/>
        <v>341.82447091212237</v>
      </c>
      <c r="J12" s="129">
        <f ca="1">OFFSET(UTPB!C$115,'Discipline Analysis'!$A$3,0)</f>
        <v>1736454</v>
      </c>
      <c r="K12" s="132">
        <f ca="1">OFFSET(UTPB!D$115,'Discipline Analysis'!$A$3,0)</f>
        <v>1073203</v>
      </c>
      <c r="L12" s="132">
        <f ca="1">OFFSET(UTPB!E$115,'Discipline Analysis'!$A$3,0)</f>
        <v>605538</v>
      </c>
      <c r="M12" s="132">
        <f ca="1">OFFSET(UTPB!F$115,'Discipline Analysis'!$A$3,0)</f>
        <v>0</v>
      </c>
      <c r="N12" s="132">
        <f ca="1">OFFSET(UTPB!G$115,'Discipline Analysis'!$A$3,0)</f>
        <v>0</v>
      </c>
      <c r="O12" s="178">
        <f t="shared" ca="1" si="0"/>
        <v>3415195</v>
      </c>
      <c r="P12" s="209">
        <f t="shared" ca="1" si="1"/>
        <v>5.2325033606248949E-3</v>
      </c>
      <c r="Q12" s="129">
        <f ca="1">OFFSET(UTPB!C$192,'Discipline Analysis'!$A$3,0)</f>
        <v>1487654.0065553344</v>
      </c>
      <c r="R12" s="132">
        <f ca="1">OFFSET(UTPB!D$192,'Discipline Analysis'!$A$3,0)</f>
        <v>919433.93997031008</v>
      </c>
      <c r="S12" s="132">
        <f ca="1">OFFSET(UTPB!E$192,'Discipline Analysis'!$A$3,0)</f>
        <v>518776.2139518261</v>
      </c>
      <c r="T12" s="132">
        <f ca="1">OFFSET(UTPB!F$192,'Discipline Analysis'!$A$3,0)</f>
        <v>0</v>
      </c>
      <c r="U12" s="132">
        <f ca="1">OFFSET(UTPB!G$192,'Discipline Analysis'!$A$3,0)</f>
        <v>0</v>
      </c>
      <c r="V12" s="178">
        <f t="shared" ca="1" si="2"/>
        <v>2925864.1604774706</v>
      </c>
      <c r="W12" s="209">
        <f t="shared" ca="1" si="3"/>
        <v>6.3381738871560681E-3</v>
      </c>
      <c r="X12" s="129">
        <f ca="1">OFFSET(UTPB!C$217,'Discipline Analysis'!$A$3,0)</f>
        <v>2326180.9711058107</v>
      </c>
      <c r="Y12" s="132">
        <f ca="1">OFFSET(UTPB!D$217,'Discipline Analysis'!$A$3,0)</f>
        <v>1470218.9673736885</v>
      </c>
      <c r="Z12" s="132">
        <f ca="1">OFFSET(UTPB!E$217,'Discipline Analysis'!$A$3,0)</f>
        <v>168249.42868984496</v>
      </c>
      <c r="AA12" s="132">
        <f ca="1">OFFSET(UTPB!F$217,'Discipline Analysis'!$A$3,0)</f>
        <v>0</v>
      </c>
      <c r="AB12" s="132">
        <f ca="1">OFFSET(UTPB!G$217,'Discipline Analysis'!$A$3,0)</f>
        <v>0</v>
      </c>
      <c r="AC12" s="178">
        <f t="shared" ca="1" si="4"/>
        <v>3964649.3671693439</v>
      </c>
      <c r="AD12" s="133">
        <f t="shared" ca="1" si="5"/>
        <v>1.1192066740128365E-2</v>
      </c>
      <c r="AE12" s="129">
        <f ca="1">OFFSET(UTPB!C$242,'Discipline Analysis'!$A$3,0)</f>
        <v>999944.38998693926</v>
      </c>
      <c r="AF12" s="132">
        <f ca="1">OFFSET(UTPB!D$242,'Discipline Analysis'!$A$3,0)</f>
        <v>631996.05995351356</v>
      </c>
      <c r="AG12" s="132">
        <f ca="1">OFFSET(UTPB!E$242,'Discipline Analysis'!$A$3,0)</f>
        <v>72324.584555835609</v>
      </c>
      <c r="AH12" s="132">
        <f ca="1">OFFSET(UTPB!F$242,'Discipline Analysis'!$A$3,0)</f>
        <v>0</v>
      </c>
      <c r="AI12" s="132">
        <f ca="1">OFFSET(UTPB!G$242,'Discipline Analysis'!$A$3,0)</f>
        <v>0</v>
      </c>
      <c r="AJ12" s="178">
        <f t="shared" ca="1" si="6"/>
        <v>1704265.0344962885</v>
      </c>
      <c r="AK12" s="133">
        <f t="shared" ca="1" si="7"/>
        <v>6.9871789961180666E-3</v>
      </c>
      <c r="AL12" s="129">
        <f ca="1">OFFSET(UTPB!C$167,'Discipline Analysis'!$A$3,0)</f>
        <v>2619187.2491623466</v>
      </c>
      <c r="AM12" s="132">
        <f ca="1">OFFSET(UTPB!D$167,'Discipline Analysis'!$A$3,0)</f>
        <v>1618770.58552762</v>
      </c>
      <c r="AN12" s="132">
        <f ca="1">OFFSET(UTPB!E$167,'Discipline Analysis'!$A$3,0)</f>
        <v>913366.1653100336</v>
      </c>
      <c r="AO12" s="132">
        <f ca="1">OFFSET(UTPB!F$167,'Discipline Analysis'!$A$3,0)</f>
        <v>0</v>
      </c>
      <c r="AP12" s="132">
        <f ca="1">OFFSET(UTPB!G$167,'Discipline Analysis'!$A$3,0)</f>
        <v>0</v>
      </c>
      <c r="AQ12" s="178">
        <f t="shared" ca="1" si="8"/>
        <v>5151324</v>
      </c>
      <c r="AR12" s="133">
        <f t="shared" ca="1" si="9"/>
        <v>7.6282712737284781E-3</v>
      </c>
    </row>
    <row r="13" spans="1:44" x14ac:dyDescent="0.2">
      <c r="A13" s="213" t="s">
        <v>709</v>
      </c>
      <c r="B13" s="129">
        <f ca="1">OFFSET(UTSA!C$31,'Discipline Analysis'!$A$3,0)</f>
        <v>234352</v>
      </c>
      <c r="C13" s="132">
        <f ca="1">OFFSET(UTSA!D$31,'Discipline Analysis'!$A$3,0)</f>
        <v>83344</v>
      </c>
      <c r="D13" s="132">
        <f ca="1">OFFSET(UTSA!E$31,'Discipline Analysis'!$A$3,0)</f>
        <v>18263</v>
      </c>
      <c r="E13" s="132">
        <f ca="1">OFFSET(UTSA!F$31,'Discipline Analysis'!$A$3,0)</f>
        <v>3246</v>
      </c>
      <c r="F13" s="208">
        <f ca="1">OFFSET(UTSA!G$31,'Discipline Analysis'!$A$3,0)</f>
        <v>0</v>
      </c>
      <c r="G13" s="178">
        <f t="shared" ca="1" si="10"/>
        <v>339205</v>
      </c>
      <c r="H13" s="130">
        <f t="shared" ca="1" si="11"/>
        <v>11531.158333333335</v>
      </c>
      <c r="I13" s="131">
        <f t="shared" ca="1" si="12"/>
        <v>286.81940047237191</v>
      </c>
      <c r="J13" s="129">
        <f ca="1">OFFSET(UTSA!C$115,'Discipline Analysis'!$A$3,0)</f>
        <v>10486678.054878641</v>
      </c>
      <c r="K13" s="132">
        <f ca="1">OFFSET(UTSA!D$115,'Discipline Analysis'!$A$3,0)</f>
        <v>7671070.0877055926</v>
      </c>
      <c r="L13" s="132">
        <f ca="1">OFFSET(UTSA!E$115,'Discipline Analysis'!$A$3,0)</f>
        <v>6279459.6063035997</v>
      </c>
      <c r="M13" s="132">
        <f ca="1">OFFSET(UTSA!F$115,'Discipline Analysis'!$A$3,0)</f>
        <v>3537334.2511121659</v>
      </c>
      <c r="N13" s="132">
        <f ca="1">OFFSET(UTSA!G$115,'Discipline Analysis'!$A$3,0)</f>
        <v>0</v>
      </c>
      <c r="O13" s="178">
        <f t="shared" ca="1" si="0"/>
        <v>27974542</v>
      </c>
      <c r="P13" s="209">
        <f t="shared" ca="1" si="1"/>
        <v>4.2860476496054331E-2</v>
      </c>
      <c r="Q13" s="129">
        <f ca="1">OFFSET(UTSA!C$192,'Discipline Analysis'!$A$3,0)</f>
        <v>7174491.283152665</v>
      </c>
      <c r="R13" s="132">
        <f ca="1">OFFSET(UTSA!D$192,'Discipline Analysis'!$A$3,0)</f>
        <v>5248184.9055233374</v>
      </c>
      <c r="S13" s="132">
        <f ca="1">OFFSET(UTSA!E$192,'Discipline Analysis'!$A$3,0)</f>
        <v>4296110.54831375</v>
      </c>
      <c r="T13" s="132">
        <f ca="1">OFFSET(UTSA!F$192,'Discipline Analysis'!$A$3,0)</f>
        <v>2420077.5133355889</v>
      </c>
      <c r="U13" s="132">
        <f ca="1">OFFSET(UTSA!G$192,'Discipline Analysis'!$A$3,0)</f>
        <v>0</v>
      </c>
      <c r="V13" s="178">
        <f t="shared" ca="1" si="2"/>
        <v>19138864.250325341</v>
      </c>
      <c r="W13" s="209">
        <f t="shared" ca="1" si="3"/>
        <v>4.1459699756341756E-2</v>
      </c>
      <c r="X13" s="129">
        <f ca="1">OFFSET(UTSA!C$217,'Discipline Analysis'!$A$3,0)</f>
        <v>9141749.2374799494</v>
      </c>
      <c r="Y13" s="132">
        <f ca="1">OFFSET(UTSA!D$217,'Discipline Analysis'!$A$3,0)</f>
        <v>6519951.0260830708</v>
      </c>
      <c r="Z13" s="132">
        <f ca="1">OFFSET(UTSA!E$217,'Discipline Analysis'!$A$3,0)</f>
        <v>1471314.7588411677</v>
      </c>
      <c r="AA13" s="132">
        <f ca="1">OFFSET(UTSA!F$217,'Discipline Analysis'!$A$3,0)</f>
        <v>306025.19367865782</v>
      </c>
      <c r="AB13" s="132">
        <f ca="1">OFFSET(UTSA!G$217,'Discipline Analysis'!$A$3,0)</f>
        <v>0</v>
      </c>
      <c r="AC13" s="178">
        <f t="shared" ca="1" si="4"/>
        <v>17439040.216082845</v>
      </c>
      <c r="AD13" s="133">
        <f t="shared" ca="1" si="5"/>
        <v>4.9229801656214163E-2</v>
      </c>
      <c r="AE13" s="129">
        <f ca="1">OFFSET(UTSA!C$242,'Discipline Analysis'!$A$3,0)</f>
        <v>6203398.2837920384</v>
      </c>
      <c r="AF13" s="132">
        <f ca="1">OFFSET(UTSA!D$242,'Discipline Analysis'!$A$3,0)</f>
        <v>4424301.296713464</v>
      </c>
      <c r="AG13" s="132">
        <f ca="1">OFFSET(UTSA!E$242,'Discipline Analysis'!$A$3,0)</f>
        <v>998403.17348599934</v>
      </c>
      <c r="AH13" s="132">
        <f ca="1">OFFSET(UTSA!F$242,'Discipline Analysis'!$A$3,0)</f>
        <v>207662.24405720315</v>
      </c>
      <c r="AI13" s="132">
        <f ca="1">OFFSET(UTSA!G$242,'Discipline Analysis'!$A$3,0)</f>
        <v>0</v>
      </c>
      <c r="AJ13" s="178">
        <f t="shared" ca="1" si="6"/>
        <v>11833764.998048704</v>
      </c>
      <c r="AK13" s="133">
        <f t="shared" ca="1" si="7"/>
        <v>4.8516300320508118E-2</v>
      </c>
      <c r="AL13" s="129">
        <f ca="1">OFFSET(UTSA!C$167,'Discipline Analysis'!$A$3,0)</f>
        <v>7836315.1605416955</v>
      </c>
      <c r="AM13" s="132">
        <f ca="1">OFFSET(UTSA!D$167,'Discipline Analysis'!$A$3,0)</f>
        <v>5732313.179758518</v>
      </c>
      <c r="AN13" s="132">
        <f ca="1">OFFSET(UTSA!E$167,'Discipline Analysis'!$A$3,0)</f>
        <v>4692413.0077583045</v>
      </c>
      <c r="AO13" s="132">
        <f ca="1">OFFSET(UTSA!F$167,'Discipline Analysis'!$A$3,0)</f>
        <v>2643321.9247155064</v>
      </c>
      <c r="AP13" s="132">
        <f ca="1">OFFSET(UTSA!G$167,'Discipline Analysis'!$A$3,0)</f>
        <v>0</v>
      </c>
      <c r="AQ13" s="178">
        <f t="shared" ca="1" si="8"/>
        <v>20904363.272774026</v>
      </c>
      <c r="AR13" s="133">
        <f t="shared" ca="1" si="9"/>
        <v>3.0955954983473519E-2</v>
      </c>
    </row>
    <row r="14" spans="1:44" x14ac:dyDescent="0.2">
      <c r="A14" s="213" t="s">
        <v>710</v>
      </c>
      <c r="B14" s="129">
        <f ca="1">OFFSET(UTT!C$31,'Discipline Analysis'!$A$3,0)</f>
        <v>36887</v>
      </c>
      <c r="C14" s="132">
        <f ca="1">OFFSET(UTT!D$31,'Discipline Analysis'!$A$3,0)</f>
        <v>15551</v>
      </c>
      <c r="D14" s="132">
        <f ca="1">OFFSET(UTT!E$31,'Discipline Analysis'!$A$3,0)</f>
        <v>5790</v>
      </c>
      <c r="E14" s="132">
        <f ca="1">OFFSET(UTT!F$31,'Discipline Analysis'!$A$3,0)</f>
        <v>0</v>
      </c>
      <c r="F14" s="208">
        <f ca="1">OFFSET(UTT!G$31,'Discipline Analysis'!$A$3,0)</f>
        <v>0</v>
      </c>
      <c r="G14" s="178">
        <f t="shared" ca="1" si="10"/>
        <v>58228</v>
      </c>
      <c r="H14" s="130">
        <f t="shared" ca="1" si="11"/>
        <v>1989.1833333333334</v>
      </c>
      <c r="I14" s="131">
        <f t="shared" ca="1" si="12"/>
        <v>384.93647853268618</v>
      </c>
      <c r="J14" s="129">
        <f ca="1">OFFSET(UTT!C$115,'Discipline Analysis'!$A$3,0)</f>
        <v>2591610.2452530307</v>
      </c>
      <c r="K14" s="132">
        <f ca="1">OFFSET(UTT!D$115,'Discipline Analysis'!$A$3,0)</f>
        <v>1657247.9224557891</v>
      </c>
      <c r="L14" s="132">
        <f ca="1">OFFSET(UTT!E$115,'Discipline Analysis'!$A$3,0)</f>
        <v>1600513.76229118</v>
      </c>
      <c r="M14" s="132">
        <f ca="1">OFFSET(UTT!F$115,'Discipline Analysis'!$A$3,0)</f>
        <v>0</v>
      </c>
      <c r="N14" s="132">
        <f ca="1">OFFSET(UTT!G$115,'Discipline Analysis'!$A$3,0)</f>
        <v>0</v>
      </c>
      <c r="O14" s="178">
        <f t="shared" ca="1" si="0"/>
        <v>5849371.9299999997</v>
      </c>
      <c r="P14" s="209">
        <f t="shared" ca="1" si="1"/>
        <v>8.9619650653242136E-3</v>
      </c>
      <c r="Q14" s="129">
        <f ca="1">OFFSET(UTT!C$192,'Discipline Analysis'!$A$3,0)</f>
        <v>1660890.9542514598</v>
      </c>
      <c r="R14" s="132">
        <f ca="1">OFFSET(UTT!D$192,'Discipline Analysis'!$A$3,0)</f>
        <v>1062084.1187059379</v>
      </c>
      <c r="S14" s="132">
        <f ca="1">OFFSET(UTT!E$192,'Discipline Analysis'!$A$3,0)</f>
        <v>1025724.7727791924</v>
      </c>
      <c r="T14" s="132">
        <f ca="1">OFFSET(UTT!F$192,'Discipline Analysis'!$A$3,0)</f>
        <v>0</v>
      </c>
      <c r="U14" s="132">
        <f ca="1">OFFSET(UTT!G$192,'Discipline Analysis'!$A$3,0)</f>
        <v>0</v>
      </c>
      <c r="V14" s="178">
        <f t="shared" ca="1" si="2"/>
        <v>3748699.8457365897</v>
      </c>
      <c r="W14" s="209">
        <f t="shared" ca="1" si="3"/>
        <v>8.1206474975776943E-3</v>
      </c>
      <c r="X14" s="129">
        <f ca="1">OFFSET(UTT!C$217,'Discipline Analysis'!$A$3,0)</f>
        <v>1923157.1340473371</v>
      </c>
      <c r="Y14" s="132">
        <f ca="1">OFFSET(UTT!D$217,'Discipline Analysis'!$A$3,0)</f>
        <v>1099996.9185441204</v>
      </c>
      <c r="Z14" s="132">
        <f ca="1">OFFSET(UTT!E$217,'Discipline Analysis'!$A$3,0)</f>
        <v>445491.62435190368</v>
      </c>
      <c r="AA14" s="132">
        <f ca="1">OFFSET(UTT!F$217,'Discipline Analysis'!$A$3,0)</f>
        <v>0</v>
      </c>
      <c r="AB14" s="132">
        <f ca="1">OFFSET(UTT!G$217,'Discipline Analysis'!$A$3,0)</f>
        <v>0</v>
      </c>
      <c r="AC14" s="178">
        <f t="shared" ca="1" si="4"/>
        <v>3468645.6769433613</v>
      </c>
      <c r="AD14" s="133">
        <f t="shared" ca="1" si="5"/>
        <v>9.791865640296266E-3</v>
      </c>
      <c r="AE14" s="129">
        <f ca="1">OFFSET(UTT!C$242,'Discipline Analysis'!$A$3,0)</f>
        <v>1721697.9840313178</v>
      </c>
      <c r="AF14" s="132">
        <f ca="1">OFFSET(UTT!D$242,'Discipline Analysis'!$A$3,0)</f>
        <v>984767.41373305675</v>
      </c>
      <c r="AG14" s="132">
        <f ca="1">OFFSET(UTT!E$242,'Discipline Analysis'!$A$3,0)</f>
        <v>398824.42155692849</v>
      </c>
      <c r="AH14" s="132">
        <f ca="1">OFFSET(UTT!F$242,'Discipline Analysis'!$A$3,0)</f>
        <v>0</v>
      </c>
      <c r="AI14" s="132">
        <f ca="1">OFFSET(UTT!G$242,'Discipline Analysis'!$A$3,0)</f>
        <v>0</v>
      </c>
      <c r="AJ14" s="178">
        <f t="shared" ca="1" si="6"/>
        <v>3105289.8193213032</v>
      </c>
      <c r="AK14" s="133">
        <f t="shared" ca="1" si="7"/>
        <v>1.2731127707982281E-2</v>
      </c>
      <c r="AL14" s="129">
        <f ca="1">OFFSET(UTT!C$167,'Discipline Analysis'!$A$3,0)</f>
        <v>2765599.9863950466</v>
      </c>
      <c r="AM14" s="132">
        <f ca="1">OFFSET(UTT!D$167,'Discipline Analysis'!$A$3,0)</f>
        <v>1768508.5325588619</v>
      </c>
      <c r="AN14" s="132">
        <f ca="1">OFFSET(UTT!E$167,'Discipline Analysis'!$A$3,0)</f>
        <v>1707965.4810460918</v>
      </c>
      <c r="AO14" s="132">
        <f ca="1">OFFSET(UTT!F$167,'Discipline Analysis'!$A$3,0)</f>
        <v>0</v>
      </c>
      <c r="AP14" s="132">
        <f ca="1">OFFSET(UTT!G$167,'Discipline Analysis'!$A$3,0)</f>
        <v>0</v>
      </c>
      <c r="AQ14" s="178">
        <f t="shared" ca="1" si="8"/>
        <v>6242074</v>
      </c>
      <c r="AR14" s="133">
        <f t="shared" ca="1" si="9"/>
        <v>9.2434942517083795E-3</v>
      </c>
    </row>
    <row r="15" spans="1:44" x14ac:dyDescent="0.2">
      <c r="A15" s="213" t="s">
        <v>108</v>
      </c>
      <c r="B15" s="129">
        <f ca="1">OFFSET(TAMU!C$31,'Discipline Analysis'!$A$3,0)</f>
        <v>275698</v>
      </c>
      <c r="C15" s="132">
        <f ca="1">OFFSET(TAMU!D$31,'Discipline Analysis'!$A$3,0)</f>
        <v>111192</v>
      </c>
      <c r="D15" s="132">
        <f ca="1">OFFSET(TAMU!E$31,'Discipline Analysis'!$A$3,0)</f>
        <v>24092</v>
      </c>
      <c r="E15" s="132">
        <f ca="1">OFFSET(TAMU!F$31,'Discipline Analysis'!$A$3,0)</f>
        <v>14888</v>
      </c>
      <c r="F15" s="208">
        <f ca="1">OFFSET(TAMU!G$31,'Discipline Analysis'!$A$3,0)</f>
        <v>0</v>
      </c>
      <c r="G15" s="178">
        <f t="shared" ca="1" si="10"/>
        <v>425870</v>
      </c>
      <c r="H15" s="130">
        <f t="shared" ca="1" si="11"/>
        <v>14727.277777777777</v>
      </c>
      <c r="I15" s="131">
        <f t="shared" ca="1" si="12"/>
        <v>593.95151959105544</v>
      </c>
      <c r="J15" s="129">
        <f ca="1">OFFSET(TAMU!C$115,'Discipline Analysis'!$A$3,0)</f>
        <v>14698094.6</v>
      </c>
      <c r="K15" s="132">
        <f ca="1">OFFSET(TAMU!D$115,'Discipline Analysis'!$A$3,0)</f>
        <v>16379787.731018543</v>
      </c>
      <c r="L15" s="132">
        <f ca="1">OFFSET(TAMU!E$115,'Discipline Analysis'!$A$3,0)</f>
        <v>12490077.82108934</v>
      </c>
      <c r="M15" s="132">
        <f ca="1">OFFSET(TAMU!F$115,'Discipline Analysis'!$A$3,0)</f>
        <v>17329179.293510832</v>
      </c>
      <c r="N15" s="132">
        <f ca="1">OFFSET(TAMU!G$115,'Discipline Analysis'!$A$3,0)</f>
        <v>0</v>
      </c>
      <c r="O15" s="178">
        <f t="shared" ca="1" si="0"/>
        <v>60897139.445618719</v>
      </c>
      <c r="P15" s="209">
        <f t="shared" ca="1" si="1"/>
        <v>9.33019891401934E-2</v>
      </c>
      <c r="Q15" s="129">
        <f ca="1">OFFSET(TAMU!C$192,'Discipline Analysis'!$A$3,0)</f>
        <v>12729237.900987135</v>
      </c>
      <c r="R15" s="132">
        <f ca="1">OFFSET(TAMU!D$192,'Discipline Analysis'!$A$3,0)</f>
        <v>14185662.867879847</v>
      </c>
      <c r="S15" s="132">
        <f ca="1">OFFSET(TAMU!E$192,'Discipline Analysis'!$A$3,0)</f>
        <v>10816992.019257329</v>
      </c>
      <c r="T15" s="132">
        <f ca="1">OFFSET(TAMU!F$192,'Discipline Analysis'!$A$3,0)</f>
        <v>15007880.399406299</v>
      </c>
      <c r="U15" s="132">
        <f ca="1">OFFSET(TAMU!G$192,'Discipline Analysis'!$A$3,0)</f>
        <v>0</v>
      </c>
      <c r="V15" s="178">
        <f t="shared" ca="1" si="2"/>
        <v>52739773.187530607</v>
      </c>
      <c r="W15" s="209">
        <f t="shared" ca="1" si="3"/>
        <v>0.11424790588268124</v>
      </c>
      <c r="X15" s="129">
        <f ca="1">OFFSET(TAMU!C$217,'Discipline Analysis'!$A$3,0)</f>
        <v>11122947.782400973</v>
      </c>
      <c r="Y15" s="132">
        <f ca="1">OFFSET(TAMU!D$217,'Discipline Analysis'!$A$3,0)</f>
        <v>6843920.0084078135</v>
      </c>
      <c r="Z15" s="132">
        <f ca="1">OFFSET(TAMU!E$217,'Discipline Analysis'!$A$3,0)</f>
        <v>1610439.7595911704</v>
      </c>
      <c r="AA15" s="132">
        <f ca="1">OFFSET(TAMU!F$217,'Discipline Analysis'!$A$3,0)</f>
        <v>993974.12647590879</v>
      </c>
      <c r="AB15" s="132">
        <f ca="1">OFFSET(TAMU!G$217,'Discipline Analysis'!$A$3,0)</f>
        <v>0</v>
      </c>
      <c r="AC15" s="178">
        <f t="shared" ca="1" si="4"/>
        <v>20571281.676875863</v>
      </c>
      <c r="AD15" s="133">
        <f t="shared" ca="1" si="5"/>
        <v>5.80720099396725E-2</v>
      </c>
      <c r="AE15" s="129">
        <f ca="1">OFFSET(TAMU!C$242,'Discipline Analysis'!$A$3,0)</f>
        <v>10562308.763012247</v>
      </c>
      <c r="AF15" s="132">
        <f ca="1">OFFSET(TAMU!D$242,'Discipline Analysis'!$A$3,0)</f>
        <v>6498960.3199015353</v>
      </c>
      <c r="AG15" s="132">
        <f ca="1">OFFSET(TAMU!E$242,'Discipline Analysis'!$A$3,0)</f>
        <v>1529267.4494028259</v>
      </c>
      <c r="AH15" s="132">
        <f ca="1">OFFSET(TAMU!F$242,'Discipline Analysis'!$A$3,0)</f>
        <v>943874.036961245</v>
      </c>
      <c r="AI15" s="132">
        <f ca="1">OFFSET(TAMU!G$242,'Discipline Analysis'!$A$3,0)</f>
        <v>0</v>
      </c>
      <c r="AJ15" s="178">
        <f t="shared" ca="1" si="6"/>
        <v>19534410.569277856</v>
      </c>
      <c r="AK15" s="133">
        <f t="shared" ca="1" si="7"/>
        <v>8.0087557080900873E-2</v>
      </c>
      <c r="AL15" s="129">
        <f ca="1">OFFSET(TAMU!C$167,'Discipline Analysis'!$A$3,0)</f>
        <v>13462946.81217969</v>
      </c>
      <c r="AM15" s="132">
        <f ca="1">OFFSET(TAMU!D$167,'Discipline Analysis'!$A$3,0)</f>
        <v>15879569.949802028</v>
      </c>
      <c r="AN15" s="132">
        <f ca="1">OFFSET(TAMU!E$167,'Discipline Analysis'!$A$3,0)</f>
        <v>16270582.348895689</v>
      </c>
      <c r="AO15" s="132">
        <f ca="1">OFFSET(TAMU!F$167,'Discipline Analysis'!$A$3,0)</f>
        <v>53590429.658062316</v>
      </c>
      <c r="AP15" s="132">
        <f ca="1">OFFSET(TAMU!G$167,'Discipline Analysis'!$A$3,0)</f>
        <v>0</v>
      </c>
      <c r="AQ15" s="178">
        <f t="shared" ca="1" si="8"/>
        <v>99203528.768939734</v>
      </c>
      <c r="AR15" s="133">
        <f t="shared" ca="1" si="9"/>
        <v>0.14690425777151653</v>
      </c>
    </row>
    <row r="16" spans="1:44" x14ac:dyDescent="0.2">
      <c r="A16" s="213" t="s">
        <v>696</v>
      </c>
      <c r="B16" s="129">
        <f ca="1">OFFSET(TAMUG!C$31,'Discipline Analysis'!$A$3,0)</f>
        <v>18725</v>
      </c>
      <c r="C16" s="132">
        <f ca="1">OFFSET(TAMUG!D$31,'Discipline Analysis'!$A$3,0)</f>
        <v>1273</v>
      </c>
      <c r="D16" s="132">
        <f ca="1">OFFSET(TAMUG!E$31,'Discipline Analysis'!$A$3,0)</f>
        <v>114</v>
      </c>
      <c r="E16" s="132">
        <f ca="1">OFFSET(TAMUG!F$31,'Discipline Analysis'!$A$3,0)</f>
        <v>0</v>
      </c>
      <c r="F16" s="208">
        <f ca="1">OFFSET(TAMUG!G$31,'Discipline Analysis'!$A$3,0)</f>
        <v>0</v>
      </c>
      <c r="G16" s="178">
        <f t="shared" ca="1" si="10"/>
        <v>20112</v>
      </c>
      <c r="H16" s="130">
        <f t="shared" ca="1" si="11"/>
        <v>671.34999999999991</v>
      </c>
      <c r="I16" s="131">
        <f t="shared" ca="1" si="12"/>
        <v>372.44109966947525</v>
      </c>
      <c r="J16" s="129">
        <f ca="1">OFFSET(TAMUG!C$115,'Discipline Analysis'!$A$3,0)</f>
        <v>1817149</v>
      </c>
      <c r="K16" s="132">
        <f ca="1">OFFSET(TAMUG!D$115,'Discipline Analysis'!$A$3,0)</f>
        <v>316905</v>
      </c>
      <c r="L16" s="132">
        <f ca="1">OFFSET(TAMUG!E$115,'Discipline Analysis'!$A$3,0)</f>
        <v>29686</v>
      </c>
      <c r="M16" s="132">
        <f ca="1">OFFSET(TAMUG!F$115,'Discipline Analysis'!$A$3,0)</f>
        <v>0</v>
      </c>
      <c r="N16" s="132">
        <f ca="1">OFFSET(TAMUG!G$115,'Discipline Analysis'!$A$3,0)</f>
        <v>0</v>
      </c>
      <c r="O16" s="178">
        <f t="shared" ca="1" si="0"/>
        <v>2163740</v>
      </c>
      <c r="P16" s="209">
        <f t="shared" ca="1" si="1"/>
        <v>3.315118703769041E-3</v>
      </c>
      <c r="Q16" s="129">
        <f ca="1">OFFSET(TAMUG!C$192,'Discipline Analysis'!$A$3,0)</f>
        <v>1124539.6185381503</v>
      </c>
      <c r="R16" s="132">
        <f ca="1">OFFSET(TAMUG!D$192,'Discipline Analysis'!$A$3,0)</f>
        <v>196116.1290641728</v>
      </c>
      <c r="S16" s="132">
        <f ca="1">OFFSET(TAMUG!E$192,'Discipline Analysis'!$A$3,0)</f>
        <v>18371.131434969575</v>
      </c>
      <c r="T16" s="132">
        <f ca="1">OFFSET(TAMUG!F$192,'Discipline Analysis'!$A$3,0)</f>
        <v>0</v>
      </c>
      <c r="U16" s="132">
        <f ca="1">OFFSET(TAMUG!G$192,'Discipline Analysis'!$A$3,0)</f>
        <v>0</v>
      </c>
      <c r="V16" s="178">
        <f t="shared" ca="1" si="2"/>
        <v>1339026.8790372927</v>
      </c>
      <c r="W16" s="209">
        <f t="shared" ca="1" si="3"/>
        <v>2.9006764270044813E-3</v>
      </c>
      <c r="X16" s="129">
        <f ca="1">OFFSET(TAMUG!C$217,'Discipline Analysis'!$A$3,0)</f>
        <v>1469650.7939145751</v>
      </c>
      <c r="Y16" s="132">
        <f ca="1">OFFSET(TAMUG!D$217,'Discipline Analysis'!$A$3,0)</f>
        <v>251097.67560709588</v>
      </c>
      <c r="Z16" s="132">
        <f ca="1">OFFSET(TAMUG!E$217,'Discipline Analysis'!$A$3,0)</f>
        <v>29440.679641257761</v>
      </c>
      <c r="AA16" s="132">
        <f ca="1">OFFSET(TAMUG!F$217,'Discipline Analysis'!$A$3,0)</f>
        <v>0</v>
      </c>
      <c r="AB16" s="132">
        <f ca="1">OFFSET(TAMUG!G$217,'Discipline Analysis'!$A$3,0)</f>
        <v>0</v>
      </c>
      <c r="AC16" s="178">
        <f t="shared" ca="1" si="4"/>
        <v>1750189.1491629288</v>
      </c>
      <c r="AD16" s="133">
        <f t="shared" ca="1" si="5"/>
        <v>4.9407228612666611E-3</v>
      </c>
      <c r="AE16" s="129">
        <f ca="1">OFFSET(TAMUG!C$242,'Discipline Analysis'!$A$3,0)</f>
        <v>750851.92299372307</v>
      </c>
      <c r="AF16" s="132">
        <f ca="1">OFFSET(TAMUG!D$242,'Discipline Analysis'!$A$3,0)</f>
        <v>128287.05524436367</v>
      </c>
      <c r="AG16" s="132">
        <f ca="1">OFFSET(TAMUG!E$242,'Discipline Analysis'!$A$3,0)</f>
        <v>15041.390114178002</v>
      </c>
      <c r="AH16" s="132">
        <f ca="1">OFFSET(TAMUG!F$242,'Discipline Analysis'!$A$3,0)</f>
        <v>0</v>
      </c>
      <c r="AI16" s="132">
        <f ca="1">OFFSET(TAMUG!G$242,'Discipline Analysis'!$A$3,0)</f>
        <v>0</v>
      </c>
      <c r="AJ16" s="178">
        <f t="shared" ca="1" si="6"/>
        <v>894180.36835226463</v>
      </c>
      <c r="AK16" s="133">
        <f t="shared" ca="1" si="7"/>
        <v>3.665978097320206E-3</v>
      </c>
      <c r="AL16" s="129">
        <f ca="1">OFFSET(TAMUG!C$167,'Discipline Analysis'!$A$3,0)</f>
        <v>1044874.532006156</v>
      </c>
      <c r="AM16" s="132">
        <f ca="1">OFFSET(TAMUG!D$167,'Discipline Analysis'!$A$3,0)</f>
        <v>221914.79161775444</v>
      </c>
      <c r="AN16" s="132">
        <f ca="1">OFFSET(TAMUG!E$167,'Discipline Analysis'!$A$3,0)</f>
        <v>76609.676376089541</v>
      </c>
      <c r="AO16" s="132">
        <f ca="1">OFFSET(TAMUG!F$167,'Discipline Analysis'!$A$3,0)</f>
        <v>0</v>
      </c>
      <c r="AP16" s="132">
        <f ca="1">OFFSET(TAMUG!G$167,'Discipline Analysis'!$A$3,0)</f>
        <v>0</v>
      </c>
      <c r="AQ16" s="178">
        <f t="shared" ca="1" si="8"/>
        <v>1343399</v>
      </c>
      <c r="AR16" s="133">
        <f t="shared" ca="1" si="9"/>
        <v>1.9893549698787273E-3</v>
      </c>
    </row>
    <row r="17" spans="1:44" x14ac:dyDescent="0.2">
      <c r="A17" s="213" t="s">
        <v>692</v>
      </c>
      <c r="B17" s="129">
        <f ca="1">OFFSET(PVAMU!C$31,'Discipline Analysis'!$A$3,0)</f>
        <v>88212</v>
      </c>
      <c r="C17" s="132">
        <f ca="1">OFFSET(PVAMU!D$31,'Discipline Analysis'!$A$3,0)</f>
        <v>9259</v>
      </c>
      <c r="D17" s="132">
        <f ca="1">OFFSET(PVAMU!E$31,'Discipline Analysis'!$A$3,0)</f>
        <v>1824</v>
      </c>
      <c r="E17" s="132">
        <f ca="1">OFFSET(PVAMU!F$31,'Discipline Analysis'!$A$3,0)</f>
        <v>509</v>
      </c>
      <c r="F17" s="208">
        <f ca="1">OFFSET(PVAMU!G$31,'Discipline Analysis'!$A$3,0)</f>
        <v>0</v>
      </c>
      <c r="G17" s="178">
        <f t="shared" ca="1" si="10"/>
        <v>99804</v>
      </c>
      <c r="H17" s="130">
        <f t="shared" ca="1" si="11"/>
        <v>3353.3111111111111</v>
      </c>
      <c r="I17" s="131">
        <f t="shared" ca="1" si="12"/>
        <v>351.40631752416522</v>
      </c>
      <c r="J17" s="129">
        <f ca="1">OFFSET(PVAMU!C$115,'Discipline Analysis'!$A$3,0)</f>
        <v>5884989</v>
      </c>
      <c r="K17" s="132">
        <f ca="1">OFFSET(PVAMU!D$115,'Discipline Analysis'!$A$3,0)</f>
        <v>1073640</v>
      </c>
      <c r="L17" s="132">
        <f ca="1">OFFSET(PVAMU!E$115,'Discipline Analysis'!$A$3,0)</f>
        <v>539253</v>
      </c>
      <c r="M17" s="132">
        <f ca="1">OFFSET(PVAMU!F$115,'Discipline Analysis'!$A$3,0)</f>
        <v>377090</v>
      </c>
      <c r="N17" s="132">
        <f ca="1">OFFSET(PVAMU!G$115,'Discipline Analysis'!$A$3,0)</f>
        <v>0</v>
      </c>
      <c r="O17" s="178">
        <f t="shared" ca="1" si="0"/>
        <v>7874972</v>
      </c>
      <c r="P17" s="209">
        <f t="shared" ca="1" si="1"/>
        <v>1.2065436221014305E-2</v>
      </c>
      <c r="Q17" s="129">
        <f ca="1">OFFSET(PVAMU!C$192,'Discipline Analysis'!$A$3,0)</f>
        <v>5352321.995716895</v>
      </c>
      <c r="R17" s="132">
        <f ca="1">OFFSET(PVAMU!D$192,'Discipline Analysis'!$A$3,0)</f>
        <v>976461.80604271078</v>
      </c>
      <c r="S17" s="132">
        <f ca="1">OFFSET(PVAMU!E$192,'Discipline Analysis'!$A$3,0)</f>
        <v>490443.68530787784</v>
      </c>
      <c r="T17" s="132">
        <f ca="1">OFFSET(PVAMU!F$192,'Discipline Analysis'!$A$3,0)</f>
        <v>342958.51723170321</v>
      </c>
      <c r="U17" s="132">
        <f ca="1">OFFSET(PVAMU!G$192,'Discipline Analysis'!$A$3,0)</f>
        <v>0</v>
      </c>
      <c r="V17" s="178">
        <f t="shared" ca="1" si="2"/>
        <v>7162186.0042991871</v>
      </c>
      <c r="W17" s="209">
        <f t="shared" ca="1" si="3"/>
        <v>1.5515135979517156E-2</v>
      </c>
      <c r="X17" s="129">
        <f ca="1">OFFSET(PVAMU!C$217,'Discipline Analysis'!$A$3,0)</f>
        <v>5409086.2837720169</v>
      </c>
      <c r="Y17" s="132">
        <f ca="1">OFFSET(PVAMU!D$217,'Discipline Analysis'!$A$3,0)</f>
        <v>1248393.4149653916</v>
      </c>
      <c r="Z17" s="132">
        <f ca="1">OFFSET(PVAMU!E$217,'Discipline Analysis'!$A$3,0)</f>
        <v>237160.79068412652</v>
      </c>
      <c r="AA17" s="132">
        <f ca="1">OFFSET(PVAMU!F$217,'Discipline Analysis'!$A$3,0)</f>
        <v>84460.654579015667</v>
      </c>
      <c r="AB17" s="132">
        <f ca="1">OFFSET(PVAMU!G$217,'Discipline Analysis'!$A$3,0)</f>
        <v>0</v>
      </c>
      <c r="AC17" s="178">
        <f t="shared" ca="1" si="4"/>
        <v>6979101.1440005507</v>
      </c>
      <c r="AD17" s="133">
        <f t="shared" ca="1" si="5"/>
        <v>1.9701758858319745E-2</v>
      </c>
      <c r="AE17" s="129">
        <f ca="1">OFFSET(PVAMU!C$242,'Discipline Analysis'!$A$3,0)</f>
        <v>5325690.2340865796</v>
      </c>
      <c r="AF17" s="132">
        <f ca="1">OFFSET(PVAMU!D$242,'Discipline Analysis'!$A$3,0)</f>
        <v>1229145.9720888056</v>
      </c>
      <c r="AG17" s="132">
        <f ca="1">OFFSET(PVAMU!E$242,'Discipline Analysis'!$A$3,0)</f>
        <v>233504.30009667398</v>
      </c>
      <c r="AH17" s="132">
        <f ca="1">OFFSET(PVAMU!F$242,'Discipline Analysis'!$A$3,0)</f>
        <v>83158.459609993253</v>
      </c>
      <c r="AI17" s="132">
        <f ca="1">OFFSET(PVAMU!G$242,'Discipline Analysis'!$A$3,0)</f>
        <v>0</v>
      </c>
      <c r="AJ17" s="178">
        <f t="shared" ca="1" si="6"/>
        <v>6871498.9658820517</v>
      </c>
      <c r="AK17" s="133">
        <f t="shared" ca="1" si="7"/>
        <v>2.8171905351827276E-2</v>
      </c>
      <c r="AL17" s="129">
        <f ca="1">OFFSET(PVAMU!C$167,'Discipline Analysis'!$A$3,0)</f>
        <v>4793115.7353443289</v>
      </c>
      <c r="AM17" s="132">
        <f ca="1">OFFSET(PVAMU!D$167,'Discipline Analysis'!$A$3,0)</f>
        <v>865958.16878129856</v>
      </c>
      <c r="AN17" s="132">
        <f ca="1">OFFSET(PVAMU!E$167,'Discipline Analysis'!$A$3,0)</f>
        <v>308909.32049739349</v>
      </c>
      <c r="AO17" s="132">
        <f ca="1">OFFSET(PVAMU!F$167,'Discipline Analysis'!$A$3,0)</f>
        <v>216014.77537697912</v>
      </c>
      <c r="AP17" s="132">
        <f ca="1">OFFSET(PVAMU!G$167,'Discipline Analysis'!$A$3,0)</f>
        <v>0</v>
      </c>
      <c r="AQ17" s="178">
        <f t="shared" ca="1" si="8"/>
        <v>6183998</v>
      </c>
      <c r="AR17" s="133">
        <f t="shared" ca="1" si="9"/>
        <v>9.1574931610192561E-3</v>
      </c>
    </row>
    <row r="18" spans="1:44" x14ac:dyDescent="0.2">
      <c r="A18" s="213" t="s">
        <v>695</v>
      </c>
      <c r="B18" s="129">
        <f ca="1">OFFSET(TAR!C$31,'Discipline Analysis'!$A$3,0)</f>
        <v>66379</v>
      </c>
      <c r="C18" s="132">
        <f ca="1">OFFSET(TAR!D$31,'Discipline Analysis'!$A$3,0)</f>
        <v>32209</v>
      </c>
      <c r="D18" s="132">
        <f ca="1">OFFSET(TAR!E$31,'Discipline Analysis'!$A$3,0)</f>
        <v>5730</v>
      </c>
      <c r="E18" s="132">
        <f ca="1">OFFSET(TAR!F$31,'Discipline Analysis'!$A$3,0)</f>
        <v>0</v>
      </c>
      <c r="F18" s="208">
        <f ca="1">OFFSET(TAR!G$31,'Discipline Analysis'!$A$3,0)</f>
        <v>0</v>
      </c>
      <c r="G18" s="178">
        <f t="shared" ca="1" si="10"/>
        <v>104318</v>
      </c>
      <c r="H18" s="130">
        <f t="shared" ca="1" si="11"/>
        <v>3525.0166666666664</v>
      </c>
      <c r="I18" s="131">
        <f t="shared" ca="1" si="12"/>
        <v>322.47123761316897</v>
      </c>
      <c r="J18" s="129">
        <f ca="1">OFFSET(TAR!C$115,'Discipline Analysis'!$A$3,0)</f>
        <v>4295952</v>
      </c>
      <c r="K18" s="132">
        <f ca="1">OFFSET(TAR!D$115,'Discipline Analysis'!$A$3,0)</f>
        <v>2989860</v>
      </c>
      <c r="L18" s="132">
        <f ca="1">OFFSET(TAR!E$115,'Discipline Analysis'!$A$3,0)</f>
        <v>1512179</v>
      </c>
      <c r="M18" s="132">
        <f ca="1">OFFSET(TAR!F$115,'Discipline Analysis'!$A$3,0)</f>
        <v>0</v>
      </c>
      <c r="N18" s="132">
        <f ca="1">OFFSET(TAR!G$115,'Discipline Analysis'!$A$3,0)</f>
        <v>0</v>
      </c>
      <c r="O18" s="178">
        <f t="shared" ca="1" si="0"/>
        <v>8797991</v>
      </c>
      <c r="P18" s="209">
        <f t="shared" ca="1" si="1"/>
        <v>1.3479616090515354E-2</v>
      </c>
      <c r="Q18" s="129">
        <f ca="1">OFFSET(TAR!C$192,'Discipline Analysis'!$A$3,0)</f>
        <v>2371671.4985336084</v>
      </c>
      <c r="R18" s="132">
        <f ca="1">OFFSET(TAR!D$192,'Discipline Analysis'!$A$3,0)</f>
        <v>1650615.6834633381</v>
      </c>
      <c r="S18" s="132">
        <f ca="1">OFFSET(TAR!E$192,'Discipline Analysis'!$A$3,0)</f>
        <v>834830.51835333661</v>
      </c>
      <c r="T18" s="132">
        <f ca="1">OFFSET(TAR!F$192,'Discipline Analysis'!$A$3,0)</f>
        <v>0</v>
      </c>
      <c r="U18" s="132">
        <f ca="1">OFFSET(TAR!G$192,'Discipline Analysis'!$A$3,0)</f>
        <v>0</v>
      </c>
      <c r="V18" s="178">
        <f t="shared" ca="1" si="2"/>
        <v>4857117.7003502827</v>
      </c>
      <c r="W18" s="209">
        <f t="shared" ca="1" si="3"/>
        <v>1.0521765497882807E-2</v>
      </c>
      <c r="X18" s="129">
        <f ca="1">OFFSET(TAR!C$217,'Discipline Analysis'!$A$3,0)</f>
        <v>2354534.4522019909</v>
      </c>
      <c r="Y18" s="132">
        <f ca="1">OFFSET(TAR!D$217,'Discipline Analysis'!$A$3,0)</f>
        <v>1914931.6349021865</v>
      </c>
      <c r="Z18" s="132">
        <f ca="1">OFFSET(TAR!E$217,'Discipline Analysis'!$A$3,0)</f>
        <v>413394.35849107342</v>
      </c>
      <c r="AA18" s="132">
        <f ca="1">OFFSET(TAR!F$217,'Discipline Analysis'!$A$3,0)</f>
        <v>0</v>
      </c>
      <c r="AB18" s="132">
        <f ca="1">OFFSET(TAR!G$217,'Discipline Analysis'!$A$3,0)</f>
        <v>0</v>
      </c>
      <c r="AC18" s="178">
        <f t="shared" ca="1" si="4"/>
        <v>4682860.4455952505</v>
      </c>
      <c r="AD18" s="133">
        <f t="shared" ca="1" si="5"/>
        <v>1.3219551538609152E-2</v>
      </c>
      <c r="AE18" s="129">
        <f ca="1">OFFSET(TAR!C$242,'Discipline Analysis'!$A$3,0)</f>
        <v>1929028.9323797058</v>
      </c>
      <c r="AF18" s="132">
        <f ca="1">OFFSET(TAR!D$242,'Discipline Analysis'!$A$3,0)</f>
        <v>1568870.0260048658</v>
      </c>
      <c r="AG18" s="132">
        <f ca="1">OFFSET(TAR!E$242,'Discipline Analysis'!$A$3,0)</f>
        <v>338686.77405252814</v>
      </c>
      <c r="AH18" s="132">
        <f ca="1">OFFSET(TAR!F$242,'Discipline Analysis'!$A$3,0)</f>
        <v>0</v>
      </c>
      <c r="AI18" s="132">
        <f ca="1">OFFSET(TAR!G$242,'Discipline Analysis'!$A$3,0)</f>
        <v>0</v>
      </c>
      <c r="AJ18" s="178">
        <f t="shared" ca="1" si="6"/>
        <v>3836585.7324370998</v>
      </c>
      <c r="AK18" s="133">
        <f t="shared" ca="1" si="7"/>
        <v>1.5729308941912185E-2</v>
      </c>
      <c r="AL18" s="129">
        <f ca="1">OFFSET(TAR!C$167,'Discipline Analysis'!$A$3,0)</f>
        <v>5690055.9522061544</v>
      </c>
      <c r="AM18" s="132">
        <f ca="1">OFFSET(TAR!D$167,'Discipline Analysis'!$A$3,0)</f>
        <v>3876921.2644447396</v>
      </c>
      <c r="AN18" s="132">
        <f ca="1">OFFSET(TAR!E$167,'Discipline Analysis'!$A$3,0)</f>
        <v>1898022.4702970292</v>
      </c>
      <c r="AO18" s="132">
        <f ca="1">OFFSET(TAR!F$167,'Discipline Analysis'!$A$3,0)</f>
        <v>0</v>
      </c>
      <c r="AP18" s="132">
        <f ca="1">OFFSET(TAR!G$167,'Discipline Analysis'!$A$3,0)</f>
        <v>0</v>
      </c>
      <c r="AQ18" s="178">
        <f t="shared" ca="1" si="8"/>
        <v>11464999.686947923</v>
      </c>
      <c r="AR18" s="133">
        <f t="shared" ca="1" si="9"/>
        <v>1.6977795954059741E-2</v>
      </c>
    </row>
    <row r="19" spans="1:44" x14ac:dyDescent="0.2">
      <c r="A19" s="214" t="s">
        <v>702</v>
      </c>
      <c r="B19" s="129">
        <f ca="1">OFFSET(TAMUCT!C$31,'Discipline Analysis'!$A$3,0)</f>
        <v>1167</v>
      </c>
      <c r="C19" s="132">
        <f ca="1">OFFSET(TAMUCT!D$31,'Discipline Analysis'!$A$3,0)</f>
        <v>11302</v>
      </c>
      <c r="D19" s="132">
        <f ca="1">OFFSET(TAMUCT!E$31,'Discipline Analysis'!$A$3,0)</f>
        <v>2772</v>
      </c>
      <c r="E19" s="132">
        <f ca="1">OFFSET(TAMUCT!F$31,'Discipline Analysis'!$A$3,0)</f>
        <v>0</v>
      </c>
      <c r="F19" s="208">
        <f ca="1">OFFSET(TAMUCT!G$31,'Discipline Analysis'!$A$3,0)</f>
        <v>0</v>
      </c>
      <c r="G19" s="178">
        <f ca="1">SUM(B19:F19)</f>
        <v>15241</v>
      </c>
      <c r="H19" s="130">
        <f ca="1">(B19/30)+(C19/30)+(D19/24)+(E19/18)+(F19/24)</f>
        <v>531.13333333333333</v>
      </c>
      <c r="I19" s="131">
        <f ca="1">IF((G19=0),0,(O19+V19+AC19+AJ19+AQ19)/G19)</f>
        <v>514.58918955932859</v>
      </c>
      <c r="J19" s="129">
        <f ca="1">OFFSET(TAMUCT!C$115,'Discipline Analysis'!$A$3,0)</f>
        <v>102866</v>
      </c>
      <c r="K19" s="132">
        <f ca="1">OFFSET(TAMUCT!D$115,'Discipline Analysis'!$A$3,0)</f>
        <v>1103009</v>
      </c>
      <c r="L19" s="132">
        <f ca="1">OFFSET(TAMUCT!E$115,'Discipline Analysis'!$A$3,0)</f>
        <v>1049861</v>
      </c>
      <c r="M19" s="132">
        <f ca="1">OFFSET(TAMUCT!F$115,'Discipline Analysis'!$A$3,0)</f>
        <v>0</v>
      </c>
      <c r="N19" s="132">
        <f ca="1">OFFSET(TAMUCT!G$115,'Discipline Analysis'!$A$3,0)</f>
        <v>0</v>
      </c>
      <c r="O19" s="178">
        <f ca="1">SUM(J19:N19)</f>
        <v>2255736</v>
      </c>
      <c r="P19" s="209">
        <f t="shared" ca="1" si="1"/>
        <v>3.4560680138857542E-3</v>
      </c>
      <c r="Q19" s="129">
        <f ca="1">OFFSET(TAMUCT!C$192,'Discipline Analysis'!$A$3,0)</f>
        <v>80337.473218923638</v>
      </c>
      <c r="R19" s="132">
        <f ca="1">OFFSET(TAMUCT!D$192,'Discipline Analysis'!$A$3,0)</f>
        <v>861440.67036466615</v>
      </c>
      <c r="S19" s="132">
        <f ca="1">OFFSET(TAMUCT!E$192,'Discipline Analysis'!$A$3,0)</f>
        <v>819932.5333063635</v>
      </c>
      <c r="T19" s="132">
        <f ca="1">OFFSET(TAMUCT!F$192,'Discipline Analysis'!$A$3,0)</f>
        <v>0</v>
      </c>
      <c r="U19" s="132">
        <f ca="1">OFFSET(TAMUCT!G$192,'Discipline Analysis'!$A$3,0)</f>
        <v>0</v>
      </c>
      <c r="V19" s="178">
        <f ca="1">SUM(Q19:U19)</f>
        <v>1761710.6768899532</v>
      </c>
      <c r="W19" s="209">
        <f t="shared" ca="1" si="3"/>
        <v>3.8163181872277224E-3</v>
      </c>
      <c r="X19" s="129">
        <f ca="1">OFFSET(TAMUCT!C$217,'Discipline Analysis'!$A$3,0)</f>
        <v>105203.47388188734</v>
      </c>
      <c r="Y19" s="132">
        <f ca="1">OFFSET(TAMUCT!D$217,'Discipline Analysis'!$A$3,0)</f>
        <v>859243.75998930179</v>
      </c>
      <c r="Z19" s="132">
        <f ca="1">OFFSET(TAMUCT!E$217,'Discipline Analysis'!$A$3,0)</f>
        <v>255995.41058135411</v>
      </c>
      <c r="AA19" s="132">
        <f ca="1">OFFSET(TAMUCT!F$217,'Discipline Analysis'!$A$3,0)</f>
        <v>0</v>
      </c>
      <c r="AB19" s="132">
        <f ca="1">OFFSET(TAMUCT!G$217,'Discipline Analysis'!$A$3,0)</f>
        <v>0</v>
      </c>
      <c r="AC19" s="178">
        <f ca="1">SUM(X19:AB19)</f>
        <v>1220442.6444525432</v>
      </c>
      <c r="AD19" s="133">
        <f t="shared" ca="1" si="5"/>
        <v>3.4452669742555276E-3</v>
      </c>
      <c r="AE19" s="129">
        <f ca="1">OFFSET(TAMUCT!C$242,'Discipline Analysis'!$A$3,0)</f>
        <v>144340.21855548301</v>
      </c>
      <c r="AF19" s="132">
        <f ca="1">OFFSET(TAMUCT!D$242,'Discipline Analysis'!$A$3,0)</f>
        <v>1178891.034040689</v>
      </c>
      <c r="AG19" s="132">
        <f ca="1">OFFSET(TAMUCT!E$242,'Discipline Analysis'!$A$3,0)</f>
        <v>351228.26413505845</v>
      </c>
      <c r="AH19" s="132">
        <f ca="1">OFFSET(TAMUCT!F$242,'Discipline Analysis'!$A$3,0)</f>
        <v>0</v>
      </c>
      <c r="AI19" s="132">
        <f ca="1">OFFSET(TAMUCT!G$242,'Discipline Analysis'!$A$3,0)</f>
        <v>0</v>
      </c>
      <c r="AJ19" s="178">
        <f ca="1">SUM(AE19:AI19)</f>
        <v>1674459.5167312305</v>
      </c>
      <c r="AK19" s="133">
        <f t="shared" ca="1" si="7"/>
        <v>6.8649817536228647E-3</v>
      </c>
      <c r="AL19" s="129">
        <f ca="1">OFFSET(TAMUCT!C$167,'Discipline Analysis'!$A$3,0)</f>
        <v>42432.858867349729</v>
      </c>
      <c r="AM19" s="132">
        <f ca="1">OFFSET(TAMUCT!D$167,'Discipline Analysis'!$A$3,0)</f>
        <v>454998.00931713643</v>
      </c>
      <c r="AN19" s="132">
        <f ca="1">OFFSET(TAMUCT!E$167,'Discipline Analysis'!$A$3,0)</f>
        <v>433074.13181551389</v>
      </c>
      <c r="AO19" s="132">
        <f ca="1">OFFSET(TAMUCT!F$167,'Discipline Analysis'!$A$3,0)</f>
        <v>0</v>
      </c>
      <c r="AP19" s="132">
        <f ca="1">OFFSET(TAMUCT!G$167,'Discipline Analysis'!$A$3,0)</f>
        <v>0</v>
      </c>
      <c r="AQ19" s="178">
        <f ca="1">SUM(AL19:AP19)</f>
        <v>930505</v>
      </c>
      <c r="AR19" s="133">
        <f t="shared" ca="1" si="9"/>
        <v>1.3779262499428724E-3</v>
      </c>
    </row>
    <row r="20" spans="1:44" x14ac:dyDescent="0.2">
      <c r="A20" s="213" t="s">
        <v>697</v>
      </c>
      <c r="B20" s="129">
        <f ca="1">OFFSET(TAMUC!C$31,'Discipline Analysis'!$A$3,0)</f>
        <v>52486</v>
      </c>
      <c r="C20" s="132">
        <f ca="1">OFFSET(TAMUC!D$31,'Discipline Analysis'!$A$3,0)</f>
        <v>22482</v>
      </c>
      <c r="D20" s="132">
        <f ca="1">OFFSET(TAMUC!E$31,'Discipline Analysis'!$A$3,0)</f>
        <v>8032</v>
      </c>
      <c r="E20" s="132">
        <f ca="1">OFFSET(TAMUC!F$31,'Discipline Analysis'!$A$3,0)</f>
        <v>929</v>
      </c>
      <c r="F20" s="208">
        <f ca="1">OFFSET(TAMUC!G$31,'Discipline Analysis'!$A$3,0)</f>
        <v>0</v>
      </c>
      <c r="G20" s="178">
        <f t="shared" ca="1" si="10"/>
        <v>83929</v>
      </c>
      <c r="H20" s="130">
        <f t="shared" ca="1" si="11"/>
        <v>2885.2111111111112</v>
      </c>
      <c r="I20" s="131">
        <f t="shared" ca="1" si="12"/>
        <v>335.59466013138245</v>
      </c>
      <c r="J20" s="129">
        <f ca="1">OFFSET(TAMUC!C$115,'Discipline Analysis'!$A$3,0)</f>
        <v>3441684.71</v>
      </c>
      <c r="K20" s="132">
        <f ca="1">OFFSET(TAMUC!D$115,'Discipline Analysis'!$A$3,0)</f>
        <v>2151428.2999999998</v>
      </c>
      <c r="L20" s="132">
        <f ca="1">OFFSET(TAMUC!E$115,'Discipline Analysis'!$A$3,0)</f>
        <v>2229815.4700000002</v>
      </c>
      <c r="M20" s="132">
        <f ca="1">OFFSET(TAMUC!F$115,'Discipline Analysis'!$A$3,0)</f>
        <v>266716.23</v>
      </c>
      <c r="N20" s="132">
        <f ca="1">OFFSET(TAMUC!G$115,'Discipline Analysis'!$A$3,0)</f>
        <v>0</v>
      </c>
      <c r="O20" s="178">
        <f t="shared" ca="1" si="0"/>
        <v>8089644.7100000009</v>
      </c>
      <c r="P20" s="209">
        <f t="shared" ca="1" si="1"/>
        <v>1.2394341503585128E-2</v>
      </c>
      <c r="Q20" s="129">
        <f ca="1">OFFSET(TAMUC!C$192,'Discipline Analysis'!$A$3,0)</f>
        <v>1733283.228015742</v>
      </c>
      <c r="R20" s="132">
        <f ca="1">OFFSET(TAMUC!D$192,'Discipline Analysis'!$A$3,0)</f>
        <v>1083491.0524585559</v>
      </c>
      <c r="S20" s="132">
        <f ca="1">OFFSET(TAMUC!E$192,'Discipline Analysis'!$A$3,0)</f>
        <v>1122967.9884654628</v>
      </c>
      <c r="T20" s="132">
        <f ca="1">OFFSET(TAMUC!F$192,'Discipline Analysis'!$A$3,0)</f>
        <v>134322.23084100839</v>
      </c>
      <c r="U20" s="132">
        <f ca="1">OFFSET(TAMUC!G$192,'Discipline Analysis'!$A$3,0)</f>
        <v>0</v>
      </c>
      <c r="V20" s="178">
        <f t="shared" ca="1" si="2"/>
        <v>4074064.499780769</v>
      </c>
      <c r="W20" s="209">
        <f t="shared" ca="1" si="3"/>
        <v>8.8254709756881242E-3</v>
      </c>
      <c r="X20" s="129">
        <f ca="1">OFFSET(TAMUC!C$217,'Discipline Analysis'!$A$3,0)</f>
        <v>2110175.7213955317</v>
      </c>
      <c r="Y20" s="132">
        <f ca="1">OFFSET(TAMUC!D$217,'Discipline Analysis'!$A$3,0)</f>
        <v>1466442.0106574662</v>
      </c>
      <c r="Z20" s="132">
        <f ca="1">OFFSET(TAMUC!E$217,'Discipline Analysis'!$A$3,0)</f>
        <v>587268.62317131727</v>
      </c>
      <c r="AA20" s="132">
        <f ca="1">OFFSET(TAMUC!F$217,'Discipline Analysis'!$A$3,0)</f>
        <v>105057.12306731629</v>
      </c>
      <c r="AB20" s="132">
        <f ca="1">OFFSET(TAMUC!G$217,'Discipline Analysis'!$A$3,0)</f>
        <v>0</v>
      </c>
      <c r="AC20" s="178">
        <f t="shared" ca="1" si="4"/>
        <v>4268943.4782916317</v>
      </c>
      <c r="AD20" s="133">
        <f t="shared" ca="1" si="5"/>
        <v>1.2051078391577444E-2</v>
      </c>
      <c r="AE20" s="129">
        <f ca="1">OFFSET(TAMUC!C$242,'Discipline Analysis'!$A$3,0)</f>
        <v>2032470.4467415297</v>
      </c>
      <c r="AF20" s="132">
        <f ca="1">OFFSET(TAMUC!D$242,'Discipline Analysis'!$A$3,0)</f>
        <v>1412441.6361640349</v>
      </c>
      <c r="AG20" s="132">
        <f ca="1">OFFSET(TAMUC!E$242,'Discipline Analysis'!$A$3,0)</f>
        <v>565642.99778073339</v>
      </c>
      <c r="AH20" s="132">
        <f ca="1">OFFSET(TAMUC!F$242,'Discipline Analysis'!$A$3,0)</f>
        <v>101188.49140809776</v>
      </c>
      <c r="AI20" s="132">
        <f ca="1">OFFSET(TAMUC!G$242,'Discipline Analysis'!$A$3,0)</f>
        <v>0</v>
      </c>
      <c r="AJ20" s="178">
        <f t="shared" ca="1" si="6"/>
        <v>4111743.5720943953</v>
      </c>
      <c r="AK20" s="133">
        <f t="shared" ca="1" si="7"/>
        <v>1.6857406414403555E-2</v>
      </c>
      <c r="AL20" s="129">
        <f ca="1">OFFSET(TAMUC!C$167,'Discipline Analysis'!$A$3,0)</f>
        <v>3219522.1989456615</v>
      </c>
      <c r="AM20" s="132">
        <f ca="1">OFFSET(TAMUC!D$167,'Discipline Analysis'!$A$3,0)</f>
        <v>2016213.1511528222</v>
      </c>
      <c r="AN20" s="132">
        <f ca="1">OFFSET(TAMUC!E$167,'Discipline Analysis'!$A$3,0)</f>
        <v>2136493.0591750196</v>
      </c>
      <c r="AO20" s="132">
        <f ca="1">OFFSET(TAMUC!F$167,'Discipline Analysis'!$A$3,0)</f>
        <v>249499.56072649569</v>
      </c>
      <c r="AP20" s="132">
        <f ca="1">OFFSET(TAMUC!G$167,'Discipline Analysis'!$A$3,0)</f>
        <v>0</v>
      </c>
      <c r="AQ20" s="178">
        <f t="shared" ca="1" si="8"/>
        <v>7621727.9699999988</v>
      </c>
      <c r="AR20" s="133">
        <f t="shared" ca="1" si="9"/>
        <v>1.1286536923269409E-2</v>
      </c>
    </row>
    <row r="21" spans="1:44" x14ac:dyDescent="0.2">
      <c r="A21" s="213" t="s">
        <v>698</v>
      </c>
      <c r="B21" s="129">
        <f ca="1">OFFSET(TAMUCC!C$31,'Discipline Analysis'!$A$3,0)</f>
        <v>81743</v>
      </c>
      <c r="C21" s="132">
        <f ca="1">OFFSET(TAMUCC!D$31,'Discipline Analysis'!$A$3,0)</f>
        <v>23282</v>
      </c>
      <c r="D21" s="132">
        <f ca="1">OFFSET(TAMUCC!E$31,'Discipline Analysis'!$A$3,0)</f>
        <v>6841</v>
      </c>
      <c r="E21" s="132">
        <f ca="1">OFFSET(TAMUCC!F$31,'Discipline Analysis'!$A$3,0)</f>
        <v>357</v>
      </c>
      <c r="F21" s="208">
        <f ca="1">OFFSET(TAMUCC!G$31,'Discipline Analysis'!$A$3,0)</f>
        <v>0</v>
      </c>
      <c r="G21" s="178">
        <f t="shared" ca="1" si="10"/>
        <v>112223</v>
      </c>
      <c r="H21" s="130">
        <f t="shared" ca="1" si="11"/>
        <v>3805.7083333333335</v>
      </c>
      <c r="I21" s="131">
        <f t="shared" ca="1" si="12"/>
        <v>324.19690483505383</v>
      </c>
      <c r="J21" s="129">
        <f ca="1">OFFSET(TAMUCC!C$115,'Discipline Analysis'!$A$3,0)</f>
        <v>5278300.4000000004</v>
      </c>
      <c r="K21" s="132">
        <f ca="1">OFFSET(TAMUCC!D$115,'Discipline Analysis'!$A$3,0)</f>
        <v>2845338</v>
      </c>
      <c r="L21" s="132">
        <f ca="1">OFFSET(TAMUCC!E$115,'Discipline Analysis'!$A$3,0)</f>
        <v>1159576</v>
      </c>
      <c r="M21" s="132">
        <f ca="1">OFFSET(TAMUCC!F$115,'Discipline Analysis'!$A$3,0)</f>
        <v>220114</v>
      </c>
      <c r="N21" s="132">
        <f ca="1">OFFSET(TAMUCC!G$115,'Discipline Analysis'!$A$3,0)</f>
        <v>0</v>
      </c>
      <c r="O21" s="178">
        <f t="shared" ca="1" si="0"/>
        <v>9503328.4000000004</v>
      </c>
      <c r="P21" s="209">
        <f t="shared" ca="1" si="1"/>
        <v>1.4560280683861978E-2</v>
      </c>
      <c r="Q21" s="129">
        <f ca="1">OFFSET(TAMUCC!C$192,'Discipline Analysis'!$A$3,0)</f>
        <v>3727338.8891397002</v>
      </c>
      <c r="R21" s="132">
        <f ca="1">OFFSET(TAMUCC!D$192,'Discipline Analysis'!$A$3,0)</f>
        <v>2009271.579189956</v>
      </c>
      <c r="S21" s="132">
        <f ca="1">OFFSET(TAMUCC!E$192,'Discipline Analysis'!$A$3,0)</f>
        <v>818849.32500489301</v>
      </c>
      <c r="T21" s="132">
        <f ca="1">OFFSET(TAMUCC!F$192,'Discipline Analysis'!$A$3,0)</f>
        <v>155436.2976847805</v>
      </c>
      <c r="U21" s="132">
        <f ca="1">OFFSET(TAMUCC!G$192,'Discipline Analysis'!$A$3,0)</f>
        <v>0</v>
      </c>
      <c r="V21" s="178">
        <f t="shared" ca="1" si="2"/>
        <v>6710896.0910193296</v>
      </c>
      <c r="W21" s="209">
        <f t="shared" ca="1" si="3"/>
        <v>1.4537526019859789E-2</v>
      </c>
      <c r="X21" s="129">
        <f ca="1">OFFSET(TAMUCC!C$217,'Discipline Analysis'!$A$3,0)</f>
        <v>3374767.9984125593</v>
      </c>
      <c r="Y21" s="132">
        <f ca="1">OFFSET(TAMUCC!D$217,'Discipline Analysis'!$A$3,0)</f>
        <v>1521233.3727000018</v>
      </c>
      <c r="Z21" s="132">
        <f ca="1">OFFSET(TAMUCC!E$217,'Discipline Analysis'!$A$3,0)</f>
        <v>468531.55450223078</v>
      </c>
      <c r="AA21" s="132">
        <f ca="1">OFFSET(TAMUCC!F$217,'Discipline Analysis'!$A$3,0)</f>
        <v>28324.197187622482</v>
      </c>
      <c r="AB21" s="132">
        <f ca="1">OFFSET(TAMUCC!G$217,'Discipline Analysis'!$A$3,0)</f>
        <v>0</v>
      </c>
      <c r="AC21" s="178">
        <f t="shared" ca="1" si="4"/>
        <v>5392857.122802414</v>
      </c>
      <c r="AD21" s="133">
        <f t="shared" ca="1" si="5"/>
        <v>1.5223847369250393E-2</v>
      </c>
      <c r="AE21" s="129">
        <f ca="1">OFFSET(TAMUCC!C$242,'Discipline Analysis'!$A$3,0)</f>
        <v>2980170.3301384747</v>
      </c>
      <c r="AF21" s="132">
        <f ca="1">OFFSET(TAMUCC!D$242,'Discipline Analysis'!$A$3,0)</f>
        <v>1343361.8443310878</v>
      </c>
      <c r="AG21" s="132">
        <f ca="1">OFFSET(TAMUCC!E$242,'Discipline Analysis'!$A$3,0)</f>
        <v>413748.09708934248</v>
      </c>
      <c r="AH21" s="132">
        <f ca="1">OFFSET(TAMUCC!F$242,'Discipline Analysis'!$A$3,0)</f>
        <v>25012.365923598238</v>
      </c>
      <c r="AI21" s="132">
        <f ca="1">OFFSET(TAMUCC!G$242,'Discipline Analysis'!$A$3,0)</f>
        <v>0</v>
      </c>
      <c r="AJ21" s="178">
        <f t="shared" ca="1" si="6"/>
        <v>4762292.6374825034</v>
      </c>
      <c r="AK21" s="133">
        <f t="shared" ca="1" si="7"/>
        <v>1.9524540148663082E-2</v>
      </c>
      <c r="AL21" s="129">
        <f ca="1">OFFSET(TAMUCC!C$167,'Discipline Analysis'!$A$3,0)</f>
        <v>5561366.2627601083</v>
      </c>
      <c r="AM21" s="132">
        <f ca="1">OFFSET(TAMUCC!D$167,'Discipline Analysis'!$A$3,0)</f>
        <v>2997928.4163798862</v>
      </c>
      <c r="AN21" s="132">
        <f ca="1">OFFSET(TAMUCC!E$167,'Discipline Analysis'!$A$3,0)</f>
        <v>1221761.9985225387</v>
      </c>
      <c r="AO21" s="132">
        <f ca="1">OFFSET(TAMUCC!F$167,'Discipline Analysis'!$A$3,0)</f>
        <v>231918.32233746652</v>
      </c>
      <c r="AP21" s="132">
        <f ca="1">OFFSET(TAMUCC!G$167,'Discipline Analysis'!$A$3,0)</f>
        <v>0</v>
      </c>
      <c r="AQ21" s="178">
        <f t="shared" ca="1" si="8"/>
        <v>10012975</v>
      </c>
      <c r="AR21" s="133">
        <f t="shared" ca="1" si="9"/>
        <v>1.4827584045783455E-2</v>
      </c>
    </row>
    <row r="22" spans="1:44" x14ac:dyDescent="0.2">
      <c r="A22" s="213" t="s">
        <v>699</v>
      </c>
      <c r="B22" s="129">
        <f ca="1">OFFSET(TAMUK!C$31,'Discipline Analysis'!$A$3,0)</f>
        <v>55762</v>
      </c>
      <c r="C22" s="132">
        <f ca="1">OFFSET(TAMUK!D$31,'Discipline Analysis'!$A$3,0)</f>
        <v>13084</v>
      </c>
      <c r="D22" s="132">
        <f ca="1">OFFSET(TAMUK!E$31,'Discipline Analysis'!$A$3,0)</f>
        <v>2103</v>
      </c>
      <c r="E22" s="132">
        <f ca="1">OFFSET(TAMUK!F$31,'Discipline Analysis'!$A$3,0)</f>
        <v>149</v>
      </c>
      <c r="F22" s="208">
        <f ca="1">OFFSET(TAMUK!G$31,'Discipline Analysis'!$A$3,0)</f>
        <v>0</v>
      </c>
      <c r="G22" s="178">
        <f t="shared" ca="1" si="10"/>
        <v>71098</v>
      </c>
      <c r="H22" s="130">
        <f t="shared" ca="1" si="11"/>
        <v>2390.7694444444446</v>
      </c>
      <c r="I22" s="131">
        <f t="shared" ca="1" si="12"/>
        <v>366.50068921958717</v>
      </c>
      <c r="J22" s="129">
        <f ca="1">OFFSET(TAMUK!C$115,'Discipline Analysis'!$A$3,0)</f>
        <v>4359071.0341108358</v>
      </c>
      <c r="K22" s="132">
        <f ca="1">OFFSET(TAMUK!D$115,'Discipline Analysis'!$A$3,0)</f>
        <v>1566975.0028748284</v>
      </c>
      <c r="L22" s="132">
        <f ca="1">OFFSET(TAMUK!E$115,'Discipline Analysis'!$A$3,0)</f>
        <v>654965.2599392971</v>
      </c>
      <c r="M22" s="132">
        <f ca="1">OFFSET(TAMUK!F$115,'Discipline Analysis'!$A$3,0)</f>
        <v>36917.006529222672</v>
      </c>
      <c r="N22" s="132">
        <f ca="1">OFFSET(TAMUK!G$115,'Discipline Analysis'!$A$3,0)</f>
        <v>0</v>
      </c>
      <c r="O22" s="178">
        <f t="shared" ca="1" si="0"/>
        <v>6617928.303454183</v>
      </c>
      <c r="P22" s="209">
        <f t="shared" ca="1" si="1"/>
        <v>1.0139488986192186E-2</v>
      </c>
      <c r="Q22" s="129">
        <f ca="1">OFFSET(TAMUK!C$192,'Discipline Analysis'!$A$3,0)</f>
        <v>2185070.9402876864</v>
      </c>
      <c r="R22" s="132">
        <f ca="1">OFFSET(TAMUK!D$192,'Discipline Analysis'!$A$3,0)</f>
        <v>785477.34509158321</v>
      </c>
      <c r="S22" s="132">
        <f ca="1">OFFSET(TAMUK!E$192,'Discipline Analysis'!$A$3,0)</f>
        <v>328314.34615133639</v>
      </c>
      <c r="T22" s="132">
        <f ca="1">OFFSET(TAMUK!F$192,'Discipline Analysis'!$A$3,0)</f>
        <v>18505.382807066268</v>
      </c>
      <c r="U22" s="132">
        <f ca="1">OFFSET(TAMUK!G$192,'Discipline Analysis'!$A$3,0)</f>
        <v>0</v>
      </c>
      <c r="V22" s="178">
        <f t="shared" ca="1" si="2"/>
        <v>3317368.0143376724</v>
      </c>
      <c r="W22" s="209">
        <f t="shared" ca="1" si="3"/>
        <v>7.1862718736506815E-3</v>
      </c>
      <c r="X22" s="129">
        <f ca="1">OFFSET(TAMUK!C$217,'Discipline Analysis'!$A$3,0)</f>
        <v>2738683.8569554938</v>
      </c>
      <c r="Y22" s="132">
        <f ca="1">OFFSET(TAMUK!D$217,'Discipline Analysis'!$A$3,0)</f>
        <v>885052.66956518684</v>
      </c>
      <c r="Z22" s="132">
        <f ca="1">OFFSET(TAMUK!E$217,'Discipline Analysis'!$A$3,0)</f>
        <v>154392.22112895525</v>
      </c>
      <c r="AA22" s="132">
        <f ca="1">OFFSET(TAMUK!F$217,'Discipline Analysis'!$A$3,0)</f>
        <v>14196.995413670798</v>
      </c>
      <c r="AB22" s="132">
        <f ca="1">OFFSET(TAMUK!G$217,'Discipline Analysis'!$A$3,0)</f>
        <v>0</v>
      </c>
      <c r="AC22" s="178">
        <f t="shared" ca="1" si="4"/>
        <v>3792325.7430633069</v>
      </c>
      <c r="AD22" s="133">
        <f t="shared" ca="1" si="5"/>
        <v>1.0705603165854565E-2</v>
      </c>
      <c r="AE22" s="129">
        <f ca="1">OFFSET(TAMUK!C$242,'Discipline Analysis'!$A$3,0)</f>
        <v>3386162.1585558429</v>
      </c>
      <c r="AF22" s="132">
        <f ca="1">OFFSET(TAMUK!D$242,'Discipline Analysis'!$A$3,0)</f>
        <v>1094296.3899973677</v>
      </c>
      <c r="AG22" s="132">
        <f ca="1">OFFSET(TAMUK!E$242,'Discipline Analysis'!$A$3,0)</f>
        <v>190893.55473962254</v>
      </c>
      <c r="AH22" s="132">
        <f ca="1">OFFSET(TAMUK!F$242,'Discipline Analysis'!$A$3,0)</f>
        <v>17553.442144433742</v>
      </c>
      <c r="AI22" s="132">
        <f ca="1">OFFSET(TAMUK!G$242,'Discipline Analysis'!$A$3,0)</f>
        <v>0</v>
      </c>
      <c r="AJ22" s="178">
        <f t="shared" ca="1" si="6"/>
        <v>4688905.5454372671</v>
      </c>
      <c r="AK22" s="133">
        <f t="shared" ca="1" si="7"/>
        <v>1.922366631874483E-2</v>
      </c>
      <c r="AL22" s="129">
        <f ca="1">OFFSET(TAMUK!C$167,'Discipline Analysis'!$A$3,0)</f>
        <v>6093939.8222843641</v>
      </c>
      <c r="AM22" s="132">
        <f ca="1">OFFSET(TAMUK!D$167,'Discipline Analysis'!$A$3,0)</f>
        <v>1514911.5005551074</v>
      </c>
      <c r="AN22" s="132">
        <f ca="1">OFFSET(TAMUK!E$167,'Discipline Analysis'!$A$3,0)</f>
        <v>5851.3692072485574</v>
      </c>
      <c r="AO22" s="132">
        <f ca="1">OFFSET(TAMUK!F$167,'Discipline Analysis'!$A$3,0)</f>
        <v>26235.703795060414</v>
      </c>
      <c r="AP22" s="132">
        <f ca="1">OFFSET(TAMUK!G$167,'Discipline Analysis'!$A$3,0)</f>
        <v>0</v>
      </c>
      <c r="AQ22" s="178">
        <f t="shared" ca="1" si="8"/>
        <v>7640938.395841781</v>
      </c>
      <c r="AR22" s="133">
        <f t="shared" ca="1" si="9"/>
        <v>1.1314984432997967E-2</v>
      </c>
    </row>
    <row r="23" spans="1:44" x14ac:dyDescent="0.2">
      <c r="A23" s="214" t="s">
        <v>700</v>
      </c>
      <c r="B23" s="129">
        <f ca="1">OFFSET(TAMUSA!C$31,'Discipline Analysis'!$A$3,0)</f>
        <v>29835</v>
      </c>
      <c r="C23" s="132">
        <f ca="1">OFFSET(TAMUSA!D$31,'Discipline Analysis'!$A$3,0)</f>
        <v>23132</v>
      </c>
      <c r="D23" s="132">
        <f ca="1">OFFSET(TAMUSA!E$31,'Discipline Analysis'!$A$3,0)</f>
        <v>1212</v>
      </c>
      <c r="E23" s="132">
        <f ca="1">OFFSET(TAMUSA!F$31,'Discipline Analysis'!$A$3,0)</f>
        <v>0</v>
      </c>
      <c r="F23" s="208">
        <f ca="1">OFFSET(TAMUSA!G$31,'Discipline Analysis'!$A$3,0)</f>
        <v>0</v>
      </c>
      <c r="G23" s="178">
        <f ca="1">SUM(B23:F23)</f>
        <v>54179</v>
      </c>
      <c r="H23" s="130">
        <f ca="1">(B23/30)+(C23/30)+(D23/24)+(E23/18)+(F23/24)</f>
        <v>1816.0666666666666</v>
      </c>
      <c r="I23" s="131">
        <f ca="1">IF((G23=0),0,(O23+V23+AC23+AJ23+AQ23)/G23)</f>
        <v>388.11565617621449</v>
      </c>
      <c r="J23" s="129">
        <f ca="1">OFFSET(TAMUSA!C$115,'Discipline Analysis'!$A$3,0)</f>
        <v>2302904</v>
      </c>
      <c r="K23" s="132">
        <f ca="1">OFFSET(TAMUSA!D$115,'Discipline Analysis'!$A$3,0)</f>
        <v>2440854</v>
      </c>
      <c r="L23" s="132">
        <f ca="1">OFFSET(TAMUSA!E$115,'Discipline Analysis'!$A$3,0)</f>
        <v>515542</v>
      </c>
      <c r="M23" s="132">
        <f ca="1">OFFSET(TAMUSA!F$115,'Discipline Analysis'!$A$3,0)</f>
        <v>0</v>
      </c>
      <c r="N23" s="132">
        <f ca="1">OFFSET(TAMUSA!G$115,'Discipline Analysis'!$A$3,0)</f>
        <v>0</v>
      </c>
      <c r="O23" s="178">
        <f ca="1">SUM(J23:N23)</f>
        <v>5259300</v>
      </c>
      <c r="P23" s="209">
        <f ca="1">O23/O$43</f>
        <v>8.0579015032917617E-3</v>
      </c>
      <c r="Q23" s="129">
        <f ca="1">OFFSET(TAMUSA!C$192,'Discipline Analysis'!$A$3,0)</f>
        <v>1297832.3149065387</v>
      </c>
      <c r="R23" s="132">
        <f ca="1">OFFSET(TAMUSA!D$192,'Discipline Analysis'!$A$3,0)</f>
        <v>1375575.8803531907</v>
      </c>
      <c r="S23" s="132">
        <f ca="1">OFFSET(TAMUSA!E$192,'Discipline Analysis'!$A$3,0)</f>
        <v>290540.58149690425</v>
      </c>
      <c r="T23" s="132">
        <f ca="1">OFFSET(TAMUSA!F$192,'Discipline Analysis'!$A$3,0)</f>
        <v>0</v>
      </c>
      <c r="U23" s="132">
        <f ca="1">OFFSET(TAMUSA!G$192,'Discipline Analysis'!$A$3,0)</f>
        <v>0</v>
      </c>
      <c r="V23" s="178">
        <f ca="1">SUM(Q23:U23)</f>
        <v>2963948.7767566335</v>
      </c>
      <c r="W23" s="209">
        <f ca="1">V23/V$43</f>
        <v>6.4206749559560482E-3</v>
      </c>
      <c r="X23" s="129">
        <f ca="1">OFFSET(TAMUSA!C$217,'Discipline Analysis'!$A$3,0)</f>
        <v>1372940.2272607237</v>
      </c>
      <c r="Y23" s="132">
        <f ca="1">OFFSET(TAMUSA!D$217,'Discipline Analysis'!$A$3,0)</f>
        <v>1762483.395797519</v>
      </c>
      <c r="Z23" s="132">
        <f ca="1">OFFSET(TAMUSA!E$217,'Discipline Analysis'!$A$3,0)</f>
        <v>119364.19210490816</v>
      </c>
      <c r="AA23" s="132">
        <f ca="1">OFFSET(TAMUSA!F$217,'Discipline Analysis'!$A$3,0)</f>
        <v>0</v>
      </c>
      <c r="AB23" s="132">
        <f ca="1">OFFSET(TAMUSA!G$217,'Discipline Analysis'!$A$3,0)</f>
        <v>0</v>
      </c>
      <c r="AC23" s="178">
        <f ca="1">SUM(X23:AB23)</f>
        <v>3254787.8151631509</v>
      </c>
      <c r="AD23" s="133">
        <f ca="1">AC23/AC$43</f>
        <v>9.188152363211648E-3</v>
      </c>
      <c r="AE23" s="129">
        <f ca="1">OFFSET(TAMUSA!C$242,'Discipline Analysis'!$A$3,0)</f>
        <v>2276096.2918648515</v>
      </c>
      <c r="AF23" s="132">
        <f ca="1">OFFSET(TAMUSA!D$242,'Discipline Analysis'!$A$3,0)</f>
        <v>2921891.166123067</v>
      </c>
      <c r="AG23" s="132">
        <f ca="1">OFFSET(TAMUSA!E$242,'Discipline Analysis'!$A$3,0)</f>
        <v>197885.08606342401</v>
      </c>
      <c r="AH23" s="132">
        <f ca="1">OFFSET(TAMUSA!F$242,'Discipline Analysis'!$A$3,0)</f>
        <v>0</v>
      </c>
      <c r="AI23" s="132">
        <f ca="1">OFFSET(TAMUSA!G$242,'Discipline Analysis'!$A$3,0)</f>
        <v>0</v>
      </c>
      <c r="AJ23" s="178">
        <f ca="1">SUM(AE23:AI23)</f>
        <v>5395872.5440513426</v>
      </c>
      <c r="AK23" s="133">
        <f ca="1">AJ23/AJ$43</f>
        <v>2.2122103394950455E-2</v>
      </c>
      <c r="AL23" s="129">
        <f ca="1">OFFSET(TAMUSA!C$167,'Discipline Analysis'!$A$3,0)</f>
        <v>1818839.648115909</v>
      </c>
      <c r="AM23" s="132">
        <f ca="1">OFFSET(TAMUSA!D$167,'Discipline Analysis'!$A$3,0)</f>
        <v>1927792.9216599166</v>
      </c>
      <c r="AN23" s="132">
        <f ca="1">OFFSET(TAMUSA!E$167,'Discipline Analysis'!$A$3,0)</f>
        <v>407176.43022417434</v>
      </c>
      <c r="AO23" s="132">
        <f ca="1">OFFSET(TAMUSA!F$167,'Discipline Analysis'!$A$3,0)</f>
        <v>0</v>
      </c>
      <c r="AP23" s="132">
        <f ca="1">OFFSET(TAMUSA!G$167,'Discipline Analysis'!$A$3,0)</f>
        <v>0</v>
      </c>
      <c r="AQ23" s="178">
        <f ca="1">SUM(AL23:AP23)</f>
        <v>4153808.9999999995</v>
      </c>
      <c r="AR23" s="133">
        <f ca="1">AQ23/AQ$43</f>
        <v>6.1511141351727854E-3</v>
      </c>
    </row>
    <row r="24" spans="1:44" x14ac:dyDescent="0.2">
      <c r="A24" s="213" t="s">
        <v>715</v>
      </c>
      <c r="B24" s="129">
        <f ca="1">OFFSET(TAMIU!C$31,'Discipline Analysis'!$A$3,0)</f>
        <v>69912</v>
      </c>
      <c r="C24" s="132">
        <f ca="1">OFFSET(TAMIU!D$31,'Discipline Analysis'!$A$3,0)</f>
        <v>30068</v>
      </c>
      <c r="D24" s="132">
        <f ca="1">OFFSET(TAMIU!E$31,'Discipline Analysis'!$A$3,0)</f>
        <v>5747</v>
      </c>
      <c r="E24" s="132">
        <f ca="1">OFFSET(TAMIU!F$31,'Discipline Analysis'!$A$3,0)</f>
        <v>0</v>
      </c>
      <c r="F24" s="208">
        <f ca="1">OFFSET(TAMIU!G$31,'Discipline Analysis'!$A$3,0)</f>
        <v>0</v>
      </c>
      <c r="G24" s="178">
        <f t="shared" ca="1" si="10"/>
        <v>105727</v>
      </c>
      <c r="H24" s="130">
        <f t="shared" ca="1" si="11"/>
        <v>3572.1250000000005</v>
      </c>
      <c r="I24" s="131">
        <f t="shared" ca="1" si="12"/>
        <v>262.53892124096637</v>
      </c>
      <c r="J24" s="129">
        <f ca="1">OFFSET(TAMIU!C$115,'Discipline Analysis'!$A$3,0)</f>
        <v>2900428.83</v>
      </c>
      <c r="K24" s="132">
        <f ca="1">OFFSET(TAMIU!D$115,'Discipline Analysis'!$A$3,0)</f>
        <v>1772834</v>
      </c>
      <c r="L24" s="132">
        <f ca="1">OFFSET(TAMIU!E$115,'Discipline Analysis'!$A$3,0)</f>
        <v>1284555</v>
      </c>
      <c r="M24" s="132">
        <f ca="1">OFFSET(TAMIU!F$115,'Discipline Analysis'!$A$3,0)</f>
        <v>0</v>
      </c>
      <c r="N24" s="132">
        <f ca="1">OFFSET(TAMIU!G$115,'Discipline Analysis'!$A$3,0)</f>
        <v>0</v>
      </c>
      <c r="O24" s="178">
        <f t="shared" ca="1" si="0"/>
        <v>5957817.8300000001</v>
      </c>
      <c r="P24" s="209">
        <f t="shared" ref="P24:P43" ca="1" si="13">O24/O$43</f>
        <v>9.1281176675024178E-3</v>
      </c>
      <c r="Q24" s="129">
        <f ca="1">OFFSET(TAMIU!C$192,'Discipline Analysis'!$A$3,0)</f>
        <v>3145503.6341324719</v>
      </c>
      <c r="R24" s="132">
        <f ca="1">OFFSET(TAMIU!D$192,'Discipline Analysis'!$A$3,0)</f>
        <v>1922631.4853978355</v>
      </c>
      <c r="S24" s="132">
        <f ca="1">OFFSET(TAMIU!E$192,'Discipline Analysis'!$A$3,0)</f>
        <v>1393094.8344431666</v>
      </c>
      <c r="T24" s="132">
        <f ca="1">OFFSET(TAMIU!F$192,'Discipline Analysis'!$A$3,0)</f>
        <v>0</v>
      </c>
      <c r="U24" s="132">
        <f ca="1">OFFSET(TAMIU!G$192,'Discipline Analysis'!$A$3,0)</f>
        <v>0</v>
      </c>
      <c r="V24" s="178">
        <f t="shared" ca="1" si="2"/>
        <v>6461229.953973474</v>
      </c>
      <c r="W24" s="209">
        <f t="shared" ref="W24:W43" ca="1" si="14">V24/V$43</f>
        <v>1.3996684988445352E-2</v>
      </c>
      <c r="X24" s="129">
        <f ca="1">OFFSET(TAMIU!C$217,'Discipline Analysis'!$A$3,0)</f>
        <v>2280870.729720159</v>
      </c>
      <c r="Y24" s="132">
        <f ca="1">OFFSET(TAMIU!D$217,'Discipline Analysis'!$A$3,0)</f>
        <v>1648587.0593180552</v>
      </c>
      <c r="Z24" s="132">
        <f ca="1">OFFSET(TAMIU!E$217,'Discipline Analysis'!$A$3,0)</f>
        <v>310244.00229679776</v>
      </c>
      <c r="AA24" s="132">
        <f ca="1">OFFSET(TAMIU!F$217,'Discipline Analysis'!$A$3,0)</f>
        <v>0</v>
      </c>
      <c r="AB24" s="132">
        <f ca="1">OFFSET(TAMIU!G$217,'Discipline Analysis'!$A$3,0)</f>
        <v>0</v>
      </c>
      <c r="AC24" s="178">
        <f t="shared" ca="1" si="4"/>
        <v>4239701.7913350118</v>
      </c>
      <c r="AD24" s="133">
        <f t="shared" ref="AD24:AD43" ca="1" si="15">AC24/AC$43</f>
        <v>1.1968530130255133E-2</v>
      </c>
      <c r="AE24" s="129">
        <f ca="1">OFFSET(TAMIU!C$242,'Discipline Analysis'!$A$3,0)</f>
        <v>1804530.2050622092</v>
      </c>
      <c r="AF24" s="132">
        <f ca="1">OFFSET(TAMIU!D$242,'Discipline Analysis'!$A$3,0)</f>
        <v>1304293.6214886275</v>
      </c>
      <c r="AG24" s="132">
        <f ca="1">OFFSET(TAMIU!E$242,'Discipline Analysis'!$A$3,0)</f>
        <v>245452.17130856364</v>
      </c>
      <c r="AH24" s="132">
        <f ca="1">OFFSET(TAMIU!F$242,'Discipline Analysis'!$A$3,0)</f>
        <v>0</v>
      </c>
      <c r="AI24" s="132">
        <f ca="1">OFFSET(TAMIU!G$242,'Discipline Analysis'!$A$3,0)</f>
        <v>0</v>
      </c>
      <c r="AJ24" s="178">
        <f t="shared" ca="1" si="6"/>
        <v>3354275.9978594002</v>
      </c>
      <c r="AK24" s="133">
        <f t="shared" ref="AK24:AK43" ca="1" si="16">AJ24/AJ$43</f>
        <v>1.3751926094261022E-2</v>
      </c>
      <c r="AL24" s="129">
        <f ca="1">OFFSET(TAMIU!C$167,'Discipline Analysis'!$A$3,0)</f>
        <v>3770199.0639666654</v>
      </c>
      <c r="AM24" s="132">
        <f ca="1">OFFSET(TAMIU!D$167,'Discipline Analysis'!$A$3,0)</f>
        <v>2304465.1253753672</v>
      </c>
      <c r="AN24" s="132">
        <f ca="1">OFFSET(TAMIU!E$167,'Discipline Analysis'!$A$3,0)</f>
        <v>1669762.7635337289</v>
      </c>
      <c r="AO24" s="132">
        <f ca="1">OFFSET(TAMIU!F$167,'Discipline Analysis'!$A$3,0)</f>
        <v>0</v>
      </c>
      <c r="AP24" s="132">
        <f ca="1">OFFSET(TAMIU!G$167,'Discipline Analysis'!$A$3,0)</f>
        <v>0</v>
      </c>
      <c r="AQ24" s="178">
        <f t="shared" ca="1" si="8"/>
        <v>7744426.9528757622</v>
      </c>
      <c r="AR24" s="133">
        <f t="shared" ref="AR24:AR43" ca="1" si="17">AQ24/AQ$43</f>
        <v>1.1468234119249876E-2</v>
      </c>
    </row>
    <row r="25" spans="1:44" x14ac:dyDescent="0.2">
      <c r="A25" s="213" t="s">
        <v>701</v>
      </c>
      <c r="B25" s="129">
        <f ca="1">OFFSET(TAMUT!C$31,'Discipline Analysis'!$A$3,0)</f>
        <v>11738</v>
      </c>
      <c r="C25" s="132">
        <f ca="1">OFFSET(TAMUT!D$31,'Discipline Analysis'!$A$3,0)</f>
        <v>9591</v>
      </c>
      <c r="D25" s="132">
        <f ca="1">OFFSET(TAMUT!E$31,'Discipline Analysis'!$A$3,0)</f>
        <v>1011</v>
      </c>
      <c r="E25" s="132">
        <f ca="1">OFFSET(TAMUT!F$31,'Discipline Analysis'!$A$3,0)</f>
        <v>0</v>
      </c>
      <c r="F25" s="208">
        <f ca="1">OFFSET(TAMUT!G$31,'Discipline Analysis'!$A$3,0)</f>
        <v>0</v>
      </c>
      <c r="G25" s="178">
        <f t="shared" ca="1" si="10"/>
        <v>22340</v>
      </c>
      <c r="H25" s="130">
        <f t="shared" ca="1" si="11"/>
        <v>753.0916666666667</v>
      </c>
      <c r="I25" s="131">
        <f t="shared" ca="1" si="12"/>
        <v>510.88406685738698</v>
      </c>
      <c r="J25" s="129">
        <f ca="1">OFFSET(TAMUT!C$115,'Discipline Analysis'!$A$3,0)</f>
        <v>1263599</v>
      </c>
      <c r="K25" s="132">
        <f ca="1">OFFSET(TAMUT!D$115,'Discipline Analysis'!$A$3,0)</f>
        <v>1189810</v>
      </c>
      <c r="L25" s="132">
        <f ca="1">OFFSET(TAMUT!E$115,'Discipline Analysis'!$A$3,0)</f>
        <v>459496</v>
      </c>
      <c r="M25" s="132">
        <f ca="1">OFFSET(TAMUT!F$115,'Discipline Analysis'!$A$3,0)</f>
        <v>0</v>
      </c>
      <c r="N25" s="132">
        <f ca="1">OFFSET(TAMUT!G$115,'Discipline Analysis'!$A$3,0)</f>
        <v>0</v>
      </c>
      <c r="O25" s="178">
        <f t="shared" ca="1" si="0"/>
        <v>2912905</v>
      </c>
      <c r="P25" s="209">
        <f t="shared" ca="1" si="13"/>
        <v>4.4629326295221967E-3</v>
      </c>
      <c r="Q25" s="129">
        <f ca="1">OFFSET(TAMUT!C$192,'Discipline Analysis'!$A$3,0)</f>
        <v>803093.21134131076</v>
      </c>
      <c r="R25" s="132">
        <f ca="1">OFFSET(TAMUT!D$192,'Discipline Analysis'!$A$3,0)</f>
        <v>756195.86101762112</v>
      </c>
      <c r="S25" s="132">
        <f ca="1">OFFSET(TAMUT!E$192,'Discipline Analysis'!$A$3,0)</f>
        <v>292037.36172510975</v>
      </c>
      <c r="T25" s="132">
        <f ca="1">OFFSET(TAMUT!F$192,'Discipline Analysis'!$A$3,0)</f>
        <v>0</v>
      </c>
      <c r="U25" s="132">
        <f ca="1">OFFSET(TAMUT!G$192,'Discipline Analysis'!$A$3,0)</f>
        <v>0</v>
      </c>
      <c r="V25" s="178">
        <f t="shared" ca="1" si="2"/>
        <v>1851326.4340840415</v>
      </c>
      <c r="W25" s="209">
        <f t="shared" ca="1" si="14"/>
        <v>4.0104489537198338E-3</v>
      </c>
      <c r="X25" s="129">
        <f ca="1">OFFSET(TAMUT!C$217,'Discipline Analysis'!$A$3,0)</f>
        <v>937891.35556542967</v>
      </c>
      <c r="Y25" s="132">
        <f ca="1">OFFSET(TAMUT!D$217,'Discipline Analysis'!$A$3,0)</f>
        <v>1227292.2215654375</v>
      </c>
      <c r="Z25" s="132">
        <f ca="1">OFFSET(TAMUT!E$217,'Discipline Analysis'!$A$3,0)</f>
        <v>186826.18266733168</v>
      </c>
      <c r="AA25" s="132">
        <f ca="1">OFFSET(TAMUT!F$217,'Discipline Analysis'!$A$3,0)</f>
        <v>0</v>
      </c>
      <c r="AB25" s="132">
        <f ca="1">OFFSET(TAMUT!G$217,'Discipline Analysis'!$A$3,0)</f>
        <v>0</v>
      </c>
      <c r="AC25" s="178">
        <f t="shared" ca="1" si="4"/>
        <v>2352009.7597981989</v>
      </c>
      <c r="AD25" s="133">
        <f t="shared" ca="1" si="15"/>
        <v>6.6396414328789106E-3</v>
      </c>
      <c r="AE25" s="129">
        <f ca="1">OFFSET(TAMUT!C$242,'Discipline Analysis'!$A$3,0)</f>
        <v>855335.3667065067</v>
      </c>
      <c r="AF25" s="132">
        <f ca="1">OFFSET(TAMUT!D$242,'Discipline Analysis'!$A$3,0)</f>
        <v>1119262.3070460572</v>
      </c>
      <c r="AG25" s="132">
        <f ca="1">OFFSET(TAMUT!E$242,'Discipline Analysis'!$A$3,0)</f>
        <v>170381.1859592206</v>
      </c>
      <c r="AH25" s="132">
        <f ca="1">OFFSET(TAMUT!F$242,'Discipline Analysis'!$A$3,0)</f>
        <v>0</v>
      </c>
      <c r="AI25" s="132">
        <f ca="1">OFFSET(TAMUT!G$242,'Discipline Analysis'!$A$3,0)</f>
        <v>0</v>
      </c>
      <c r="AJ25" s="178">
        <f t="shared" ca="1" si="6"/>
        <v>2144978.8597117844</v>
      </c>
      <c r="AK25" s="133">
        <f t="shared" ca="1" si="16"/>
        <v>8.7940261240676762E-3</v>
      </c>
      <c r="AL25" s="129">
        <f ca="1">OFFSET(TAMUT!C$167,'Discipline Analysis'!$A$3,0)</f>
        <v>933493.05798506993</v>
      </c>
      <c r="AM25" s="132">
        <f ca="1">OFFSET(TAMUT!D$167,'Discipline Analysis'!$A$3,0)</f>
        <v>878980.89134386461</v>
      </c>
      <c r="AN25" s="132">
        <f ca="1">OFFSET(TAMUT!E$167,'Discipline Analysis'!$A$3,0)</f>
        <v>339456.05067106546</v>
      </c>
      <c r="AO25" s="132">
        <f ca="1">OFFSET(TAMUT!F$167,'Discipline Analysis'!$A$3,0)</f>
        <v>0</v>
      </c>
      <c r="AP25" s="132">
        <f ca="1">OFFSET(TAMUT!G$167,'Discipline Analysis'!$A$3,0)</f>
        <v>0</v>
      </c>
      <c r="AQ25" s="178">
        <f t="shared" ca="1" si="8"/>
        <v>2151930</v>
      </c>
      <c r="AR25" s="133">
        <f t="shared" ca="1" si="17"/>
        <v>3.1866576053213745E-3</v>
      </c>
    </row>
    <row r="26" spans="1:44" x14ac:dyDescent="0.2">
      <c r="A26" s="213" t="s">
        <v>126</v>
      </c>
      <c r="B26" s="129">
        <f ca="1">OFFSET(WTAMU!C$31,'Discipline Analysis'!$A$3,0)</f>
        <v>46636</v>
      </c>
      <c r="C26" s="132">
        <f ca="1">OFFSET(WTAMU!D$31,'Discipline Analysis'!$A$3,0)</f>
        <v>20021</v>
      </c>
      <c r="D26" s="132">
        <f ca="1">OFFSET(WTAMU!E$31,'Discipline Analysis'!$A$3,0)</f>
        <v>6744</v>
      </c>
      <c r="E26" s="132">
        <f ca="1">OFFSET(WTAMU!F$31,'Discipline Analysis'!$A$3,0)</f>
        <v>69</v>
      </c>
      <c r="F26" s="208">
        <f ca="1">OFFSET(WTAMU!G$31,'Discipline Analysis'!$A$3,0)</f>
        <v>0</v>
      </c>
      <c r="G26" s="178">
        <f t="shared" ca="1" si="10"/>
        <v>73470</v>
      </c>
      <c r="H26" s="130">
        <f t="shared" ca="1" si="11"/>
        <v>2506.7333333333336</v>
      </c>
      <c r="I26" s="131">
        <f t="shared" ca="1" si="12"/>
        <v>314.16293439104186</v>
      </c>
      <c r="J26" s="129">
        <f ca="1">OFFSET(WTAMU!C$115,'Discipline Analysis'!$A$3,0)</f>
        <v>3146420</v>
      </c>
      <c r="K26" s="132">
        <f ca="1">OFFSET(WTAMU!D$115,'Discipline Analysis'!$A$3,0)</f>
        <v>2104152</v>
      </c>
      <c r="L26" s="132">
        <f ca="1">OFFSET(WTAMU!E$115,'Discipline Analysis'!$A$3,0)</f>
        <v>1331175</v>
      </c>
      <c r="M26" s="132">
        <f ca="1">OFFSET(WTAMU!F$115,'Discipline Analysis'!$A$3,0)</f>
        <v>1031</v>
      </c>
      <c r="N26" s="132">
        <f ca="1">OFFSET(WTAMU!G$115,'Discipline Analysis'!$A$3,0)</f>
        <v>0</v>
      </c>
      <c r="O26" s="178">
        <f t="shared" ca="1" si="0"/>
        <v>6582778</v>
      </c>
      <c r="P26" s="209">
        <f t="shared" ca="1" si="13"/>
        <v>1.0085634350966087E-2</v>
      </c>
      <c r="Q26" s="129">
        <f ca="1">OFFSET(WTAMU!C$192,'Discipline Analysis'!$A$3,0)</f>
        <v>1817856.1969615777</v>
      </c>
      <c r="R26" s="132">
        <f ca="1">OFFSET(WTAMU!D$192,'Discipline Analysis'!$A$3,0)</f>
        <v>1215681.8709991348</v>
      </c>
      <c r="S26" s="132">
        <f ca="1">OFFSET(WTAMU!E$192,'Discipline Analysis'!$A$3,0)</f>
        <v>769091.45091574814</v>
      </c>
      <c r="T26" s="132">
        <f ca="1">OFFSET(WTAMU!F$192,'Discipline Analysis'!$A$3,0)</f>
        <v>595.66419583761433</v>
      </c>
      <c r="U26" s="132">
        <f ca="1">OFFSET(WTAMU!G$192,'Discipline Analysis'!$A$3,0)</f>
        <v>0</v>
      </c>
      <c r="V26" s="178">
        <f t="shared" ca="1" si="2"/>
        <v>3803225.1830722983</v>
      </c>
      <c r="W26" s="209">
        <f t="shared" ca="1" si="14"/>
        <v>8.2387633943981284E-3</v>
      </c>
      <c r="X26" s="129">
        <f ca="1">OFFSET(WTAMU!C$217,'Discipline Analysis'!$A$3,0)</f>
        <v>1576172.2190083966</v>
      </c>
      <c r="Y26" s="132">
        <f ca="1">OFFSET(WTAMU!D$217,'Discipline Analysis'!$A$3,0)</f>
        <v>1398278.1668878351</v>
      </c>
      <c r="Z26" s="132">
        <f ca="1">OFFSET(WTAMU!E$217,'Discipline Analysis'!$A$3,0)</f>
        <v>545820.80485679035</v>
      </c>
      <c r="AA26" s="132">
        <f ca="1">OFFSET(WTAMU!F$217,'Discipline Analysis'!$A$3,0)</f>
        <v>2031.0383338357021</v>
      </c>
      <c r="AB26" s="132">
        <f ca="1">OFFSET(WTAMU!G$217,'Discipline Analysis'!$A$3,0)</f>
        <v>0</v>
      </c>
      <c r="AC26" s="178">
        <f t="shared" ca="1" si="4"/>
        <v>3522302.2290868578</v>
      </c>
      <c r="AD26" s="133">
        <f t="shared" ca="1" si="15"/>
        <v>9.9433362136105343E-3</v>
      </c>
      <c r="AE26" s="129">
        <f ca="1">OFFSET(WTAMU!C$242,'Discipline Analysis'!$A$3,0)</f>
        <v>1700141.7788707253</v>
      </c>
      <c r="AF26" s="132">
        <f ca="1">OFFSET(WTAMU!D$242,'Discipline Analysis'!$A$3,0)</f>
        <v>1508255.951563702</v>
      </c>
      <c r="AG26" s="132">
        <f ca="1">OFFSET(WTAMU!E$242,'Discipline Analysis'!$A$3,0)</f>
        <v>588750.8629594309</v>
      </c>
      <c r="AH26" s="132">
        <f ca="1">OFFSET(WTAMU!F$242,'Discipline Analysis'!$A$3,0)</f>
        <v>2190.7841568318299</v>
      </c>
      <c r="AI26" s="132">
        <f ca="1">OFFSET(WTAMU!G$242,'Discipline Analysis'!$A$3,0)</f>
        <v>0</v>
      </c>
      <c r="AJ26" s="178">
        <f t="shared" ca="1" si="6"/>
        <v>3799339.37755069</v>
      </c>
      <c r="AK26" s="133">
        <f t="shared" ca="1" si="16"/>
        <v>1.557660561040178E-2</v>
      </c>
      <c r="AL26" s="129">
        <f ca="1">OFFSET(WTAMU!C$167,'Discipline Analysis'!$A$3,0)</f>
        <v>2568606.3416569722</v>
      </c>
      <c r="AM26" s="132">
        <f ca="1">OFFSET(WTAMU!D$167,'Discipline Analysis'!$A$3,0)</f>
        <v>1717742.1231145877</v>
      </c>
      <c r="AN26" s="132">
        <f ca="1">OFFSET(WTAMU!E$167,'Discipline Analysis'!$A$3,0)</f>
        <v>1086715.8697361508</v>
      </c>
      <c r="AO26" s="132">
        <f ca="1">OFFSET(WTAMU!F$167,'Discipline Analysis'!$A$3,0)</f>
        <v>841.66549228912174</v>
      </c>
      <c r="AP26" s="132">
        <f ca="1">OFFSET(WTAMU!G$167,'Discipline Analysis'!$A$3,0)</f>
        <v>0</v>
      </c>
      <c r="AQ26" s="178">
        <f t="shared" ca="1" si="8"/>
        <v>5373905.9999999991</v>
      </c>
      <c r="AR26" s="133">
        <f t="shared" ca="1" si="17"/>
        <v>7.9578789389906559E-3</v>
      </c>
    </row>
    <row r="27" spans="1:44" x14ac:dyDescent="0.2">
      <c r="A27" s="213" t="s">
        <v>118</v>
      </c>
      <c r="B27" s="129">
        <f ca="1">OFFSET(UH!C$31,'Discipline Analysis'!$A$3,0)</f>
        <v>255182</v>
      </c>
      <c r="C27" s="132">
        <f ca="1">OFFSET(UH!D$31,'Discipline Analysis'!$A$3,0)</f>
        <v>100263</v>
      </c>
      <c r="D27" s="132">
        <f ca="1">OFFSET(UH!E$31,'Discipline Analysis'!$A$3,0)</f>
        <v>10364</v>
      </c>
      <c r="E27" s="132">
        <f ca="1">OFFSET(UH!F$31,'Discipline Analysis'!$A$3,0)</f>
        <v>8596</v>
      </c>
      <c r="F27" s="208">
        <f ca="1">OFFSET(UH!G$31,'Discipline Analysis'!$A$3,0)</f>
        <v>0</v>
      </c>
      <c r="G27" s="178">
        <f t="shared" ca="1" si="10"/>
        <v>374405</v>
      </c>
      <c r="H27" s="130">
        <f t="shared" ca="1" si="11"/>
        <v>12757.555555555557</v>
      </c>
      <c r="I27" s="131">
        <f t="shared" ca="1" si="12"/>
        <v>419.83652019805805</v>
      </c>
      <c r="J27" s="129">
        <f ca="1">OFFSET(UH!C$115,'Discipline Analysis'!$A$3,0)</f>
        <v>16331158.99</v>
      </c>
      <c r="K27" s="132">
        <f ca="1">OFFSET(UH!D$115,'Discipline Analysis'!$A$3,0)</f>
        <v>14477574.5</v>
      </c>
      <c r="L27" s="132">
        <f ca="1">OFFSET(UH!E$115,'Discipline Analysis'!$A$3,0)</f>
        <v>7253876.4400000004</v>
      </c>
      <c r="M27" s="132">
        <f ca="1">OFFSET(UH!F$115,'Discipline Analysis'!$A$3,0)</f>
        <v>11289008.52</v>
      </c>
      <c r="N27" s="132">
        <f ca="1">OFFSET(UH!G$115,'Discipline Analysis'!$A$3,0)</f>
        <v>0</v>
      </c>
      <c r="O27" s="178">
        <f t="shared" ca="1" si="0"/>
        <v>49351618.450000003</v>
      </c>
      <c r="P27" s="209">
        <f t="shared" ca="1" si="13"/>
        <v>7.5612815488398932E-2</v>
      </c>
      <c r="Q27" s="129">
        <f ca="1">OFFSET(UH!C$192,'Discipline Analysis'!$A$3,0)</f>
        <v>14213763.956804426</v>
      </c>
      <c r="R27" s="132">
        <f ca="1">OFFSET(UH!D$192,'Discipline Analysis'!$A$3,0)</f>
        <v>12600503.536586467</v>
      </c>
      <c r="S27" s="132">
        <f ca="1">OFFSET(UH!E$192,'Discipline Analysis'!$A$3,0)</f>
        <v>6313384.5891230777</v>
      </c>
      <c r="T27" s="132">
        <f ca="1">OFFSET(UH!F$192,'Discipline Analysis'!$A$3,0)</f>
        <v>9825346.9032961801</v>
      </c>
      <c r="U27" s="132">
        <f ca="1">OFFSET(UH!G$192,'Discipline Analysis'!$A$3,0)</f>
        <v>0</v>
      </c>
      <c r="V27" s="178">
        <f t="shared" ca="1" si="2"/>
        <v>42952998.985810153</v>
      </c>
      <c r="W27" s="209">
        <f t="shared" ca="1" si="14"/>
        <v>9.3047237197257868E-2</v>
      </c>
      <c r="X27" s="129">
        <f ca="1">OFFSET(UH!C$217,'Discipline Analysis'!$A$3,0)</f>
        <v>11577971.495282663</v>
      </c>
      <c r="Y27" s="132">
        <f ca="1">OFFSET(UH!D$217,'Discipline Analysis'!$A$3,0)</f>
        <v>9643646.9949067682</v>
      </c>
      <c r="Z27" s="132">
        <f ca="1">OFFSET(UH!E$217,'Discipline Analysis'!$A$3,0)</f>
        <v>899390.46668675996</v>
      </c>
      <c r="AA27" s="132">
        <f ca="1">OFFSET(UH!F$217,'Discipline Analysis'!$A$3,0)</f>
        <v>894244.01576939877</v>
      </c>
      <c r="AB27" s="132">
        <f ca="1">OFFSET(UH!G$217,'Discipline Analysis'!$A$3,0)</f>
        <v>0</v>
      </c>
      <c r="AC27" s="178">
        <f t="shared" ca="1" si="4"/>
        <v>23015252.972645592</v>
      </c>
      <c r="AD27" s="133">
        <f t="shared" ca="1" si="15"/>
        <v>6.4971255577816328E-2</v>
      </c>
      <c r="AE27" s="129">
        <f ca="1">OFFSET(UH!C$242,'Discipline Analysis'!$A$3,0)</f>
        <v>4636289.0156604396</v>
      </c>
      <c r="AF27" s="132">
        <f ca="1">OFFSET(UH!D$242,'Discipline Analysis'!$A$3,0)</f>
        <v>3861707.0919210706</v>
      </c>
      <c r="AG27" s="132">
        <f ca="1">OFFSET(UH!E$242,'Discipline Analysis'!$A$3,0)</f>
        <v>360152.39311899344</v>
      </c>
      <c r="AH27" s="132">
        <f ca="1">OFFSET(UH!F$242,'Discipline Analysis'!$A$3,0)</f>
        <v>358091.54559768806</v>
      </c>
      <c r="AI27" s="132">
        <f ca="1">OFFSET(UH!G$242,'Discipline Analysis'!$A$3,0)</f>
        <v>0</v>
      </c>
      <c r="AJ27" s="178">
        <f t="shared" ca="1" si="6"/>
        <v>9216240.0462981928</v>
      </c>
      <c r="AK27" s="133">
        <f t="shared" ca="1" si="16"/>
        <v>3.7784920520715623E-2</v>
      </c>
      <c r="AL27" s="129">
        <f ca="1">OFFSET(UH!C$167,'Discipline Analysis'!$A$3,0)</f>
        <v>10750951.421475651</v>
      </c>
      <c r="AM27" s="132">
        <f ca="1">OFFSET(UH!D$167,'Discipline Analysis'!$A$3,0)</f>
        <v>9537683.2795882393</v>
      </c>
      <c r="AN27" s="132">
        <f ca="1">OFFSET(UH!E$167,'Discipline Analysis'!$A$3,0)</f>
        <v>4829296.4840277936</v>
      </c>
      <c r="AO27" s="132">
        <f ca="1">OFFSET(UH!F$167,'Discipline Analysis'!$A$3,0)</f>
        <v>7534850.7049083132</v>
      </c>
      <c r="AP27" s="132">
        <f ca="1">OFFSET(UH!G$167,'Discipline Analysis'!$A$3,0)</f>
        <v>0</v>
      </c>
      <c r="AQ27" s="178">
        <f t="shared" ca="1" si="8"/>
        <v>32652781.889999993</v>
      </c>
      <c r="AR27" s="133">
        <f t="shared" ca="1" si="17"/>
        <v>4.8353448181245914E-2</v>
      </c>
    </row>
    <row r="28" spans="1:44" x14ac:dyDescent="0.2">
      <c r="A28" s="213" t="s">
        <v>711</v>
      </c>
      <c r="B28" s="129">
        <f ca="1">OFFSET(UHCL!C$31,'Discipline Analysis'!$A$3,0)</f>
        <v>17428</v>
      </c>
      <c r="C28" s="132">
        <f ca="1">OFFSET(UHCL!D$31,'Discipline Analysis'!$A$3,0)</f>
        <v>35448</v>
      </c>
      <c r="D28" s="132">
        <f ca="1">OFFSET(UHCL!E$31,'Discipline Analysis'!$A$3,0)</f>
        <v>7476</v>
      </c>
      <c r="E28" s="132">
        <f ca="1">OFFSET(UHCL!F$31,'Discipline Analysis'!$A$3,0)</f>
        <v>399</v>
      </c>
      <c r="F28" s="208">
        <f ca="1">OFFSET(UHCL!G$31,'Discipline Analysis'!$A$3,0)</f>
        <v>0</v>
      </c>
      <c r="G28" s="178">
        <f t="shared" ca="1" si="10"/>
        <v>60751</v>
      </c>
      <c r="H28" s="130">
        <f ca="1">(B28/30)+(C28/30)+(D28/24)+(E28/18)+(F28/24)</f>
        <v>2096.1999999999998</v>
      </c>
      <c r="I28" s="131">
        <f t="shared" ca="1" si="12"/>
        <v>413.77797504600773</v>
      </c>
      <c r="J28" s="129">
        <f ca="1">OFFSET(UHCL!C$115,'Discipline Analysis'!$A$3,0)</f>
        <v>1635015.6</v>
      </c>
      <c r="K28" s="132">
        <f ca="1">OFFSET(UHCL!D$115,'Discipline Analysis'!$A$3,0)</f>
        <v>3979914</v>
      </c>
      <c r="L28" s="132">
        <f ca="1">OFFSET(UHCL!E$115,'Discipline Analysis'!$A$3,0)</f>
        <v>2260778</v>
      </c>
      <c r="M28" s="132">
        <f ca="1">OFFSET(UHCL!F$115,'Discipline Analysis'!$A$3,0)</f>
        <v>126912</v>
      </c>
      <c r="N28" s="132">
        <f ca="1">OFFSET(UHCL!G$115,'Discipline Analysis'!$A$3,0)</f>
        <v>0</v>
      </c>
      <c r="O28" s="178">
        <f t="shared" ca="1" si="0"/>
        <v>8002619.5999999996</v>
      </c>
      <c r="P28" s="209">
        <f t="shared" ca="1" si="13"/>
        <v>1.2261008214992892E-2</v>
      </c>
      <c r="Q28" s="129">
        <f ca="1">OFFSET(UHCL!C$192,'Discipline Analysis'!$A$3,0)</f>
        <v>1098354.4895625636</v>
      </c>
      <c r="R28" s="132">
        <f ca="1">OFFSET(UHCL!D$192,'Discipline Analysis'!$A$3,0)</f>
        <v>2673586.9737101598</v>
      </c>
      <c r="S28" s="132">
        <f ca="1">OFFSET(UHCL!E$192,'Discipline Analysis'!$A$3,0)</f>
        <v>1518722.9199551819</v>
      </c>
      <c r="T28" s="132">
        <f ca="1">OFFSET(UHCL!F$192,'Discipline Analysis'!$A$3,0)</f>
        <v>85255.678893439355</v>
      </c>
      <c r="U28" s="132">
        <f ca="1">OFFSET(UHCL!G$192,'Discipline Analysis'!$A$3,0)</f>
        <v>0</v>
      </c>
      <c r="V28" s="178">
        <f t="shared" ca="1" si="2"/>
        <v>5375920.0621213447</v>
      </c>
      <c r="W28" s="209">
        <f t="shared" ca="1" si="14"/>
        <v>1.1645624775558784E-2</v>
      </c>
      <c r="X28" s="129">
        <f ca="1">OFFSET(UHCL!C$217,'Discipline Analysis'!$A$3,0)</f>
        <v>679558.8972159751</v>
      </c>
      <c r="Y28" s="132">
        <f ca="1">OFFSET(UHCL!D$217,'Discipline Analysis'!$A$3,0)</f>
        <v>3759955.3517905953</v>
      </c>
      <c r="Z28" s="132">
        <f ca="1">OFFSET(UHCL!E$217,'Discipline Analysis'!$A$3,0)</f>
        <v>824066.24642928876</v>
      </c>
      <c r="AA28" s="132">
        <f ca="1">OFFSET(UHCL!F$217,'Discipline Analysis'!$A$3,0)</f>
        <v>54063.260685191381</v>
      </c>
      <c r="AB28" s="132">
        <f ca="1">OFFSET(UHCL!G$217,'Discipline Analysis'!$A$3,0)</f>
        <v>0</v>
      </c>
      <c r="AC28" s="178">
        <f t="shared" ca="1" si="4"/>
        <v>5317643.7561210506</v>
      </c>
      <c r="AD28" s="133">
        <f t="shared" ca="1" si="15"/>
        <v>1.5011522661139172E-2</v>
      </c>
      <c r="AE28" s="129">
        <f ca="1">OFFSET(UHCL!C$242,'Discipline Analysis'!$A$3,0)</f>
        <v>236183.28335033837</v>
      </c>
      <c r="AF28" s="132">
        <f ca="1">OFFSET(UHCL!D$242,'Discipline Analysis'!$A$3,0)</f>
        <v>1306786.8051977633</v>
      </c>
      <c r="AG28" s="132">
        <f ca="1">OFFSET(UHCL!E$242,'Discipline Analysis'!$A$3,0)</f>
        <v>286407.36303685186</v>
      </c>
      <c r="AH28" s="132">
        <f ca="1">OFFSET(UHCL!F$242,'Discipline Analysis'!$A$3,0)</f>
        <v>18789.892192663934</v>
      </c>
      <c r="AI28" s="132">
        <f ca="1">OFFSET(UHCL!G$242,'Discipline Analysis'!$A$3,0)</f>
        <v>0</v>
      </c>
      <c r="AJ28" s="178">
        <f t="shared" ca="1" si="6"/>
        <v>1848167.3437776174</v>
      </c>
      <c r="AK28" s="133">
        <f t="shared" ca="1" si="16"/>
        <v>7.5771524876534152E-3</v>
      </c>
      <c r="AL28" s="129">
        <f ca="1">OFFSET(UHCL!C$167,'Discipline Analysis'!$A$3,0)</f>
        <v>938411.37681591162</v>
      </c>
      <c r="AM28" s="132">
        <f ca="1">OFFSET(UHCL!D$167,'Discipline Analysis'!$A$3,0)</f>
        <v>2284257.4568395079</v>
      </c>
      <c r="AN28" s="132">
        <f ca="1">OFFSET(UHCL!E$167,'Discipline Analysis'!$A$3,0)</f>
        <v>1297565.4762285589</v>
      </c>
      <c r="AO28" s="132">
        <f ca="1">OFFSET(UHCL!F$167,'Discipline Analysis'!$A$3,0)</f>
        <v>72840.690116021506</v>
      </c>
      <c r="AP28" s="132">
        <f ca="1">OFFSET(UHCL!G$167,'Discipline Analysis'!$A$3,0)</f>
        <v>0</v>
      </c>
      <c r="AQ28" s="178">
        <f t="shared" ca="1" si="8"/>
        <v>4593075</v>
      </c>
      <c r="AR28" s="133">
        <f t="shared" ca="1" si="17"/>
        <v>6.8015954889617562E-3</v>
      </c>
    </row>
    <row r="29" spans="1:44" x14ac:dyDescent="0.2">
      <c r="A29" s="213" t="s">
        <v>712</v>
      </c>
      <c r="B29" s="129">
        <f ca="1">OFFSET(UHD!C$31,'Discipline Analysis'!$A$3,0)</f>
        <v>72853</v>
      </c>
      <c r="C29" s="132">
        <f ca="1">OFFSET(UHD!D$31,'Discipline Analysis'!$A$3,0)</f>
        <v>49158</v>
      </c>
      <c r="D29" s="132">
        <f ca="1">OFFSET(UHD!E$31,'Discipline Analysis'!$A$3,0)</f>
        <v>2403</v>
      </c>
      <c r="E29" s="132">
        <f ca="1">OFFSET(UHD!F$31,'Discipline Analysis'!$A$3,0)</f>
        <v>0</v>
      </c>
      <c r="F29" s="208">
        <f ca="1">OFFSET(UHD!G$31,'Discipline Analysis'!$A$3,0)</f>
        <v>0</v>
      </c>
      <c r="G29" s="178">
        <f t="shared" ca="1" si="10"/>
        <v>124414</v>
      </c>
      <c r="H29" s="130">
        <f ca="1">(B29/30)+(C29/30)+(D29/24)+(E29/18)+(F29/24)</f>
        <v>4167.1583333333328</v>
      </c>
      <c r="I29" s="131">
        <f t="shared" ca="1" si="12"/>
        <v>326.81621084952513</v>
      </c>
      <c r="J29" s="129">
        <f ca="1">OFFSET(UHD!C$115,'Discipline Analysis'!$A$3,0)</f>
        <v>6622632</v>
      </c>
      <c r="K29" s="132">
        <f ca="1">OFFSET(UHD!D$115,'Discipline Analysis'!$A$3,0)</f>
        <v>6122720</v>
      </c>
      <c r="L29" s="132">
        <f ca="1">OFFSET(UHD!E$115,'Discipline Analysis'!$A$3,0)</f>
        <v>953293</v>
      </c>
      <c r="M29" s="132">
        <f ca="1">OFFSET(UHD!F$115,'Discipline Analysis'!$A$3,0)</f>
        <v>0</v>
      </c>
      <c r="N29" s="132">
        <f ca="1">OFFSET(UHD!G$115,'Discipline Analysis'!$A$3,0)</f>
        <v>0</v>
      </c>
      <c r="O29" s="178">
        <f t="shared" ca="1" si="0"/>
        <v>13698645</v>
      </c>
      <c r="P29" s="209">
        <f t="shared" ca="1" si="13"/>
        <v>2.098802733035959E-2</v>
      </c>
      <c r="Q29" s="129">
        <f ca="1">OFFSET(UHD!C$192,'Discipline Analysis'!$A$3,0)</f>
        <v>5596820.4907355634</v>
      </c>
      <c r="R29" s="132">
        <f ca="1">OFFSET(UHD!D$192,'Discipline Analysis'!$A$3,0)</f>
        <v>5174342.2788758995</v>
      </c>
      <c r="S29" s="132">
        <f ca="1">OFFSET(UHD!E$192,'Discipline Analysis'!$A$3,0)</f>
        <v>805632.83541570453</v>
      </c>
      <c r="T29" s="132">
        <f ca="1">OFFSET(UHD!F$192,'Discipline Analysis'!$A$3,0)</f>
        <v>0</v>
      </c>
      <c r="U29" s="132">
        <f ca="1">OFFSET(UHD!G$192,'Discipline Analysis'!$A$3,0)</f>
        <v>0</v>
      </c>
      <c r="V29" s="178">
        <f t="shared" ca="1" si="2"/>
        <v>11576795.605027167</v>
      </c>
      <c r="W29" s="209">
        <f t="shared" ca="1" si="14"/>
        <v>2.5078315183556629E-2</v>
      </c>
      <c r="X29" s="129">
        <f ca="1">OFFSET(UHD!C$217,'Discipline Analysis'!$A$3,0)</f>
        <v>3223781.6288937316</v>
      </c>
      <c r="Y29" s="132">
        <f ca="1">OFFSET(UHD!D$217,'Discipline Analysis'!$A$3,0)</f>
        <v>5325629.9649402443</v>
      </c>
      <c r="Z29" s="132">
        <f ca="1">OFFSET(UHD!E$217,'Discipline Analysis'!$A$3,0)</f>
        <v>217332.59404821545</v>
      </c>
      <c r="AA29" s="132">
        <f ca="1">OFFSET(UHD!F$217,'Discipline Analysis'!$A$3,0)</f>
        <v>0</v>
      </c>
      <c r="AB29" s="132">
        <f ca="1">OFFSET(UHD!G$217,'Discipline Analysis'!$A$3,0)</f>
        <v>0</v>
      </c>
      <c r="AC29" s="178">
        <f t="shared" ca="1" si="4"/>
        <v>8766744.1878821906</v>
      </c>
      <c r="AD29" s="133">
        <f t="shared" ca="1" si="15"/>
        <v>2.4748212756696718E-2</v>
      </c>
      <c r="AE29" s="129">
        <f ca="1">OFFSET(UHD!C$242,'Discipline Analysis'!$A$3,0)</f>
        <v>1102109.6024653073</v>
      </c>
      <c r="AF29" s="132">
        <f ca="1">OFFSET(UHD!D$242,'Discipline Analysis'!$A$3,0)</f>
        <v>1820665.4789926845</v>
      </c>
      <c r="AG29" s="132">
        <f ca="1">OFFSET(UHD!E$242,'Discipline Analysis'!$A$3,0)</f>
        <v>74299.18226546493</v>
      </c>
      <c r="AH29" s="132">
        <f ca="1">OFFSET(UHD!F$242,'Discipline Analysis'!$A$3,0)</f>
        <v>0</v>
      </c>
      <c r="AI29" s="132">
        <f ca="1">OFFSET(UHD!G$242,'Discipline Analysis'!$A$3,0)</f>
        <v>0</v>
      </c>
      <c r="AJ29" s="178">
        <f t="shared" ca="1" si="6"/>
        <v>2997074.2637234572</v>
      </c>
      <c r="AK29" s="133">
        <f t="shared" ca="1" si="16"/>
        <v>1.2287463464556671E-2</v>
      </c>
      <c r="AL29" s="129">
        <f ca="1">OFFSET(UHD!C$167,'Discipline Analysis'!$A$3,0)</f>
        <v>1750700.5983362589</v>
      </c>
      <c r="AM29" s="132">
        <f ca="1">OFFSET(UHD!D$167,'Discipline Analysis'!$A$3,0)</f>
        <v>1618548.270150807</v>
      </c>
      <c r="AN29" s="132">
        <f ca="1">OFFSET(UHD!E$167,'Discipline Analysis'!$A$3,0)</f>
        <v>252004.13151293431</v>
      </c>
      <c r="AO29" s="132">
        <f ca="1">OFFSET(UHD!F$167,'Discipline Analysis'!$A$3,0)</f>
        <v>0</v>
      </c>
      <c r="AP29" s="132">
        <f ca="1">OFFSET(UHD!G$167,'Discipline Analysis'!$A$3,0)</f>
        <v>0</v>
      </c>
      <c r="AQ29" s="178">
        <f t="shared" ca="1" si="8"/>
        <v>3621253</v>
      </c>
      <c r="AR29" s="133">
        <f t="shared" ca="1" si="17"/>
        <v>5.3624854959235862E-3</v>
      </c>
    </row>
    <row r="30" spans="1:44" x14ac:dyDescent="0.2">
      <c r="A30" s="213" t="s">
        <v>713</v>
      </c>
      <c r="B30" s="129">
        <f ca="1">OFFSET(UHV!C$31,'Discipline Analysis'!$A$3,0)</f>
        <v>16209</v>
      </c>
      <c r="C30" s="132">
        <f ca="1">OFFSET(UHV!D$31,'Discipline Analysis'!$A$3,0)</f>
        <v>16684</v>
      </c>
      <c r="D30" s="132">
        <f ca="1">OFFSET(UHV!E$31,'Discipline Analysis'!$A$3,0)</f>
        <v>3795</v>
      </c>
      <c r="E30" s="132">
        <f ca="1">OFFSET(UHV!F$31,'Discipline Analysis'!$A$3,0)</f>
        <v>0</v>
      </c>
      <c r="F30" s="208">
        <f ca="1">OFFSET(UHV!G$31,'Discipline Analysis'!$A$3,0)</f>
        <v>0</v>
      </c>
      <c r="G30" s="178">
        <f t="shared" ca="1" si="10"/>
        <v>36688</v>
      </c>
      <c r="H30" s="130">
        <f t="shared" ca="1" si="11"/>
        <v>1254.5583333333334</v>
      </c>
      <c r="I30" s="131">
        <f t="shared" ca="1" si="12"/>
        <v>342.44062748821955</v>
      </c>
      <c r="J30" s="129">
        <f ca="1">OFFSET(UHV!C$115,'Discipline Analysis'!$A$3,0)</f>
        <v>1106363</v>
      </c>
      <c r="K30" s="132">
        <f ca="1">OFFSET(UHV!D$115,'Discipline Analysis'!$A$3,0)</f>
        <v>1379913</v>
      </c>
      <c r="L30" s="132">
        <f ca="1">OFFSET(UHV!E$115,'Discipline Analysis'!$A$3,0)</f>
        <v>899495</v>
      </c>
      <c r="M30" s="132">
        <f ca="1">OFFSET(UHV!F$115,'Discipline Analysis'!$A$3,0)</f>
        <v>0</v>
      </c>
      <c r="N30" s="132">
        <f ca="1">OFFSET(UHV!G$115,'Discipline Analysis'!$A$3,0)</f>
        <v>0</v>
      </c>
      <c r="O30" s="178">
        <f t="shared" ca="1" si="0"/>
        <v>3385771</v>
      </c>
      <c r="P30" s="209">
        <f t="shared" ca="1" si="13"/>
        <v>5.1874221342577253E-3</v>
      </c>
      <c r="Q30" s="129">
        <f ca="1">OFFSET(UHV!C$192,'Discipline Analysis'!$A$3,0)</f>
        <v>1051186.9041958556</v>
      </c>
      <c r="R30" s="132">
        <f ca="1">OFFSET(UHV!D$192,'Discipline Analysis'!$A$3,0)</f>
        <v>1311094.527320252</v>
      </c>
      <c r="S30" s="132">
        <f ca="1">OFFSET(UHV!E$192,'Discipline Analysis'!$A$3,0)</f>
        <v>854635.74287069554</v>
      </c>
      <c r="T30" s="132">
        <f ca="1">OFFSET(UHV!F$192,'Discipline Analysis'!$A$3,0)</f>
        <v>0</v>
      </c>
      <c r="U30" s="132">
        <f ca="1">OFFSET(UHV!G$192,'Discipline Analysis'!$A$3,0)</f>
        <v>0</v>
      </c>
      <c r="V30" s="178">
        <f t="shared" ca="1" si="2"/>
        <v>3216917.1743868031</v>
      </c>
      <c r="W30" s="209">
        <f t="shared" ca="1" si="14"/>
        <v>6.9686695326672248E-3</v>
      </c>
      <c r="X30" s="129">
        <f ca="1">OFFSET(UHV!C$217,'Discipline Analysis'!$A$3,0)</f>
        <v>858618.85576987488</v>
      </c>
      <c r="Y30" s="132">
        <f ca="1">OFFSET(UHV!D$217,'Discipline Analysis'!$A$3,0)</f>
        <v>1245705.5897840154</v>
      </c>
      <c r="Z30" s="132">
        <f ca="1">OFFSET(UHV!E$217,'Discipline Analysis'!$A$3,0)</f>
        <v>317149.67672574392</v>
      </c>
      <c r="AA30" s="132">
        <f ca="1">OFFSET(UHV!F$217,'Discipline Analysis'!$A$3,0)</f>
        <v>0</v>
      </c>
      <c r="AB30" s="132">
        <f ca="1">OFFSET(UHV!G$217,'Discipline Analysis'!$A$3,0)</f>
        <v>0</v>
      </c>
      <c r="AC30" s="178">
        <f t="shared" ca="1" si="4"/>
        <v>2421474.1222796342</v>
      </c>
      <c r="AD30" s="133">
        <f t="shared" ca="1" si="15"/>
        <v>6.8357369028568199E-3</v>
      </c>
      <c r="AE30" s="129">
        <f ca="1">OFFSET(UHV!C$242,'Discipline Analysis'!$A$3,0)</f>
        <v>501169.08879813453</v>
      </c>
      <c r="AF30" s="132">
        <f ca="1">OFFSET(UHV!D$242,'Discipline Analysis'!$A$3,0)</f>
        <v>727108.57809314597</v>
      </c>
      <c r="AG30" s="132">
        <f ca="1">OFFSET(UHV!E$242,'Discipline Analysis'!$A$3,0)</f>
        <v>185117.77773008079</v>
      </c>
      <c r="AH30" s="132">
        <f ca="1">OFFSET(UHV!F$242,'Discipline Analysis'!$A$3,0)</f>
        <v>0</v>
      </c>
      <c r="AI30" s="132">
        <f ca="1">OFFSET(UHV!G$242,'Discipline Analysis'!$A$3,0)</f>
        <v>0</v>
      </c>
      <c r="AJ30" s="178">
        <f t="shared" ca="1" si="6"/>
        <v>1413395.4446213613</v>
      </c>
      <c r="AK30" s="133">
        <f t="shared" ca="1" si="16"/>
        <v>5.7946661839402055E-3</v>
      </c>
      <c r="AL30" s="129">
        <f ca="1">OFFSET(UHV!C$167,'Discipline Analysis'!$A$3,0)</f>
        <v>694678.26594060846</v>
      </c>
      <c r="AM30" s="132">
        <f ca="1">OFFSET(UHV!D$167,'Discipline Analysis'!$A$3,0)</f>
        <v>866438.56490944012</v>
      </c>
      <c r="AN30" s="132">
        <f ca="1">OFFSET(UHV!E$167,'Discipline Analysis'!$A$3,0)</f>
        <v>564787.16914995143</v>
      </c>
      <c r="AO30" s="132">
        <f ca="1">OFFSET(UHV!F$167,'Discipline Analysis'!$A$3,0)</f>
        <v>0</v>
      </c>
      <c r="AP30" s="132">
        <f ca="1">OFFSET(UHV!G$167,'Discipline Analysis'!$A$3,0)</f>
        <v>0</v>
      </c>
      <c r="AQ30" s="178">
        <f t="shared" ca="1" si="8"/>
        <v>2125904</v>
      </c>
      <c r="AR30" s="133">
        <f t="shared" ca="1" si="17"/>
        <v>3.1481173410766758E-3</v>
      </c>
    </row>
    <row r="31" spans="1:44" x14ac:dyDescent="0.2">
      <c r="A31" s="213" t="s">
        <v>691</v>
      </c>
      <c r="B31" s="129">
        <f ca="1">OFFSET(MID!C$31,'Discipline Analysis'!$A$3,0)</f>
        <v>40511</v>
      </c>
      <c r="C31" s="132">
        <f ca="1">OFFSET(MID!D$31,'Discipline Analysis'!$A$3,0)</f>
        <v>10943</v>
      </c>
      <c r="D31" s="132">
        <f ca="1">OFFSET(MID!E$31,'Discipline Analysis'!$A$3,0)</f>
        <v>1771</v>
      </c>
      <c r="E31" s="132">
        <f ca="1">OFFSET(MID!F$31,'Discipline Analysis'!$A$3,0)</f>
        <v>0</v>
      </c>
      <c r="F31" s="208">
        <f ca="1">OFFSET(MID!G$31,'Discipline Analysis'!$A$3,0)</f>
        <v>0</v>
      </c>
      <c r="G31" s="178">
        <f t="shared" ca="1" si="10"/>
        <v>53225</v>
      </c>
      <c r="H31" s="130">
        <f t="shared" ca="1" si="11"/>
        <v>1788.925</v>
      </c>
      <c r="I31" s="131">
        <f t="shared" ca="1" si="12"/>
        <v>450.23854058765801</v>
      </c>
      <c r="J31" s="129">
        <f ca="1">OFFSET(MID!C$115,'Discipline Analysis'!$A$3,0)</f>
        <v>3355029</v>
      </c>
      <c r="K31" s="132">
        <f ca="1">OFFSET(MID!D$115,'Discipline Analysis'!$A$3,0)</f>
        <v>1493924</v>
      </c>
      <c r="L31" s="132">
        <f ca="1">OFFSET(MID!E$115,'Discipline Analysis'!$A$3,0)</f>
        <v>759134</v>
      </c>
      <c r="M31" s="132">
        <f ca="1">OFFSET(MID!F$115,'Discipline Analysis'!$A$3,0)</f>
        <v>0</v>
      </c>
      <c r="N31" s="132">
        <f ca="1">OFFSET(MID!G$115,'Discipline Analysis'!$A$3,0)</f>
        <v>0</v>
      </c>
      <c r="O31" s="178">
        <f t="shared" ca="1" si="0"/>
        <v>5608087</v>
      </c>
      <c r="P31" s="209">
        <f t="shared" ca="1" si="13"/>
        <v>8.5922865529425956E-3</v>
      </c>
      <c r="Q31" s="129">
        <f ca="1">OFFSET(MID!C$192,'Discipline Analysis'!$A$3,0)</f>
        <v>2766048.3039936009</v>
      </c>
      <c r="R31" s="132">
        <f ca="1">OFFSET(MID!D$192,'Discipline Analysis'!$A$3,0)</f>
        <v>1231663.2573057746</v>
      </c>
      <c r="S31" s="132">
        <f ca="1">OFFSET(MID!E$192,'Discipline Analysis'!$A$3,0)</f>
        <v>625866.8146248149</v>
      </c>
      <c r="T31" s="132">
        <f ca="1">OFFSET(MID!F$192,'Discipline Analysis'!$A$3,0)</f>
        <v>0</v>
      </c>
      <c r="U31" s="132">
        <f ca="1">OFFSET(MID!G$192,'Discipline Analysis'!$A$3,0)</f>
        <v>0</v>
      </c>
      <c r="V31" s="178">
        <f t="shared" ca="1" si="2"/>
        <v>4623578.3759241905</v>
      </c>
      <c r="W31" s="209">
        <f t="shared" ca="1" si="14"/>
        <v>1.001585928812221E-2</v>
      </c>
      <c r="X31" s="129">
        <f ca="1">OFFSET(MID!C$217,'Discipline Analysis'!$A$3,0)</f>
        <v>1880838.4538031016</v>
      </c>
      <c r="Y31" s="132">
        <f ca="1">OFFSET(MID!D$217,'Discipline Analysis'!$A$3,0)</f>
        <v>964489.96631699207</v>
      </c>
      <c r="Z31" s="132">
        <f ca="1">OFFSET(MID!E$217,'Discipline Analysis'!$A$3,0)</f>
        <v>170914.13659247482</v>
      </c>
      <c r="AA31" s="132">
        <f ca="1">OFFSET(MID!F$217,'Discipline Analysis'!$A$3,0)</f>
        <v>0</v>
      </c>
      <c r="AB31" s="132">
        <f ca="1">OFFSET(MID!G$217,'Discipline Analysis'!$A$3,0)</f>
        <v>0</v>
      </c>
      <c r="AC31" s="178">
        <f t="shared" ca="1" si="4"/>
        <v>3016242.5567125683</v>
      </c>
      <c r="AD31" s="133">
        <f t="shared" ca="1" si="15"/>
        <v>8.514747427272441E-3</v>
      </c>
      <c r="AE31" s="129">
        <f ca="1">OFFSET(MID!C$242,'Discipline Analysis'!$A$3,0)</f>
        <v>2882914.1368626775</v>
      </c>
      <c r="AF31" s="132">
        <f ca="1">OFFSET(MID!D$242,'Discipline Analysis'!$A$3,0)</f>
        <v>1478352.2493041016</v>
      </c>
      <c r="AG31" s="132">
        <f ca="1">OFFSET(MID!E$242,'Discipline Analysis'!$A$3,0)</f>
        <v>261974.00397456277</v>
      </c>
      <c r="AH31" s="132">
        <f ca="1">OFFSET(MID!F$242,'Discipline Analysis'!$A$3,0)</f>
        <v>0</v>
      </c>
      <c r="AI31" s="132">
        <f ca="1">OFFSET(MID!G$242,'Discipline Analysis'!$A$3,0)</f>
        <v>0</v>
      </c>
      <c r="AJ31" s="178">
        <f t="shared" ca="1" si="6"/>
        <v>4623240.3901413418</v>
      </c>
      <c r="AK31" s="133">
        <f t="shared" ca="1" si="16"/>
        <v>1.8954451035573732E-2</v>
      </c>
      <c r="AL31" s="129">
        <f ca="1">OFFSET(MID!C$167,'Discipline Analysis'!$A$3,0)</f>
        <v>3645006.5737464488</v>
      </c>
      <c r="AM31" s="132">
        <f ca="1">OFFSET(MID!D$167,'Discipline Analysis'!$A$3,0)</f>
        <v>1623044.9276824701</v>
      </c>
      <c r="AN31" s="132">
        <f ca="1">OFFSET(MID!E$167,'Discipline Analysis'!$A$3,0)</f>
        <v>824746.49857108132</v>
      </c>
      <c r="AO31" s="132">
        <f ca="1">OFFSET(MID!F$167,'Discipline Analysis'!$A$3,0)</f>
        <v>0</v>
      </c>
      <c r="AP31" s="132">
        <f ca="1">OFFSET(MID!G$167,'Discipline Analysis'!$A$3,0)</f>
        <v>0</v>
      </c>
      <c r="AQ31" s="178">
        <f t="shared" ca="1" si="8"/>
        <v>6092798</v>
      </c>
      <c r="AR31" s="133">
        <f t="shared" ca="1" si="17"/>
        <v>9.0224408249277906E-3</v>
      </c>
    </row>
    <row r="32" spans="1:44" x14ac:dyDescent="0.2">
      <c r="A32" s="213" t="s">
        <v>96</v>
      </c>
      <c r="B32" s="129">
        <f ca="1">OFFSET(UNT!C$31,'Discipline Analysis'!$A$3,0)</f>
        <v>236186</v>
      </c>
      <c r="C32" s="132">
        <f ca="1">OFFSET(UNT!D$31,'Discipline Analysis'!$A$3,0)</f>
        <v>121477</v>
      </c>
      <c r="D32" s="132">
        <f ca="1">OFFSET(UNT!E$31,'Discipline Analysis'!$A$3,0)</f>
        <v>20557</v>
      </c>
      <c r="E32" s="132">
        <f ca="1">OFFSET(UNT!F$31,'Discipline Analysis'!$A$3,0)</f>
        <v>7800</v>
      </c>
      <c r="F32" s="208">
        <f ca="1">OFFSET(UNT!G$31,'Discipline Analysis'!$A$3,0)</f>
        <v>0</v>
      </c>
      <c r="G32" s="178">
        <f t="shared" ca="1" si="10"/>
        <v>386020</v>
      </c>
      <c r="H32" s="130">
        <f t="shared" ca="1" si="11"/>
        <v>13211.975</v>
      </c>
      <c r="I32" s="131">
        <f t="shared" ca="1" si="12"/>
        <v>366.88970537822019</v>
      </c>
      <c r="J32" s="129">
        <f ca="1">OFFSET(UNT!C$115,'Discipline Analysis'!$A$3,0)</f>
        <v>13997728.159044394</v>
      </c>
      <c r="K32" s="132">
        <f ca="1">OFFSET(UNT!D$115,'Discipline Analysis'!$A$3,0)</f>
        <v>10942214.342083519</v>
      </c>
      <c r="L32" s="132">
        <f ca="1">OFFSET(UNT!E$115,'Discipline Analysis'!$A$3,0)</f>
        <v>7029897.580317351</v>
      </c>
      <c r="M32" s="132">
        <f ca="1">OFFSET(UNT!F$115,'Discipline Analysis'!$A$3,0)</f>
        <v>5621024.1397322249</v>
      </c>
      <c r="N32" s="132">
        <f ca="1">OFFSET(UNT!G$115,'Discipline Analysis'!$A$3,0)</f>
        <v>0</v>
      </c>
      <c r="O32" s="178">
        <f t="shared" ca="1" si="0"/>
        <v>37590864.221177489</v>
      </c>
      <c r="P32" s="209">
        <f t="shared" ca="1" si="13"/>
        <v>5.7593877762794024E-2</v>
      </c>
      <c r="Q32" s="129">
        <f ca="1">OFFSET(UNT!C$192,'Discipline Analysis'!$A$3,0)</f>
        <v>8430110.1773751527</v>
      </c>
      <c r="R32" s="132">
        <f ca="1">OFFSET(UNT!D$192,'Discipline Analysis'!$A$3,0)</f>
        <v>6589931.6974959755</v>
      </c>
      <c r="S32" s="132">
        <f ca="1">OFFSET(UNT!E$192,'Discipline Analysis'!$A$3,0)</f>
        <v>4233744.9666392189</v>
      </c>
      <c r="T32" s="132">
        <f ca="1">OFFSET(UNT!F$192,'Discipline Analysis'!$A$3,0)</f>
        <v>3385253.1117351693</v>
      </c>
      <c r="U32" s="132">
        <f ca="1">OFFSET(UNT!G$192,'Discipline Analysis'!$A$3,0)</f>
        <v>0</v>
      </c>
      <c r="V32" s="178">
        <f t="shared" ca="1" si="2"/>
        <v>22639039.953245517</v>
      </c>
      <c r="W32" s="209">
        <f t="shared" ca="1" si="14"/>
        <v>4.9041980075564262E-2</v>
      </c>
      <c r="X32" s="129">
        <f ca="1">OFFSET(UNT!C$217,'Discipline Analysis'!$A$3,0)</f>
        <v>7213177.9245271608</v>
      </c>
      <c r="Y32" s="132">
        <f ca="1">OFFSET(UNT!D$217,'Discipline Analysis'!$A$3,0)</f>
        <v>7644705.5666475398</v>
      </c>
      <c r="Z32" s="132">
        <f ca="1">OFFSET(UNT!E$217,'Discipline Analysis'!$A$3,0)</f>
        <v>1154995.5137238805</v>
      </c>
      <c r="AA32" s="132">
        <f ca="1">OFFSET(UNT!F$217,'Discipline Analysis'!$A$3,0)</f>
        <v>691380.33390736766</v>
      </c>
      <c r="AB32" s="132">
        <f ca="1">OFFSET(UNT!G$217,'Discipline Analysis'!$A$3,0)</f>
        <v>0</v>
      </c>
      <c r="AC32" s="178">
        <f t="shared" ca="1" si="4"/>
        <v>16704259.338805949</v>
      </c>
      <c r="AD32" s="133">
        <f t="shared" ca="1" si="15"/>
        <v>4.7155540894101775E-2</v>
      </c>
      <c r="AE32" s="129">
        <f ca="1">OFFSET(UNT!C$242,'Discipline Analysis'!$A$3,0)</f>
        <v>9653070.2215565965</v>
      </c>
      <c r="AF32" s="132">
        <f ca="1">OFFSET(UNT!D$242,'Discipline Analysis'!$A$3,0)</f>
        <v>10230564.174362956</v>
      </c>
      <c r="AG32" s="132">
        <f ca="1">OFFSET(UNT!E$242,'Discipline Analysis'!$A$3,0)</f>
        <v>1545678.3287777158</v>
      </c>
      <c r="AH32" s="132">
        <f ca="1">OFFSET(UNT!F$242,'Discipline Analysis'!$A$3,0)</f>
        <v>925243.0735581168</v>
      </c>
      <c r="AI32" s="132">
        <f ca="1">OFFSET(UNT!G$242,'Discipline Analysis'!$A$3,0)</f>
        <v>0</v>
      </c>
      <c r="AJ32" s="178">
        <f t="shared" ca="1" si="6"/>
        <v>22354555.798255388</v>
      </c>
      <c r="AK32" s="133">
        <f t="shared" ca="1" si="16"/>
        <v>9.1649643441335027E-2</v>
      </c>
      <c r="AL32" s="129">
        <f ca="1">OFFSET(UNT!C$167,'Discipline Analysis'!$A$3,0)</f>
        <v>15765438.055097746</v>
      </c>
      <c r="AM32" s="132">
        <f ca="1">OFFSET(UNT!D$167,'Discipline Analysis'!$A$3,0)</f>
        <v>12324057.1923992</v>
      </c>
      <c r="AN32" s="132">
        <f ca="1">OFFSET(UNT!E$167,'Discipline Analysis'!$A$3,0)</f>
        <v>7917671.6090578027</v>
      </c>
      <c r="AO32" s="132">
        <f ca="1">OFFSET(UNT!F$167,'Discipline Analysis'!$A$3,0)</f>
        <v>6330877.9020614531</v>
      </c>
      <c r="AP32" s="132">
        <f ca="1">OFFSET(UNT!G$167,'Discipline Analysis'!$A$3,0)</f>
        <v>0</v>
      </c>
      <c r="AQ32" s="178">
        <f t="shared" ca="1" si="8"/>
        <v>42338044.758616202</v>
      </c>
      <c r="AR32" s="133">
        <f t="shared" ca="1" si="17"/>
        <v>6.2695743971449391E-2</v>
      </c>
    </row>
    <row r="33" spans="1:44" x14ac:dyDescent="0.2">
      <c r="A33" s="214" t="s">
        <v>714</v>
      </c>
      <c r="B33" s="129">
        <f ca="1">OFFSET(UNTD!C$31,'Discipline Analysis'!$A$3,0)</f>
        <v>19656</v>
      </c>
      <c r="C33" s="132">
        <f ca="1">OFFSET(UNTD!D$31,'Discipline Analysis'!$A$3,0)</f>
        <v>17633</v>
      </c>
      <c r="D33" s="132">
        <f ca="1">OFFSET(UNTD!E$31,'Discipline Analysis'!$A$3,0)</f>
        <v>2922</v>
      </c>
      <c r="E33" s="132">
        <f ca="1">OFFSET(UNTD!F$31,'Discipline Analysis'!$A$3,0)</f>
        <v>0</v>
      </c>
      <c r="F33" s="208">
        <f ca="1">OFFSET(UNTD!G$31,'Discipline Analysis'!$A$3,0)</f>
        <v>0</v>
      </c>
      <c r="G33" s="178">
        <f t="shared" ca="1" si="10"/>
        <v>40211</v>
      </c>
      <c r="H33" s="130">
        <f t="shared" ca="1" si="11"/>
        <v>1364.7166666666667</v>
      </c>
      <c r="I33" s="131">
        <f t="shared" ca="1" si="12"/>
        <v>351.65928733198649</v>
      </c>
      <c r="J33" s="129">
        <f ca="1">OFFSET(UNTD!C$115,'Discipline Analysis'!$A$3,0)</f>
        <v>1379870</v>
      </c>
      <c r="K33" s="132">
        <f ca="1">OFFSET(UNTD!D$115,'Discipline Analysis'!$A$3,0)</f>
        <v>780277</v>
      </c>
      <c r="L33" s="132">
        <f ca="1">OFFSET(UNTD!E$115,'Discipline Analysis'!$A$3,0)</f>
        <v>384635</v>
      </c>
      <c r="M33" s="132">
        <f ca="1">OFFSET(UNTD!F$115,'Discipline Analysis'!$A$3,0)</f>
        <v>0</v>
      </c>
      <c r="N33" s="132">
        <f ca="1">OFFSET(UNTD!G$115,'Discipline Analysis'!$A$3,0)</f>
        <v>0</v>
      </c>
      <c r="O33" s="178">
        <f t="shared" ca="1" si="0"/>
        <v>2544782</v>
      </c>
      <c r="P33" s="209">
        <f t="shared" ca="1" si="13"/>
        <v>3.8989224237730912E-3</v>
      </c>
      <c r="Q33" s="129">
        <f ca="1">OFFSET(UNTD!C$192,'Discipline Analysis'!$A$3,0)</f>
        <v>994339.98317042319</v>
      </c>
      <c r="R33" s="132">
        <f ca="1">OFFSET(UNTD!D$192,'Discipline Analysis'!$A$3,0)</f>
        <v>562270.8074298799</v>
      </c>
      <c r="S33" s="132">
        <f ca="1">OFFSET(UNTD!E$192,'Discipline Analysis'!$A$3,0)</f>
        <v>277169.55903581914</v>
      </c>
      <c r="T33" s="132">
        <f ca="1">OFFSET(UNTD!F$192,'Discipline Analysis'!$A$3,0)</f>
        <v>0</v>
      </c>
      <c r="U33" s="132">
        <f ca="1">OFFSET(UNTD!G$192,'Discipline Analysis'!$A$3,0)</f>
        <v>0</v>
      </c>
      <c r="V33" s="178">
        <f t="shared" ca="1" si="2"/>
        <v>1833780.3496361221</v>
      </c>
      <c r="W33" s="209">
        <f t="shared" ca="1" si="14"/>
        <v>3.9724396244516253E-3</v>
      </c>
      <c r="X33" s="129">
        <f ca="1">OFFSET(UNTD!C$217,'Discipline Analysis'!$A$3,0)</f>
        <v>906892.35691705369</v>
      </c>
      <c r="Y33" s="132">
        <f ca="1">OFFSET(UNTD!D$217,'Discipline Analysis'!$A$3,0)</f>
        <v>1843293.4049935348</v>
      </c>
      <c r="Z33" s="132">
        <f ca="1">OFFSET(UNTD!E$217,'Discipline Analysis'!$A$3,0)</f>
        <v>265002.15194873366</v>
      </c>
      <c r="AA33" s="132">
        <f ca="1">OFFSET(UNTD!F$217,'Discipline Analysis'!$A$3,0)</f>
        <v>0</v>
      </c>
      <c r="AB33" s="132">
        <f ca="1">OFFSET(UNTD!G$217,'Discipline Analysis'!$A$3,0)</f>
        <v>0</v>
      </c>
      <c r="AC33" s="178">
        <f t="shared" ca="1" si="4"/>
        <v>3015187.9138593222</v>
      </c>
      <c r="AD33" s="133">
        <f t="shared" ca="1" si="15"/>
        <v>8.5117702073199599E-3</v>
      </c>
      <c r="AE33" s="129">
        <f ca="1">OFFSET(UNTD!C$242,'Discipline Analysis'!$A$3,0)</f>
        <v>994826.30688789161</v>
      </c>
      <c r="AF33" s="132">
        <f ca="1">OFFSET(UNTD!D$242,'Discipline Analysis'!$A$3,0)</f>
        <v>2022022.5218727298</v>
      </c>
      <c r="AG33" s="132">
        <f ca="1">OFFSET(UNTD!E$242,'Discipline Analysis'!$A$3,0)</f>
        <v>290697.24772706942</v>
      </c>
      <c r="AH33" s="132">
        <f ca="1">OFFSET(UNTD!F$242,'Discipline Analysis'!$A$3,0)</f>
        <v>0</v>
      </c>
      <c r="AI33" s="132">
        <f ca="1">OFFSET(UNTD!G$242,'Discipline Analysis'!$A$3,0)</f>
        <v>0</v>
      </c>
      <c r="AJ33" s="178">
        <f t="shared" ca="1" si="6"/>
        <v>3307546.0764876907</v>
      </c>
      <c r="AK33" s="133">
        <f t="shared" ca="1" si="16"/>
        <v>1.356034185208641E-2</v>
      </c>
      <c r="AL33" s="129">
        <f ca="1">OFFSET(UNTD!C$167,'Discipline Analysis'!$A$3,0)</f>
        <v>1864895.6009002242</v>
      </c>
      <c r="AM33" s="132">
        <f ca="1">OFFSET(UNTD!D$167,'Discipline Analysis'!$A$3,0)</f>
        <v>1054545.0982944947</v>
      </c>
      <c r="AN33" s="132">
        <f ca="1">OFFSET(UNTD!E$167,'Discipline Analysis'!$A$3,0)</f>
        <v>519834.56372865394</v>
      </c>
      <c r="AO33" s="132">
        <f ca="1">OFFSET(UNTD!F$167,'Discipline Analysis'!$A$3,0)</f>
        <v>0</v>
      </c>
      <c r="AP33" s="132">
        <f ca="1">OFFSET(UNTD!G$167,'Discipline Analysis'!$A$3,0)</f>
        <v>0</v>
      </c>
      <c r="AQ33" s="178">
        <f t="shared" ca="1" si="8"/>
        <v>3439275.2629233729</v>
      </c>
      <c r="AR33" s="133">
        <f t="shared" ca="1" si="17"/>
        <v>5.0930061263091443E-3</v>
      </c>
    </row>
    <row r="34" spans="1:44" x14ac:dyDescent="0.2">
      <c r="A34" s="213" t="s">
        <v>102</v>
      </c>
      <c r="B34" s="129">
        <f ca="1">OFFSET(SFASU!C$31,'Discipline Analysis'!$A$3,0)</f>
        <v>91916</v>
      </c>
      <c r="C34" s="132">
        <f ca="1">OFFSET(SFASU!D$31,'Discipline Analysis'!$A$3,0)</f>
        <v>18266</v>
      </c>
      <c r="D34" s="132">
        <f ca="1">OFFSET(SFASU!E$31,'Discipline Analysis'!$A$3,0)</f>
        <v>2897</v>
      </c>
      <c r="E34" s="132">
        <f ca="1">OFFSET(SFASU!F$31,'Discipline Analysis'!$A$3,0)</f>
        <v>403</v>
      </c>
      <c r="F34" s="208">
        <f ca="1">OFFSET(SFASU!G$31,'Discipline Analysis'!$A$3,0)</f>
        <v>0</v>
      </c>
      <c r="G34" s="178">
        <f t="shared" ca="1" si="10"/>
        <v>113482</v>
      </c>
      <c r="H34" s="130">
        <f t="shared" ca="1" si="11"/>
        <v>3815.8305555555557</v>
      </c>
      <c r="I34" s="131">
        <f t="shared" ca="1" si="12"/>
        <v>377.53595138565908</v>
      </c>
      <c r="J34" s="129">
        <f ca="1">OFFSET(SFASU!C$115,'Discipline Analysis'!$A$3,0)</f>
        <v>8186919</v>
      </c>
      <c r="K34" s="132">
        <f ca="1">OFFSET(SFASU!D$115,'Discipline Analysis'!$A$3,0)</f>
        <v>2780686</v>
      </c>
      <c r="L34" s="132">
        <f ca="1">OFFSET(SFASU!E$115,'Discipline Analysis'!$A$3,0)</f>
        <v>1327632</v>
      </c>
      <c r="M34" s="132">
        <f ca="1">OFFSET(SFASU!F$115,'Discipline Analysis'!$A$3,0)</f>
        <v>259701</v>
      </c>
      <c r="N34" s="132">
        <f ca="1">OFFSET(SFASU!G$115,'Discipline Analysis'!$A$3,0)</f>
        <v>0</v>
      </c>
      <c r="O34" s="178">
        <f t="shared" ca="1" si="0"/>
        <v>12554938</v>
      </c>
      <c r="P34" s="209">
        <f t="shared" ca="1" si="13"/>
        <v>1.9235726006110104E-2</v>
      </c>
      <c r="Q34" s="129">
        <f ca="1">OFFSET(SFASU!C$192,'Discipline Analysis'!$A$3,0)</f>
        <v>4210328.4104475724</v>
      </c>
      <c r="R34" s="132">
        <f ca="1">OFFSET(SFASU!D$192,'Discipline Analysis'!$A$3,0)</f>
        <v>1430037.5106109905</v>
      </c>
      <c r="S34" s="132">
        <f ca="1">OFFSET(SFASU!E$192,'Discipline Analysis'!$A$3,0)</f>
        <v>682768.05086496286</v>
      </c>
      <c r="T34" s="132">
        <f ca="1">OFFSET(SFASU!F$192,'Discipline Analysis'!$A$3,0)</f>
        <v>133557.75213137505</v>
      </c>
      <c r="U34" s="132">
        <f ca="1">OFFSET(SFASU!G$192,'Discipline Analysis'!$A$3,0)</f>
        <v>0</v>
      </c>
      <c r="V34" s="178">
        <f t="shared" ca="1" si="2"/>
        <v>6456691.7240549009</v>
      </c>
      <c r="W34" s="209">
        <f t="shared" ca="1" si="14"/>
        <v>1.398685401585532E-2</v>
      </c>
      <c r="X34" s="129">
        <f ca="1">OFFSET(SFASU!C$217,'Discipline Analysis'!$A$3,0)</f>
        <v>7227211.8816733696</v>
      </c>
      <c r="Y34" s="132">
        <f ca="1">OFFSET(SFASU!D$217,'Discipline Analysis'!$A$3,0)</f>
        <v>2347020.8032716145</v>
      </c>
      <c r="Z34" s="132">
        <f ca="1">OFFSET(SFASU!E$217,'Discipline Analysis'!$A$3,0)</f>
        <v>392449.36542435997</v>
      </c>
      <c r="AA34" s="132">
        <f ca="1">OFFSET(SFASU!F$217,'Discipline Analysis'!$A$3,0)</f>
        <v>64062.328998714758</v>
      </c>
      <c r="AB34" s="132">
        <f ca="1">OFFSET(SFASU!G$217,'Discipline Analysis'!$A$3,0)</f>
        <v>0</v>
      </c>
      <c r="AC34" s="178">
        <f t="shared" ca="1" si="4"/>
        <v>10030744.379368057</v>
      </c>
      <c r="AD34" s="133">
        <f t="shared" ca="1" si="15"/>
        <v>2.8316441165441294E-2</v>
      </c>
      <c r="AE34" s="129">
        <f ca="1">OFFSET(SFASU!C$242,'Discipline Analysis'!$A$3,0)</f>
        <v>3342608.1597039802</v>
      </c>
      <c r="AF34" s="132">
        <f ca="1">OFFSET(SFASU!D$242,'Discipline Analysis'!$A$3,0)</f>
        <v>1085504.4817358032</v>
      </c>
      <c r="AG34" s="132">
        <f ca="1">OFFSET(SFASU!E$242,'Discipline Analysis'!$A$3,0)</f>
        <v>181509.06222419802</v>
      </c>
      <c r="AH34" s="132">
        <f ca="1">OFFSET(SFASU!F$242,'Discipline Analysis'!$A$3,0)</f>
        <v>29629.028060426055</v>
      </c>
      <c r="AI34" s="132">
        <f ca="1">OFFSET(SFASU!G$242,'Discipline Analysis'!$A$3,0)</f>
        <v>0</v>
      </c>
      <c r="AJ34" s="178">
        <f t="shared" ca="1" si="6"/>
        <v>4639250.7317244075</v>
      </c>
      <c r="AK34" s="133">
        <f t="shared" ca="1" si="16"/>
        <v>1.9020090545958299E-2</v>
      </c>
      <c r="AL34" s="129">
        <f ca="1">OFFSET(SFASU!C$167,'Discipline Analysis'!$A$3,0)</f>
        <v>5983805.3972516628</v>
      </c>
      <c r="AM34" s="132">
        <f ca="1">OFFSET(SFASU!D$167,'Discipline Analysis'!$A$3,0)</f>
        <v>2027697.4846118714</v>
      </c>
      <c r="AN34" s="132">
        <f ca="1">OFFSET(SFASU!E$167,'Discipline Analysis'!$A$3,0)</f>
        <v>962417.87861636595</v>
      </c>
      <c r="AO34" s="132">
        <f ca="1">OFFSET(SFASU!F$167,'Discipline Analysis'!$A$3,0)</f>
        <v>187989.23952009957</v>
      </c>
      <c r="AP34" s="132">
        <f ca="1">OFFSET(SFASU!G$167,'Discipline Analysis'!$A$3,0)</f>
        <v>0</v>
      </c>
      <c r="AQ34" s="178">
        <f t="shared" ca="1" si="8"/>
        <v>9161910</v>
      </c>
      <c r="AR34" s="133">
        <f t="shared" ca="1" si="17"/>
        <v>1.3567295488593938E-2</v>
      </c>
    </row>
    <row r="35" spans="1:44" x14ac:dyDescent="0.2">
      <c r="A35" s="213" t="s">
        <v>112</v>
      </c>
      <c r="B35" s="129">
        <f ca="1">OFFSET(TSU!C$31,'Discipline Analysis'!$A$3,0)</f>
        <v>86203</v>
      </c>
      <c r="C35" s="132">
        <f ca="1">OFFSET(TSU!D$31,'Discipline Analysis'!$A$3,0)</f>
        <v>12172</v>
      </c>
      <c r="D35" s="132">
        <f ca="1">OFFSET(TSU!E$31,'Discipline Analysis'!$A$3,0)</f>
        <v>6009</v>
      </c>
      <c r="E35" s="132">
        <f ca="1">OFFSET(TSU!F$31,'Discipline Analysis'!$A$3,0)</f>
        <v>447</v>
      </c>
      <c r="F35" s="208">
        <f ca="1">OFFSET(TSU!G$31,'Discipline Analysis'!$A$3,0)</f>
        <v>0</v>
      </c>
      <c r="G35" s="178">
        <f t="shared" ca="1" si="10"/>
        <v>104831</v>
      </c>
      <c r="H35" s="130">
        <f t="shared" ca="1" si="11"/>
        <v>3554.3750000000005</v>
      </c>
      <c r="I35" s="131">
        <f t="shared" ca="1" si="12"/>
        <v>465.2551542812044</v>
      </c>
      <c r="J35" s="129">
        <f ca="1">OFFSET(TSU!C$115,'Discipline Analysis'!$A$3,0)</f>
        <v>4914939.71</v>
      </c>
      <c r="K35" s="132">
        <f ca="1">OFFSET(TSU!D$115,'Discipline Analysis'!$A$3,0)</f>
        <v>1557556.23</v>
      </c>
      <c r="L35" s="132">
        <f ca="1">OFFSET(TSU!E$115,'Discipline Analysis'!$A$3,0)</f>
        <v>2279145.54</v>
      </c>
      <c r="M35" s="132">
        <f ca="1">OFFSET(TSU!F$115,'Discipline Analysis'!$A$3,0)</f>
        <v>52837.1</v>
      </c>
      <c r="N35" s="132">
        <f ca="1">OFFSET(TSU!G$115,'Discipline Analysis'!$A$3,0)</f>
        <v>0</v>
      </c>
      <c r="O35" s="178">
        <f t="shared" ca="1" si="0"/>
        <v>8804478.5800000001</v>
      </c>
      <c r="P35" s="209">
        <f t="shared" ca="1" si="13"/>
        <v>1.348955586969409E-2</v>
      </c>
      <c r="Q35" s="129">
        <f ca="1">OFFSET(TSU!C$192,'Discipline Analysis'!$A$3,0)</f>
        <v>2259524.919060031</v>
      </c>
      <c r="R35" s="132">
        <f ca="1">OFFSET(TSU!D$192,'Discipline Analysis'!$A$3,0)</f>
        <v>716048.88811997196</v>
      </c>
      <c r="S35" s="132">
        <f ca="1">OFFSET(TSU!E$192,'Discipline Analysis'!$A$3,0)</f>
        <v>1047782.1592229727</v>
      </c>
      <c r="T35" s="132">
        <f ca="1">OFFSET(TSU!F$192,'Discipline Analysis'!$A$3,0)</f>
        <v>24290.581603261777</v>
      </c>
      <c r="U35" s="132">
        <f ca="1">OFFSET(TSU!G$192,'Discipline Analysis'!$A$3,0)</f>
        <v>0</v>
      </c>
      <c r="V35" s="178">
        <f t="shared" ca="1" si="2"/>
        <v>4047646.548006237</v>
      </c>
      <c r="W35" s="209">
        <f t="shared" ca="1" si="14"/>
        <v>8.7682429012097239E-3</v>
      </c>
      <c r="X35" s="129">
        <f ca="1">OFFSET(TSU!C$217,'Discipline Analysis'!$A$3,0)</f>
        <v>12501042.588185042</v>
      </c>
      <c r="Y35" s="132">
        <f ca="1">OFFSET(TSU!D$217,'Discipline Analysis'!$A$3,0)</f>
        <v>3463956.3116835896</v>
      </c>
      <c r="Z35" s="132">
        <f ca="1">OFFSET(TSU!E$217,'Discipline Analysis'!$A$3,0)</f>
        <v>1749715.7205235402</v>
      </c>
      <c r="AA35" s="132">
        <f ca="1">OFFSET(TSU!F$217,'Discipline Analysis'!$A$3,0)</f>
        <v>175052.49147765973</v>
      </c>
      <c r="AB35" s="132">
        <f ca="1">OFFSET(TSU!G$217,'Discipline Analysis'!$A$3,0)</f>
        <v>0</v>
      </c>
      <c r="AC35" s="178">
        <f t="shared" ca="1" si="4"/>
        <v>17889767.111869834</v>
      </c>
      <c r="AD35" s="133">
        <f t="shared" ca="1" si="15"/>
        <v>5.0502187946157517E-2</v>
      </c>
      <c r="AE35" s="129">
        <f ca="1">OFFSET(TSU!C$242,'Discipline Analysis'!$A$3,0)</f>
        <v>4109204.7067278312</v>
      </c>
      <c r="AF35" s="132">
        <f ca="1">OFFSET(TSU!D$242,'Discipline Analysis'!$A$3,0)</f>
        <v>1138633.4763248218</v>
      </c>
      <c r="AG35" s="132">
        <f ca="1">OFFSET(TSU!E$242,'Discipline Analysis'!$A$3,0)</f>
        <v>575147.23459996446</v>
      </c>
      <c r="AH35" s="132">
        <f ca="1">OFFSET(TSU!F$242,'Discipline Analysis'!$A$3,0)</f>
        <v>57541.322400123747</v>
      </c>
      <c r="AI35" s="132">
        <f ca="1">OFFSET(TSU!G$242,'Discipline Analysis'!$A$3,0)</f>
        <v>0</v>
      </c>
      <c r="AJ35" s="178">
        <f t="shared" ca="1" si="6"/>
        <v>5880526.740052742</v>
      </c>
      <c r="AK35" s="133">
        <f t="shared" ca="1" si="16"/>
        <v>2.4109098111228452E-2</v>
      </c>
      <c r="AL35" s="129">
        <f ca="1">OFFSET(TSU!C$167,'Discipline Analysis'!$A$3,0)</f>
        <v>6782931.4516754001</v>
      </c>
      <c r="AM35" s="132">
        <f ca="1">OFFSET(TSU!D$167,'Discipline Analysis'!$A$3,0)</f>
        <v>2149527.3113370421</v>
      </c>
      <c r="AN35" s="132">
        <f ca="1">OFFSET(TSU!E$167,'Discipline Analysis'!$A$3,0)</f>
        <v>3145366.7549081114</v>
      </c>
      <c r="AO35" s="132">
        <f ca="1">OFFSET(TSU!F$167,'Discipline Analysis'!$A$3,0)</f>
        <v>72918.580603569251</v>
      </c>
      <c r="AP35" s="132">
        <f ca="1">OFFSET(TSU!G$167,'Discipline Analysis'!$A$3,0)</f>
        <v>0</v>
      </c>
      <c r="AQ35" s="178">
        <f t="shared" ca="1" si="8"/>
        <v>12150744.098524123</v>
      </c>
      <c r="AR35" s="133">
        <f t="shared" ca="1" si="17"/>
        <v>1.7993271663983356E-2</v>
      </c>
    </row>
    <row r="36" spans="1:44" x14ac:dyDescent="0.2">
      <c r="A36" s="213" t="s">
        <v>114</v>
      </c>
      <c r="B36" s="129">
        <f ca="1">OFFSET(TTU!C$31,'Discipline Analysis'!$A$3,0)</f>
        <v>275003</v>
      </c>
      <c r="C36" s="132">
        <f ca="1">OFFSET(TTU!D$31,'Discipline Analysis'!$A$3,0)</f>
        <v>80996</v>
      </c>
      <c r="D36" s="132">
        <f ca="1">OFFSET(TTU!E$31,'Discipline Analysis'!$A$3,0)</f>
        <v>11032</v>
      </c>
      <c r="E36" s="132">
        <f ca="1">OFFSET(TTU!F$31,'Discipline Analysis'!$A$3,0)</f>
        <v>9908</v>
      </c>
      <c r="F36" s="208">
        <f ca="1">OFFSET(TTU!G$31,'Discipline Analysis'!$A$3,0)</f>
        <v>0</v>
      </c>
      <c r="G36" s="178">
        <f t="shared" ca="1" si="10"/>
        <v>376939</v>
      </c>
      <c r="H36" s="130">
        <f t="shared" ca="1" si="11"/>
        <v>12876.744444444445</v>
      </c>
      <c r="I36" s="131">
        <f t="shared" ca="1" si="12"/>
        <v>392.19164897268763</v>
      </c>
      <c r="J36" s="129">
        <f ca="1">OFFSET(TTU!C$115,'Discipline Analysis'!$A$3,0)</f>
        <v>15727381.538855385</v>
      </c>
      <c r="K36" s="132">
        <f ca="1">OFFSET(TTU!D$115,'Discipline Analysis'!$A$3,0)</f>
        <v>9711316.9775991924</v>
      </c>
      <c r="L36" s="132">
        <f ca="1">OFFSET(TTU!E$115,'Discipline Analysis'!$A$3,0)</f>
        <v>7070216.2333065625</v>
      </c>
      <c r="M36" s="132">
        <f ca="1">OFFSET(TTU!F$115,'Discipline Analysis'!$A$3,0)</f>
        <v>11734461.995402459</v>
      </c>
      <c r="N36" s="132">
        <f ca="1">OFFSET(TTU!G$115,'Discipline Analysis'!$A$3,0)</f>
        <v>0</v>
      </c>
      <c r="O36" s="178">
        <f t="shared" ca="1" si="0"/>
        <v>44243376.745163605</v>
      </c>
      <c r="P36" s="209">
        <f t="shared" ca="1" si="13"/>
        <v>6.7786354074792776E-2</v>
      </c>
      <c r="Q36" s="129">
        <f ca="1">OFFSET(TTU!C$192,'Discipline Analysis'!$A$3,0)</f>
        <v>8607661.3464584425</v>
      </c>
      <c r="R36" s="132">
        <f ca="1">OFFSET(TTU!D$192,'Discipline Analysis'!$A$3,0)</f>
        <v>5315044.1835958585</v>
      </c>
      <c r="S36" s="132">
        <f ca="1">OFFSET(TTU!E$192,'Discipline Analysis'!$A$3,0)</f>
        <v>3869558.7585373139</v>
      </c>
      <c r="T36" s="132">
        <f ca="1">OFFSET(TTU!F$192,'Discipline Analysis'!$A$3,0)</f>
        <v>6422319.8686805964</v>
      </c>
      <c r="U36" s="132">
        <f ca="1">OFFSET(TTU!G$192,'Discipline Analysis'!$A$3,0)</f>
        <v>0</v>
      </c>
      <c r="V36" s="178">
        <f t="shared" ca="1" si="2"/>
        <v>24214584.157272212</v>
      </c>
      <c r="W36" s="209">
        <f t="shared" ca="1" si="14"/>
        <v>5.245501382706709E-2</v>
      </c>
      <c r="X36" s="129">
        <f ca="1">OFFSET(TTU!C$217,'Discipline Analysis'!$A$3,0)</f>
        <v>9771215.4569216538</v>
      </c>
      <c r="Y36" s="132">
        <f ca="1">OFFSET(TTU!D$217,'Discipline Analysis'!$A$3,0)</f>
        <v>5555886.8560938546</v>
      </c>
      <c r="Z36" s="132">
        <f ca="1">OFFSET(TTU!E$217,'Discipline Analysis'!$A$3,0)</f>
        <v>647361.90705421555</v>
      </c>
      <c r="AA36" s="132">
        <f ca="1">OFFSET(TTU!F$217,'Discipline Analysis'!$A$3,0)</f>
        <v>645755.9137218243</v>
      </c>
      <c r="AB36" s="132">
        <f ca="1">OFFSET(TTU!G$217,'Discipline Analysis'!$A$3,0)</f>
        <v>0</v>
      </c>
      <c r="AC36" s="178">
        <f t="shared" ca="1" si="4"/>
        <v>16620220.133791549</v>
      </c>
      <c r="AD36" s="133">
        <f t="shared" ca="1" si="15"/>
        <v>4.6918301152525321E-2</v>
      </c>
      <c r="AE36" s="129">
        <f ca="1">OFFSET(TTU!C$242,'Discipline Analysis'!$A$3,0)</f>
        <v>9910346.5275601018</v>
      </c>
      <c r="AF36" s="132">
        <f ca="1">OFFSET(TTU!D$242,'Discipline Analysis'!$A$3,0)</f>
        <v>5634996.4090499133</v>
      </c>
      <c r="AG36" s="132">
        <f ca="1">OFFSET(TTU!E$242,'Discipline Analysis'!$A$3,0)</f>
        <v>656579.60935707472</v>
      </c>
      <c r="AH36" s="132">
        <f ca="1">OFFSET(TTU!F$242,'Discipline Analysis'!$A$3,0)</f>
        <v>654950.74849374429</v>
      </c>
      <c r="AI36" s="132">
        <f ca="1">OFFSET(TTU!G$242,'Discipline Analysis'!$A$3,0)</f>
        <v>0</v>
      </c>
      <c r="AJ36" s="178">
        <f t="shared" ca="1" si="6"/>
        <v>16856873.294460833</v>
      </c>
      <c r="AK36" s="133">
        <f t="shared" ca="1" si="16"/>
        <v>6.9110137589657145E-2</v>
      </c>
      <c r="AL36" s="129">
        <f ca="1">OFFSET(TTU!C$167,'Discipline Analysis'!$A$3,0)</f>
        <v>11438315.706441354</v>
      </c>
      <c r="AM36" s="132">
        <f ca="1">OFFSET(TTU!D$167,'Discipline Analysis'!$A$3,0)</f>
        <v>14188211.902104614</v>
      </c>
      <c r="AN36" s="132">
        <f ca="1">OFFSET(TTU!E$167,'Discipline Analysis'!$A$3,0)</f>
        <v>6840933.6927728588</v>
      </c>
      <c r="AO36" s="132">
        <f ca="1">OFFSET(TTU!F$167,'Discipline Analysis'!$A$3,0)</f>
        <v>13429812.340108883</v>
      </c>
      <c r="AP36" s="132">
        <f ca="1">OFFSET(TTU!G$167,'Discipline Analysis'!$A$3,0)</f>
        <v>0</v>
      </c>
      <c r="AQ36" s="178">
        <f t="shared" ca="1" si="8"/>
        <v>45897273.641427711</v>
      </c>
      <c r="AR36" s="133">
        <f t="shared" ca="1" si="17"/>
        <v>6.7966381858597574E-2</v>
      </c>
    </row>
    <row r="37" spans="1:44" x14ac:dyDescent="0.2">
      <c r="A37" s="213" t="s">
        <v>689</v>
      </c>
      <c r="B37" s="129">
        <f ca="1">OFFSET(ASU!C$31,'Discipline Analysis'!$A$3,0)</f>
        <v>82679</v>
      </c>
      <c r="C37" s="132">
        <f ca="1">OFFSET(ASU!D$31,'Discipline Analysis'!$A$3,0)</f>
        <v>14072</v>
      </c>
      <c r="D37" s="132">
        <f ca="1">OFFSET(ASU!E$31,'Discipline Analysis'!$A$3,0)</f>
        <v>5835</v>
      </c>
      <c r="E37" s="132">
        <f ca="1">OFFSET(ASU!F$31,'Discipline Analysis'!$A$3,0)</f>
        <v>0</v>
      </c>
      <c r="F37" s="208">
        <f ca="1">OFFSET(ASU!G$31,'Discipline Analysis'!$A$3,0)</f>
        <v>0</v>
      </c>
      <c r="G37" s="178">
        <f ca="1">SUM(B37:F37)</f>
        <v>102586</v>
      </c>
      <c r="H37" s="130">
        <f ca="1">(B37/30)+(C37/30)+(D37/24)+(E37/18)+(F37/24)</f>
        <v>3468.1583333333333</v>
      </c>
      <c r="I37" s="131">
        <f ca="1">IF((G37=0),0,(O37+V37+AC37+AJ37+AQ37)/G37)</f>
        <v>299.64518876516019</v>
      </c>
      <c r="J37" s="129">
        <f ca="1">OFFSET(ASU!C$115,'Discipline Analysis'!$A$3,0)</f>
        <v>4936628</v>
      </c>
      <c r="K37" s="132">
        <f ca="1">OFFSET(ASU!D$115,'Discipline Analysis'!$A$3,0)</f>
        <v>1580082</v>
      </c>
      <c r="L37" s="132">
        <f ca="1">OFFSET(ASU!E$115,'Discipline Analysis'!$A$3,0)</f>
        <v>1223256</v>
      </c>
      <c r="M37" s="132">
        <f ca="1">OFFSET(ASU!F$115,'Discipline Analysis'!$A$3,0)</f>
        <v>0</v>
      </c>
      <c r="N37" s="132">
        <f ca="1">OFFSET(ASU!G$115,'Discipline Analysis'!$A$3,0)</f>
        <v>0</v>
      </c>
      <c r="O37" s="178">
        <f ca="1">SUM(J37:N37)</f>
        <v>7739966</v>
      </c>
      <c r="P37" s="209">
        <f t="shared" ca="1" si="13"/>
        <v>1.1858590243345526E-2</v>
      </c>
      <c r="Q37" s="129">
        <f ca="1">OFFSET(ASU!C$192,'Discipline Analysis'!$A$3,0)</f>
        <v>1655512.4394798472</v>
      </c>
      <c r="R37" s="132">
        <f ca="1">OFFSET(ASU!D$192,'Discipline Analysis'!$A$3,0)</f>
        <v>529885.05643896922</v>
      </c>
      <c r="S37" s="132">
        <f ca="1">OFFSET(ASU!E$192,'Discipline Analysis'!$A$3,0)</f>
        <v>410222.42807607946</v>
      </c>
      <c r="T37" s="132">
        <f ca="1">OFFSET(ASU!F$192,'Discipline Analysis'!$A$3,0)</f>
        <v>0</v>
      </c>
      <c r="U37" s="132">
        <f ca="1">OFFSET(ASU!G$192,'Discipline Analysis'!$A$3,0)</f>
        <v>0</v>
      </c>
      <c r="V37" s="178">
        <f ca="1">SUM(Q37:U37)</f>
        <v>2595619.923994896</v>
      </c>
      <c r="W37" s="209">
        <f t="shared" ca="1" si="14"/>
        <v>5.6227799791504184E-3</v>
      </c>
      <c r="X37" s="129">
        <f ca="1">OFFSET(ASU!C$217,'Discipline Analysis'!$A$3,0)</f>
        <v>6316988.5972743034</v>
      </c>
      <c r="Y37" s="132">
        <f ca="1">OFFSET(ASU!D$217,'Discipline Analysis'!$A$3,0)</f>
        <v>1195640.1297527053</v>
      </c>
      <c r="Z37" s="132">
        <f ca="1">OFFSET(ASU!E$217,'Discipline Analysis'!$A$3,0)</f>
        <v>565670.63104298175</v>
      </c>
      <c r="AA37" s="132">
        <f ca="1">OFFSET(ASU!F$217,'Discipline Analysis'!$A$3,0)</f>
        <v>0</v>
      </c>
      <c r="AB37" s="132">
        <f ca="1">OFFSET(ASU!G$217,'Discipline Analysis'!$A$3,0)</f>
        <v>0</v>
      </c>
      <c r="AC37" s="178">
        <f ca="1">SUM(X37:AB37)</f>
        <v>8078299.3580699898</v>
      </c>
      <c r="AD37" s="133">
        <f t="shared" ca="1" si="15"/>
        <v>2.2804757038781435E-2</v>
      </c>
      <c r="AE37" s="129">
        <f ca="1">OFFSET(ASU!C$242,'Discipline Analysis'!$A$3,0)</f>
        <v>2933848.6550467033</v>
      </c>
      <c r="AF37" s="132">
        <f ca="1">OFFSET(ASU!D$242,'Discipline Analysis'!$A$3,0)</f>
        <v>555300.54116425361</v>
      </c>
      <c r="AG37" s="132">
        <f ca="1">OFFSET(ASU!E$242,'Discipline Analysis'!$A$3,0)</f>
        <v>262718.85638688086</v>
      </c>
      <c r="AH37" s="132">
        <f ca="1">OFFSET(ASU!F$242,'Discipline Analysis'!$A$3,0)</f>
        <v>0</v>
      </c>
      <c r="AI37" s="132">
        <f ca="1">OFFSET(ASU!G$242,'Discipline Analysis'!$A$3,0)</f>
        <v>0</v>
      </c>
      <c r="AJ37" s="178">
        <f ca="1">SUM(AE37:AI37)</f>
        <v>3751868.052597838</v>
      </c>
      <c r="AK37" s="133">
        <f t="shared" ca="1" si="16"/>
        <v>1.5381981747378915E-2</v>
      </c>
      <c r="AL37" s="129">
        <f ca="1">OFFSET(ASU!C$167,'Discipline Analysis'!$A$3,0)</f>
        <v>5468358.7471758919</v>
      </c>
      <c r="AM37" s="132">
        <f ca="1">OFFSET(ASU!D$167,'Discipline Analysis'!$A$3,0)</f>
        <v>1750274.7271933754</v>
      </c>
      <c r="AN37" s="132">
        <f ca="1">OFFSET(ASU!E$167,'Discipline Analysis'!$A$3,0)</f>
        <v>1355014.5256307328</v>
      </c>
      <c r="AO37" s="132">
        <f ca="1">OFFSET(ASU!F$167,'Discipline Analysis'!$A$3,0)</f>
        <v>0</v>
      </c>
      <c r="AP37" s="132">
        <f ca="1">OFFSET(ASU!G$167,'Discipline Analysis'!$A$3,0)</f>
        <v>0</v>
      </c>
      <c r="AQ37" s="178">
        <f ca="1">SUM(AL37:AP37)</f>
        <v>8573648</v>
      </c>
      <c r="AR37" s="133">
        <f t="shared" ca="1" si="17"/>
        <v>1.2696175342389572E-2</v>
      </c>
    </row>
    <row r="38" spans="1:44" x14ac:dyDescent="0.2">
      <c r="A38" s="213" t="s">
        <v>116</v>
      </c>
      <c r="B38" s="129">
        <f ca="1">OFFSET(TWU!C$31,'Discipline Analysis'!$A$3,0)</f>
        <v>68891</v>
      </c>
      <c r="C38" s="132">
        <f ca="1">OFFSET(TWU!D$31,'Discipline Analysis'!$A$3,0)</f>
        <v>20614</v>
      </c>
      <c r="D38" s="132">
        <f ca="1">OFFSET(TWU!E$31,'Discipline Analysis'!$A$3,0)</f>
        <v>6315</v>
      </c>
      <c r="E38" s="132">
        <f ca="1">OFFSET(TWU!F$31,'Discipline Analysis'!$A$3,0)</f>
        <v>2559</v>
      </c>
      <c r="F38" s="208">
        <f ca="1">OFFSET(TWU!G$31,'Discipline Analysis'!$A$3,0)</f>
        <v>0</v>
      </c>
      <c r="G38" s="178">
        <f t="shared" ca="1" si="10"/>
        <v>98379</v>
      </c>
      <c r="H38" s="130">
        <f t="shared" ca="1" si="11"/>
        <v>3388.7916666666665</v>
      </c>
      <c r="I38" s="131">
        <f t="shared" ca="1" si="12"/>
        <v>331.57612213528074</v>
      </c>
      <c r="J38" s="129">
        <f ca="1">OFFSET(TWU!C$115,'Discipline Analysis'!$A$3,0)</f>
        <v>3566937</v>
      </c>
      <c r="K38" s="132">
        <f ca="1">OFFSET(TWU!D$115,'Discipline Analysis'!$A$3,0)</f>
        <v>1732274</v>
      </c>
      <c r="L38" s="132">
        <f ca="1">OFFSET(TWU!E$115,'Discipline Analysis'!$A$3,0)</f>
        <v>1801890</v>
      </c>
      <c r="M38" s="132">
        <f ca="1">OFFSET(TWU!F$115,'Discipline Analysis'!$A$3,0)</f>
        <v>1881374</v>
      </c>
      <c r="N38" s="132">
        <f ca="1">OFFSET(TWU!G$115,'Discipline Analysis'!$A$3,0)</f>
        <v>0</v>
      </c>
      <c r="O38" s="178">
        <f t="shared" ca="1" si="0"/>
        <v>8982475</v>
      </c>
      <c r="P38" s="209">
        <f t="shared" ca="1" si="13"/>
        <v>1.3762268515920498E-2</v>
      </c>
      <c r="Q38" s="129">
        <f ca="1">OFFSET(TWU!C$192,'Discipline Analysis'!$A$3,0)</f>
        <v>2253833.3374629226</v>
      </c>
      <c r="R38" s="132">
        <f ca="1">OFFSET(TWU!D$192,'Discipline Analysis'!$A$3,0)</f>
        <v>1094568.5025612302</v>
      </c>
      <c r="S38" s="132">
        <f ca="1">OFFSET(TWU!E$192,'Discipline Analysis'!$A$3,0)</f>
        <v>1138556.6250374105</v>
      </c>
      <c r="T38" s="132">
        <f ca="1">OFFSET(TWU!F$192,'Discipline Analysis'!$A$3,0)</f>
        <v>1188780.0209075655</v>
      </c>
      <c r="U38" s="132">
        <f ca="1">OFFSET(TWU!G$192,'Discipline Analysis'!$A$3,0)</f>
        <v>0</v>
      </c>
      <c r="V38" s="178">
        <f t="shared" ca="1" si="2"/>
        <v>5675738.4859691281</v>
      </c>
      <c r="W38" s="209">
        <f t="shared" ca="1" si="14"/>
        <v>1.2295108552211696E-2</v>
      </c>
      <c r="X38" s="129">
        <f ca="1">OFFSET(TWU!C$217,'Discipline Analysis'!$A$3,0)</f>
        <v>3422092.4288176941</v>
      </c>
      <c r="Y38" s="132">
        <f ca="1">OFFSET(TWU!D$217,'Discipline Analysis'!$A$3,0)</f>
        <v>1536970.1996182296</v>
      </c>
      <c r="Z38" s="132">
        <f ca="1">OFFSET(TWU!E$217,'Discipline Analysis'!$A$3,0)</f>
        <v>485788.57042911527</v>
      </c>
      <c r="AA38" s="132">
        <f ca="1">OFFSET(TWU!F$217,'Discipline Analysis'!$A$3,0)</f>
        <v>282096.36108072096</v>
      </c>
      <c r="AB38" s="132">
        <f ca="1">OFFSET(TWU!G$217,'Discipline Analysis'!$A$3,0)</f>
        <v>0</v>
      </c>
      <c r="AC38" s="178">
        <f t="shared" ca="1" si="4"/>
        <v>5726947.5599457603</v>
      </c>
      <c r="AD38" s="133">
        <f t="shared" ca="1" si="15"/>
        <v>1.6166973008735798E-2</v>
      </c>
      <c r="AE38" s="129">
        <f ca="1">OFFSET(TWU!C$242,'Discipline Analysis'!$A$3,0)</f>
        <v>2410339.9626945406</v>
      </c>
      <c r="AF38" s="132">
        <f ca="1">OFFSET(TWU!D$242,'Discipline Analysis'!$A$3,0)</f>
        <v>1082560.0917186041</v>
      </c>
      <c r="AG38" s="132">
        <f ca="1">OFFSET(TWU!E$242,'Discipline Analysis'!$A$3,0)</f>
        <v>342163.64083716169</v>
      </c>
      <c r="AH38" s="132">
        <f ca="1">OFFSET(TWU!F$242,'Discipline Analysis'!$A$3,0)</f>
        <v>198693.67838158808</v>
      </c>
      <c r="AI38" s="132">
        <f ca="1">OFFSET(TWU!G$242,'Discipline Analysis'!$A$3,0)</f>
        <v>0</v>
      </c>
      <c r="AJ38" s="178">
        <f t="shared" ca="1" si="6"/>
        <v>4033757.3736318946</v>
      </c>
      <c r="AK38" s="133">
        <f t="shared" ca="1" si="16"/>
        <v>1.6537677078381982E-2</v>
      </c>
      <c r="AL38" s="129">
        <f ca="1">OFFSET(TWU!C$167,'Discipline Analysis'!$A$3,0)</f>
        <v>3256696.5641584643</v>
      </c>
      <c r="AM38" s="132">
        <f ca="1">OFFSET(TWU!D$167,'Discipline Analysis'!$A$3,0)</f>
        <v>1581606.5111273453</v>
      </c>
      <c r="AN38" s="132">
        <f ca="1">OFFSET(TWU!E$167,'Discipline Analysis'!$A$3,0)</f>
        <v>1645167.5406634586</v>
      </c>
      <c r="AO38" s="132">
        <f ca="1">OFFSET(TWU!F$167,'Discipline Analysis'!$A$3,0)</f>
        <v>1717738.2840507324</v>
      </c>
      <c r="AP38" s="132">
        <f ca="1">OFFSET(TWU!G$167,'Discipline Analysis'!$A$3,0)</f>
        <v>0</v>
      </c>
      <c r="AQ38" s="178">
        <f t="shared" ca="1" si="8"/>
        <v>8201208.9000000004</v>
      </c>
      <c r="AR38" s="133">
        <f t="shared" ca="1" si="17"/>
        <v>1.2144653735955326E-2</v>
      </c>
    </row>
    <row r="39" spans="1:44" x14ac:dyDescent="0.2">
      <c r="A39" s="213" t="s">
        <v>690</v>
      </c>
      <c r="B39" s="129">
        <f ca="1">OFFSET(LU!C$31,'Discipline Analysis'!$A$3,0)</f>
        <v>74605</v>
      </c>
      <c r="C39" s="132">
        <f ca="1">OFFSET(LU!D$31,'Discipline Analysis'!$A$3,0)</f>
        <v>23997</v>
      </c>
      <c r="D39" s="132">
        <f ca="1">OFFSET(LU!E$31,'Discipline Analysis'!$A$3,0)</f>
        <v>14028</v>
      </c>
      <c r="E39" s="132">
        <f ca="1">OFFSET(LU!F$31,'Discipline Analysis'!$A$3,0)</f>
        <v>60</v>
      </c>
      <c r="F39" s="208">
        <f ca="1">OFFSET(LU!G$31,'Discipline Analysis'!$A$3,0)</f>
        <v>0</v>
      </c>
      <c r="G39" s="178">
        <f t="shared" ca="1" si="10"/>
        <v>112690</v>
      </c>
      <c r="H39" s="130">
        <f t="shared" ca="1" si="11"/>
        <v>3874.5666666666671</v>
      </c>
      <c r="I39" s="131">
        <f t="shared" ca="1" si="12"/>
        <v>345.27302923924105</v>
      </c>
      <c r="J39" s="129">
        <f ca="1">OFFSET(LU!C$115,'Discipline Analysis'!$A$3,0)</f>
        <v>5583751</v>
      </c>
      <c r="K39" s="132">
        <f ca="1">OFFSET(LU!D$115,'Discipline Analysis'!$A$3,0)</f>
        <v>2961648</v>
      </c>
      <c r="L39" s="132">
        <f ca="1">OFFSET(LU!E$115,'Discipline Analysis'!$A$3,0)</f>
        <v>1417068</v>
      </c>
      <c r="M39" s="132">
        <f ca="1">OFFSET(LU!F$115,'Discipline Analysis'!$A$3,0)</f>
        <v>23771</v>
      </c>
      <c r="N39" s="132">
        <f ca="1">OFFSET(LU!G$115,'Discipline Analysis'!$A$3,0)</f>
        <v>0</v>
      </c>
      <c r="O39" s="178">
        <f t="shared" ca="1" si="0"/>
        <v>9986238</v>
      </c>
      <c r="P39" s="209">
        <f t="shared" ca="1" si="13"/>
        <v>1.5300158232546027E-2</v>
      </c>
      <c r="Q39" s="129">
        <f ca="1">OFFSET(LU!C$192,'Discipline Analysis'!$A$3,0)</f>
        <v>5081162.3427885845</v>
      </c>
      <c r="R39" s="132">
        <f ca="1">OFFSET(LU!D$192,'Discipline Analysis'!$A$3,0)</f>
        <v>2695072.5937089827</v>
      </c>
      <c r="S39" s="132">
        <f ca="1">OFFSET(LU!E$192,'Discipline Analysis'!$A$3,0)</f>
        <v>1289518.9199465977</v>
      </c>
      <c r="T39" s="132">
        <f ca="1">OFFSET(LU!F$192,'Discipline Analysis'!$A$3,0)</f>
        <v>21631.392597991464</v>
      </c>
      <c r="U39" s="132">
        <f ca="1">OFFSET(LU!G$192,'Discipline Analysis'!$A$3,0)</f>
        <v>0</v>
      </c>
      <c r="V39" s="178">
        <f t="shared" ca="1" si="2"/>
        <v>9087385.2490421571</v>
      </c>
      <c r="W39" s="209">
        <f t="shared" ca="1" si="14"/>
        <v>1.96856124306902E-2</v>
      </c>
      <c r="X39" s="129">
        <f ca="1">OFFSET(LU!C$217,'Discipline Analysis'!$A$3,0)</f>
        <v>3953660.7483688444</v>
      </c>
      <c r="Y39" s="132">
        <f ca="1">OFFSET(LU!D$217,'Discipline Analysis'!$A$3,0)</f>
        <v>2738328.0750688007</v>
      </c>
      <c r="Z39" s="132">
        <f ca="1">OFFSET(LU!E$217,'Discipline Analysis'!$A$3,0)</f>
        <v>802525.02652425505</v>
      </c>
      <c r="AA39" s="132">
        <f ca="1">OFFSET(LU!F$217,'Discipline Analysis'!$A$3,0)</f>
        <v>5551.0440008271153</v>
      </c>
      <c r="AB39" s="132">
        <f ca="1">OFFSET(LU!G$217,'Discipline Analysis'!$A$3,0)</f>
        <v>0</v>
      </c>
      <c r="AC39" s="178">
        <f t="shared" ca="1" si="4"/>
        <v>7500064.8939627269</v>
      </c>
      <c r="AD39" s="133">
        <f t="shared" ca="1" si="15"/>
        <v>2.1172421335321379E-2</v>
      </c>
      <c r="AE39" s="129">
        <f ca="1">OFFSET(LU!C$242,'Discipline Analysis'!$A$3,0)</f>
        <v>1729196.3332859003</v>
      </c>
      <c r="AF39" s="132">
        <f ca="1">OFFSET(LU!D$242,'Discipline Analysis'!$A$3,0)</f>
        <v>1197651.2827248427</v>
      </c>
      <c r="AG39" s="132">
        <f ca="1">OFFSET(LU!E$242,'Discipline Analysis'!$A$3,0)</f>
        <v>350997.06868082762</v>
      </c>
      <c r="AH39" s="132">
        <f ca="1">OFFSET(LU!F$242,'Discipline Analysis'!$A$3,0)</f>
        <v>2427.8372736201813</v>
      </c>
      <c r="AI39" s="132">
        <f ca="1">OFFSET(LU!G$242,'Discipline Analysis'!$A$3,0)</f>
        <v>0</v>
      </c>
      <c r="AJ39" s="178">
        <f t="shared" ca="1" si="6"/>
        <v>3280272.5219651908</v>
      </c>
      <c r="AK39" s="133">
        <f t="shared" ca="1" si="16"/>
        <v>1.344852520182848E-2</v>
      </c>
      <c r="AL39" s="129">
        <f ca="1">OFFSET(LU!C$167,'Discipline Analysis'!$A$3,0)</f>
        <v>5062974.3481586361</v>
      </c>
      <c r="AM39" s="132">
        <f ca="1">OFFSET(LU!D$167,'Discipline Analysis'!$A$3,0)</f>
        <v>2685425.5951376283</v>
      </c>
      <c r="AN39" s="132">
        <f ca="1">OFFSET(LU!E$167,'Discipline Analysis'!$A$3,0)</f>
        <v>1284903.0935649641</v>
      </c>
      <c r="AO39" s="132">
        <f ca="1">OFFSET(LU!F$167,'Discipline Analysis'!$A$3,0)</f>
        <v>21553.963138771578</v>
      </c>
      <c r="AP39" s="132">
        <f ca="1">OFFSET(LU!G$167,'Discipline Analysis'!$A$3,0)</f>
        <v>0</v>
      </c>
      <c r="AQ39" s="178">
        <f t="shared" ca="1" si="8"/>
        <v>9054857.0000000019</v>
      </c>
      <c r="AR39" s="133">
        <f t="shared" ca="1" si="17"/>
        <v>1.3408767443247453E-2</v>
      </c>
    </row>
    <row r="40" spans="1:44" x14ac:dyDescent="0.2">
      <c r="A40" s="213" t="s">
        <v>693</v>
      </c>
      <c r="B40" s="129">
        <f ca="1">OFFSET(SHSU!C$31,'Discipline Analysis'!$A$3,0)</f>
        <v>147810</v>
      </c>
      <c r="C40" s="132">
        <f ca="1">OFFSET(SHSU!D$31,'Discipline Analysis'!$A$3,0)</f>
        <v>87602</v>
      </c>
      <c r="D40" s="132">
        <f ca="1">OFFSET(SHSU!E$31,'Discipline Analysis'!$A$3,0)</f>
        <v>14100</v>
      </c>
      <c r="E40" s="132">
        <f ca="1">OFFSET(SHSU!F$31,'Discipline Analysis'!$A$3,0)</f>
        <v>1322</v>
      </c>
      <c r="F40" s="208">
        <f ca="1">OFFSET(SHSU!G$31,'Discipline Analysis'!$A$3,0)</f>
        <v>0</v>
      </c>
      <c r="G40" s="178">
        <f t="shared" ca="1" si="10"/>
        <v>250834</v>
      </c>
      <c r="H40" s="130">
        <f t="shared" ca="1" si="11"/>
        <v>8508.0111111111109</v>
      </c>
      <c r="I40" s="131">
        <f t="shared" ca="1" si="12"/>
        <v>341.1485746043432</v>
      </c>
      <c r="J40" s="129">
        <f ca="1">OFFSET(SHSU!C$115,'Discipline Analysis'!$A$3,0)</f>
        <v>8284317</v>
      </c>
      <c r="K40" s="132">
        <f ca="1">OFFSET(SHSU!D$115,'Discipline Analysis'!$A$3,0)</f>
        <v>6947384</v>
      </c>
      <c r="L40" s="132">
        <f ca="1">OFFSET(SHSU!E$115,'Discipline Analysis'!$A$3,0)</f>
        <v>3985502</v>
      </c>
      <c r="M40" s="132">
        <f ca="1">OFFSET(SHSU!F$115,'Discipline Analysis'!$A$3,0)</f>
        <v>838291</v>
      </c>
      <c r="N40" s="132">
        <f ca="1">OFFSET(SHSU!G$115,'Discipline Analysis'!$A$3,0)</f>
        <v>0</v>
      </c>
      <c r="O40" s="178">
        <f t="shared" ca="1" si="0"/>
        <v>20055494</v>
      </c>
      <c r="P40" s="209">
        <f t="shared" ca="1" si="13"/>
        <v>3.0727510362949236E-2</v>
      </c>
      <c r="Q40" s="129">
        <f ca="1">OFFSET(SHSU!C$192,'Discipline Analysis'!$A$3,0)</f>
        <v>7445685.4408919504</v>
      </c>
      <c r="R40" s="132">
        <f ca="1">OFFSET(SHSU!D$192,'Discipline Analysis'!$A$3,0)</f>
        <v>6244091.8063716879</v>
      </c>
      <c r="S40" s="132">
        <f ca="1">OFFSET(SHSU!E$192,'Discipline Analysis'!$A$3,0)</f>
        <v>3582044.749862391</v>
      </c>
      <c r="T40" s="132">
        <f ca="1">OFFSET(SHSU!F$192,'Discipline Analysis'!$A$3,0)</f>
        <v>753429.77507146995</v>
      </c>
      <c r="U40" s="132">
        <f ca="1">OFFSET(SHSU!G$192,'Discipline Analysis'!$A$3,0)</f>
        <v>0</v>
      </c>
      <c r="V40" s="178">
        <f t="shared" ca="1" si="2"/>
        <v>18025251.772197496</v>
      </c>
      <c r="W40" s="209">
        <f t="shared" ca="1" si="14"/>
        <v>3.9047328866187642E-2</v>
      </c>
      <c r="X40" s="129">
        <f ca="1">OFFSET(SHSU!C$217,'Discipline Analysis'!$A$3,0)</f>
        <v>4274573.9480057005</v>
      </c>
      <c r="Y40" s="132">
        <f ca="1">OFFSET(SHSU!D$217,'Discipline Analysis'!$A$3,0)</f>
        <v>4537158.0094228303</v>
      </c>
      <c r="Z40" s="132">
        <f ca="1">OFFSET(SHSU!E$217,'Discipline Analysis'!$A$3,0)</f>
        <v>871210.02303322195</v>
      </c>
      <c r="AA40" s="132">
        <f ca="1">OFFSET(SHSU!F$217,'Discipline Analysis'!$A$3,0)</f>
        <v>98932.017396120078</v>
      </c>
      <c r="AB40" s="132">
        <f ca="1">OFFSET(SHSU!G$217,'Discipline Analysis'!$A$3,0)</f>
        <v>0</v>
      </c>
      <c r="AC40" s="178">
        <f t="shared" ca="1" si="4"/>
        <v>9781873.9978578724</v>
      </c>
      <c r="AD40" s="133">
        <f t="shared" ca="1" si="15"/>
        <v>2.76138887676004E-2</v>
      </c>
      <c r="AE40" s="129">
        <f ca="1">OFFSET(SHSU!C$242,'Discipline Analysis'!$A$3,0)</f>
        <v>5657301.8310240135</v>
      </c>
      <c r="AF40" s="132">
        <f ca="1">OFFSET(SHSU!D$242,'Discipline Analysis'!$A$3,0)</f>
        <v>6004825.8906196887</v>
      </c>
      <c r="AG40" s="132">
        <f ca="1">OFFSET(SHSU!E$242,'Discipline Analysis'!$A$3,0)</f>
        <v>1153026.7386792551</v>
      </c>
      <c r="AH40" s="132">
        <f ca="1">OFFSET(SHSU!F$242,'Discipline Analysis'!$A$3,0)</f>
        <v>130934.284906474</v>
      </c>
      <c r="AI40" s="132">
        <f ca="1">OFFSET(SHSU!G$242,'Discipline Analysis'!$A$3,0)</f>
        <v>0</v>
      </c>
      <c r="AJ40" s="178">
        <f t="shared" ca="1" si="6"/>
        <v>12946088.74522943</v>
      </c>
      <c r="AK40" s="133">
        <f t="shared" ca="1" si="16"/>
        <v>5.3076626892883991E-2</v>
      </c>
      <c r="AL40" s="129">
        <f ca="1">OFFSET(SHSU!C$167,'Discipline Analysis'!$A$3,0)</f>
        <v>10228825.722150652</v>
      </c>
      <c r="AM40" s="132">
        <f ca="1">OFFSET(SHSU!D$167,'Discipline Analysis'!$A$3,0)</f>
        <v>8578085.5755348187</v>
      </c>
      <c r="AN40" s="132">
        <f ca="1">OFFSET(SHSU!E$167,'Discipline Analysis'!$A$3,0)</f>
        <v>4920985.6857581465</v>
      </c>
      <c r="AO40" s="132">
        <f ca="1">OFFSET(SHSU!F$167,'Discipline Analysis'!$A$3,0)</f>
        <v>1035056.0635774068</v>
      </c>
      <c r="AP40" s="132">
        <f ca="1">OFFSET(SHSU!G$167,'Discipline Analysis'!$A$3,0)</f>
        <v>0</v>
      </c>
      <c r="AQ40" s="178">
        <f t="shared" ca="1" si="8"/>
        <v>24762953.047021024</v>
      </c>
      <c r="AR40" s="133">
        <f t="shared" ca="1" si="17"/>
        <v>3.6669897560564539E-2</v>
      </c>
    </row>
    <row r="41" spans="1:44" x14ac:dyDescent="0.2">
      <c r="A41" s="214" t="s">
        <v>703</v>
      </c>
      <c r="B41" s="129">
        <f ca="1">OFFSET(TXST!C$31,'Discipline Analysis'!$A$3,0)</f>
        <v>291067</v>
      </c>
      <c r="C41" s="132">
        <f ca="1">OFFSET(TXST!D$31,'Discipline Analysis'!$A$3,0)</f>
        <v>114908</v>
      </c>
      <c r="D41" s="132">
        <f ca="1">OFFSET(TXST!E$31,'Discipline Analysis'!$A$3,0)</f>
        <v>19481</v>
      </c>
      <c r="E41" s="132">
        <f ca="1">OFFSET(TXST!F$31,'Discipline Analysis'!$A$3,0)</f>
        <v>1014</v>
      </c>
      <c r="F41" s="208">
        <f ca="1">OFFSET(TXST!G$31,'Discipline Analysis'!$A$3,0)</f>
        <v>0</v>
      </c>
      <c r="G41" s="178">
        <f t="shared" ca="1" si="10"/>
        <v>426470</v>
      </c>
      <c r="H41" s="130">
        <f t="shared" ca="1" si="11"/>
        <v>14400.541666666668</v>
      </c>
      <c r="I41" s="131">
        <f t="shared" ca="1" si="12"/>
        <v>350.70101297929153</v>
      </c>
      <c r="J41" s="129">
        <f ca="1">OFFSET(TXST!C$115,'Discipline Analysis'!$A$3,0)</f>
        <v>15688679.505403221</v>
      </c>
      <c r="K41" s="132">
        <f ca="1">OFFSET(TXST!D$115,'Discipline Analysis'!$A$3,0)</f>
        <v>11798975.301288482</v>
      </c>
      <c r="L41" s="132">
        <f ca="1">OFFSET(TXST!E$115,'Discipline Analysis'!$A$3,0)</f>
        <v>7081292.086813</v>
      </c>
      <c r="M41" s="132">
        <f ca="1">OFFSET(TXST!F$115,'Discipline Analysis'!$A$3,0)</f>
        <v>731576.45502764184</v>
      </c>
      <c r="N41" s="132">
        <f ca="1">OFFSET(TXST!G$115,'Discipline Analysis'!$A$3,0)</f>
        <v>0</v>
      </c>
      <c r="O41" s="178">
        <f t="shared" ca="1" si="0"/>
        <v>35300523.348532341</v>
      </c>
      <c r="P41" s="209">
        <f t="shared" ca="1" si="13"/>
        <v>5.4084790781496535E-2</v>
      </c>
      <c r="Q41" s="129">
        <f ca="1">OFFSET(TXST!C$192,'Discipline Analysis'!$A$3,0)</f>
        <v>8845367.9486001991</v>
      </c>
      <c r="R41" s="132">
        <f ca="1">OFFSET(TXST!D$192,'Discipline Analysis'!$A$3,0)</f>
        <v>6652330.2946177525</v>
      </c>
      <c r="S41" s="132">
        <f ca="1">OFFSET(TXST!E$192,'Discipline Analysis'!$A$3,0)</f>
        <v>3992473.3013890497</v>
      </c>
      <c r="T41" s="132">
        <f ca="1">OFFSET(TXST!F$192,'Discipline Analysis'!$A$3,0)</f>
        <v>412467.02279968222</v>
      </c>
      <c r="U41" s="132">
        <f ca="1">OFFSET(TXST!G$192,'Discipline Analysis'!$A$3,0)</f>
        <v>0</v>
      </c>
      <c r="V41" s="178">
        <f t="shared" ca="1" si="2"/>
        <v>19902638.567406684</v>
      </c>
      <c r="W41" s="209">
        <f t="shared" ca="1" si="14"/>
        <v>4.3114231261117922E-2</v>
      </c>
      <c r="X41" s="129">
        <f ca="1">OFFSET(TXST!C$217,'Discipline Analysis'!$A$3,0)</f>
        <v>7917302.534303843</v>
      </c>
      <c r="Y41" s="132">
        <f ca="1">OFFSET(TXST!D$217,'Discipline Analysis'!$A$3,0)</f>
        <v>6140300.9457150036</v>
      </c>
      <c r="Z41" s="132">
        <f ca="1">OFFSET(TXST!E$217,'Discipline Analysis'!$A$3,0)</f>
        <v>1035816.1163177668</v>
      </c>
      <c r="AA41" s="132">
        <f ca="1">OFFSET(TXST!F$217,'Discipline Analysis'!$A$3,0)</f>
        <v>70192.894618720966</v>
      </c>
      <c r="AB41" s="132">
        <f ca="1">OFFSET(TXST!G$217,'Discipline Analysis'!$A$3,0)</f>
        <v>0</v>
      </c>
      <c r="AC41" s="178">
        <f t="shared" ca="1" si="4"/>
        <v>15163612.490955336</v>
      </c>
      <c r="AD41" s="133">
        <f t="shared" ca="1" si="15"/>
        <v>4.2806348633394109E-2</v>
      </c>
      <c r="AE41" s="129">
        <f ca="1">OFFSET(TXST!C$242,'Discipline Analysis'!$A$3,0)</f>
        <v>3967575.5555838672</v>
      </c>
      <c r="AF41" s="132">
        <f ca="1">OFFSET(TXST!D$242,'Discipline Analysis'!$A$3,0)</f>
        <v>3077071.7464176677</v>
      </c>
      <c r="AG41" s="132">
        <f ca="1">OFFSET(TXST!E$242,'Discipline Analysis'!$A$3,0)</f>
        <v>519075.6176584005</v>
      </c>
      <c r="AH41" s="132">
        <f ca="1">OFFSET(TXST!F$242,'Discipline Analysis'!$A$3,0)</f>
        <v>35175.567898063069</v>
      </c>
      <c r="AI41" s="132">
        <f ca="1">OFFSET(TXST!G$242,'Discipline Analysis'!$A$3,0)</f>
        <v>0</v>
      </c>
      <c r="AJ41" s="178">
        <f t="shared" ca="1" si="6"/>
        <v>7598898.4875579989</v>
      </c>
      <c r="AK41" s="133">
        <f t="shared" ca="1" si="16"/>
        <v>3.1154112084210702E-2</v>
      </c>
      <c r="AL41" s="129">
        <f ca="1">OFFSET(TXST!C$167,'Discipline Analysis'!$A$3,0)</f>
        <v>31820342.714925252</v>
      </c>
      <c r="AM41" s="132">
        <f ca="1">OFFSET(TXST!D$167,'Discipline Analysis'!$A$3,0)</f>
        <v>23931105.077558178</v>
      </c>
      <c r="AN41" s="132">
        <f ca="1">OFFSET(TXST!E$167,'Discipline Analysis'!$A$3,0)</f>
        <v>14362530.701788763</v>
      </c>
      <c r="AO41" s="132">
        <f ca="1">OFFSET(TXST!F$167,'Discipline Analysis'!$A$3,0)</f>
        <v>1483809.616553918</v>
      </c>
      <c r="AP41" s="132">
        <f ca="1">OFFSET(TXST!G$167,'Discipline Analysis'!$A$3,0)</f>
        <v>0</v>
      </c>
      <c r="AQ41" s="178">
        <f t="shared" ca="1" si="8"/>
        <v>71597788.11082612</v>
      </c>
      <c r="AR41" s="133">
        <f t="shared" ca="1" si="17"/>
        <v>0.10602465508057991</v>
      </c>
    </row>
    <row r="42" spans="1:44" x14ac:dyDescent="0.2">
      <c r="A42" s="213" t="s">
        <v>694</v>
      </c>
      <c r="B42" s="129">
        <f ca="1">OFFSET(SRSU!C$31,'Discipline Analysis'!$A$3,0)</f>
        <v>15865</v>
      </c>
      <c r="C42" s="132">
        <f ca="1">OFFSET(SRSU!D$31,'Discipline Analysis'!$A$3,0)</f>
        <v>8764</v>
      </c>
      <c r="D42" s="132">
        <f ca="1">OFFSET(SRSU!E$31,'Discipline Analysis'!$A$3,0)</f>
        <v>2312</v>
      </c>
      <c r="E42" s="132">
        <f ca="1">OFFSET(SRSU!F$31,'Discipline Analysis'!$A$3,0)</f>
        <v>0</v>
      </c>
      <c r="F42" s="208">
        <f ca="1">OFFSET(SRSU!G$31,'Discipline Analysis'!$A$3,0)</f>
        <v>0</v>
      </c>
      <c r="G42" s="178">
        <f t="shared" ca="1" si="10"/>
        <v>26941</v>
      </c>
      <c r="H42" s="130">
        <f ca="1">(B42/30)+(C42/30)+(D42/24)+(E42/18)+(F42/24)</f>
        <v>917.30000000000007</v>
      </c>
      <c r="I42" s="131">
        <f t="shared" ca="1" si="12"/>
        <v>501.7324162604412</v>
      </c>
      <c r="J42" s="129">
        <f ca="1">OFFSET(SRSU!C$115,'Discipline Analysis'!$A$3,0)</f>
        <v>1539236</v>
      </c>
      <c r="K42" s="132">
        <f ca="1">OFFSET(SRSU!D$115,'Discipline Analysis'!$A$3,0)</f>
        <v>982701</v>
      </c>
      <c r="L42" s="132">
        <f ca="1">OFFSET(SRSU!E$115,'Discipline Analysis'!$A$3,0)</f>
        <v>449208</v>
      </c>
      <c r="M42" s="132">
        <f ca="1">OFFSET(SRSU!F$115,'Discipline Analysis'!$A$3,0)</f>
        <v>0</v>
      </c>
      <c r="N42" s="132">
        <f ca="1">OFFSET(SRSU!G$115,'Discipline Analysis'!$A$3,0)</f>
        <v>0</v>
      </c>
      <c r="O42" s="178">
        <f t="shared" ca="1" si="0"/>
        <v>2971145</v>
      </c>
      <c r="P42" s="209">
        <f t="shared" ca="1" si="13"/>
        <v>4.5521635506622178E-3</v>
      </c>
      <c r="Q42" s="129">
        <f ca="1">OFFSET(SRSU!C$192,'Discipline Analysis'!$A$3,0)</f>
        <v>1085728.0025047932</v>
      </c>
      <c r="R42" s="132">
        <f ca="1">OFFSET(SRSU!D$192,'Discipline Analysis'!$A$3,0)</f>
        <v>693165.95622078935</v>
      </c>
      <c r="S42" s="132">
        <f ca="1">OFFSET(SRSU!E$192,'Discipline Analysis'!$A$3,0)</f>
        <v>316857.00214208424</v>
      </c>
      <c r="T42" s="132">
        <f ca="1">OFFSET(SRSU!F$192,'Discipline Analysis'!$A$3,0)</f>
        <v>0</v>
      </c>
      <c r="U42" s="132">
        <f ca="1">OFFSET(SRSU!G$192,'Discipline Analysis'!$A$3,0)</f>
        <v>0</v>
      </c>
      <c r="V42" s="178">
        <f t="shared" ca="1" si="2"/>
        <v>2095750.9608676669</v>
      </c>
      <c r="W42" s="209">
        <f t="shared" ca="1" si="14"/>
        <v>4.5399353099106277E-3</v>
      </c>
      <c r="X42" s="129">
        <f ca="1">OFFSET(SRSU!C$217,'Discipline Analysis'!$A$3,0)</f>
        <v>2067217.0119844044</v>
      </c>
      <c r="Y42" s="132">
        <f ca="1">OFFSET(SRSU!D$217,'Discipline Analysis'!$A$3,0)</f>
        <v>1871473.2543760517</v>
      </c>
      <c r="Z42" s="132">
        <f ca="1">OFFSET(SRSU!E$217,'Discipline Analysis'!$A$3,0)</f>
        <v>523615.37946272845</v>
      </c>
      <c r="AA42" s="132">
        <f ca="1">OFFSET(SRSU!F$217,'Discipline Analysis'!$A$3,0)</f>
        <v>0</v>
      </c>
      <c r="AB42" s="132">
        <f ca="1">OFFSET(SRSU!G$217,'Discipline Analysis'!$A$3,0)</f>
        <v>0</v>
      </c>
      <c r="AC42" s="178">
        <f t="shared" ca="1" si="4"/>
        <v>4462305.6458231844</v>
      </c>
      <c r="AD42" s="133">
        <f t="shared" ca="1" si="15"/>
        <v>1.259693303939316E-2</v>
      </c>
      <c r="AE42" s="129">
        <f ca="1">OFFSET(SRSU!C$242,'Discipline Analysis'!$A$3,0)</f>
        <v>694483.90301962371</v>
      </c>
      <c r="AF42" s="132">
        <f ca="1">OFFSET(SRSU!D$242,'Discipline Analysis'!$A$3,0)</f>
        <v>628723.56533496</v>
      </c>
      <c r="AG42" s="132">
        <f ca="1">OFFSET(SRSU!E$242,'Discipline Analysis'!$A$3,0)</f>
        <v>175909.18142711199</v>
      </c>
      <c r="AH42" s="132">
        <f ca="1">OFFSET(SRSU!F$242,'Discipline Analysis'!$A$3,0)</f>
        <v>0</v>
      </c>
      <c r="AI42" s="132">
        <f ca="1">OFFSET(SRSU!G$242,'Discipline Analysis'!$A$3,0)</f>
        <v>0</v>
      </c>
      <c r="AJ42" s="178">
        <f t="shared" ca="1" si="6"/>
        <v>1499116.6497816958</v>
      </c>
      <c r="AK42" s="133">
        <f t="shared" ca="1" si="16"/>
        <v>6.1461076511385524E-3</v>
      </c>
      <c r="AL42" s="129">
        <f ca="1">OFFSET(SRSU!C$167,'Discipline Analysis'!$A$3,0)</f>
        <v>1289379.9732950495</v>
      </c>
      <c r="AM42" s="132">
        <f ca="1">OFFSET(SRSU!D$167,'Discipline Analysis'!$A$3,0)</f>
        <v>823184.35193629726</v>
      </c>
      <c r="AN42" s="132">
        <f ca="1">OFFSET(SRSU!E$167,'Discipline Analysis'!$A$3,0)</f>
        <v>376290.44476865313</v>
      </c>
      <c r="AO42" s="132">
        <f ca="1">OFFSET(SRSU!F$167,'Discipline Analysis'!$A$3,0)</f>
        <v>0</v>
      </c>
      <c r="AP42" s="132">
        <f ca="1">OFFSET(SRSU!G$167,'Discipline Analysis'!$A$3,0)</f>
        <v>0</v>
      </c>
      <c r="AQ42" s="178">
        <f t="shared" ca="1" si="8"/>
        <v>2488854.77</v>
      </c>
      <c r="AR42" s="133">
        <f t="shared" ca="1" si="17"/>
        <v>3.6855882772027343E-3</v>
      </c>
    </row>
    <row r="43" spans="1:44" ht="15" thickBot="1" x14ac:dyDescent="0.25">
      <c r="A43" s="215" t="s">
        <v>34</v>
      </c>
      <c r="B43" s="134">
        <f t="shared" ref="B43:G43" ca="1" si="18">SUM(B7:B42)</f>
        <v>3885876</v>
      </c>
      <c r="C43" s="135">
        <f t="shared" ca="1" si="18"/>
        <v>1587435</v>
      </c>
      <c r="D43" s="135">
        <f t="shared" ca="1" si="18"/>
        <v>284126</v>
      </c>
      <c r="E43" s="135">
        <f t="shared" ca="1" si="18"/>
        <v>87433</v>
      </c>
      <c r="F43" s="135">
        <f t="shared" ca="1" si="18"/>
        <v>0</v>
      </c>
      <c r="G43" s="179">
        <f t="shared" ca="1" si="18"/>
        <v>5844870</v>
      </c>
      <c r="H43" s="136">
        <f t="shared" ca="1" si="11"/>
        <v>199139.67222222223</v>
      </c>
      <c r="I43" s="137">
        <f t="shared" ca="1" si="12"/>
        <v>408.52211971142981</v>
      </c>
      <c r="J43" s="134">
        <f t="shared" ref="J43:O43" ca="1" si="19">SUM(J7:J42)</f>
        <v>249280802.4587177</v>
      </c>
      <c r="K43" s="135">
        <f t="shared" ca="1" si="19"/>
        <v>187349675.30200598</v>
      </c>
      <c r="L43" s="135">
        <f t="shared" ca="1" si="19"/>
        <v>111572513.67567182</v>
      </c>
      <c r="M43" s="135">
        <f t="shared" ca="1" si="19"/>
        <v>104485552.57863176</v>
      </c>
      <c r="N43" s="135">
        <f t="shared" ca="1" si="19"/>
        <v>0</v>
      </c>
      <c r="O43" s="179">
        <f t="shared" ca="1" si="19"/>
        <v>652688544.01502728</v>
      </c>
      <c r="P43" s="138">
        <f t="shared" ca="1" si="13"/>
        <v>1</v>
      </c>
      <c r="Q43" s="134">
        <f t="shared" ref="Q43:V43" ca="1" si="20">SUM(Q7:Q42)</f>
        <v>171679005.4138748</v>
      </c>
      <c r="R43" s="135">
        <f t="shared" ca="1" si="20"/>
        <v>132912868.43536653</v>
      </c>
      <c r="S43" s="135">
        <f t="shared" ca="1" si="20"/>
        <v>76982372.108013138</v>
      </c>
      <c r="T43" s="135">
        <f t="shared" ca="1" si="20"/>
        <v>80051486.086254179</v>
      </c>
      <c r="U43" s="135">
        <f t="shared" ca="1" si="20"/>
        <v>0</v>
      </c>
      <c r="V43" s="135">
        <f t="shared" ca="1" si="20"/>
        <v>461625732.04350865</v>
      </c>
      <c r="W43" s="138">
        <f t="shared" ca="1" si="14"/>
        <v>1</v>
      </c>
      <c r="X43" s="134">
        <f t="shared" ref="X43:AC43" ca="1" si="21">SUM(X7:X42)</f>
        <v>185150265.64930609</v>
      </c>
      <c r="Y43" s="135">
        <f t="shared" ca="1" si="21"/>
        <v>135456527.69760564</v>
      </c>
      <c r="Z43" s="135">
        <f t="shared" ca="1" si="21"/>
        <v>23651291.173160221</v>
      </c>
      <c r="AA43" s="135">
        <f t="shared" ca="1" si="21"/>
        <v>9979382.0020292588</v>
      </c>
      <c r="AB43" s="135">
        <f t="shared" ca="1" si="21"/>
        <v>0</v>
      </c>
      <c r="AC43" s="135">
        <f t="shared" ca="1" si="21"/>
        <v>354237466.52210116</v>
      </c>
      <c r="AD43" s="138">
        <f t="shared" ca="1" si="15"/>
        <v>1</v>
      </c>
      <c r="AE43" s="134">
        <f t="shared" ref="AE43:AJ43" ca="1" si="22">SUM(AE7:AE42)</f>
        <v>127202356.5306965</v>
      </c>
      <c r="AF43" s="135">
        <f t="shared" ca="1" si="22"/>
        <v>93917510.152739912</v>
      </c>
      <c r="AG43" s="135">
        <f t="shared" ca="1" si="22"/>
        <v>16907587.824197993</v>
      </c>
      <c r="AH43" s="135">
        <f t="shared" ca="1" si="22"/>
        <v>5885723.535055385</v>
      </c>
      <c r="AI43" s="135">
        <f t="shared" ca="1" si="22"/>
        <v>0</v>
      </c>
      <c r="AJ43" s="135">
        <f t="shared" ca="1" si="22"/>
        <v>243913178.0426898</v>
      </c>
      <c r="AK43" s="138">
        <f t="shared" ca="1" si="16"/>
        <v>1</v>
      </c>
      <c r="AL43" s="134">
        <f ca="1">SUM(AL7:AL42)</f>
        <v>245537855.91092199</v>
      </c>
      <c r="AM43" s="135">
        <f ca="1">SUM(AM7:AM42)</f>
        <v>185365486.59239408</v>
      </c>
      <c r="AN43" s="135">
        <f ca="1">SUM(AN7:AN42)</f>
        <v>113974324.81134503</v>
      </c>
      <c r="AO43" s="135">
        <f ca="1">SUM(AO7:AO42)</f>
        <v>130416093.89975652</v>
      </c>
      <c r="AP43" s="135">
        <f ca="1">SUM(AP7:AP42)</f>
        <v>0</v>
      </c>
      <c r="AQ43" s="135">
        <f ca="1">SUM(AL43:AP43)</f>
        <v>675293761.21441758</v>
      </c>
      <c r="AR43" s="138">
        <f t="shared" ca="1" si="17"/>
        <v>1</v>
      </c>
    </row>
    <row r="44" spans="1:44" ht="15" thickBot="1" x14ac:dyDescent="0.25"/>
    <row r="45" spans="1:44" x14ac:dyDescent="0.2">
      <c r="A45" s="160" t="s">
        <v>219</v>
      </c>
      <c r="B45" s="161" t="s">
        <v>212</v>
      </c>
      <c r="C45" s="149" t="s">
        <v>213</v>
      </c>
      <c r="D45" s="149" t="s">
        <v>214</v>
      </c>
      <c r="E45" s="149" t="s">
        <v>215</v>
      </c>
      <c r="F45" s="149" t="s">
        <v>216</v>
      </c>
      <c r="G45" s="150" t="s">
        <v>31</v>
      </c>
      <c r="H45" s="140"/>
      <c r="I45" s="117"/>
      <c r="J45" s="120"/>
      <c r="K45" s="139"/>
      <c r="L45" s="140"/>
      <c r="M45" s="141"/>
      <c r="N45" s="139"/>
      <c r="O45" s="140"/>
      <c r="P45" s="141"/>
      <c r="Q45" s="141"/>
      <c r="R45" s="141"/>
    </row>
    <row r="46" spans="1:44" x14ac:dyDescent="0.2">
      <c r="A46" s="220" t="s">
        <v>231</v>
      </c>
      <c r="B46" s="221">
        <f ca="1">J43+Q43+X43+AE43+AL43</f>
        <v>978850285.96351719</v>
      </c>
      <c r="C46" s="108">
        <f ca="1">K43+R43+Y43+AF43+AM43</f>
        <v>735002068.18011212</v>
      </c>
      <c r="D46" s="108">
        <f ca="1">L43+S43+Z43+AG43+AN43</f>
        <v>343088089.59238821</v>
      </c>
      <c r="E46" s="108">
        <f ca="1">M43+T43+AA43+AH43+AO43</f>
        <v>330818238.10172713</v>
      </c>
      <c r="F46" s="108">
        <f ca="1">N43+U43+AB43+AI43+AP43</f>
        <v>0</v>
      </c>
      <c r="G46" s="109">
        <f ca="1">SUM(B46:F46)</f>
        <v>2387758681.8377447</v>
      </c>
      <c r="H46" s="140"/>
      <c r="K46" s="139"/>
      <c r="L46" s="140"/>
      <c r="M46" s="141"/>
      <c r="N46" s="139"/>
      <c r="O46" s="120"/>
      <c r="P46" s="141"/>
      <c r="Q46" s="141"/>
      <c r="R46" s="141"/>
    </row>
    <row r="47" spans="1:44" x14ac:dyDescent="0.2">
      <c r="A47" s="222" t="s">
        <v>220</v>
      </c>
      <c r="B47" s="221">
        <f ca="1">B43</f>
        <v>3885876</v>
      </c>
      <c r="C47" s="108">
        <f ca="1">C43</f>
        <v>1587435</v>
      </c>
      <c r="D47" s="108">
        <f ca="1">D43</f>
        <v>284126</v>
      </c>
      <c r="E47" s="108">
        <f ca="1">E43</f>
        <v>87433</v>
      </c>
      <c r="F47" s="108">
        <f ca="1">F43</f>
        <v>0</v>
      </c>
      <c r="G47" s="109">
        <f ca="1">SUM(B47:F47)</f>
        <v>5844870</v>
      </c>
      <c r="I47" s="120"/>
      <c r="K47" s="139"/>
      <c r="L47" s="140"/>
      <c r="M47" s="141"/>
      <c r="N47" s="139"/>
      <c r="O47" s="140"/>
      <c r="P47" s="141"/>
      <c r="Q47" s="141"/>
      <c r="R47" s="141"/>
    </row>
    <row r="48" spans="1:44" ht="15" thickBot="1" x14ac:dyDescent="0.25">
      <c r="A48" s="223" t="s">
        <v>688</v>
      </c>
      <c r="B48" s="224">
        <f t="shared" ref="B48:G48" ca="1" si="23">IF((B47)=0,0,(B46/B47))</f>
        <v>251.89951659896434</v>
      </c>
      <c r="C48" s="142">
        <f t="shared" ca="1" si="23"/>
        <v>463.01238676236323</v>
      </c>
      <c r="D48" s="142">
        <f t="shared" ca="1" si="23"/>
        <v>1207.520922380874</v>
      </c>
      <c r="E48" s="142">
        <f t="shared" ca="1" si="23"/>
        <v>3783.6770796121273</v>
      </c>
      <c r="F48" s="142">
        <f t="shared" ca="1" si="23"/>
        <v>0</v>
      </c>
      <c r="G48" s="143">
        <f t="shared" ca="1" si="23"/>
        <v>408.52211971142981</v>
      </c>
    </row>
    <row r="49" spans="1:9" ht="15" thickBot="1" x14ac:dyDescent="0.25"/>
    <row r="50" spans="1:9" x14ac:dyDescent="0.2">
      <c r="A50" s="160" t="s">
        <v>183</v>
      </c>
      <c r="B50" s="161" t="s">
        <v>212</v>
      </c>
      <c r="C50" s="149" t="s">
        <v>213</v>
      </c>
      <c r="D50" s="149" t="s">
        <v>214</v>
      </c>
      <c r="E50" s="149" t="s">
        <v>215</v>
      </c>
      <c r="F50" s="149" t="s">
        <v>216</v>
      </c>
      <c r="G50" s="150" t="s">
        <v>31</v>
      </c>
      <c r="I50" s="97"/>
    </row>
    <row r="51" spans="1:9" x14ac:dyDescent="0.2">
      <c r="A51" s="177" t="s">
        <v>704</v>
      </c>
      <c r="B51" s="129">
        <f t="shared" ref="B51:B87" ca="1" si="24">(J7+Q7+X7+AE7+AL7)</f>
        <v>37833725.447502248</v>
      </c>
      <c r="C51" s="129">
        <f t="shared" ref="C51:C87" ca="1" si="25">(K7+R7+Y7+AF7+AM7)</f>
        <v>30282503.718463406</v>
      </c>
      <c r="D51" s="129">
        <f t="shared" ref="D51:D87" ca="1" si="26">(L7+S7+Z7+AG7+AN7)</f>
        <v>11175406.753245607</v>
      </c>
      <c r="E51" s="129">
        <f t="shared" ref="E51:E87" ca="1" si="27">(M7+T7+AA7+AH7+AO7)</f>
        <v>7121533.5418548025</v>
      </c>
      <c r="F51" s="129">
        <f t="shared" ref="F51:F87" ca="1" si="28">(N7+U7+AB7+AI7+AP7)</f>
        <v>0</v>
      </c>
      <c r="G51" s="178">
        <f t="shared" ref="G51:G87" ca="1" si="29">(O7+V7+AC7+AJ7+AQ7)</f>
        <v>86413169.461066067</v>
      </c>
      <c r="I51" s="97"/>
    </row>
    <row r="52" spans="1:9" x14ac:dyDescent="0.2">
      <c r="A52" s="217" t="s">
        <v>705</v>
      </c>
      <c r="B52" s="129">
        <f t="shared" ca="1" si="24"/>
        <v>130229578.39735906</v>
      </c>
      <c r="C52" s="129">
        <f t="shared" ca="1" si="25"/>
        <v>119892121.94447935</v>
      </c>
      <c r="D52" s="129">
        <f t="shared" ca="1" si="26"/>
        <v>45520015.97965005</v>
      </c>
      <c r="E52" s="129">
        <f t="shared" ca="1" si="27"/>
        <v>109900624.92954412</v>
      </c>
      <c r="F52" s="129">
        <f t="shared" ca="1" si="28"/>
        <v>0</v>
      </c>
      <c r="G52" s="178">
        <f t="shared" ca="1" si="29"/>
        <v>405542341.25103253</v>
      </c>
      <c r="I52" s="97"/>
    </row>
    <row r="53" spans="1:9" x14ac:dyDescent="0.2">
      <c r="A53" s="217" t="s">
        <v>706</v>
      </c>
      <c r="B53" s="129">
        <f t="shared" ca="1" si="24"/>
        <v>25699481.601352036</v>
      </c>
      <c r="C53" s="129">
        <f t="shared" ca="1" si="25"/>
        <v>22238344.027279839</v>
      </c>
      <c r="D53" s="129">
        <f t="shared" ca="1" si="26"/>
        <v>11171469.814217014</v>
      </c>
      <c r="E53" s="129">
        <f t="shared" ca="1" si="27"/>
        <v>19044065.090802729</v>
      </c>
      <c r="F53" s="129">
        <f t="shared" ca="1" si="28"/>
        <v>0</v>
      </c>
      <c r="G53" s="178">
        <f t="shared" ca="1" si="29"/>
        <v>78153360.53365162</v>
      </c>
      <c r="I53" s="97"/>
    </row>
    <row r="54" spans="1:9" x14ac:dyDescent="0.2">
      <c r="A54" s="217" t="s">
        <v>707</v>
      </c>
      <c r="B54" s="129">
        <f t="shared" ca="1" si="24"/>
        <v>30431291.193567507</v>
      </c>
      <c r="C54" s="129">
        <f t="shared" ca="1" si="25"/>
        <v>25073840.018712681</v>
      </c>
      <c r="D54" s="129">
        <f t="shared" ca="1" si="26"/>
        <v>14201115.505198851</v>
      </c>
      <c r="E54" s="129">
        <f t="shared" ca="1" si="27"/>
        <v>2695795.9749893416</v>
      </c>
      <c r="F54" s="129">
        <f t="shared" ca="1" si="28"/>
        <v>0</v>
      </c>
      <c r="G54" s="178">
        <f t="shared" ca="1" si="29"/>
        <v>72402042.692468375</v>
      </c>
      <c r="I54" s="97"/>
    </row>
    <row r="55" spans="1:9" x14ac:dyDescent="0.2">
      <c r="A55" s="217" t="s">
        <v>860</v>
      </c>
      <c r="B55" s="129">
        <f t="shared" ca="1" si="24"/>
        <v>46774872.464883454</v>
      </c>
      <c r="C55" s="129">
        <f t="shared" ca="1" si="25"/>
        <v>32254558.865887493</v>
      </c>
      <c r="D55" s="129">
        <f t="shared" ca="1" si="26"/>
        <v>12580951.075201301</v>
      </c>
      <c r="E55" s="129">
        <f t="shared" ca="1" si="27"/>
        <v>243545.6714408226</v>
      </c>
      <c r="F55" s="129">
        <f t="shared" ca="1" si="28"/>
        <v>0</v>
      </c>
      <c r="G55" s="178">
        <f t="shared" ca="1" si="29"/>
        <v>91853928.077413082</v>
      </c>
      <c r="I55" s="97"/>
    </row>
    <row r="56" spans="1:9" x14ac:dyDescent="0.2">
      <c r="A56" s="218" t="s">
        <v>708</v>
      </c>
      <c r="B56" s="129">
        <f t="shared" ca="1" si="24"/>
        <v>9169420.6168104317</v>
      </c>
      <c r="C56" s="129">
        <f t="shared" ca="1" si="25"/>
        <v>5713622.5528251324</v>
      </c>
      <c r="D56" s="129">
        <f t="shared" ca="1" si="26"/>
        <v>2278254.3925075401</v>
      </c>
      <c r="E56" s="129">
        <f t="shared" ca="1" si="27"/>
        <v>0</v>
      </c>
      <c r="F56" s="129">
        <f t="shared" ca="1" si="28"/>
        <v>0</v>
      </c>
      <c r="G56" s="178">
        <f t="shared" ca="1" si="29"/>
        <v>17161297.562143102</v>
      </c>
      <c r="I56" s="97"/>
    </row>
    <row r="57" spans="1:9" x14ac:dyDescent="0.2">
      <c r="A57" s="217" t="s">
        <v>709</v>
      </c>
      <c r="B57" s="129">
        <f t="shared" ca="1" si="24"/>
        <v>40842632.019844986</v>
      </c>
      <c r="C57" s="129">
        <f t="shared" ca="1" si="25"/>
        <v>29595820.495783985</v>
      </c>
      <c r="D57" s="129">
        <f t="shared" ca="1" si="26"/>
        <v>17737701.094702825</v>
      </c>
      <c r="E57" s="129">
        <f t="shared" ca="1" si="27"/>
        <v>9114421.1268991213</v>
      </c>
      <c r="F57" s="129">
        <f t="shared" ca="1" si="28"/>
        <v>0</v>
      </c>
      <c r="G57" s="178">
        <f t="shared" ca="1" si="29"/>
        <v>97290574.737230912</v>
      </c>
      <c r="I57" s="97"/>
    </row>
    <row r="58" spans="1:9" x14ac:dyDescent="0.2">
      <c r="A58" s="217" t="s">
        <v>710</v>
      </c>
      <c r="B58" s="129">
        <f t="shared" ca="1" si="24"/>
        <v>10662956.303978192</v>
      </c>
      <c r="C58" s="129">
        <f t="shared" ca="1" si="25"/>
        <v>6572604.9059977662</v>
      </c>
      <c r="D58" s="129">
        <f t="shared" ca="1" si="26"/>
        <v>5178520.0620252965</v>
      </c>
      <c r="E58" s="129">
        <f t="shared" ca="1" si="27"/>
        <v>0</v>
      </c>
      <c r="F58" s="129">
        <f t="shared" ca="1" si="28"/>
        <v>0</v>
      </c>
      <c r="G58" s="178">
        <f t="shared" ca="1" si="29"/>
        <v>22414081.272001252</v>
      </c>
      <c r="I58" s="97"/>
    </row>
    <row r="59" spans="1:9" x14ac:dyDescent="0.2">
      <c r="A59" s="217" t="s">
        <v>108</v>
      </c>
      <c r="B59" s="129">
        <f t="shared" ca="1" si="24"/>
        <v>62575535.858580045</v>
      </c>
      <c r="C59" s="129">
        <f t="shared" ca="1" si="25"/>
        <v>59787900.877009764</v>
      </c>
      <c r="D59" s="129">
        <f t="shared" ca="1" si="26"/>
        <v>42717359.398236357</v>
      </c>
      <c r="E59" s="129">
        <f t="shared" ca="1" si="27"/>
        <v>87865337.514416605</v>
      </c>
      <c r="F59" s="129">
        <f t="shared" ca="1" si="28"/>
        <v>0</v>
      </c>
      <c r="G59" s="178">
        <f t="shared" ca="1" si="29"/>
        <v>252946133.64824277</v>
      </c>
      <c r="I59" s="97"/>
    </row>
    <row r="60" spans="1:9" x14ac:dyDescent="0.2">
      <c r="A60" s="217" t="s">
        <v>696</v>
      </c>
      <c r="B60" s="129">
        <f t="shared" ca="1" si="24"/>
        <v>6207065.8674526047</v>
      </c>
      <c r="C60" s="129">
        <f t="shared" ca="1" si="25"/>
        <v>1114320.6515333867</v>
      </c>
      <c r="D60" s="129">
        <f t="shared" ca="1" si="26"/>
        <v>169148.87756649489</v>
      </c>
      <c r="E60" s="129">
        <f t="shared" ca="1" si="27"/>
        <v>0</v>
      </c>
      <c r="F60" s="129">
        <f t="shared" ca="1" si="28"/>
        <v>0</v>
      </c>
      <c r="G60" s="178">
        <f t="shared" ca="1" si="29"/>
        <v>7490535.3965524863</v>
      </c>
      <c r="I60" s="97"/>
    </row>
    <row r="61" spans="1:9" x14ac:dyDescent="0.2">
      <c r="A61" s="217" t="s">
        <v>692</v>
      </c>
      <c r="B61" s="129">
        <f t="shared" ca="1" si="24"/>
        <v>26765203.248919822</v>
      </c>
      <c r="C61" s="129">
        <f t="shared" ca="1" si="25"/>
        <v>5393599.361878206</v>
      </c>
      <c r="D61" s="129">
        <f t="shared" ca="1" si="26"/>
        <v>1809271.0965860719</v>
      </c>
      <c r="E61" s="129">
        <f t="shared" ca="1" si="27"/>
        <v>1103682.4067976912</v>
      </c>
      <c r="F61" s="129">
        <f t="shared" ca="1" si="28"/>
        <v>0</v>
      </c>
      <c r="G61" s="178">
        <f t="shared" ca="1" si="29"/>
        <v>35071756.114181787</v>
      </c>
      <c r="I61" s="97"/>
    </row>
    <row r="62" spans="1:9" x14ac:dyDescent="0.2">
      <c r="A62" s="217" t="s">
        <v>695</v>
      </c>
      <c r="B62" s="129">
        <f t="shared" ca="1" si="24"/>
        <v>16641242.83532146</v>
      </c>
      <c r="C62" s="129">
        <f t="shared" ca="1" si="25"/>
        <v>12001198.60881513</v>
      </c>
      <c r="D62" s="129">
        <f t="shared" ca="1" si="26"/>
        <v>4997113.1211939678</v>
      </c>
      <c r="E62" s="129">
        <f t="shared" ca="1" si="27"/>
        <v>0</v>
      </c>
      <c r="F62" s="129">
        <f t="shared" ca="1" si="28"/>
        <v>0</v>
      </c>
      <c r="G62" s="178">
        <f t="shared" ca="1" si="29"/>
        <v>33639554.565330558</v>
      </c>
      <c r="I62" s="97"/>
    </row>
    <row r="63" spans="1:9" x14ac:dyDescent="0.2">
      <c r="A63" s="217" t="s">
        <v>702</v>
      </c>
      <c r="B63" s="129">
        <f t="shared" ca="1" si="24"/>
        <v>475180.02452364372</v>
      </c>
      <c r="C63" s="129">
        <f t="shared" ca="1" si="25"/>
        <v>4457582.4737117933</v>
      </c>
      <c r="D63" s="129">
        <f t="shared" ca="1" si="26"/>
        <v>2910091.3398382901</v>
      </c>
      <c r="E63" s="129">
        <f t="shared" ca="1" si="27"/>
        <v>0</v>
      </c>
      <c r="F63" s="129">
        <f t="shared" ca="1" si="28"/>
        <v>0</v>
      </c>
      <c r="G63" s="178">
        <f t="shared" ca="1" si="29"/>
        <v>7842853.8380737267</v>
      </c>
      <c r="I63" s="97"/>
    </row>
    <row r="64" spans="1:9" x14ac:dyDescent="0.2">
      <c r="A64" s="217" t="s">
        <v>697</v>
      </c>
      <c r="B64" s="129">
        <f t="shared" ca="1" si="24"/>
        <v>12537136.305098465</v>
      </c>
      <c r="C64" s="129">
        <f t="shared" ca="1" si="25"/>
        <v>8130016.1504328791</v>
      </c>
      <c r="D64" s="129">
        <f t="shared" ca="1" si="26"/>
        <v>6642188.1385925338</v>
      </c>
      <c r="E64" s="129">
        <f t="shared" ca="1" si="27"/>
        <v>856783.63604291808</v>
      </c>
      <c r="F64" s="129">
        <f t="shared" ca="1" si="28"/>
        <v>0</v>
      </c>
      <c r="G64" s="178">
        <f t="shared" ca="1" si="29"/>
        <v>28166124.230166797</v>
      </c>
      <c r="I64" s="97"/>
    </row>
    <row r="65" spans="1:9" x14ac:dyDescent="0.2">
      <c r="A65" s="217" t="s">
        <v>698</v>
      </c>
      <c r="B65" s="129">
        <f t="shared" ca="1" si="24"/>
        <v>20921943.880450845</v>
      </c>
      <c r="C65" s="129">
        <f t="shared" ca="1" si="25"/>
        <v>10717133.212600932</v>
      </c>
      <c r="D65" s="129">
        <f t="shared" ca="1" si="26"/>
        <v>4082466.9751190045</v>
      </c>
      <c r="E65" s="129">
        <f t="shared" ca="1" si="27"/>
        <v>660805.1831334678</v>
      </c>
      <c r="F65" s="129">
        <f t="shared" ca="1" si="28"/>
        <v>0</v>
      </c>
      <c r="G65" s="178">
        <f t="shared" ca="1" si="29"/>
        <v>36382349.251304246</v>
      </c>
      <c r="I65" s="97"/>
    </row>
    <row r="66" spans="1:9" x14ac:dyDescent="0.2">
      <c r="A66" s="217" t="s">
        <v>699</v>
      </c>
      <c r="B66" s="129">
        <f t="shared" ca="1" si="24"/>
        <v>18762927.812194221</v>
      </c>
      <c r="C66" s="129">
        <f t="shared" ca="1" si="25"/>
        <v>5846712.908084074</v>
      </c>
      <c r="D66" s="129">
        <f t="shared" ca="1" si="26"/>
        <v>1334416.7511664599</v>
      </c>
      <c r="E66" s="129">
        <f t="shared" ca="1" si="27"/>
        <v>113408.5306894539</v>
      </c>
      <c r="F66" s="129">
        <f t="shared" ca="1" si="28"/>
        <v>0</v>
      </c>
      <c r="G66" s="178">
        <f t="shared" ca="1" si="29"/>
        <v>26057466.002134208</v>
      </c>
      <c r="I66" s="97"/>
    </row>
    <row r="67" spans="1:9" x14ac:dyDescent="0.2">
      <c r="A67" s="217" t="s">
        <v>700</v>
      </c>
      <c r="B67" s="129">
        <f t="shared" ca="1" si="24"/>
        <v>9068612.4821480233</v>
      </c>
      <c r="C67" s="129">
        <f t="shared" ca="1" si="25"/>
        <v>10428597.363933694</v>
      </c>
      <c r="D67" s="129">
        <f t="shared" ca="1" si="26"/>
        <v>1530508.2898894108</v>
      </c>
      <c r="E67" s="129">
        <f t="shared" ca="1" si="27"/>
        <v>0</v>
      </c>
      <c r="F67" s="129">
        <f t="shared" ca="1" si="28"/>
        <v>0</v>
      </c>
      <c r="G67" s="178">
        <f t="shared" ca="1" si="29"/>
        <v>21027718.135971125</v>
      </c>
      <c r="I67" s="97"/>
    </row>
    <row r="68" spans="1:9" x14ac:dyDescent="0.2">
      <c r="A68" s="217" t="s">
        <v>715</v>
      </c>
      <c r="B68" s="129">
        <f t="shared" ca="1" si="24"/>
        <v>13901532.462881505</v>
      </c>
      <c r="C68" s="129">
        <f t="shared" ca="1" si="25"/>
        <v>8952811.2915798854</v>
      </c>
      <c r="D68" s="129">
        <f t="shared" ca="1" si="26"/>
        <v>4903108.771582257</v>
      </c>
      <c r="E68" s="129">
        <f t="shared" ca="1" si="27"/>
        <v>0</v>
      </c>
      <c r="F68" s="129">
        <f t="shared" ca="1" si="28"/>
        <v>0</v>
      </c>
      <c r="G68" s="178">
        <f t="shared" ca="1" si="29"/>
        <v>27757452.52604365</v>
      </c>
      <c r="I68" s="97"/>
    </row>
    <row r="69" spans="1:9" x14ac:dyDescent="0.2">
      <c r="A69" s="217" t="s">
        <v>701</v>
      </c>
      <c r="B69" s="129">
        <f t="shared" ca="1" si="24"/>
        <v>4793411.9915983174</v>
      </c>
      <c r="C69" s="129">
        <f t="shared" ca="1" si="25"/>
        <v>5171541.2809729809</v>
      </c>
      <c r="D69" s="129">
        <f t="shared" ca="1" si="26"/>
        <v>1448196.7810227275</v>
      </c>
      <c r="E69" s="129">
        <f t="shared" ca="1" si="27"/>
        <v>0</v>
      </c>
      <c r="F69" s="129">
        <f t="shared" ca="1" si="28"/>
        <v>0</v>
      </c>
      <c r="G69" s="178">
        <f t="shared" ca="1" si="29"/>
        <v>11413150.053594025</v>
      </c>
      <c r="I69" s="97"/>
    </row>
    <row r="70" spans="1:9" x14ac:dyDescent="0.2">
      <c r="A70" s="217" t="s">
        <v>126</v>
      </c>
      <c r="B70" s="129">
        <f t="shared" ca="1" si="24"/>
        <v>10809196.536497671</v>
      </c>
      <c r="C70" s="129">
        <f t="shared" ca="1" si="25"/>
        <v>7944110.1125652594</v>
      </c>
      <c r="D70" s="129">
        <f t="shared" ca="1" si="26"/>
        <v>4321553.9884681199</v>
      </c>
      <c r="E70" s="129">
        <f t="shared" ca="1" si="27"/>
        <v>6690.1521787942684</v>
      </c>
      <c r="F70" s="129">
        <f t="shared" ca="1" si="28"/>
        <v>0</v>
      </c>
      <c r="G70" s="178">
        <f t="shared" ca="1" si="29"/>
        <v>23081550.789709847</v>
      </c>
      <c r="I70" s="97"/>
    </row>
    <row r="71" spans="1:9" x14ac:dyDescent="0.2">
      <c r="A71" s="217" t="s">
        <v>118</v>
      </c>
      <c r="B71" s="129">
        <f t="shared" ca="1" si="24"/>
        <v>57510134.879223183</v>
      </c>
      <c r="C71" s="129">
        <f t="shared" ca="1" si="25"/>
        <v>50121115.403002538</v>
      </c>
      <c r="D71" s="129">
        <f t="shared" ca="1" si="26"/>
        <v>19656100.372956626</v>
      </c>
      <c r="E71" s="129">
        <f t="shared" ca="1" si="27"/>
        <v>29901541.689571582</v>
      </c>
      <c r="F71" s="129">
        <f t="shared" ca="1" si="28"/>
        <v>0</v>
      </c>
      <c r="G71" s="178">
        <f t="shared" ca="1" si="29"/>
        <v>157188892.34475392</v>
      </c>
      <c r="I71" s="97"/>
    </row>
    <row r="72" spans="1:9" x14ac:dyDescent="0.2">
      <c r="A72" s="217" t="s">
        <v>711</v>
      </c>
      <c r="B72" s="129">
        <f t="shared" ca="1" si="24"/>
        <v>4587523.6469447883</v>
      </c>
      <c r="C72" s="129">
        <f t="shared" ca="1" si="25"/>
        <v>14004500.587538024</v>
      </c>
      <c r="D72" s="129">
        <f t="shared" ca="1" si="26"/>
        <v>6187540.0056498814</v>
      </c>
      <c r="E72" s="129">
        <f t="shared" ca="1" si="27"/>
        <v>357861.52188731614</v>
      </c>
      <c r="F72" s="129">
        <f t="shared" ca="1" si="28"/>
        <v>0</v>
      </c>
      <c r="G72" s="178">
        <f t="shared" ca="1" si="29"/>
        <v>25137425.762020014</v>
      </c>
      <c r="I72" s="97"/>
    </row>
    <row r="73" spans="1:9" x14ac:dyDescent="0.2">
      <c r="A73" s="217" t="s">
        <v>712</v>
      </c>
      <c r="B73" s="129">
        <f t="shared" ca="1" si="24"/>
        <v>18296044.32043086</v>
      </c>
      <c r="C73" s="129">
        <f t="shared" ca="1" si="25"/>
        <v>20061905.992959633</v>
      </c>
      <c r="D73" s="129">
        <f t="shared" ca="1" si="26"/>
        <v>2302561.7432423192</v>
      </c>
      <c r="E73" s="129">
        <f t="shared" ca="1" si="27"/>
        <v>0</v>
      </c>
      <c r="F73" s="129">
        <f t="shared" ca="1" si="28"/>
        <v>0</v>
      </c>
      <c r="G73" s="178">
        <f t="shared" ca="1" si="29"/>
        <v>40660512.056632817</v>
      </c>
      <c r="I73" s="97"/>
    </row>
    <row r="74" spans="1:9" x14ac:dyDescent="0.2">
      <c r="A74" s="217" t="s">
        <v>713</v>
      </c>
      <c r="B74" s="129">
        <f t="shared" ca="1" si="24"/>
        <v>4212016.1147044729</v>
      </c>
      <c r="C74" s="129">
        <f t="shared" ca="1" si="25"/>
        <v>5530260.2601068532</v>
      </c>
      <c r="D74" s="129">
        <f t="shared" ca="1" si="26"/>
        <v>2821185.3664764715</v>
      </c>
      <c r="E74" s="129">
        <f t="shared" ca="1" si="27"/>
        <v>0</v>
      </c>
      <c r="F74" s="129">
        <f t="shared" ca="1" si="28"/>
        <v>0</v>
      </c>
      <c r="G74" s="178">
        <f t="shared" ca="1" si="29"/>
        <v>12563461.7412878</v>
      </c>
      <c r="I74" s="97"/>
    </row>
    <row r="75" spans="1:9" x14ac:dyDescent="0.2">
      <c r="A75" s="217" t="s">
        <v>691</v>
      </c>
      <c r="B75" s="129">
        <f t="shared" ca="1" si="24"/>
        <v>14529836.46840583</v>
      </c>
      <c r="C75" s="129">
        <f t="shared" ca="1" si="25"/>
        <v>6791474.4006093387</v>
      </c>
      <c r="D75" s="129">
        <f t="shared" ca="1" si="26"/>
        <v>2642635.4537629336</v>
      </c>
      <c r="E75" s="129">
        <f t="shared" ca="1" si="27"/>
        <v>0</v>
      </c>
      <c r="F75" s="129">
        <f t="shared" ca="1" si="28"/>
        <v>0</v>
      </c>
      <c r="G75" s="178">
        <f t="shared" ca="1" si="29"/>
        <v>23963946.322778098</v>
      </c>
      <c r="I75" s="97"/>
    </row>
    <row r="76" spans="1:9" x14ac:dyDescent="0.2">
      <c r="A76" s="217" t="s">
        <v>96</v>
      </c>
      <c r="B76" s="129">
        <f t="shared" ca="1" si="24"/>
        <v>55059524.537601046</v>
      </c>
      <c r="C76" s="129">
        <f t="shared" ca="1" si="25"/>
        <v>47731472.972989187</v>
      </c>
      <c r="D76" s="129">
        <f t="shared" ca="1" si="26"/>
        <v>21881987.998515967</v>
      </c>
      <c r="E76" s="129">
        <f t="shared" ca="1" si="27"/>
        <v>16953778.560994331</v>
      </c>
      <c r="F76" s="129">
        <f t="shared" ca="1" si="28"/>
        <v>0</v>
      </c>
      <c r="G76" s="178">
        <f t="shared" ca="1" si="29"/>
        <v>141626764.07010055</v>
      </c>
      <c r="I76" s="97"/>
    </row>
    <row r="77" spans="1:9" x14ac:dyDescent="0.2">
      <c r="A77" s="218" t="s">
        <v>714</v>
      </c>
      <c r="B77" s="129">
        <f t="shared" ca="1" si="24"/>
        <v>6140824.2478755927</v>
      </c>
      <c r="C77" s="129">
        <f t="shared" ca="1" si="25"/>
        <v>6262408.8325906396</v>
      </c>
      <c r="D77" s="129">
        <f t="shared" ca="1" si="26"/>
        <v>1737338.5224402761</v>
      </c>
      <c r="E77" s="129">
        <f t="shared" ca="1" si="27"/>
        <v>0</v>
      </c>
      <c r="F77" s="129">
        <f t="shared" ca="1" si="28"/>
        <v>0</v>
      </c>
      <c r="G77" s="178">
        <f t="shared" ca="1" si="29"/>
        <v>14140571.602906508</v>
      </c>
      <c r="I77" s="97"/>
    </row>
    <row r="78" spans="1:9" x14ac:dyDescent="0.2">
      <c r="A78" s="217" t="s">
        <v>102</v>
      </c>
      <c r="B78" s="129">
        <f t="shared" ca="1" si="24"/>
        <v>28950872.849076584</v>
      </c>
      <c r="C78" s="129">
        <f t="shared" ca="1" si="25"/>
        <v>9670946.2802302781</v>
      </c>
      <c r="D78" s="129">
        <f t="shared" ca="1" si="26"/>
        <v>3546776.3571298872</v>
      </c>
      <c r="E78" s="129">
        <f t="shared" ca="1" si="27"/>
        <v>674939.34871061542</v>
      </c>
      <c r="F78" s="129">
        <f t="shared" ca="1" si="28"/>
        <v>0</v>
      </c>
      <c r="G78" s="178">
        <f t="shared" ca="1" si="29"/>
        <v>42843534.835147366</v>
      </c>
      <c r="I78" s="97"/>
    </row>
    <row r="79" spans="1:9" x14ac:dyDescent="0.2">
      <c r="A79" s="217" t="s">
        <v>112</v>
      </c>
      <c r="B79" s="129">
        <f t="shared" ca="1" si="24"/>
        <v>30567643.375648305</v>
      </c>
      <c r="C79" s="129">
        <f t="shared" ca="1" si="25"/>
        <v>9025722.2174654249</v>
      </c>
      <c r="D79" s="129">
        <f t="shared" ca="1" si="26"/>
        <v>8797157.4092545882</v>
      </c>
      <c r="E79" s="129">
        <f t="shared" ca="1" si="27"/>
        <v>382640.0760846145</v>
      </c>
      <c r="F79" s="129">
        <f t="shared" ca="1" si="28"/>
        <v>0</v>
      </c>
      <c r="G79" s="178">
        <f t="shared" ca="1" si="29"/>
        <v>48773163.078452937</v>
      </c>
      <c r="I79" s="97"/>
    </row>
    <row r="80" spans="1:9" x14ac:dyDescent="0.2">
      <c r="A80" s="217" t="s">
        <v>114</v>
      </c>
      <c r="B80" s="129">
        <f t="shared" ca="1" si="24"/>
        <v>55454920.576236933</v>
      </c>
      <c r="C80" s="129">
        <f t="shared" ca="1" si="25"/>
        <v>40405456.32844343</v>
      </c>
      <c r="D80" s="129">
        <f t="shared" ca="1" si="26"/>
        <v>19084650.201028023</v>
      </c>
      <c r="E80" s="129">
        <f t="shared" ca="1" si="27"/>
        <v>32887300.86640751</v>
      </c>
      <c r="F80" s="129">
        <f t="shared" ca="1" si="28"/>
        <v>0</v>
      </c>
      <c r="G80" s="178">
        <f t="shared" ca="1" si="29"/>
        <v>147832327.9721159</v>
      </c>
      <c r="I80" s="97"/>
    </row>
    <row r="81" spans="1:48" x14ac:dyDescent="0.2">
      <c r="A81" s="217" t="s">
        <v>689</v>
      </c>
      <c r="B81" s="129">
        <f t="shared" ca="1" si="24"/>
        <v>21311336.438976746</v>
      </c>
      <c r="C81" s="129">
        <f t="shared" ca="1" si="25"/>
        <v>5611182.4545493033</v>
      </c>
      <c r="D81" s="129">
        <f t="shared" ca="1" si="26"/>
        <v>3816882.441136675</v>
      </c>
      <c r="E81" s="129">
        <f t="shared" ca="1" si="27"/>
        <v>0</v>
      </c>
      <c r="F81" s="129">
        <f t="shared" ca="1" si="28"/>
        <v>0</v>
      </c>
      <c r="G81" s="178">
        <f t="shared" ca="1" si="29"/>
        <v>30739401.334662724</v>
      </c>
      <c r="I81" s="97"/>
    </row>
    <row r="82" spans="1:48" x14ac:dyDescent="0.2">
      <c r="A82" s="217" t="s">
        <v>116</v>
      </c>
      <c r="B82" s="129">
        <f t="shared" ca="1" si="24"/>
        <v>14909899.293133622</v>
      </c>
      <c r="C82" s="129">
        <f t="shared" ca="1" si="25"/>
        <v>7027979.305025409</v>
      </c>
      <c r="D82" s="129">
        <f t="shared" ca="1" si="26"/>
        <v>5413566.3769671461</v>
      </c>
      <c r="E82" s="129">
        <f t="shared" ca="1" si="27"/>
        <v>5268682.3444206063</v>
      </c>
      <c r="F82" s="129">
        <f t="shared" ca="1" si="28"/>
        <v>0</v>
      </c>
      <c r="G82" s="178">
        <f t="shared" ca="1" si="29"/>
        <v>32620127.319546781</v>
      </c>
      <c r="I82" s="97"/>
    </row>
    <row r="83" spans="1:48" x14ac:dyDescent="0.2">
      <c r="A83" s="217" t="s">
        <v>690</v>
      </c>
      <c r="B83" s="129">
        <f t="shared" ca="1" si="24"/>
        <v>21410744.772601966</v>
      </c>
      <c r="C83" s="129">
        <f t="shared" ca="1" si="25"/>
        <v>12278125.546640253</v>
      </c>
      <c r="D83" s="129">
        <f t="shared" ca="1" si="26"/>
        <v>5145012.1087166443</v>
      </c>
      <c r="E83" s="129">
        <f t="shared" ca="1" si="27"/>
        <v>74935.237011210338</v>
      </c>
      <c r="F83" s="129">
        <f t="shared" ca="1" si="28"/>
        <v>0</v>
      </c>
      <c r="G83" s="178">
        <f t="shared" ca="1" si="29"/>
        <v>38908817.664970078</v>
      </c>
      <c r="I83" s="97"/>
    </row>
    <row r="84" spans="1:48" x14ac:dyDescent="0.2">
      <c r="A84" s="217" t="s">
        <v>693</v>
      </c>
      <c r="B84" s="129">
        <f t="shared" ca="1" si="24"/>
        <v>35890703.942072317</v>
      </c>
      <c r="C84" s="129">
        <f t="shared" ca="1" si="25"/>
        <v>32311545.281949028</v>
      </c>
      <c r="D84" s="129">
        <f t="shared" ca="1" si="26"/>
        <v>14512769.197333016</v>
      </c>
      <c r="E84" s="129">
        <f t="shared" ca="1" si="27"/>
        <v>2856643.1409514709</v>
      </c>
      <c r="F84" s="129">
        <f t="shared" ca="1" si="28"/>
        <v>0</v>
      </c>
      <c r="G84" s="178">
        <f t="shared" ca="1" si="29"/>
        <v>85571661.562305823</v>
      </c>
      <c r="I84" s="97"/>
    </row>
    <row r="85" spans="1:48" x14ac:dyDescent="0.2">
      <c r="A85" s="218" t="s">
        <v>703</v>
      </c>
      <c r="B85" s="129">
        <f t="shared" ca="1" si="24"/>
        <v>68239268.258816391</v>
      </c>
      <c r="C85" s="129">
        <f t="shared" ca="1" si="25"/>
        <v>51599783.365597084</v>
      </c>
      <c r="D85" s="129">
        <f t="shared" ca="1" si="26"/>
        <v>26991187.82396698</v>
      </c>
      <c r="E85" s="129">
        <f t="shared" ca="1" si="27"/>
        <v>2733221.5568980258</v>
      </c>
      <c r="F85" s="129">
        <f t="shared" ca="1" si="28"/>
        <v>0</v>
      </c>
      <c r="G85" s="178">
        <f t="shared" ca="1" si="29"/>
        <v>149563461.00527847</v>
      </c>
      <c r="I85" s="97"/>
    </row>
    <row r="86" spans="1:48" x14ac:dyDescent="0.2">
      <c r="A86" s="217" t="s">
        <v>694</v>
      </c>
      <c r="B86" s="129">
        <f t="shared" ca="1" si="24"/>
        <v>6676044.8908038707</v>
      </c>
      <c r="C86" s="129">
        <f t="shared" ca="1" si="25"/>
        <v>4999248.1278680982</v>
      </c>
      <c r="D86" s="129">
        <f t="shared" ca="1" si="26"/>
        <v>1841880.0078005781</v>
      </c>
      <c r="E86" s="129">
        <f t="shared" ca="1" si="27"/>
        <v>0</v>
      </c>
      <c r="F86" s="129">
        <f t="shared" ca="1" si="28"/>
        <v>0</v>
      </c>
      <c r="G86" s="178">
        <f t="shared" ca="1" si="29"/>
        <v>13517173.026472546</v>
      </c>
      <c r="I86" s="97"/>
    </row>
    <row r="87" spans="1:48" ht="15" thickBot="1" x14ac:dyDescent="0.25">
      <c r="A87" s="219" t="s">
        <v>34</v>
      </c>
      <c r="B87" s="134">
        <f t="shared" ca="1" si="24"/>
        <v>978850285.96351719</v>
      </c>
      <c r="C87" s="135">
        <f t="shared" ca="1" si="25"/>
        <v>735002068.18011212</v>
      </c>
      <c r="D87" s="135">
        <f t="shared" ca="1" si="26"/>
        <v>343088089.59238821</v>
      </c>
      <c r="E87" s="135">
        <f t="shared" ca="1" si="27"/>
        <v>330818238.10172713</v>
      </c>
      <c r="F87" s="135">
        <f t="shared" ca="1" si="28"/>
        <v>0</v>
      </c>
      <c r="G87" s="179">
        <f t="shared" ca="1" si="29"/>
        <v>2387758681.8377447</v>
      </c>
      <c r="I87" s="97"/>
    </row>
    <row r="88" spans="1:48" ht="15" thickBot="1" x14ac:dyDescent="0.25">
      <c r="I88" s="97"/>
    </row>
    <row r="89" spans="1:48" x14ac:dyDescent="0.2">
      <c r="A89" s="160" t="s">
        <v>183</v>
      </c>
      <c r="B89" s="161" t="s">
        <v>212</v>
      </c>
      <c r="C89" s="149" t="s">
        <v>213</v>
      </c>
      <c r="D89" s="149" t="s">
        <v>214</v>
      </c>
      <c r="E89" s="149" t="s">
        <v>215</v>
      </c>
      <c r="F89" s="149" t="s">
        <v>216</v>
      </c>
      <c r="G89" s="150" t="s">
        <v>31</v>
      </c>
      <c r="AP89" s="1"/>
      <c r="AQ89" s="1"/>
      <c r="AR89" s="1"/>
      <c r="AS89" s="1"/>
      <c r="AT89" s="1"/>
      <c r="AU89" s="1"/>
      <c r="AV89" s="1"/>
    </row>
    <row r="90" spans="1:48" x14ac:dyDescent="0.2">
      <c r="A90" s="177" t="s">
        <v>704</v>
      </c>
      <c r="B90" s="129">
        <f t="shared" ref="B90:G99" ca="1" si="30">IF(B7&gt;0,B51/B7,0)</f>
        <v>211.53294818429592</v>
      </c>
      <c r="C90" s="129">
        <f t="shared" ca="1" si="30"/>
        <v>510.20156549623289</v>
      </c>
      <c r="D90" s="129">
        <f t="shared" ca="1" si="30"/>
        <v>1135.942951132914</v>
      </c>
      <c r="E90" s="129">
        <f t="shared" ca="1" si="30"/>
        <v>2341.0695403861941</v>
      </c>
      <c r="F90" s="129">
        <f t="shared" ca="1" si="30"/>
        <v>0</v>
      </c>
      <c r="G90" s="178">
        <f t="shared" ca="1" si="30"/>
        <v>344.15354500223452</v>
      </c>
      <c r="AP90" s="1"/>
      <c r="AQ90" s="1"/>
      <c r="AR90" s="1"/>
      <c r="AS90" s="1"/>
      <c r="AT90" s="1"/>
      <c r="AU90" s="1"/>
      <c r="AV90" s="1"/>
    </row>
    <row r="91" spans="1:48" x14ac:dyDescent="0.2">
      <c r="A91" s="217" t="s">
        <v>705</v>
      </c>
      <c r="B91" s="129">
        <f t="shared" ca="1" si="30"/>
        <v>404.34173832847654</v>
      </c>
      <c r="C91" s="129">
        <f t="shared" ca="1" si="30"/>
        <v>778.41917896688312</v>
      </c>
      <c r="D91" s="129">
        <f t="shared" ca="1" si="30"/>
        <v>2422.6949800228886</v>
      </c>
      <c r="E91" s="129">
        <f t="shared" ca="1" si="30"/>
        <v>4422.3823962634951</v>
      </c>
      <c r="F91" s="129">
        <f t="shared" ca="1" si="30"/>
        <v>0</v>
      </c>
      <c r="G91" s="178">
        <f t="shared" ca="1" si="30"/>
        <v>780.2822600060656</v>
      </c>
      <c r="AP91" s="1"/>
      <c r="AQ91" s="1"/>
      <c r="AR91" s="1"/>
      <c r="AS91" s="1"/>
      <c r="AT91" s="1"/>
      <c r="AU91" s="1"/>
      <c r="AV91" s="1"/>
    </row>
    <row r="92" spans="1:48" x14ac:dyDescent="0.2">
      <c r="A92" s="217" t="s">
        <v>706</v>
      </c>
      <c r="B92" s="129">
        <f t="shared" ca="1" si="30"/>
        <v>231.01695897660153</v>
      </c>
      <c r="C92" s="129">
        <f t="shared" ca="1" si="30"/>
        <v>412.41689898890689</v>
      </c>
      <c r="D92" s="129">
        <f t="shared" ca="1" si="30"/>
        <v>1568.145678581838</v>
      </c>
      <c r="E92" s="129">
        <f t="shared" ca="1" si="30"/>
        <v>3379.6033878975563</v>
      </c>
      <c r="F92" s="129">
        <f t="shared" ca="1" si="30"/>
        <v>0</v>
      </c>
      <c r="G92" s="178">
        <f t="shared" ca="1" si="30"/>
        <v>439.24643128970257</v>
      </c>
      <c r="AP92" s="1"/>
      <c r="AQ92" s="1"/>
      <c r="AR92" s="1"/>
      <c r="AS92" s="1"/>
      <c r="AT92" s="1"/>
      <c r="AU92" s="1"/>
      <c r="AV92" s="1"/>
    </row>
    <row r="93" spans="1:48" x14ac:dyDescent="0.2">
      <c r="A93" s="217" t="s">
        <v>707</v>
      </c>
      <c r="B93" s="129">
        <f t="shared" ca="1" si="30"/>
        <v>180.296182679548</v>
      </c>
      <c r="C93" s="129">
        <f t="shared" ca="1" si="30"/>
        <v>360.15282991543637</v>
      </c>
      <c r="D93" s="129">
        <f t="shared" ca="1" si="30"/>
        <v>1752.5750345796434</v>
      </c>
      <c r="E93" s="129">
        <f t="shared" ca="1" si="30"/>
        <v>2392.0106255451124</v>
      </c>
      <c r="F93" s="129">
        <f t="shared" ca="1" si="30"/>
        <v>0</v>
      </c>
      <c r="G93" s="178">
        <f t="shared" ca="1" si="30"/>
        <v>292.37402908501775</v>
      </c>
      <c r="AP93" s="1"/>
      <c r="AQ93" s="1"/>
      <c r="AR93" s="1"/>
      <c r="AS93" s="1"/>
      <c r="AT93" s="1"/>
      <c r="AU93" s="1"/>
      <c r="AV93" s="1"/>
    </row>
    <row r="94" spans="1:48" x14ac:dyDescent="0.2">
      <c r="A94" s="217" t="s">
        <v>860</v>
      </c>
      <c r="B94" s="129">
        <f t="shared" ca="1" si="30"/>
        <v>221.06476454297461</v>
      </c>
      <c r="C94" s="129">
        <f t="shared" ca="1" si="30"/>
        <v>337.23909607485643</v>
      </c>
      <c r="D94" s="129">
        <f t="shared" ca="1" si="30"/>
        <v>771.26968337428275</v>
      </c>
      <c r="E94" s="129">
        <f t="shared" ca="1" si="30"/>
        <v>1980.0461092749804</v>
      </c>
      <c r="F94" s="129">
        <f t="shared" ca="1" si="30"/>
        <v>0</v>
      </c>
      <c r="G94" s="178">
        <f t="shared" ca="1" si="30"/>
        <v>283.79145256517683</v>
      </c>
      <c r="AP94" s="1"/>
      <c r="AQ94" s="1"/>
      <c r="AR94" s="1"/>
      <c r="AS94" s="1"/>
      <c r="AT94" s="1"/>
      <c r="AU94" s="1"/>
      <c r="AV94" s="1"/>
    </row>
    <row r="95" spans="1:48" x14ac:dyDescent="0.2">
      <c r="A95" s="218" t="s">
        <v>708</v>
      </c>
      <c r="B95" s="129">
        <f t="shared" ca="1" si="30"/>
        <v>289.00090194183156</v>
      </c>
      <c r="C95" s="129">
        <f t="shared" ca="1" si="30"/>
        <v>355.12602105942773</v>
      </c>
      <c r="D95" s="129">
        <f t="shared" ca="1" si="30"/>
        <v>954.04287793448077</v>
      </c>
      <c r="E95" s="129">
        <f t="shared" ca="1" si="30"/>
        <v>0</v>
      </c>
      <c r="F95" s="129">
        <f t="shared" ca="1" si="30"/>
        <v>0</v>
      </c>
      <c r="G95" s="178">
        <f t="shared" ca="1" si="30"/>
        <v>341.82447091212237</v>
      </c>
      <c r="AP95" s="1"/>
      <c r="AQ95" s="1"/>
      <c r="AR95" s="1"/>
      <c r="AS95" s="1"/>
      <c r="AT95" s="1"/>
      <c r="AU95" s="1"/>
      <c r="AV95" s="1"/>
    </row>
    <row r="96" spans="1:48" x14ac:dyDescent="0.2">
      <c r="A96" s="217" t="s">
        <v>709</v>
      </c>
      <c r="B96" s="129">
        <f t="shared" ca="1" si="30"/>
        <v>174.2789991971265</v>
      </c>
      <c r="C96" s="129">
        <f t="shared" ca="1" si="30"/>
        <v>355.10439258715667</v>
      </c>
      <c r="D96" s="129">
        <f t="shared" ca="1" si="30"/>
        <v>971.23698706142613</v>
      </c>
      <c r="E96" s="129">
        <f t="shared" ca="1" si="30"/>
        <v>2807.8931382930132</v>
      </c>
      <c r="F96" s="129">
        <f t="shared" ca="1" si="30"/>
        <v>0</v>
      </c>
      <c r="G96" s="178">
        <f t="shared" ca="1" si="30"/>
        <v>286.81940047237191</v>
      </c>
      <c r="AP96" s="1"/>
      <c r="AQ96" s="1"/>
      <c r="AR96" s="1"/>
      <c r="AS96" s="1"/>
      <c r="AT96" s="1"/>
      <c r="AU96" s="1"/>
      <c r="AV96" s="1"/>
    </row>
    <row r="97" spans="1:48" x14ac:dyDescent="0.2">
      <c r="A97" s="217" t="s">
        <v>710</v>
      </c>
      <c r="B97" s="129">
        <f t="shared" ca="1" si="30"/>
        <v>289.07084620538922</v>
      </c>
      <c r="C97" s="129">
        <f t="shared" ca="1" si="30"/>
        <v>422.64837669588877</v>
      </c>
      <c r="D97" s="129">
        <f t="shared" ca="1" si="30"/>
        <v>894.3903388644726</v>
      </c>
      <c r="E97" s="129">
        <f t="shared" ca="1" si="30"/>
        <v>0</v>
      </c>
      <c r="F97" s="129">
        <f t="shared" ca="1" si="30"/>
        <v>0</v>
      </c>
      <c r="G97" s="178">
        <f t="shared" ca="1" si="30"/>
        <v>384.93647853268618</v>
      </c>
      <c r="AP97" s="1"/>
      <c r="AQ97" s="1"/>
      <c r="AR97" s="1"/>
      <c r="AS97" s="1"/>
      <c r="AT97" s="1"/>
      <c r="AU97" s="1"/>
      <c r="AV97" s="1"/>
    </row>
    <row r="98" spans="1:48" x14ac:dyDescent="0.2">
      <c r="A98" s="217" t="s">
        <v>108</v>
      </c>
      <c r="B98" s="129">
        <f t="shared" ca="1" si="30"/>
        <v>226.97130867318603</v>
      </c>
      <c r="C98" s="129">
        <f t="shared" ca="1" si="30"/>
        <v>537.69966253875964</v>
      </c>
      <c r="D98" s="129">
        <f t="shared" ca="1" si="30"/>
        <v>1773.0931179742802</v>
      </c>
      <c r="E98" s="129">
        <f t="shared" ca="1" si="30"/>
        <v>5901.7556095121308</v>
      </c>
      <c r="F98" s="129">
        <f t="shared" ca="1" si="30"/>
        <v>0</v>
      </c>
      <c r="G98" s="178">
        <f t="shared" ca="1" si="30"/>
        <v>593.95151959105544</v>
      </c>
      <c r="AP98" s="1"/>
      <c r="AQ98" s="1"/>
      <c r="AR98" s="1"/>
      <c r="AS98" s="1"/>
      <c r="AT98" s="1"/>
      <c r="AU98" s="1"/>
      <c r="AV98" s="1"/>
    </row>
    <row r="99" spans="1:48" x14ac:dyDescent="0.2">
      <c r="A99" s="217" t="s">
        <v>696</v>
      </c>
      <c r="B99" s="129">
        <f t="shared" ca="1" si="30"/>
        <v>331.48549358892416</v>
      </c>
      <c r="C99" s="129">
        <f t="shared" ca="1" si="30"/>
        <v>875.35007975914118</v>
      </c>
      <c r="D99" s="129">
        <f t="shared" ca="1" si="30"/>
        <v>1483.7620839166218</v>
      </c>
      <c r="E99" s="129">
        <f t="shared" ca="1" si="30"/>
        <v>0</v>
      </c>
      <c r="F99" s="129">
        <f t="shared" ca="1" si="30"/>
        <v>0</v>
      </c>
      <c r="G99" s="178">
        <f t="shared" ca="1" si="30"/>
        <v>372.44109966947525</v>
      </c>
      <c r="AP99" s="1"/>
      <c r="AQ99" s="1"/>
      <c r="AR99" s="1"/>
      <c r="AS99" s="1"/>
      <c r="AT99" s="1"/>
      <c r="AU99" s="1"/>
      <c r="AV99" s="1"/>
    </row>
    <row r="100" spans="1:48" x14ac:dyDescent="0.2">
      <c r="A100" s="217" t="s">
        <v>692</v>
      </c>
      <c r="B100" s="129">
        <f t="shared" ref="B100:G109" ca="1" si="31">IF(B17&gt;0,B61/B17,0)</f>
        <v>303.41907278964112</v>
      </c>
      <c r="C100" s="129">
        <f t="shared" ca="1" si="31"/>
        <v>582.52504178401625</v>
      </c>
      <c r="D100" s="129">
        <f t="shared" ca="1" si="31"/>
        <v>991.92494330376746</v>
      </c>
      <c r="E100" s="129">
        <f t="shared" ca="1" si="31"/>
        <v>2168.3347874217902</v>
      </c>
      <c r="F100" s="129">
        <f t="shared" ca="1" si="31"/>
        <v>0</v>
      </c>
      <c r="G100" s="178">
        <f t="shared" ca="1" si="31"/>
        <v>351.40631752416522</v>
      </c>
      <c r="AP100" s="1"/>
      <c r="AQ100" s="1"/>
      <c r="AR100" s="1"/>
      <c r="AS100" s="1"/>
      <c r="AT100" s="1"/>
      <c r="AU100" s="1"/>
      <c r="AV100" s="1"/>
    </row>
    <row r="101" spans="1:48" x14ac:dyDescent="0.2">
      <c r="A101" s="217" t="s">
        <v>695</v>
      </c>
      <c r="B101" s="129">
        <f t="shared" ca="1" si="31"/>
        <v>250.70041481976921</v>
      </c>
      <c r="C101" s="129">
        <f t="shared" ca="1" si="31"/>
        <v>372.60388738598311</v>
      </c>
      <c r="D101" s="129">
        <f t="shared" ca="1" si="31"/>
        <v>872.09653074938353</v>
      </c>
      <c r="E101" s="129">
        <f t="shared" ca="1" si="31"/>
        <v>0</v>
      </c>
      <c r="F101" s="129">
        <f t="shared" ca="1" si="31"/>
        <v>0</v>
      </c>
      <c r="G101" s="178">
        <f t="shared" ca="1" si="31"/>
        <v>322.47123761316897</v>
      </c>
      <c r="AP101" s="1"/>
      <c r="AQ101" s="1"/>
      <c r="AR101" s="1"/>
      <c r="AS101" s="1"/>
      <c r="AT101" s="1"/>
      <c r="AU101" s="1"/>
      <c r="AV101" s="1"/>
    </row>
    <row r="102" spans="1:48" x14ac:dyDescent="0.2">
      <c r="A102" s="217" t="s">
        <v>702</v>
      </c>
      <c r="B102" s="129">
        <f t="shared" ca="1" si="31"/>
        <v>407.18082649840937</v>
      </c>
      <c r="C102" s="129">
        <f t="shared" ca="1" si="31"/>
        <v>394.40651864376156</v>
      </c>
      <c r="D102" s="129">
        <f t="shared" ca="1" si="31"/>
        <v>1049.8165006631639</v>
      </c>
      <c r="E102" s="129">
        <f t="shared" ca="1" si="31"/>
        <v>0</v>
      </c>
      <c r="F102" s="129">
        <f t="shared" ca="1" si="31"/>
        <v>0</v>
      </c>
      <c r="G102" s="178">
        <f t="shared" ca="1" si="31"/>
        <v>514.58918955932859</v>
      </c>
      <c r="AP102" s="1"/>
      <c r="AQ102" s="1"/>
      <c r="AR102" s="1"/>
      <c r="AS102" s="1"/>
      <c r="AT102" s="1"/>
      <c r="AU102" s="1"/>
      <c r="AV102" s="1"/>
    </row>
    <row r="103" spans="1:48" x14ac:dyDescent="0.2">
      <c r="A103" s="217" t="s">
        <v>697</v>
      </c>
      <c r="B103" s="129">
        <f t="shared" ca="1" si="31"/>
        <v>238.86629396598073</v>
      </c>
      <c r="C103" s="129">
        <f t="shared" ca="1" si="31"/>
        <v>361.62334981019836</v>
      </c>
      <c r="D103" s="129">
        <f t="shared" ca="1" si="31"/>
        <v>826.9656547052457</v>
      </c>
      <c r="E103" s="129">
        <f t="shared" ca="1" si="31"/>
        <v>922.26440908817881</v>
      </c>
      <c r="F103" s="129">
        <f t="shared" ca="1" si="31"/>
        <v>0</v>
      </c>
      <c r="G103" s="178">
        <f t="shared" ca="1" si="31"/>
        <v>335.59466013138245</v>
      </c>
      <c r="AP103" s="1"/>
      <c r="AQ103" s="1"/>
      <c r="AR103" s="1"/>
      <c r="AS103" s="1"/>
      <c r="AT103" s="1"/>
      <c r="AU103" s="1"/>
      <c r="AV103" s="1"/>
    </row>
    <row r="104" spans="1:48" x14ac:dyDescent="0.2">
      <c r="A104" s="217" t="s">
        <v>698</v>
      </c>
      <c r="B104" s="129">
        <f t="shared" ca="1" si="31"/>
        <v>255.9478350494947</v>
      </c>
      <c r="C104" s="129">
        <f t="shared" ca="1" si="31"/>
        <v>460.31840961261622</v>
      </c>
      <c r="D104" s="129">
        <f t="shared" ca="1" si="31"/>
        <v>596.76465065326772</v>
      </c>
      <c r="E104" s="129">
        <f t="shared" ca="1" si="31"/>
        <v>1850.994910738005</v>
      </c>
      <c r="F104" s="129">
        <f t="shared" ca="1" si="31"/>
        <v>0</v>
      </c>
      <c r="G104" s="178">
        <f t="shared" ca="1" si="31"/>
        <v>324.19690483505383</v>
      </c>
      <c r="AP104" s="1"/>
      <c r="AQ104" s="1"/>
      <c r="AR104" s="1"/>
      <c r="AS104" s="1"/>
      <c r="AT104" s="1"/>
      <c r="AU104" s="1"/>
      <c r="AV104" s="1"/>
    </row>
    <row r="105" spans="1:48" x14ac:dyDescent="0.2">
      <c r="A105" s="217" t="s">
        <v>699</v>
      </c>
      <c r="B105" s="129">
        <f t="shared" ca="1" si="31"/>
        <v>336.48233227277035</v>
      </c>
      <c r="C105" s="129">
        <f t="shared" ca="1" si="31"/>
        <v>446.85974534424287</v>
      </c>
      <c r="D105" s="129">
        <f t="shared" ca="1" si="31"/>
        <v>634.53007663645258</v>
      </c>
      <c r="E105" s="129">
        <f t="shared" ca="1" si="31"/>
        <v>761.13107845271065</v>
      </c>
      <c r="F105" s="129">
        <f t="shared" ca="1" si="31"/>
        <v>0</v>
      </c>
      <c r="G105" s="178">
        <f t="shared" ca="1" si="31"/>
        <v>366.50068921958717</v>
      </c>
      <c r="AP105" s="1"/>
      <c r="AQ105" s="1"/>
      <c r="AR105" s="1"/>
      <c r="AS105" s="1"/>
      <c r="AT105" s="1"/>
      <c r="AU105" s="1"/>
      <c r="AV105" s="1"/>
    </row>
    <row r="106" spans="1:48" x14ac:dyDescent="0.2">
      <c r="A106" s="217" t="s">
        <v>700</v>
      </c>
      <c r="B106" s="129">
        <f t="shared" ca="1" si="31"/>
        <v>303.9588564487355</v>
      </c>
      <c r="C106" s="129">
        <f t="shared" ca="1" si="31"/>
        <v>450.829905063708</v>
      </c>
      <c r="D106" s="129">
        <f t="shared" ca="1" si="31"/>
        <v>1262.795618720636</v>
      </c>
      <c r="E106" s="129">
        <f t="shared" ca="1" si="31"/>
        <v>0</v>
      </c>
      <c r="F106" s="129">
        <f t="shared" ca="1" si="31"/>
        <v>0</v>
      </c>
      <c r="G106" s="178">
        <f t="shared" ca="1" si="31"/>
        <v>388.11565617621449</v>
      </c>
      <c r="AP106" s="1"/>
      <c r="AQ106" s="1"/>
      <c r="AR106" s="1"/>
      <c r="AS106" s="1"/>
      <c r="AT106" s="1"/>
      <c r="AU106" s="1"/>
      <c r="AV106" s="1"/>
    </row>
    <row r="107" spans="1:48" x14ac:dyDescent="0.2">
      <c r="A107" s="217" t="s">
        <v>715</v>
      </c>
      <c r="B107" s="129">
        <f t="shared" ca="1" si="31"/>
        <v>198.84329532671796</v>
      </c>
      <c r="C107" s="129">
        <f t="shared" ca="1" si="31"/>
        <v>297.75213820606245</v>
      </c>
      <c r="D107" s="129">
        <f t="shared" ca="1" si="31"/>
        <v>853.1596957686196</v>
      </c>
      <c r="E107" s="129">
        <f t="shared" ca="1" si="31"/>
        <v>0</v>
      </c>
      <c r="F107" s="129">
        <f t="shared" ca="1" si="31"/>
        <v>0</v>
      </c>
      <c r="G107" s="178">
        <f t="shared" ca="1" si="31"/>
        <v>262.53892124096637</v>
      </c>
      <c r="O107" s="216"/>
      <c r="AP107" s="1"/>
      <c r="AQ107" s="1"/>
      <c r="AR107" s="1"/>
      <c r="AS107" s="1"/>
      <c r="AT107" s="1"/>
      <c r="AU107" s="1"/>
      <c r="AV107" s="1"/>
    </row>
    <row r="108" spans="1:48" x14ac:dyDescent="0.2">
      <c r="A108" s="217" t="s">
        <v>701</v>
      </c>
      <c r="B108" s="129">
        <f t="shared" ca="1" si="31"/>
        <v>408.36701240401408</v>
      </c>
      <c r="C108" s="129">
        <f t="shared" ca="1" si="31"/>
        <v>539.20772400927751</v>
      </c>
      <c r="D108" s="129">
        <f t="shared" ca="1" si="31"/>
        <v>1432.4399416644189</v>
      </c>
      <c r="E108" s="129">
        <f t="shared" ca="1" si="31"/>
        <v>0</v>
      </c>
      <c r="F108" s="129">
        <f t="shared" ca="1" si="31"/>
        <v>0</v>
      </c>
      <c r="G108" s="178">
        <f t="shared" ca="1" si="31"/>
        <v>510.88406685738698</v>
      </c>
      <c r="AP108" s="1"/>
      <c r="AQ108" s="1"/>
      <c r="AR108" s="1"/>
      <c r="AS108" s="1"/>
      <c r="AT108" s="1"/>
      <c r="AU108" s="1"/>
      <c r="AV108" s="1"/>
    </row>
    <row r="109" spans="1:48" x14ac:dyDescent="0.2">
      <c r="A109" s="217" t="s">
        <v>126</v>
      </c>
      <c r="B109" s="129">
        <f t="shared" ca="1" si="31"/>
        <v>231.77795129294259</v>
      </c>
      <c r="C109" s="129">
        <f t="shared" ca="1" si="31"/>
        <v>396.7888773070905</v>
      </c>
      <c r="D109" s="129">
        <f t="shared" ca="1" si="31"/>
        <v>640.79982035411035</v>
      </c>
      <c r="E109" s="129">
        <f t="shared" ca="1" si="31"/>
        <v>96.958727228902447</v>
      </c>
      <c r="F109" s="129">
        <f t="shared" ca="1" si="31"/>
        <v>0</v>
      </c>
      <c r="G109" s="178">
        <f t="shared" ca="1" si="31"/>
        <v>314.16293439104186</v>
      </c>
      <c r="AP109" s="1"/>
      <c r="AQ109" s="1"/>
      <c r="AR109" s="1"/>
      <c r="AS109" s="1"/>
      <c r="AT109" s="1"/>
      <c r="AU109" s="1"/>
      <c r="AV109" s="1"/>
    </row>
    <row r="110" spans="1:48" x14ac:dyDescent="0.2">
      <c r="A110" s="217" t="s">
        <v>118</v>
      </c>
      <c r="B110" s="129">
        <f t="shared" ref="B110:G119" ca="1" si="32">IF(B27&gt;0,B71/B27,0)</f>
        <v>225.36908903928639</v>
      </c>
      <c r="C110" s="129">
        <f t="shared" ca="1" si="32"/>
        <v>499.8964264285184</v>
      </c>
      <c r="D110" s="129">
        <f t="shared" ca="1" si="32"/>
        <v>1896.5747175759</v>
      </c>
      <c r="E110" s="129">
        <f t="shared" ca="1" si="32"/>
        <v>3478.5413784983225</v>
      </c>
      <c r="F110" s="129">
        <f t="shared" ca="1" si="32"/>
        <v>0</v>
      </c>
      <c r="G110" s="178">
        <f t="shared" ca="1" si="32"/>
        <v>419.83652019805805</v>
      </c>
      <c r="AP110" s="1"/>
      <c r="AQ110" s="1"/>
      <c r="AR110" s="1"/>
      <c r="AS110" s="1"/>
      <c r="AT110" s="1"/>
      <c r="AU110" s="1"/>
      <c r="AV110" s="1"/>
    </row>
    <row r="111" spans="1:48" x14ac:dyDescent="0.2">
      <c r="A111" s="217" t="s">
        <v>711</v>
      </c>
      <c r="B111" s="129">
        <f t="shared" ca="1" si="32"/>
        <v>263.22720030667824</v>
      </c>
      <c r="C111" s="129">
        <f t="shared" ca="1" si="32"/>
        <v>395.07167082876396</v>
      </c>
      <c r="D111" s="129">
        <f t="shared" ca="1" si="32"/>
        <v>827.65382633090974</v>
      </c>
      <c r="E111" s="129">
        <f t="shared" ca="1" si="32"/>
        <v>896.89604483036624</v>
      </c>
      <c r="F111" s="129">
        <f t="shared" ca="1" si="32"/>
        <v>0</v>
      </c>
      <c r="G111" s="178">
        <f t="shared" ca="1" si="32"/>
        <v>413.77797504600773</v>
      </c>
      <c r="AP111" s="1"/>
      <c r="AQ111" s="1"/>
      <c r="AR111" s="1"/>
      <c r="AS111" s="1"/>
      <c r="AT111" s="1"/>
      <c r="AU111" s="1"/>
      <c r="AV111" s="1"/>
    </row>
    <row r="112" spans="1:48" x14ac:dyDescent="0.2">
      <c r="A112" s="217" t="s">
        <v>712</v>
      </c>
      <c r="B112" s="129">
        <f t="shared" ca="1" si="32"/>
        <v>251.13645725544399</v>
      </c>
      <c r="C112" s="129">
        <f t="shared" ca="1" si="32"/>
        <v>408.1107041165148</v>
      </c>
      <c r="D112" s="129">
        <f t="shared" ca="1" si="32"/>
        <v>958.20297263517239</v>
      </c>
      <c r="E112" s="129">
        <f t="shared" ca="1" si="32"/>
        <v>0</v>
      </c>
      <c r="F112" s="129">
        <f t="shared" ca="1" si="32"/>
        <v>0</v>
      </c>
      <c r="G112" s="178">
        <f t="shared" ca="1" si="32"/>
        <v>326.81621084952513</v>
      </c>
      <c r="AP112" s="1"/>
      <c r="AQ112" s="1"/>
      <c r="AR112" s="1"/>
      <c r="AS112" s="1"/>
      <c r="AT112" s="1"/>
      <c r="AU112" s="1"/>
      <c r="AV112" s="1"/>
    </row>
    <row r="113" spans="1:48" x14ac:dyDescent="0.2">
      <c r="A113" s="217" t="s">
        <v>713</v>
      </c>
      <c r="B113" s="129">
        <f t="shared" ca="1" si="32"/>
        <v>259.85662994043264</v>
      </c>
      <c r="C113" s="129">
        <f t="shared" ca="1" si="32"/>
        <v>331.47088588509069</v>
      </c>
      <c r="D113" s="129">
        <f t="shared" ca="1" si="32"/>
        <v>743.39535348523623</v>
      </c>
      <c r="E113" s="129">
        <f t="shared" ca="1" si="32"/>
        <v>0</v>
      </c>
      <c r="F113" s="129">
        <f t="shared" ca="1" si="32"/>
        <v>0</v>
      </c>
      <c r="G113" s="178">
        <f t="shared" ca="1" si="32"/>
        <v>342.44062748821955</v>
      </c>
      <c r="AP113" s="1"/>
      <c r="AQ113" s="1"/>
      <c r="AR113" s="1"/>
      <c r="AS113" s="1"/>
      <c r="AT113" s="1"/>
      <c r="AU113" s="1"/>
      <c r="AV113" s="1"/>
    </row>
    <row r="114" spans="1:48" x14ac:dyDescent="0.2">
      <c r="A114" s="217" t="s">
        <v>691</v>
      </c>
      <c r="B114" s="129">
        <f t="shared" ca="1" si="32"/>
        <v>358.66397937364741</v>
      </c>
      <c r="C114" s="129">
        <f t="shared" ca="1" si="32"/>
        <v>620.62271777477281</v>
      </c>
      <c r="D114" s="129">
        <f t="shared" ca="1" si="32"/>
        <v>1492.1713459982686</v>
      </c>
      <c r="E114" s="129">
        <f t="shared" ca="1" si="32"/>
        <v>0</v>
      </c>
      <c r="F114" s="129">
        <f t="shared" ca="1" si="32"/>
        <v>0</v>
      </c>
      <c r="G114" s="178">
        <f t="shared" ca="1" si="32"/>
        <v>450.23854058765801</v>
      </c>
      <c r="AP114" s="1"/>
      <c r="AQ114" s="1"/>
      <c r="AR114" s="1"/>
      <c r="AS114" s="1"/>
      <c r="AT114" s="1"/>
      <c r="AU114" s="1"/>
      <c r="AV114" s="1"/>
    </row>
    <row r="115" spans="1:48" x14ac:dyDescent="0.2">
      <c r="A115" s="217" t="s">
        <v>96</v>
      </c>
      <c r="B115" s="129">
        <f t="shared" ca="1" si="32"/>
        <v>233.11934042492376</v>
      </c>
      <c r="C115" s="129">
        <f t="shared" ca="1" si="32"/>
        <v>392.92601046279697</v>
      </c>
      <c r="D115" s="129">
        <f t="shared" ca="1" si="32"/>
        <v>1064.4543463791392</v>
      </c>
      <c r="E115" s="129">
        <f t="shared" ca="1" si="32"/>
        <v>2173.5613539736323</v>
      </c>
      <c r="F115" s="129">
        <f t="shared" ca="1" si="32"/>
        <v>0</v>
      </c>
      <c r="G115" s="178">
        <f t="shared" ca="1" si="32"/>
        <v>366.88970537822019</v>
      </c>
      <c r="AP115" s="1"/>
      <c r="AQ115" s="1"/>
      <c r="AR115" s="1"/>
      <c r="AS115" s="1"/>
      <c r="AT115" s="1"/>
      <c r="AU115" s="1"/>
      <c r="AV115" s="1"/>
    </row>
    <row r="116" spans="1:48" x14ac:dyDescent="0.2">
      <c r="A116" s="218" t="s">
        <v>714</v>
      </c>
      <c r="B116" s="129">
        <f t="shared" ca="1" si="32"/>
        <v>312.41474602541678</v>
      </c>
      <c r="C116" s="129">
        <f t="shared" ca="1" si="32"/>
        <v>355.15277222200643</v>
      </c>
      <c r="D116" s="129">
        <f t="shared" ca="1" si="32"/>
        <v>594.57170514725397</v>
      </c>
      <c r="E116" s="129">
        <f t="shared" ca="1" si="32"/>
        <v>0</v>
      </c>
      <c r="F116" s="129">
        <f t="shared" ca="1" si="32"/>
        <v>0</v>
      </c>
      <c r="G116" s="178">
        <f t="shared" ca="1" si="32"/>
        <v>351.65928733198649</v>
      </c>
      <c r="AP116" s="1"/>
      <c r="AQ116" s="1"/>
      <c r="AR116" s="1"/>
      <c r="AS116" s="1"/>
      <c r="AT116" s="1"/>
      <c r="AU116" s="1"/>
      <c r="AV116" s="1"/>
    </row>
    <row r="117" spans="1:48" x14ac:dyDescent="0.2">
      <c r="A117" s="217" t="s">
        <v>102</v>
      </c>
      <c r="B117" s="129">
        <f t="shared" ca="1" si="32"/>
        <v>314.97098273506879</v>
      </c>
      <c r="C117" s="129">
        <f t="shared" ca="1" si="32"/>
        <v>529.45068872387378</v>
      </c>
      <c r="D117" s="129">
        <f t="shared" ca="1" si="32"/>
        <v>1224.2928398791464</v>
      </c>
      <c r="E117" s="129">
        <f t="shared" ca="1" si="32"/>
        <v>1674.7874657831649</v>
      </c>
      <c r="F117" s="129">
        <f t="shared" ca="1" si="32"/>
        <v>0</v>
      </c>
      <c r="G117" s="178">
        <f t="shared" ca="1" si="32"/>
        <v>377.53595138565908</v>
      </c>
      <c r="AP117" s="1"/>
      <c r="AQ117" s="1"/>
      <c r="AR117" s="1"/>
      <c r="AS117" s="1"/>
      <c r="AT117" s="1"/>
      <c r="AU117" s="1"/>
      <c r="AV117" s="1"/>
    </row>
    <row r="118" spans="1:48" x14ac:dyDescent="0.2">
      <c r="A118" s="217" t="s">
        <v>112</v>
      </c>
      <c r="B118" s="129">
        <f t="shared" ca="1" si="32"/>
        <v>354.60069110875844</v>
      </c>
      <c r="C118" s="129">
        <f t="shared" ca="1" si="32"/>
        <v>741.5151345272285</v>
      </c>
      <c r="D118" s="129">
        <f t="shared" ca="1" si="32"/>
        <v>1463.9969061831566</v>
      </c>
      <c r="E118" s="129">
        <f t="shared" ca="1" si="32"/>
        <v>856.01806730338819</v>
      </c>
      <c r="F118" s="129">
        <f t="shared" ca="1" si="32"/>
        <v>0</v>
      </c>
      <c r="G118" s="178">
        <f t="shared" ca="1" si="32"/>
        <v>465.2551542812044</v>
      </c>
      <c r="AP118" s="1"/>
      <c r="AQ118" s="1"/>
      <c r="AR118" s="1"/>
      <c r="AS118" s="1"/>
      <c r="AT118" s="1"/>
      <c r="AU118" s="1"/>
      <c r="AV118" s="1"/>
    </row>
    <row r="119" spans="1:48" x14ac:dyDescent="0.2">
      <c r="A119" s="217" t="s">
        <v>114</v>
      </c>
      <c r="B119" s="129">
        <f t="shared" ca="1" si="32"/>
        <v>201.65205680024195</v>
      </c>
      <c r="C119" s="129">
        <f t="shared" ca="1" si="32"/>
        <v>498.85742911308495</v>
      </c>
      <c r="D119" s="129">
        <f t="shared" ca="1" si="32"/>
        <v>1729.9356599916628</v>
      </c>
      <c r="E119" s="129">
        <f t="shared" ca="1" si="32"/>
        <v>3319.2673462260304</v>
      </c>
      <c r="F119" s="129">
        <f t="shared" ca="1" si="32"/>
        <v>0</v>
      </c>
      <c r="G119" s="178">
        <f t="shared" ca="1" si="32"/>
        <v>392.19164897268763</v>
      </c>
      <c r="AP119" s="1"/>
      <c r="AQ119" s="1"/>
      <c r="AR119" s="1"/>
      <c r="AS119" s="1"/>
      <c r="AT119" s="1"/>
      <c r="AU119" s="1"/>
      <c r="AV119" s="1"/>
    </row>
    <row r="120" spans="1:48" x14ac:dyDescent="0.2">
      <c r="A120" s="217" t="s">
        <v>689</v>
      </c>
      <c r="B120" s="129">
        <f t="shared" ref="B120:G126" ca="1" si="33">IF(B37&gt;0,B81/B37,0)</f>
        <v>257.75996854070257</v>
      </c>
      <c r="C120" s="129">
        <f t="shared" ca="1" si="33"/>
        <v>398.7480425347714</v>
      </c>
      <c r="D120" s="129">
        <f t="shared" ca="1" si="33"/>
        <v>654.13580824964436</v>
      </c>
      <c r="E120" s="129">
        <f t="shared" ca="1" si="33"/>
        <v>0</v>
      </c>
      <c r="F120" s="129">
        <f t="shared" ca="1" si="33"/>
        <v>0</v>
      </c>
      <c r="G120" s="178">
        <f t="shared" ca="1" si="33"/>
        <v>299.64518876516019</v>
      </c>
      <c r="AP120" s="1"/>
      <c r="AQ120" s="1"/>
      <c r="AR120" s="1"/>
      <c r="AS120" s="1"/>
      <c r="AT120" s="1"/>
      <c r="AU120" s="1"/>
      <c r="AV120" s="1"/>
    </row>
    <row r="121" spans="1:48" x14ac:dyDescent="0.2">
      <c r="A121" s="217" t="s">
        <v>116</v>
      </c>
      <c r="B121" s="129">
        <f t="shared" ca="1" si="33"/>
        <v>216.42738954484071</v>
      </c>
      <c r="C121" s="129">
        <f t="shared" ca="1" si="33"/>
        <v>340.93234234138976</v>
      </c>
      <c r="D121" s="129">
        <f t="shared" ca="1" si="33"/>
        <v>857.25516658228753</v>
      </c>
      <c r="E121" s="129">
        <f t="shared" ca="1" si="33"/>
        <v>2058.8832920752661</v>
      </c>
      <c r="F121" s="129">
        <f t="shared" ca="1" si="33"/>
        <v>0</v>
      </c>
      <c r="G121" s="178">
        <f t="shared" ca="1" si="33"/>
        <v>331.57612213528074</v>
      </c>
      <c r="AP121" s="1"/>
      <c r="AQ121" s="1"/>
      <c r="AR121" s="1"/>
      <c r="AS121" s="1"/>
      <c r="AT121" s="1"/>
      <c r="AU121" s="1"/>
      <c r="AV121" s="1"/>
    </row>
    <row r="122" spans="1:48" x14ac:dyDescent="0.2">
      <c r="A122" s="217" t="s">
        <v>690</v>
      </c>
      <c r="B122" s="129">
        <f t="shared" ca="1" si="33"/>
        <v>286.98806745663114</v>
      </c>
      <c r="C122" s="129">
        <f t="shared" ca="1" si="33"/>
        <v>511.65252100846993</v>
      </c>
      <c r="D122" s="129">
        <f t="shared" ca="1" si="33"/>
        <v>366.76733024783607</v>
      </c>
      <c r="E122" s="129">
        <f t="shared" ca="1" si="33"/>
        <v>1248.9206168535056</v>
      </c>
      <c r="F122" s="129">
        <f t="shared" ca="1" si="33"/>
        <v>0</v>
      </c>
      <c r="G122" s="178">
        <f t="shared" ca="1" si="33"/>
        <v>345.27302923924105</v>
      </c>
      <c r="AP122" s="1"/>
      <c r="AQ122" s="1"/>
      <c r="AR122" s="1"/>
      <c r="AS122" s="1"/>
      <c r="AT122" s="1"/>
      <c r="AU122" s="1"/>
      <c r="AV122" s="1"/>
    </row>
    <row r="123" spans="1:48" x14ac:dyDescent="0.2">
      <c r="A123" s="217" t="s">
        <v>693</v>
      </c>
      <c r="B123" s="129">
        <f t="shared" ca="1" si="33"/>
        <v>242.81648022510194</v>
      </c>
      <c r="C123" s="129">
        <f t="shared" ca="1" si="33"/>
        <v>368.84483552828738</v>
      </c>
      <c r="D123" s="129">
        <f t="shared" ca="1" si="33"/>
        <v>1029.27441115837</v>
      </c>
      <c r="E123" s="129">
        <f t="shared" ca="1" si="33"/>
        <v>2160.8495771191156</v>
      </c>
      <c r="F123" s="129">
        <f t="shared" ca="1" si="33"/>
        <v>0</v>
      </c>
      <c r="G123" s="178">
        <f t="shared" ca="1" si="33"/>
        <v>341.1485746043432</v>
      </c>
      <c r="AP123" s="1"/>
      <c r="AQ123" s="1"/>
      <c r="AR123" s="1"/>
      <c r="AS123" s="1"/>
      <c r="AT123" s="1"/>
      <c r="AU123" s="1"/>
      <c r="AV123" s="1"/>
    </row>
    <row r="124" spans="1:48" x14ac:dyDescent="0.2">
      <c r="A124" s="218" t="s">
        <v>703</v>
      </c>
      <c r="B124" s="129">
        <f t="shared" ca="1" si="33"/>
        <v>234.4452248410723</v>
      </c>
      <c r="C124" s="129">
        <f t="shared" ca="1" si="33"/>
        <v>449.0530108051405</v>
      </c>
      <c r="D124" s="129">
        <f t="shared" ca="1" si="33"/>
        <v>1385.513465631486</v>
      </c>
      <c r="E124" s="129">
        <f t="shared" ca="1" si="33"/>
        <v>2695.4847701163962</v>
      </c>
      <c r="F124" s="129">
        <f t="shared" ca="1" si="33"/>
        <v>0</v>
      </c>
      <c r="G124" s="178">
        <f t="shared" ca="1" si="33"/>
        <v>350.70101297929153</v>
      </c>
      <c r="AP124" s="1"/>
      <c r="AQ124" s="1"/>
      <c r="AR124" s="1"/>
      <c r="AS124" s="1"/>
      <c r="AT124" s="1"/>
      <c r="AU124" s="1"/>
      <c r="AV124" s="1"/>
    </row>
    <row r="125" spans="1:48" x14ac:dyDescent="0.2">
      <c r="A125" s="217" t="s">
        <v>694</v>
      </c>
      <c r="B125" s="129">
        <f t="shared" ca="1" si="33"/>
        <v>420.80333380421496</v>
      </c>
      <c r="C125" s="129">
        <f t="shared" ca="1" si="33"/>
        <v>570.42995525651509</v>
      </c>
      <c r="D125" s="129">
        <f t="shared" ca="1" si="33"/>
        <v>796.66090302793168</v>
      </c>
      <c r="E125" s="129">
        <f t="shared" ca="1" si="33"/>
        <v>0</v>
      </c>
      <c r="F125" s="129">
        <f t="shared" ca="1" si="33"/>
        <v>0</v>
      </c>
      <c r="G125" s="178">
        <f t="shared" ca="1" si="33"/>
        <v>501.7324162604412</v>
      </c>
      <c r="AP125" s="1"/>
      <c r="AQ125" s="1"/>
      <c r="AR125" s="1"/>
      <c r="AS125" s="1"/>
      <c r="AT125" s="1"/>
      <c r="AU125" s="1"/>
      <c r="AV125" s="1"/>
    </row>
    <row r="126" spans="1:48" ht="15" thickBot="1" x14ac:dyDescent="0.25">
      <c r="A126" s="219" t="s">
        <v>34</v>
      </c>
      <c r="B126" s="134">
        <f t="shared" ca="1" si="33"/>
        <v>251.89951659896434</v>
      </c>
      <c r="C126" s="135">
        <f t="shared" ca="1" si="33"/>
        <v>463.01238676236323</v>
      </c>
      <c r="D126" s="135">
        <f t="shared" ca="1" si="33"/>
        <v>1207.520922380874</v>
      </c>
      <c r="E126" s="135">
        <f t="shared" ca="1" si="33"/>
        <v>3783.6770796121273</v>
      </c>
      <c r="F126" s="135">
        <f t="shared" ca="1" si="33"/>
        <v>0</v>
      </c>
      <c r="G126" s="179">
        <f t="shared" ca="1" si="33"/>
        <v>408.52211971142981</v>
      </c>
      <c r="AP126" s="1"/>
      <c r="AQ126" s="1"/>
      <c r="AR126" s="1"/>
      <c r="AS126" s="1"/>
      <c r="AT126" s="1"/>
      <c r="AU126" s="1"/>
      <c r="AV126" s="1"/>
    </row>
    <row r="127" spans="1:48" x14ac:dyDescent="0.2">
      <c r="B127" s="120"/>
      <c r="C127" s="120"/>
      <c r="D127" s="120"/>
      <c r="E127" s="120"/>
      <c r="F127" s="272"/>
      <c r="G127" s="120"/>
      <c r="I127" s="97"/>
    </row>
    <row r="128" spans="1:48" x14ac:dyDescent="0.2">
      <c r="B128" s="120"/>
      <c r="C128" s="120"/>
      <c r="D128" s="120"/>
      <c r="E128" s="120"/>
      <c r="F128" s="120"/>
      <c r="G128" s="120"/>
      <c r="I128" s="97"/>
    </row>
    <row r="129" spans="1:10" x14ac:dyDescent="0.2">
      <c r="B129" s="120"/>
      <c r="C129" s="120"/>
      <c r="D129" s="120"/>
      <c r="E129" s="120"/>
      <c r="F129" s="120"/>
      <c r="G129" s="120"/>
      <c r="I129" s="97"/>
    </row>
    <row r="130" spans="1:10" x14ac:dyDescent="0.2">
      <c r="B130" s="120"/>
      <c r="C130" s="120"/>
      <c r="D130" s="120"/>
      <c r="E130" s="120"/>
      <c r="F130" s="120"/>
      <c r="G130" s="120"/>
      <c r="I130" s="97"/>
    </row>
    <row r="131" spans="1:10" x14ac:dyDescent="0.2">
      <c r="B131" s="120"/>
      <c r="C131" s="120"/>
      <c r="D131" s="120"/>
      <c r="E131" s="120"/>
      <c r="F131" s="120"/>
      <c r="G131" s="120"/>
      <c r="I131" s="97"/>
    </row>
    <row r="132" spans="1:10" x14ac:dyDescent="0.2">
      <c r="B132" s="120"/>
      <c r="C132" s="120"/>
      <c r="D132" s="120"/>
      <c r="E132" s="120"/>
      <c r="F132" s="120"/>
      <c r="G132" s="120"/>
      <c r="I132" s="97"/>
    </row>
    <row r="133" spans="1:10" x14ac:dyDescent="0.2">
      <c r="B133" s="120"/>
      <c r="C133" s="120"/>
      <c r="D133" s="120"/>
      <c r="E133" s="120"/>
      <c r="F133" s="120"/>
      <c r="G133" s="120"/>
      <c r="I133" s="97"/>
    </row>
    <row r="134" spans="1:10" x14ac:dyDescent="0.2">
      <c r="B134" s="120"/>
      <c r="C134" s="120"/>
      <c r="D134" s="120"/>
      <c r="E134" s="120"/>
      <c r="F134" s="120"/>
      <c r="G134" s="120"/>
      <c r="I134" s="97"/>
    </row>
    <row r="135" spans="1:10" x14ac:dyDescent="0.2">
      <c r="B135" s="120"/>
      <c r="C135" s="120"/>
      <c r="D135" s="120"/>
      <c r="E135" s="120"/>
      <c r="F135" s="120"/>
      <c r="G135" s="120"/>
      <c r="I135" s="97"/>
    </row>
    <row r="136" spans="1:10" x14ac:dyDescent="0.2">
      <c r="B136" s="120"/>
      <c r="C136" s="120"/>
      <c r="D136" s="120"/>
      <c r="E136" s="120"/>
      <c r="F136" s="120"/>
      <c r="G136" s="120"/>
      <c r="I136" s="97"/>
    </row>
    <row r="137" spans="1:10" x14ac:dyDescent="0.2">
      <c r="A137" s="145" t="s">
        <v>45</v>
      </c>
      <c r="B137" s="120"/>
      <c r="C137" s="120"/>
      <c r="D137" s="120"/>
      <c r="E137" s="120"/>
      <c r="F137" s="120"/>
      <c r="G137" s="120"/>
      <c r="I137" s="97"/>
      <c r="J137" s="57"/>
    </row>
    <row r="138" spans="1:10" x14ac:dyDescent="0.2">
      <c r="A138" s="146" t="s">
        <v>46</v>
      </c>
      <c r="B138" s="120"/>
      <c r="C138" s="120"/>
      <c r="D138" s="120"/>
      <c r="E138" s="120"/>
      <c r="F138" s="120"/>
      <c r="G138" s="120"/>
      <c r="I138" s="97"/>
    </row>
    <row r="139" spans="1:10" x14ac:dyDescent="0.2">
      <c r="A139" s="146" t="s">
        <v>47</v>
      </c>
      <c r="B139" s="120"/>
      <c r="C139" s="120"/>
      <c r="D139" s="120"/>
      <c r="E139" s="120"/>
      <c r="F139" s="120"/>
      <c r="G139" s="120"/>
      <c r="I139" s="97"/>
    </row>
    <row r="140" spans="1:10" x14ac:dyDescent="0.2">
      <c r="A140" s="146" t="s">
        <v>48</v>
      </c>
      <c r="B140" s="120"/>
      <c r="C140" s="120"/>
      <c r="D140" s="120"/>
      <c r="E140" s="120"/>
      <c r="F140" s="120"/>
      <c r="G140" s="120"/>
      <c r="I140" s="97"/>
      <c r="J140" s="57"/>
    </row>
    <row r="141" spans="1:10" x14ac:dyDescent="0.2">
      <c r="A141" s="146" t="s">
        <v>49</v>
      </c>
      <c r="B141" s="120"/>
      <c r="C141" s="120"/>
      <c r="D141" s="120"/>
      <c r="E141" s="120"/>
      <c r="F141" s="120"/>
      <c r="G141" s="120"/>
      <c r="I141" s="97"/>
    </row>
    <row r="142" spans="1:10" x14ac:dyDescent="0.2">
      <c r="A142" s="146" t="s">
        <v>50</v>
      </c>
      <c r="B142" s="120"/>
      <c r="C142" s="120"/>
      <c r="D142" s="120"/>
      <c r="E142" s="120"/>
      <c r="F142" s="120"/>
      <c r="G142" s="120"/>
      <c r="I142" s="97"/>
      <c r="J142" s="57"/>
    </row>
    <row r="143" spans="1:10" x14ac:dyDescent="0.2">
      <c r="A143" s="146" t="s">
        <v>51</v>
      </c>
      <c r="B143" s="120"/>
      <c r="C143" s="120"/>
      <c r="D143" s="120"/>
      <c r="E143" s="120"/>
      <c r="F143" s="120"/>
      <c r="G143" s="120"/>
      <c r="I143" s="97"/>
    </row>
    <row r="144" spans="1:10" x14ac:dyDescent="0.2">
      <c r="A144" s="146" t="s">
        <v>52</v>
      </c>
      <c r="B144" s="120"/>
      <c r="C144" s="120"/>
      <c r="D144" s="120"/>
      <c r="E144" s="120"/>
      <c r="F144" s="120"/>
      <c r="G144" s="120"/>
      <c r="I144" s="97"/>
    </row>
    <row r="145" spans="1:10" x14ac:dyDescent="0.2">
      <c r="A145" s="146" t="s">
        <v>53</v>
      </c>
      <c r="B145" s="120"/>
      <c r="C145" s="120"/>
      <c r="D145" s="120"/>
      <c r="E145" s="120"/>
      <c r="F145" s="120"/>
      <c r="G145" s="120"/>
      <c r="I145" s="97"/>
    </row>
    <row r="146" spans="1:10" x14ac:dyDescent="0.2">
      <c r="A146" s="146" t="s">
        <v>54</v>
      </c>
      <c r="B146" s="120"/>
      <c r="C146" s="120"/>
      <c r="D146" s="120"/>
      <c r="E146" s="120"/>
      <c r="F146" s="120"/>
      <c r="G146" s="120"/>
      <c r="I146" s="97"/>
      <c r="J146" s="57"/>
    </row>
    <row r="147" spans="1:10" x14ac:dyDescent="0.2">
      <c r="A147" s="146" t="s">
        <v>55</v>
      </c>
      <c r="B147" s="120"/>
      <c r="C147" s="120"/>
      <c r="D147" s="120"/>
      <c r="E147" s="120"/>
      <c r="F147" s="120"/>
      <c r="G147" s="120"/>
      <c r="I147" s="97"/>
    </row>
    <row r="148" spans="1:10" x14ac:dyDescent="0.2">
      <c r="A148" s="146" t="s">
        <v>56</v>
      </c>
      <c r="B148" s="120"/>
      <c r="C148" s="120"/>
      <c r="D148" s="120"/>
      <c r="E148" s="120"/>
      <c r="F148" s="120"/>
      <c r="G148" s="120"/>
      <c r="I148" s="97"/>
    </row>
    <row r="149" spans="1:10" x14ac:dyDescent="0.2">
      <c r="A149" s="146" t="s">
        <v>57</v>
      </c>
      <c r="B149" s="120"/>
      <c r="C149" s="120"/>
      <c r="D149" s="120"/>
      <c r="E149" s="120"/>
      <c r="F149" s="120"/>
      <c r="G149" s="120"/>
      <c r="I149" s="97"/>
    </row>
    <row r="150" spans="1:10" x14ac:dyDescent="0.2">
      <c r="A150" s="146" t="s">
        <v>58</v>
      </c>
      <c r="B150" s="120"/>
      <c r="C150" s="120"/>
      <c r="D150" s="120"/>
      <c r="E150" s="120"/>
      <c r="F150" s="120"/>
      <c r="G150" s="120"/>
      <c r="I150" s="97"/>
    </row>
    <row r="151" spans="1:10" x14ac:dyDescent="0.2">
      <c r="A151" s="146" t="s">
        <v>59</v>
      </c>
      <c r="B151" s="120"/>
      <c r="C151" s="120"/>
      <c r="D151" s="120"/>
      <c r="E151" s="120"/>
      <c r="F151" s="120"/>
      <c r="G151" s="120"/>
      <c r="I151" s="97"/>
    </row>
    <row r="152" spans="1:10" x14ac:dyDescent="0.2">
      <c r="A152" s="146" t="s">
        <v>60</v>
      </c>
      <c r="B152" s="120"/>
      <c r="C152" s="120"/>
      <c r="D152" s="120"/>
      <c r="E152" s="120"/>
      <c r="F152" s="120"/>
      <c r="G152" s="120"/>
      <c r="I152" s="97"/>
    </row>
    <row r="153" spans="1:10" x14ac:dyDescent="0.2">
      <c r="A153" s="146" t="s">
        <v>61</v>
      </c>
      <c r="B153" s="120"/>
      <c r="C153" s="120"/>
      <c r="D153" s="120"/>
      <c r="E153" s="120"/>
      <c r="F153" s="120"/>
      <c r="G153" s="120"/>
      <c r="I153" s="97"/>
    </row>
    <row r="154" spans="1:10" x14ac:dyDescent="0.2">
      <c r="A154" s="146" t="s">
        <v>62</v>
      </c>
      <c r="B154" s="120"/>
      <c r="C154" s="120"/>
      <c r="D154" s="120"/>
      <c r="E154" s="120"/>
      <c r="F154" s="120"/>
      <c r="G154" s="120"/>
      <c r="I154" s="97"/>
    </row>
    <row r="155" spans="1:10" x14ac:dyDescent="0.2">
      <c r="A155" s="146" t="s">
        <v>63</v>
      </c>
      <c r="B155" s="120"/>
      <c r="C155" s="120"/>
      <c r="D155" s="120"/>
      <c r="E155" s="120"/>
      <c r="F155" s="120"/>
      <c r="G155" s="120"/>
      <c r="I155" s="97"/>
    </row>
    <row r="156" spans="1:10" x14ac:dyDescent="0.2">
      <c r="A156" s="146" t="s">
        <v>0</v>
      </c>
      <c r="B156" s="120"/>
      <c r="C156" s="120"/>
      <c r="D156" s="120"/>
      <c r="E156" s="120"/>
      <c r="F156" s="120"/>
      <c r="G156" s="120"/>
      <c r="I156" s="97"/>
    </row>
    <row r="157" spans="1:10" x14ac:dyDescent="0.2">
      <c r="A157" s="146" t="s">
        <v>1</v>
      </c>
      <c r="B157" s="120"/>
      <c r="C157" s="120"/>
      <c r="D157" s="120"/>
      <c r="E157" s="120"/>
      <c r="F157" s="120"/>
      <c r="G157" s="120"/>
      <c r="I157" s="97"/>
    </row>
    <row r="158" spans="1:10" x14ac:dyDescent="0.2">
      <c r="B158" s="120"/>
      <c r="C158" s="120"/>
      <c r="D158" s="120"/>
      <c r="E158" s="120"/>
      <c r="F158" s="120"/>
      <c r="G158" s="120"/>
      <c r="I158" s="97"/>
    </row>
    <row r="159" spans="1:10" x14ac:dyDescent="0.2">
      <c r="B159" s="120"/>
      <c r="C159" s="120"/>
      <c r="D159" s="120"/>
      <c r="E159" s="120"/>
      <c r="F159" s="120"/>
      <c r="G159" s="120"/>
      <c r="H159" s="144"/>
      <c r="I159" s="173"/>
    </row>
    <row r="160" spans="1:10" x14ac:dyDescent="0.2">
      <c r="B160" s="120"/>
      <c r="C160" s="120"/>
      <c r="D160" s="120"/>
      <c r="E160" s="120"/>
      <c r="F160" s="120"/>
      <c r="G160" s="120"/>
      <c r="H160" s="144"/>
      <c r="I160" s="173"/>
      <c r="J160" s="57"/>
    </row>
    <row r="161" spans="2:10" x14ac:dyDescent="0.2">
      <c r="B161" s="120"/>
      <c r="C161" s="120"/>
      <c r="D161" s="120"/>
      <c r="E161" s="120"/>
      <c r="F161" s="120"/>
      <c r="G161" s="120"/>
      <c r="H161" s="144"/>
      <c r="I161" s="173"/>
    </row>
    <row r="162" spans="2:10" x14ac:dyDescent="0.2">
      <c r="B162" s="120"/>
      <c r="C162" s="120"/>
      <c r="D162" s="120"/>
      <c r="E162" s="120"/>
      <c r="F162" s="120"/>
      <c r="G162" s="120"/>
      <c r="H162" s="144"/>
      <c r="I162" s="173"/>
    </row>
    <row r="163" spans="2:10" x14ac:dyDescent="0.2">
      <c r="B163" s="120"/>
      <c r="C163" s="120"/>
      <c r="D163" s="120"/>
      <c r="E163" s="120"/>
      <c r="F163" s="120"/>
      <c r="G163" s="120"/>
      <c r="H163" s="144"/>
      <c r="I163" s="173"/>
      <c r="J163" s="57"/>
    </row>
    <row r="164" spans="2:10" x14ac:dyDescent="0.2">
      <c r="B164" s="120"/>
      <c r="C164" s="120"/>
      <c r="D164" s="120"/>
      <c r="E164" s="120"/>
      <c r="F164" s="120"/>
      <c r="G164" s="120"/>
      <c r="H164" s="144"/>
      <c r="I164" s="173"/>
      <c r="J164" s="57"/>
    </row>
    <row r="165" spans="2:10" x14ac:dyDescent="0.2">
      <c r="B165" s="120"/>
      <c r="C165" s="120"/>
      <c r="D165" s="120"/>
      <c r="E165" s="120"/>
      <c r="F165" s="120"/>
      <c r="G165" s="120"/>
      <c r="H165" s="144"/>
      <c r="I165" s="173"/>
    </row>
    <row r="166" spans="2:10" x14ac:dyDescent="0.2">
      <c r="B166" s="120"/>
      <c r="C166" s="120"/>
      <c r="D166" s="120"/>
      <c r="E166" s="120"/>
      <c r="F166" s="120"/>
      <c r="G166" s="120"/>
      <c r="H166" s="144"/>
      <c r="I166" s="173"/>
      <c r="J166" s="57"/>
    </row>
    <row r="167" spans="2:10" x14ac:dyDescent="0.2">
      <c r="B167" s="120"/>
      <c r="C167" s="120"/>
      <c r="D167" s="120"/>
      <c r="E167" s="120"/>
      <c r="F167" s="120"/>
      <c r="G167" s="120"/>
      <c r="H167" s="144"/>
      <c r="I167" s="173"/>
      <c r="J167" s="57"/>
    </row>
    <row r="168" spans="2:10" x14ac:dyDescent="0.2">
      <c r="B168" s="120"/>
      <c r="C168" s="120"/>
      <c r="D168" s="120"/>
      <c r="E168" s="120"/>
      <c r="F168" s="120"/>
      <c r="G168" s="120"/>
      <c r="H168" s="144"/>
      <c r="I168" s="173"/>
    </row>
    <row r="169" spans="2:10" x14ac:dyDescent="0.2">
      <c r="B169" s="120"/>
      <c r="C169" s="120"/>
      <c r="D169" s="120"/>
      <c r="E169" s="120"/>
      <c r="F169" s="120"/>
      <c r="G169" s="120"/>
      <c r="I169" s="97"/>
    </row>
    <row r="170" spans="2:10" x14ac:dyDescent="0.2">
      <c r="B170" s="120"/>
      <c r="C170" s="120"/>
      <c r="D170" s="120"/>
      <c r="E170" s="120"/>
      <c r="F170" s="120"/>
      <c r="G170" s="120"/>
      <c r="I170" s="97"/>
      <c r="J170" s="57"/>
    </row>
  </sheetData>
  <dataConsolidate link="1">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514350</xdr:colOff>
                    <xdr:row>3</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topLeftCell="A16" zoomScale="70" zoomScaleNormal="70" workbookViewId="0">
      <selection activeCell="C42" sqref="C4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customWidth="1"/>
    <col min="8" max="8" width="21.28515625" style="4" bestFit="1" customWidth="1"/>
    <col min="9" max="9" width="16.28515625" style="4"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121</v>
      </c>
      <c r="C3" s="6"/>
      <c r="D3" s="6"/>
      <c r="E3" s="6"/>
      <c r="F3" s="6"/>
      <c r="G3" s="6"/>
      <c r="H3" s="6"/>
    </row>
    <row r="4" spans="2:8" x14ac:dyDescent="0.2">
      <c r="B4" s="90" t="s">
        <v>134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ht="15" customHeight="1"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29.25" customHeight="1" thickBot="1" x14ac:dyDescent="0.25">
      <c r="B12" s="375" t="s">
        <v>17</v>
      </c>
      <c r="C12" s="376"/>
      <c r="D12" s="376"/>
      <c r="E12" s="376"/>
      <c r="F12" s="63" t="s">
        <v>18</v>
      </c>
      <c r="G12" s="89"/>
      <c r="H12" s="64" t="s">
        <v>20</v>
      </c>
    </row>
    <row r="13" spans="2:8" ht="14.25" customHeight="1" x14ac:dyDescent="0.2">
      <c r="B13" s="377" t="s">
        <v>13</v>
      </c>
      <c r="C13" s="377"/>
      <c r="D13" s="377"/>
      <c r="E13" s="377"/>
      <c r="F13" s="81">
        <f>Data!G2</f>
        <v>186655637</v>
      </c>
      <c r="G13" s="33"/>
      <c r="H13" s="60">
        <f>F13</f>
        <v>186655637</v>
      </c>
    </row>
    <row r="14" spans="2:8" ht="14.25" customHeight="1" x14ac:dyDescent="0.2">
      <c r="B14" s="364" t="s">
        <v>14</v>
      </c>
      <c r="C14" s="364"/>
      <c r="D14" s="364"/>
      <c r="E14" s="364"/>
      <c r="F14" s="82">
        <f>Data!H2</f>
        <v>107158798</v>
      </c>
      <c r="G14" s="33"/>
      <c r="H14" s="30">
        <f>F14</f>
        <v>107158798</v>
      </c>
    </row>
    <row r="15" spans="2:8" ht="14.25" customHeight="1" x14ac:dyDescent="0.2">
      <c r="B15" s="364" t="s">
        <v>15</v>
      </c>
      <c r="C15" s="364"/>
      <c r="D15" s="364"/>
      <c r="E15" s="364"/>
      <c r="F15" s="82">
        <f>Data!I2</f>
        <v>50917378</v>
      </c>
      <c r="G15" s="33"/>
      <c r="H15" s="30">
        <f>F15</f>
        <v>50917378</v>
      </c>
    </row>
    <row r="16" spans="2:8" ht="14.25" customHeight="1" x14ac:dyDescent="0.2">
      <c r="B16" s="364" t="s">
        <v>19</v>
      </c>
      <c r="C16" s="364"/>
      <c r="D16" s="364"/>
      <c r="E16" s="364"/>
      <c r="F16" s="82">
        <f>Data!J2</f>
        <v>92663252</v>
      </c>
      <c r="G16" s="33"/>
      <c r="H16" s="30">
        <f>F16-G16</f>
        <v>92663252</v>
      </c>
    </row>
    <row r="17" spans="2:9" x14ac:dyDescent="0.2">
      <c r="B17" s="364" t="s">
        <v>16</v>
      </c>
      <c r="C17" s="364"/>
      <c r="D17" s="364"/>
      <c r="E17" s="364"/>
      <c r="F17" s="82">
        <f>Data!K2</f>
        <v>51340785</v>
      </c>
      <c r="G17" s="33"/>
      <c r="H17" s="30">
        <f>F17</f>
        <v>51340785</v>
      </c>
    </row>
    <row r="18" spans="2:9" x14ac:dyDescent="0.2">
      <c r="B18" s="364" t="s">
        <v>1</v>
      </c>
      <c r="C18" s="364"/>
      <c r="D18" s="364"/>
      <c r="E18" s="364"/>
      <c r="F18" s="83">
        <f>SUM(F13:F17)</f>
        <v>488735850</v>
      </c>
      <c r="G18" s="34"/>
      <c r="H18" s="29">
        <f>SUM(H13:H17)</f>
        <v>488735850</v>
      </c>
    </row>
    <row r="19" spans="2:9" ht="13.5" customHeight="1" x14ac:dyDescent="0.2">
      <c r="B19" s="27"/>
      <c r="D19" s="27"/>
      <c r="E19" s="27"/>
      <c r="F19" s="27"/>
      <c r="G19" s="27"/>
      <c r="H19" s="5"/>
    </row>
    <row r="20" spans="2:9" ht="13.5" customHeight="1" x14ac:dyDescent="0.2">
      <c r="B20" s="27"/>
      <c r="D20" s="368" t="s">
        <v>23</v>
      </c>
      <c r="E20" s="368"/>
      <c r="F20" s="368"/>
      <c r="G20" s="35" t="s">
        <v>24</v>
      </c>
      <c r="H20" s="35" t="s">
        <v>25</v>
      </c>
    </row>
    <row r="21" spans="2:9" ht="14.25" customHeight="1" x14ac:dyDescent="0.2">
      <c r="B21" s="366" t="s">
        <v>22</v>
      </c>
      <c r="C21" s="367"/>
      <c r="D21" s="363" t="str">
        <f>Data!L2</f>
        <v>Janet Nascimbeni</v>
      </c>
      <c r="E21" s="363"/>
      <c r="F21" s="363"/>
      <c r="G21" s="91" t="str">
        <f>Data!M2</f>
        <v>817-272-7105</v>
      </c>
      <c r="H21" s="84" t="str">
        <f>Data!N2</f>
        <v>janetg@uta.edu</v>
      </c>
    </row>
    <row r="22" spans="2:9" ht="13.5" customHeight="1" x14ac:dyDescent="0.2">
      <c r="B22" s="27"/>
      <c r="C22" s="27"/>
      <c r="D22" s="27"/>
      <c r="E22" s="27"/>
      <c r="F22" s="27"/>
      <c r="G22" s="27"/>
      <c r="H22" s="5"/>
    </row>
    <row r="23" spans="2:9" ht="13.5" customHeight="1" thickBot="1" x14ac:dyDescent="0.25">
      <c r="B23" s="3" t="s">
        <v>67</v>
      </c>
      <c r="C23" s="27"/>
      <c r="D23" s="27"/>
      <c r="E23" s="27"/>
      <c r="F23" s="27"/>
      <c r="G23" s="27"/>
      <c r="H23" s="5"/>
    </row>
    <row r="24" spans="2:9" s="37" customFormat="1" x14ac:dyDescent="0.2">
      <c r="B24" s="62"/>
      <c r="C24" s="65" t="s">
        <v>26</v>
      </c>
      <c r="D24" s="66" t="s">
        <v>27</v>
      </c>
      <c r="E24" s="66" t="s">
        <v>28</v>
      </c>
      <c r="F24" s="66" t="s">
        <v>29</v>
      </c>
      <c r="G24" s="66" t="s">
        <v>30</v>
      </c>
      <c r="H24" s="67" t="s">
        <v>31</v>
      </c>
    </row>
    <row r="25" spans="2:9" s="37" customFormat="1" ht="15" thickBot="1" x14ac:dyDescent="0.25">
      <c r="B25" s="61" t="s">
        <v>686</v>
      </c>
      <c r="C25" s="85">
        <f>Data!O2</f>
        <v>9829</v>
      </c>
      <c r="D25" s="86">
        <f>Data!P2</f>
        <v>20482</v>
      </c>
      <c r="E25" s="86">
        <f>Data!Q2</f>
        <v>11004</v>
      </c>
      <c r="F25" s="86">
        <f>Data!R2</f>
        <v>1181</v>
      </c>
      <c r="G25" s="86">
        <f>Data!S2</f>
        <v>0</v>
      </c>
      <c r="H25" s="74">
        <f>SUM(C25:G25)</f>
        <v>42496</v>
      </c>
    </row>
    <row r="26" spans="2:9" x14ac:dyDescent="0.2">
      <c r="C26" s="2"/>
      <c r="D26" s="2"/>
      <c r="E26" s="2"/>
      <c r="F26" s="2"/>
      <c r="G26" s="2"/>
      <c r="H26" s="2"/>
      <c r="I26" s="2"/>
    </row>
    <row r="27" spans="2:9" ht="13.5" customHeight="1" x14ac:dyDescent="0.2">
      <c r="B27" s="27"/>
      <c r="D27" s="368" t="s">
        <v>23</v>
      </c>
      <c r="E27" s="368"/>
      <c r="F27" s="368"/>
      <c r="G27" s="35" t="s">
        <v>24</v>
      </c>
      <c r="H27" s="35" t="s">
        <v>25</v>
      </c>
    </row>
    <row r="28" spans="2:9" ht="14.25" customHeight="1" x14ac:dyDescent="0.2">
      <c r="B28" s="366" t="s">
        <v>39</v>
      </c>
      <c r="C28" s="367"/>
      <c r="D28" s="363" t="str">
        <f>Data!T2</f>
        <v>Joanna Merritt</v>
      </c>
      <c r="E28" s="363"/>
      <c r="F28" s="363"/>
      <c r="G28" s="91" t="str">
        <f>Data!U2</f>
        <v>(817) 272-0498</v>
      </c>
      <c r="H28" s="84" t="str">
        <f>Data!V2</f>
        <v>joanna.merritt@uta.edu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8" t="s">
        <v>32</v>
      </c>
      <c r="C31" s="69" t="s">
        <v>26</v>
      </c>
      <c r="D31" s="69" t="s">
        <v>27</v>
      </c>
      <c r="E31" s="69" t="s">
        <v>28</v>
      </c>
      <c r="F31" s="69" t="s">
        <v>29</v>
      </c>
      <c r="G31" s="69" t="s">
        <v>30</v>
      </c>
      <c r="H31" s="70" t="s">
        <v>31</v>
      </c>
      <c r="I31" s="1"/>
    </row>
    <row r="32" spans="2:9" x14ac:dyDescent="0.2">
      <c r="B32" s="9" t="s">
        <v>45</v>
      </c>
      <c r="C32" s="87">
        <f>Data!W2</f>
        <v>178855</v>
      </c>
      <c r="D32" s="87">
        <f>Data!AQ2</f>
        <v>59354</v>
      </c>
      <c r="E32" s="87">
        <f>Data!BK2</f>
        <v>9838</v>
      </c>
      <c r="F32" s="87">
        <f>Data!CE2</f>
        <v>3042</v>
      </c>
      <c r="G32" s="87">
        <f>Data!CY2</f>
        <v>0</v>
      </c>
      <c r="H32" s="22">
        <f>SUM(C32:G32)</f>
        <v>251089</v>
      </c>
      <c r="I32" s="1"/>
    </row>
    <row r="33" spans="2:9" x14ac:dyDescent="0.2">
      <c r="B33" s="7" t="s">
        <v>46</v>
      </c>
      <c r="C33" s="87">
        <f>Data!X2</f>
        <v>91200</v>
      </c>
      <c r="D33" s="87">
        <f>Data!AR2</f>
        <v>27202</v>
      </c>
      <c r="E33" s="87">
        <f>Data!BL2</f>
        <v>13096</v>
      </c>
      <c r="F33" s="87">
        <f>Data!CF2</f>
        <v>2720</v>
      </c>
      <c r="G33" s="87">
        <f>Data!CZ2</f>
        <v>0</v>
      </c>
      <c r="H33" s="22">
        <f t="shared" ref="H33:H52" si="0">SUM(C33:G33)</f>
        <v>134218</v>
      </c>
      <c r="I33" s="1"/>
    </row>
    <row r="34" spans="2:9" x14ac:dyDescent="0.2">
      <c r="B34" s="7" t="s">
        <v>47</v>
      </c>
      <c r="C34" s="87">
        <f>Data!Y2</f>
        <v>28194</v>
      </c>
      <c r="D34" s="87">
        <f>Data!AS2</f>
        <v>11275</v>
      </c>
      <c r="E34" s="87">
        <f>Data!BM2</f>
        <v>1163</v>
      </c>
      <c r="F34" s="87">
        <f>Data!CG2</f>
        <v>0</v>
      </c>
      <c r="G34" s="87">
        <f>Data!DA2</f>
        <v>0</v>
      </c>
      <c r="H34" s="22">
        <f t="shared" si="0"/>
        <v>40632</v>
      </c>
      <c r="I34" s="1"/>
    </row>
    <row r="35" spans="2:9" x14ac:dyDescent="0.2">
      <c r="B35" s="7" t="s">
        <v>48</v>
      </c>
      <c r="C35" s="87">
        <f>Data!Z2</f>
        <v>2029</v>
      </c>
      <c r="D35" s="87">
        <f>Data!AT2</f>
        <v>7965</v>
      </c>
      <c r="E35" s="87">
        <f>Data!BN2</f>
        <v>16156</v>
      </c>
      <c r="F35" s="87">
        <f>Data!CH2</f>
        <v>849</v>
      </c>
      <c r="G35" s="87">
        <f>Data!DB2</f>
        <v>0</v>
      </c>
      <c r="H35" s="22">
        <f t="shared" si="0"/>
        <v>26999</v>
      </c>
      <c r="I35" s="1"/>
    </row>
    <row r="36" spans="2:9" x14ac:dyDescent="0.2">
      <c r="B36" s="7" t="s">
        <v>49</v>
      </c>
      <c r="C36" s="87">
        <f>Data!AA2</f>
        <v>0</v>
      </c>
      <c r="D36" s="87">
        <f>Data!AU2</f>
        <v>0</v>
      </c>
      <c r="E36" s="87">
        <f>Data!BO2</f>
        <v>0</v>
      </c>
      <c r="F36" s="87">
        <f>Data!CI2</f>
        <v>0</v>
      </c>
      <c r="G36" s="87">
        <f>Data!DC2</f>
        <v>0</v>
      </c>
      <c r="H36" s="22">
        <f t="shared" si="0"/>
        <v>0</v>
      </c>
      <c r="I36" s="1"/>
    </row>
    <row r="37" spans="2:9" x14ac:dyDescent="0.2">
      <c r="B37" s="7" t="s">
        <v>50</v>
      </c>
      <c r="C37" s="87">
        <f>Data!AB2</f>
        <v>37117</v>
      </c>
      <c r="D37" s="87">
        <f>Data!AV2</f>
        <v>38528</v>
      </c>
      <c r="E37" s="87">
        <f>Data!BP2</f>
        <v>32206</v>
      </c>
      <c r="F37" s="87">
        <f>Data!CJ2</f>
        <v>6816</v>
      </c>
      <c r="G37" s="87">
        <f>Data!DD2</f>
        <v>0</v>
      </c>
      <c r="H37" s="22">
        <f t="shared" si="0"/>
        <v>114667</v>
      </c>
      <c r="I37" s="1"/>
    </row>
    <row r="38" spans="2:9" x14ac:dyDescent="0.2">
      <c r="B38" s="7" t="s">
        <v>51</v>
      </c>
      <c r="C38" s="87">
        <f>Data!AC2</f>
        <v>240</v>
      </c>
      <c r="D38" s="87">
        <f>Data!AW2</f>
        <v>1311</v>
      </c>
      <c r="E38" s="87">
        <f>Data!BQ2</f>
        <v>0</v>
      </c>
      <c r="F38" s="87">
        <f>Data!CK2</f>
        <v>0</v>
      </c>
      <c r="G38" s="87">
        <f>Data!DE2</f>
        <v>0</v>
      </c>
      <c r="H38" s="22">
        <f t="shared" si="0"/>
        <v>1551</v>
      </c>
      <c r="I38" s="1"/>
    </row>
    <row r="39" spans="2:9" x14ac:dyDescent="0.2">
      <c r="B39" s="7" t="s">
        <v>52</v>
      </c>
      <c r="C39" s="87">
        <f>Data!AD2</f>
        <v>0</v>
      </c>
      <c r="D39" s="87">
        <f>Data!AX2</f>
        <v>0</v>
      </c>
      <c r="E39" s="87">
        <f>Data!BR2</f>
        <v>0</v>
      </c>
      <c r="F39" s="87">
        <f>Data!CL2</f>
        <v>0</v>
      </c>
      <c r="G39" s="87">
        <f>Data!DF2</f>
        <v>0</v>
      </c>
      <c r="H39" s="22">
        <f t="shared" si="0"/>
        <v>0</v>
      </c>
      <c r="I39" s="1"/>
    </row>
    <row r="40" spans="2:9" x14ac:dyDescent="0.2">
      <c r="B40" s="7" t="s">
        <v>53</v>
      </c>
      <c r="C40" s="87">
        <f>Data!AE2</f>
        <v>5016</v>
      </c>
      <c r="D40" s="87">
        <f>Data!AY2</f>
        <v>10873</v>
      </c>
      <c r="E40" s="87">
        <f>Data!BS2</f>
        <v>35531</v>
      </c>
      <c r="F40" s="87">
        <f>Data!CM2</f>
        <v>294</v>
      </c>
      <c r="G40" s="87">
        <f>Data!DG2</f>
        <v>0</v>
      </c>
      <c r="H40" s="22">
        <f t="shared" si="0"/>
        <v>51714</v>
      </c>
      <c r="I40" s="1"/>
    </row>
    <row r="41" spans="2:9" x14ac:dyDescent="0.2">
      <c r="B41" s="7" t="s">
        <v>54</v>
      </c>
      <c r="C41" s="87">
        <f>Data!AF2</f>
        <v>0</v>
      </c>
      <c r="D41" s="87">
        <f>Data!AZ2</f>
        <v>27</v>
      </c>
      <c r="E41" s="87">
        <f>Data!BT2</f>
        <v>0</v>
      </c>
      <c r="F41" s="87">
        <f>Data!CN2</f>
        <v>0</v>
      </c>
      <c r="G41" s="87">
        <f>Data!DH2</f>
        <v>0</v>
      </c>
      <c r="H41" s="22">
        <f t="shared" si="0"/>
        <v>27</v>
      </c>
      <c r="I41" s="1"/>
    </row>
    <row r="42" spans="2:9" x14ac:dyDescent="0.2">
      <c r="B42" s="7" t="s">
        <v>55</v>
      </c>
      <c r="C42" s="87">
        <f>Data!AG2</f>
        <v>0</v>
      </c>
      <c r="D42" s="87">
        <f>Data!BA2</f>
        <v>0</v>
      </c>
      <c r="E42" s="87">
        <f>Data!BU2</f>
        <v>0</v>
      </c>
      <c r="F42" s="87">
        <f>Data!CO2</f>
        <v>0</v>
      </c>
      <c r="G42" s="87">
        <f>Data!DI2</f>
        <v>0</v>
      </c>
      <c r="H42" s="22">
        <f t="shared" si="0"/>
        <v>0</v>
      </c>
      <c r="I42" s="1"/>
    </row>
    <row r="43" spans="2:9" x14ac:dyDescent="0.2">
      <c r="B43" s="7" t="s">
        <v>56</v>
      </c>
      <c r="C43" s="87">
        <f>Data!AH2</f>
        <v>0</v>
      </c>
      <c r="D43" s="87">
        <f>Data!BB2</f>
        <v>0</v>
      </c>
      <c r="E43" s="87">
        <f>Data!BV2</f>
        <v>0</v>
      </c>
      <c r="F43" s="87">
        <f>Data!CP2</f>
        <v>0</v>
      </c>
      <c r="G43" s="87">
        <f>Data!DJ2</f>
        <v>0</v>
      </c>
      <c r="H43" s="22">
        <f t="shared" si="0"/>
        <v>0</v>
      </c>
      <c r="I43" s="1"/>
    </row>
    <row r="44" spans="2:9" x14ac:dyDescent="0.2">
      <c r="B44" s="7" t="s">
        <v>57</v>
      </c>
      <c r="C44" s="87">
        <f>Data!AI2</f>
        <v>270</v>
      </c>
      <c r="D44" s="87">
        <f>Data!BC2</f>
        <v>0</v>
      </c>
      <c r="E44" s="87">
        <f>Data!BW2</f>
        <v>0</v>
      </c>
      <c r="F44" s="87">
        <f>Data!CQ2</f>
        <v>0</v>
      </c>
      <c r="G44" s="87">
        <f>Data!DK2</f>
        <v>0</v>
      </c>
      <c r="H44" s="22">
        <f t="shared" si="0"/>
        <v>270</v>
      </c>
      <c r="I44" s="1"/>
    </row>
    <row r="45" spans="2:9" x14ac:dyDescent="0.2">
      <c r="B45" s="7" t="s">
        <v>58</v>
      </c>
      <c r="C45" s="87">
        <f>Data!AJ2</f>
        <v>3675</v>
      </c>
      <c r="D45" s="87">
        <f>Data!BD2</f>
        <v>12260</v>
      </c>
      <c r="E45" s="87">
        <f>Data!BX2</f>
        <v>2711</v>
      </c>
      <c r="F45" s="87">
        <f>Data!CR2</f>
        <v>246</v>
      </c>
      <c r="G45" s="87">
        <f>Data!DL2</f>
        <v>0</v>
      </c>
      <c r="H45" s="22">
        <f t="shared" si="0"/>
        <v>18892</v>
      </c>
      <c r="I45" s="1"/>
    </row>
    <row r="46" spans="2:9" x14ac:dyDescent="0.2">
      <c r="B46" s="7" t="s">
        <v>59</v>
      </c>
      <c r="C46" s="87">
        <f>Data!AK2</f>
        <v>0</v>
      </c>
      <c r="D46" s="87">
        <f>Data!BE2</f>
        <v>0</v>
      </c>
      <c r="E46" s="87">
        <f>Data!BY2</f>
        <v>0</v>
      </c>
      <c r="F46" s="87">
        <f>Data!CS2</f>
        <v>0</v>
      </c>
      <c r="G46" s="87">
        <f>Data!DM2</f>
        <v>0</v>
      </c>
      <c r="H46" s="22">
        <f t="shared" si="0"/>
        <v>0</v>
      </c>
      <c r="I46" s="1"/>
    </row>
    <row r="47" spans="2:9" x14ac:dyDescent="0.2">
      <c r="B47" s="7" t="s">
        <v>60</v>
      </c>
      <c r="C47" s="87">
        <f>Data!AL2</f>
        <v>15657</v>
      </c>
      <c r="D47" s="87">
        <f>Data!BF2</f>
        <v>60663</v>
      </c>
      <c r="E47" s="87">
        <f>Data!BZ2</f>
        <v>14879</v>
      </c>
      <c r="F47" s="87">
        <f>Data!CT2</f>
        <v>961</v>
      </c>
      <c r="G47" s="87">
        <f>Data!DN2</f>
        <v>0</v>
      </c>
      <c r="H47" s="22">
        <f t="shared" si="0"/>
        <v>92160</v>
      </c>
      <c r="I47" s="1"/>
    </row>
    <row r="48" spans="2:9" x14ac:dyDescent="0.2">
      <c r="B48" s="7" t="s">
        <v>61</v>
      </c>
      <c r="C48" s="87">
        <f>Data!AM2</f>
        <v>0</v>
      </c>
      <c r="D48" s="87">
        <f>Data!BG2</f>
        <v>0</v>
      </c>
      <c r="E48" s="87">
        <f>Data!CA2</f>
        <v>0</v>
      </c>
      <c r="F48" s="87">
        <f>Data!CU2</f>
        <v>0</v>
      </c>
      <c r="G48" s="87">
        <f>Data!DO2</f>
        <v>0</v>
      </c>
      <c r="H48" s="22">
        <f t="shared" si="0"/>
        <v>0</v>
      </c>
      <c r="I48" s="1"/>
    </row>
    <row r="49" spans="2:9" x14ac:dyDescent="0.2">
      <c r="B49" s="7" t="s">
        <v>62</v>
      </c>
      <c r="C49" s="87">
        <f>Data!AN2</f>
        <v>0</v>
      </c>
      <c r="D49" s="87">
        <f>Data!BH2</f>
        <v>240</v>
      </c>
      <c r="E49" s="87">
        <f>Data!CB2</f>
        <v>0</v>
      </c>
      <c r="F49" s="87">
        <f>Data!CV2</f>
        <v>0</v>
      </c>
      <c r="G49" s="87">
        <f>Data!DP2</f>
        <v>0</v>
      </c>
      <c r="H49" s="22">
        <f t="shared" si="0"/>
        <v>240</v>
      </c>
      <c r="I49" s="1"/>
    </row>
    <row r="50" spans="2:9" x14ac:dyDescent="0.2">
      <c r="B50" s="7" t="s">
        <v>63</v>
      </c>
      <c r="C50" s="87">
        <f>Data!AO2</f>
        <v>3627</v>
      </c>
      <c r="D50" s="87">
        <f>Data!BI2</f>
        <v>2395</v>
      </c>
      <c r="E50" s="87">
        <f>Data!CC2</f>
        <v>1071</v>
      </c>
      <c r="F50" s="87">
        <f>Data!CW2</f>
        <v>0</v>
      </c>
      <c r="G50" s="87">
        <f>Data!DQ2</f>
        <v>0</v>
      </c>
      <c r="H50" s="22">
        <f t="shared" si="0"/>
        <v>7093</v>
      </c>
      <c r="I50" s="1"/>
    </row>
    <row r="51" spans="2:9" x14ac:dyDescent="0.2">
      <c r="B51" s="7" t="s">
        <v>0</v>
      </c>
      <c r="C51" s="87">
        <f>Data!AP2</f>
        <v>9144</v>
      </c>
      <c r="D51" s="87">
        <f>Data!BJ2</f>
        <v>129768</v>
      </c>
      <c r="E51" s="87">
        <f>Data!CD2</f>
        <v>72970</v>
      </c>
      <c r="F51" s="87">
        <f>Data!CX2</f>
        <v>2292</v>
      </c>
      <c r="G51" s="87">
        <f>Data!DR2</f>
        <v>0</v>
      </c>
      <c r="H51" s="22">
        <f t="shared" si="0"/>
        <v>214174</v>
      </c>
      <c r="I51" s="1"/>
    </row>
    <row r="52" spans="2:9" x14ac:dyDescent="0.2">
      <c r="B52" s="8" t="s">
        <v>34</v>
      </c>
      <c r="C52" s="22">
        <f>SUM(C32:C51)</f>
        <v>375024</v>
      </c>
      <c r="D52" s="22">
        <f>SUM(D32:D51)</f>
        <v>361861</v>
      </c>
      <c r="E52" s="22">
        <f>SUM(E32:E51)</f>
        <v>199621</v>
      </c>
      <c r="F52" s="22">
        <f>SUM(F32:F51)</f>
        <v>17220</v>
      </c>
      <c r="G52" s="22">
        <f>SUM(G32:G51)</f>
        <v>0</v>
      </c>
      <c r="H52" s="22">
        <f t="shared" si="0"/>
        <v>953726</v>
      </c>
      <c r="I52" s="1"/>
    </row>
    <row r="53" spans="2:9" x14ac:dyDescent="0.2">
      <c r="B53" s="14"/>
      <c r="C53" s="18"/>
      <c r="D53" s="18"/>
      <c r="E53" s="18"/>
      <c r="F53" s="18"/>
      <c r="G53" s="18"/>
      <c r="H53" s="18"/>
      <c r="I53" s="1"/>
    </row>
    <row r="54" spans="2:9" ht="13.5" customHeight="1" x14ac:dyDescent="0.2">
      <c r="B54" s="27"/>
      <c r="D54" s="368" t="s">
        <v>23</v>
      </c>
      <c r="E54" s="368"/>
      <c r="F54" s="368"/>
      <c r="G54" s="35" t="s">
        <v>24</v>
      </c>
      <c r="H54" s="35" t="s">
        <v>25</v>
      </c>
    </row>
    <row r="55" spans="2:9" ht="14.25" customHeight="1" x14ac:dyDescent="0.2">
      <c r="B55" s="366" t="s">
        <v>40</v>
      </c>
      <c r="C55" s="367"/>
      <c r="D55" s="363" t="str">
        <f>Data!T2</f>
        <v>Joanna Merritt</v>
      </c>
      <c r="E55" s="363"/>
      <c r="F55" s="363"/>
      <c r="G55" s="91" t="str">
        <f>Data!U2</f>
        <v>(817) 272-0498</v>
      </c>
      <c r="H55" s="84" t="str">
        <f>Data!V2</f>
        <v>joanna.merritt@uta.edu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9" customHeight="1" x14ac:dyDescent="0.2">
      <c r="B58" s="369" t="s">
        <v>42</v>
      </c>
      <c r="C58" s="369"/>
      <c r="D58" s="369"/>
      <c r="E58" s="369"/>
      <c r="F58" s="369"/>
      <c r="G58" s="369"/>
      <c r="H58" s="38"/>
    </row>
    <row r="59" spans="2:9" ht="15" thickBot="1" x14ac:dyDescent="0.25">
      <c r="B59" s="36"/>
      <c r="C59" s="1"/>
      <c r="D59" s="1"/>
      <c r="E59" s="1"/>
      <c r="F59" s="1"/>
      <c r="G59" s="1"/>
      <c r="H59" s="1"/>
      <c r="I59" s="1"/>
    </row>
    <row r="60" spans="2:9" ht="15" thickBot="1" x14ac:dyDescent="0.25">
      <c r="B60" s="68" t="s">
        <v>32</v>
      </c>
      <c r="C60" s="69" t="s">
        <v>26</v>
      </c>
      <c r="D60" s="69" t="s">
        <v>27</v>
      </c>
      <c r="E60" s="69" t="s">
        <v>28</v>
      </c>
      <c r="F60" s="69" t="s">
        <v>29</v>
      </c>
      <c r="G60" s="69" t="s">
        <v>30</v>
      </c>
      <c r="H60" s="70" t="s">
        <v>31</v>
      </c>
      <c r="I60" s="1"/>
    </row>
    <row r="61" spans="2:9" x14ac:dyDescent="0.2">
      <c r="B61" s="9" t="str">
        <f>$B$32</f>
        <v>Liberal Arts</v>
      </c>
      <c r="C61" s="88">
        <f>Data!DS2</f>
        <v>8017120</v>
      </c>
      <c r="D61" s="88">
        <f>Data!EM2</f>
        <v>6902754</v>
      </c>
      <c r="E61" s="88">
        <f>Data!FG2</f>
        <v>3410688</v>
      </c>
      <c r="F61" s="88">
        <f>Data!GA2</f>
        <v>2342984</v>
      </c>
      <c r="G61" s="88">
        <f>Data!GU2</f>
        <v>0</v>
      </c>
      <c r="H61" s="21">
        <f>SUM(C61:G61)</f>
        <v>20673546</v>
      </c>
      <c r="I61" s="1"/>
    </row>
    <row r="62" spans="2:9" x14ac:dyDescent="0.2">
      <c r="B62" s="9" t="str">
        <f>$B$33</f>
        <v>Science</v>
      </c>
      <c r="C62" s="88">
        <f>Data!DT2</f>
        <v>3098659</v>
      </c>
      <c r="D62" s="88">
        <f>Data!EN2</f>
        <v>2442698</v>
      </c>
      <c r="E62" s="88">
        <f>Data!FH2</f>
        <v>2505661</v>
      </c>
      <c r="F62" s="88">
        <f>Data!GB2</f>
        <v>1935798</v>
      </c>
      <c r="G62" s="88">
        <f>Data!GV2</f>
        <v>0</v>
      </c>
      <c r="H62" s="22">
        <f t="shared" ref="H62:H81" si="1">SUM(C62:G62)</f>
        <v>9982816</v>
      </c>
      <c r="I62" s="1"/>
    </row>
    <row r="63" spans="2:9" x14ac:dyDescent="0.2">
      <c r="B63" s="9" t="str">
        <f>$B$34</f>
        <v>Fine Arts</v>
      </c>
      <c r="C63" s="88">
        <f>Data!DU2</f>
        <v>2912350</v>
      </c>
      <c r="D63" s="88">
        <f>Data!EO2</f>
        <v>2725144</v>
      </c>
      <c r="E63" s="88">
        <f>Data!FI2</f>
        <v>1198795</v>
      </c>
      <c r="F63" s="88">
        <f>Data!GC2</f>
        <v>0</v>
      </c>
      <c r="G63" s="88">
        <f>Data!GW2</f>
        <v>0</v>
      </c>
      <c r="H63" s="22">
        <f t="shared" si="1"/>
        <v>6836289</v>
      </c>
      <c r="I63" s="1"/>
    </row>
    <row r="64" spans="2:9" x14ac:dyDescent="0.2">
      <c r="B64" s="9" t="str">
        <f>$B$35</f>
        <v>Teacher Education</v>
      </c>
      <c r="C64" s="88">
        <f>Data!DV2</f>
        <v>214178</v>
      </c>
      <c r="D64" s="88">
        <f>Data!EP2</f>
        <v>856318</v>
      </c>
      <c r="E64" s="88">
        <f>Data!FJ2</f>
        <v>1305502</v>
      </c>
      <c r="F64" s="88">
        <f>Data!GD2</f>
        <v>588291</v>
      </c>
      <c r="G64" s="88">
        <f>Data!GX2</f>
        <v>0</v>
      </c>
      <c r="H64" s="22">
        <f t="shared" si="1"/>
        <v>2964289</v>
      </c>
      <c r="I64" s="1"/>
    </row>
    <row r="65" spans="2:9" x14ac:dyDescent="0.2">
      <c r="B65" s="9" t="str">
        <f>$B$36</f>
        <v>Agriculture</v>
      </c>
      <c r="C65" s="88">
        <f>Data!DW2</f>
        <v>0</v>
      </c>
      <c r="D65" s="88">
        <f>Data!EQ2</f>
        <v>0</v>
      </c>
      <c r="E65" s="88">
        <f>Data!FK2</f>
        <v>0</v>
      </c>
      <c r="F65" s="88">
        <f>Data!GE2</f>
        <v>0</v>
      </c>
      <c r="G65" s="88">
        <f>Data!GY2</f>
        <v>0</v>
      </c>
      <c r="H65" s="22">
        <f t="shared" si="1"/>
        <v>0</v>
      </c>
      <c r="I65" s="1"/>
    </row>
    <row r="66" spans="2:9" x14ac:dyDescent="0.2">
      <c r="B66" s="9" t="str">
        <f>$B$37</f>
        <v>Engineering</v>
      </c>
      <c r="C66" s="88">
        <f>Data!DX2</f>
        <v>3350261</v>
      </c>
      <c r="D66" s="88">
        <f>Data!ER2</f>
        <v>5201833</v>
      </c>
      <c r="E66" s="88">
        <f>Data!FL2</f>
        <v>6847765</v>
      </c>
      <c r="F66" s="88">
        <f>Data!GF2</f>
        <v>5601291</v>
      </c>
      <c r="G66" s="88">
        <f>Data!GZ2</f>
        <v>0</v>
      </c>
      <c r="H66" s="22">
        <f t="shared" si="1"/>
        <v>21001150</v>
      </c>
      <c r="I66" s="1"/>
    </row>
    <row r="67" spans="2:9" x14ac:dyDescent="0.2">
      <c r="B67" s="9" t="str">
        <f>$B$38</f>
        <v>Home Economics</v>
      </c>
      <c r="C67" s="88">
        <f>Data!DY2</f>
        <v>8428</v>
      </c>
      <c r="D67" s="88">
        <f>Data!ES2</f>
        <v>211020</v>
      </c>
      <c r="E67" s="88">
        <f>Data!FM2</f>
        <v>0</v>
      </c>
      <c r="F67" s="88">
        <f>Data!GG2</f>
        <v>0</v>
      </c>
      <c r="G67" s="88">
        <f>Data!HA2</f>
        <v>0</v>
      </c>
      <c r="H67" s="22">
        <f t="shared" si="1"/>
        <v>219448</v>
      </c>
      <c r="I67" s="1"/>
    </row>
    <row r="68" spans="2:9" x14ac:dyDescent="0.2">
      <c r="B68" s="9" t="str">
        <f>$B$39</f>
        <v>Law</v>
      </c>
      <c r="C68" s="88">
        <f>Data!DZ2</f>
        <v>0</v>
      </c>
      <c r="D68" s="88">
        <f>Data!ET2</f>
        <v>0</v>
      </c>
      <c r="E68" s="88">
        <f>Data!FN2</f>
        <v>0</v>
      </c>
      <c r="F68" s="88">
        <f>Data!GH2</f>
        <v>0</v>
      </c>
      <c r="G68" s="88">
        <f>Data!HB2</f>
        <v>0</v>
      </c>
      <c r="H68" s="22">
        <f t="shared" si="1"/>
        <v>0</v>
      </c>
      <c r="I68" s="1"/>
    </row>
    <row r="69" spans="2:9" x14ac:dyDescent="0.2">
      <c r="B69" s="9" t="str">
        <f>$B$40</f>
        <v>Social Service</v>
      </c>
      <c r="C69" s="88">
        <f>Data!EA2</f>
        <v>358493</v>
      </c>
      <c r="D69" s="88">
        <f>Data!EU2</f>
        <v>763985</v>
      </c>
      <c r="E69" s="88">
        <f>Data!FO2</f>
        <v>2696826</v>
      </c>
      <c r="F69" s="88">
        <f>Data!GI2</f>
        <v>335462</v>
      </c>
      <c r="G69" s="88">
        <f>Data!HC2</f>
        <v>0</v>
      </c>
      <c r="H69" s="22">
        <f t="shared" si="1"/>
        <v>4154766</v>
      </c>
      <c r="I69" s="1"/>
    </row>
    <row r="70" spans="2:9" x14ac:dyDescent="0.2">
      <c r="B70" s="9" t="str">
        <f>$B$41</f>
        <v>Library Science</v>
      </c>
      <c r="C70" s="88">
        <f>Data!EB2</f>
        <v>0</v>
      </c>
      <c r="D70" s="88">
        <f>Data!EV2</f>
        <v>11226</v>
      </c>
      <c r="E70" s="88">
        <f>Data!FP2</f>
        <v>0</v>
      </c>
      <c r="F70" s="88">
        <f>Data!GJ2</f>
        <v>0</v>
      </c>
      <c r="G70" s="88">
        <f>Data!HD2</f>
        <v>0</v>
      </c>
      <c r="H70" s="22">
        <f t="shared" si="1"/>
        <v>11226</v>
      </c>
      <c r="I70" s="1"/>
    </row>
    <row r="71" spans="2:9" x14ac:dyDescent="0.2">
      <c r="B71" s="9" t="str">
        <f>$B$42</f>
        <v>Veterinary Science</v>
      </c>
      <c r="C71" s="88">
        <f>Data!EC2</f>
        <v>0</v>
      </c>
      <c r="D71" s="88">
        <f>Data!EW2</f>
        <v>0</v>
      </c>
      <c r="E71" s="88">
        <f>Data!FQ2</f>
        <v>0</v>
      </c>
      <c r="F71" s="88">
        <f>Data!GK2</f>
        <v>0</v>
      </c>
      <c r="G71" s="88">
        <f>Data!HE2</f>
        <v>0</v>
      </c>
      <c r="H71" s="22">
        <f t="shared" si="1"/>
        <v>0</v>
      </c>
      <c r="I71" s="1"/>
    </row>
    <row r="72" spans="2:9" x14ac:dyDescent="0.2">
      <c r="B72" s="9" t="str">
        <f>$B$43</f>
        <v>Vocational Training</v>
      </c>
      <c r="C72" s="88">
        <f>Data!ED2</f>
        <v>0</v>
      </c>
      <c r="D72" s="88">
        <f>Data!EX2</f>
        <v>0</v>
      </c>
      <c r="E72" s="88">
        <f>Data!FR2</f>
        <v>0</v>
      </c>
      <c r="F72" s="88">
        <f>Data!GL2</f>
        <v>0</v>
      </c>
      <c r="G72" s="88">
        <f>Data!HF2</f>
        <v>0</v>
      </c>
      <c r="H72" s="22">
        <f t="shared" si="1"/>
        <v>0</v>
      </c>
      <c r="I72" s="1"/>
    </row>
    <row r="73" spans="2:9" x14ac:dyDescent="0.2">
      <c r="B73" s="9" t="str">
        <f>$B$44</f>
        <v>Physical Training</v>
      </c>
      <c r="C73" s="88">
        <f>Data!EE2</f>
        <v>0</v>
      </c>
      <c r="D73" s="88">
        <f>Data!EY2</f>
        <v>0</v>
      </c>
      <c r="E73" s="88">
        <f>Data!FS2</f>
        <v>0</v>
      </c>
      <c r="F73" s="88">
        <f>Data!GM2</f>
        <v>0</v>
      </c>
      <c r="G73" s="88">
        <f>Data!HG2</f>
        <v>0</v>
      </c>
      <c r="H73" s="22">
        <f t="shared" si="1"/>
        <v>0</v>
      </c>
      <c r="I73" s="1"/>
    </row>
    <row r="74" spans="2:9" x14ac:dyDescent="0.2">
      <c r="B74" s="9" t="str">
        <f>$B$45</f>
        <v>Health Services</v>
      </c>
      <c r="C74" s="88">
        <f>Data!EF2</f>
        <v>159191</v>
      </c>
      <c r="D74" s="88">
        <f>Data!EZ2</f>
        <v>738390</v>
      </c>
      <c r="E74" s="88">
        <f>Data!FT2</f>
        <v>562866</v>
      </c>
      <c r="F74" s="88">
        <f>Data!GN2</f>
        <v>386808</v>
      </c>
      <c r="G74" s="88">
        <f>Data!HH2</f>
        <v>0</v>
      </c>
      <c r="H74" s="22">
        <f t="shared" si="1"/>
        <v>1847255</v>
      </c>
      <c r="I74" s="1"/>
    </row>
    <row r="75" spans="2:9" x14ac:dyDescent="0.2">
      <c r="B75" s="9" t="str">
        <f>$B$46</f>
        <v>Pharmacy</v>
      </c>
      <c r="C75" s="88">
        <f>Data!EG2</f>
        <v>0</v>
      </c>
      <c r="D75" s="88">
        <f>Data!FA2</f>
        <v>0</v>
      </c>
      <c r="E75" s="88">
        <f>Data!FU2</f>
        <v>0</v>
      </c>
      <c r="F75" s="88">
        <f>Data!GO2</f>
        <v>0</v>
      </c>
      <c r="G75" s="88">
        <f>Data!HI2</f>
        <v>0</v>
      </c>
      <c r="H75" s="22">
        <f t="shared" si="1"/>
        <v>0</v>
      </c>
      <c r="I75" s="1"/>
    </row>
    <row r="76" spans="2:9" x14ac:dyDescent="0.2">
      <c r="B76" s="9" t="str">
        <f>$B$47</f>
        <v>Business Administration</v>
      </c>
      <c r="C76" s="88">
        <f>Data!EH2</f>
        <v>1116340</v>
      </c>
      <c r="D76" s="88">
        <f>Data!FB2</f>
        <v>4499908</v>
      </c>
      <c r="E76" s="88">
        <f>Data!FV2</f>
        <v>3477365</v>
      </c>
      <c r="F76" s="88">
        <f>Data!GP2</f>
        <v>1899898</v>
      </c>
      <c r="G76" s="88">
        <f>Data!HJ2</f>
        <v>0</v>
      </c>
      <c r="H76" s="22">
        <f t="shared" si="1"/>
        <v>10993511</v>
      </c>
      <c r="I76" s="1"/>
    </row>
    <row r="77" spans="2:9" x14ac:dyDescent="0.2">
      <c r="B77" s="9" t="str">
        <f>$B$48</f>
        <v>Optometry</v>
      </c>
      <c r="C77" s="88">
        <f>Data!EI2</f>
        <v>0</v>
      </c>
      <c r="D77" s="88">
        <f>Data!FC2</f>
        <v>0</v>
      </c>
      <c r="E77" s="88">
        <f>Data!FW2</f>
        <v>0</v>
      </c>
      <c r="F77" s="88">
        <f>Data!GQ2</f>
        <v>0</v>
      </c>
      <c r="G77" s="88">
        <f>Data!HK2</f>
        <v>0</v>
      </c>
      <c r="H77" s="22">
        <f t="shared" si="1"/>
        <v>0</v>
      </c>
      <c r="I77" s="1"/>
    </row>
    <row r="78" spans="2:9" x14ac:dyDescent="0.2">
      <c r="B78" s="9" t="str">
        <f>$B$49</f>
        <v>Teacher Ed-Practice Teaching</v>
      </c>
      <c r="C78" s="88">
        <f>Data!EJ2</f>
        <v>0</v>
      </c>
      <c r="D78" s="88">
        <f>Data!FD2</f>
        <v>40181</v>
      </c>
      <c r="E78" s="88">
        <f>Data!FX2</f>
        <v>0</v>
      </c>
      <c r="F78" s="88">
        <f>Data!GR2</f>
        <v>0</v>
      </c>
      <c r="G78" s="88">
        <f>Data!HL2</f>
        <v>0</v>
      </c>
      <c r="H78" s="22">
        <f t="shared" si="1"/>
        <v>40181</v>
      </c>
      <c r="I78" s="1"/>
    </row>
    <row r="79" spans="2:9" x14ac:dyDescent="0.2">
      <c r="B79" s="9" t="str">
        <f>$B$50</f>
        <v>Technology</v>
      </c>
      <c r="C79" s="88">
        <f>Data!EK2</f>
        <v>281930</v>
      </c>
      <c r="D79" s="88">
        <f>Data!FE2</f>
        <v>346990</v>
      </c>
      <c r="E79" s="88">
        <f>Data!FY2</f>
        <v>100905</v>
      </c>
      <c r="F79" s="88">
        <f>Data!GS2</f>
        <v>0</v>
      </c>
      <c r="G79" s="88">
        <f>Data!HM2</f>
        <v>0</v>
      </c>
      <c r="H79" s="22">
        <f t="shared" si="1"/>
        <v>729825</v>
      </c>
      <c r="I79" s="1"/>
    </row>
    <row r="80" spans="2:9" x14ac:dyDescent="0.2">
      <c r="B80" s="9" t="str">
        <f>$B$51</f>
        <v>Nursing</v>
      </c>
      <c r="C80" s="88">
        <f>Data!EL2</f>
        <v>404463</v>
      </c>
      <c r="D80" s="88">
        <f>Data!FF2</f>
        <v>3938569</v>
      </c>
      <c r="E80" s="88">
        <f>Data!FZ2</f>
        <v>3194204</v>
      </c>
      <c r="F80" s="88">
        <f>Data!GT2</f>
        <v>1011008</v>
      </c>
      <c r="G80" s="88">
        <f>Data!HN2</f>
        <v>0</v>
      </c>
      <c r="H80" s="22">
        <f t="shared" si="1"/>
        <v>8548244</v>
      </c>
      <c r="I80" s="1"/>
    </row>
    <row r="81" spans="2:9" x14ac:dyDescent="0.2">
      <c r="B81" s="39" t="str">
        <f>$B$52</f>
        <v>Totals</v>
      </c>
      <c r="C81" s="21">
        <f>SUM(C61:C80)</f>
        <v>19921413</v>
      </c>
      <c r="D81" s="21">
        <f>SUM(D61:D80)</f>
        <v>28679016</v>
      </c>
      <c r="E81" s="21">
        <f>SUM(E61:E80)</f>
        <v>25300577</v>
      </c>
      <c r="F81" s="21">
        <f>SUM(F61:F80)</f>
        <v>14101540</v>
      </c>
      <c r="G81" s="21">
        <f>SUM(G61:G80)</f>
        <v>0</v>
      </c>
      <c r="H81" s="21">
        <f t="shared" si="1"/>
        <v>88002546</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ht="14.25" customHeight="1" x14ac:dyDescent="0.2">
      <c r="B84" s="366" t="s">
        <v>41</v>
      </c>
      <c r="C84" s="367"/>
      <c r="D84" s="363" t="str">
        <f>Data!T2</f>
        <v>Joanna Merritt</v>
      </c>
      <c r="E84" s="363"/>
      <c r="F84" s="363"/>
      <c r="G84" s="91" t="str">
        <f>Data!U2</f>
        <v>(817) 272-0498</v>
      </c>
      <c r="H84" s="84" t="str">
        <f>Data!V2</f>
        <v>joanna.merritt@uta.edu</v>
      </c>
    </row>
    <row r="85" spans="2:9" ht="13.5" customHeight="1" x14ac:dyDescent="0.2">
      <c r="B85" s="27"/>
      <c r="C85" s="27"/>
      <c r="D85" s="27"/>
      <c r="E85" s="27"/>
      <c r="F85" s="27"/>
      <c r="G85" s="27"/>
      <c r="H85" s="5"/>
    </row>
    <row r="86" spans="2:9" ht="14.25" customHeight="1" x14ac:dyDescent="0.2">
      <c r="B86" s="28" t="s">
        <v>33</v>
      </c>
      <c r="C86" s="13"/>
      <c r="D86" s="13"/>
      <c r="E86" s="13"/>
      <c r="F86" s="13"/>
      <c r="G86" s="13"/>
      <c r="H86" s="17">
        <f>H13+H14</f>
        <v>293814435</v>
      </c>
    </row>
    <row r="87" spans="2:9" ht="42.75" customHeight="1" x14ac:dyDescent="0.2">
      <c r="B87" s="361" t="s">
        <v>8</v>
      </c>
      <c r="C87" s="361"/>
      <c r="D87" s="361"/>
      <c r="E87" s="361"/>
      <c r="F87" s="361"/>
      <c r="G87" s="361"/>
      <c r="H87" s="38"/>
    </row>
    <row r="88" spans="2:9" ht="15" customHeight="1"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Data!HR2</f>
        <v>297457.22667110903</v>
      </c>
      <c r="D91" s="171">
        <f>Data!IL2</f>
        <v>256111.17972949197</v>
      </c>
      <c r="E91" s="171">
        <f>Data!JF2</f>
        <v>126545.91592996381</v>
      </c>
      <c r="F91" s="171">
        <f>Data!JZ2</f>
        <v>86931.157669435139</v>
      </c>
      <c r="G91" s="171">
        <f>Data!KT2</f>
        <v>0</v>
      </c>
      <c r="H91" s="40">
        <f t="shared" ref="H91:H111" si="2">SUM(C91:G91)</f>
        <v>767045.48</v>
      </c>
    </row>
    <row r="92" spans="2:9" x14ac:dyDescent="0.2">
      <c r="B92" s="9" t="str">
        <f>$B$33</f>
        <v>Science</v>
      </c>
      <c r="C92" s="171">
        <f>Data!HS2</f>
        <v>1382433.0629595944</v>
      </c>
      <c r="D92" s="171">
        <f>Data!IM2</f>
        <v>1089783.1862187081</v>
      </c>
      <c r="E92" s="171">
        <f>Data!JG2</f>
        <v>1117873.4449219487</v>
      </c>
      <c r="F92" s="171">
        <f>Data!KA2</f>
        <v>863635.25589974795</v>
      </c>
      <c r="G92" s="171">
        <f>Data!KU2</f>
        <v>0</v>
      </c>
      <c r="H92" s="75">
        <f t="shared" si="2"/>
        <v>4453724.9499999993</v>
      </c>
    </row>
    <row r="93" spans="2:9" x14ac:dyDescent="0.2">
      <c r="B93" s="9" t="str">
        <f>$B$34</f>
        <v>Fine Arts</v>
      </c>
      <c r="C93" s="171">
        <f>Data!HT2</f>
        <v>82762.748725441532</v>
      </c>
      <c r="D93" s="171">
        <f>Data!IN2</f>
        <v>77442.755202034314</v>
      </c>
      <c r="E93" s="171">
        <f>Data!JH2</f>
        <v>34067.186072524142</v>
      </c>
      <c r="F93" s="171">
        <f>Data!KB2</f>
        <v>0</v>
      </c>
      <c r="G93" s="171">
        <f>Data!KV2</f>
        <v>0</v>
      </c>
      <c r="H93" s="75">
        <f t="shared" si="2"/>
        <v>194272.68999999997</v>
      </c>
    </row>
    <row r="94" spans="2:9" x14ac:dyDescent="0.2">
      <c r="B94" s="9" t="str">
        <f>$B$35</f>
        <v>Teacher Education</v>
      </c>
      <c r="C94" s="171">
        <f>Data!HU2</f>
        <v>4093.5020596709701</v>
      </c>
      <c r="D94" s="171">
        <f>Data!IO2</f>
        <v>16366.477867630316</v>
      </c>
      <c r="E94" s="171">
        <f>Data!JI2</f>
        <v>24951.559571499271</v>
      </c>
      <c r="F94" s="171">
        <f>Data!KC2</f>
        <v>11243.780501199444</v>
      </c>
      <c r="G94" s="171">
        <f>Data!KW2</f>
        <v>0</v>
      </c>
      <c r="H94" s="75">
        <f t="shared" si="2"/>
        <v>56655.32</v>
      </c>
    </row>
    <row r="95" spans="2:9" x14ac:dyDescent="0.2">
      <c r="B95" s="9" t="str">
        <f>$B$36</f>
        <v>Agriculture</v>
      </c>
      <c r="C95" s="171">
        <f>Data!HV2</f>
        <v>0</v>
      </c>
      <c r="D95" s="171">
        <f>Data!IP2</f>
        <v>0</v>
      </c>
      <c r="E95" s="171">
        <f>Data!JJ2</f>
        <v>0</v>
      </c>
      <c r="F95" s="171">
        <f>Data!KD2</f>
        <v>0</v>
      </c>
      <c r="G95" s="171">
        <f>Data!KX2</f>
        <v>0</v>
      </c>
      <c r="H95" s="75">
        <f t="shared" si="2"/>
        <v>0</v>
      </c>
    </row>
    <row r="96" spans="2:9" x14ac:dyDescent="0.2">
      <c r="B96" s="9" t="str">
        <f>$B$37</f>
        <v>Engineering</v>
      </c>
      <c r="C96" s="171">
        <f>Data!HW2</f>
        <v>905771.58287327562</v>
      </c>
      <c r="D96" s="171">
        <f>Data!IQ2</f>
        <v>1406359.8359209744</v>
      </c>
      <c r="E96" s="171">
        <f>Data!JK2</f>
        <v>1851351.5643092331</v>
      </c>
      <c r="F96" s="171">
        <f>Data!KE2</f>
        <v>1514356.7068965174</v>
      </c>
      <c r="G96" s="171">
        <f>Data!KY2</f>
        <v>0</v>
      </c>
      <c r="H96" s="75">
        <f t="shared" si="2"/>
        <v>5677839.6900000004</v>
      </c>
    </row>
    <row r="97" spans="2:8" x14ac:dyDescent="0.2">
      <c r="B97" s="9" t="str">
        <f>$B$38</f>
        <v>Home Economics</v>
      </c>
      <c r="C97" s="171">
        <f>Data!HX2</f>
        <v>0</v>
      </c>
      <c r="D97" s="171">
        <f>Data!IR2</f>
        <v>0</v>
      </c>
      <c r="E97" s="171">
        <f>Data!JL2</f>
        <v>0</v>
      </c>
      <c r="F97" s="171">
        <f>Data!KF2</f>
        <v>0</v>
      </c>
      <c r="G97" s="171">
        <f>Data!KZ2</f>
        <v>0</v>
      </c>
      <c r="H97" s="75">
        <f t="shared" si="2"/>
        <v>0</v>
      </c>
    </row>
    <row r="98" spans="2:8" x14ac:dyDescent="0.2">
      <c r="B98" s="9" t="str">
        <f>$B$39</f>
        <v>Law</v>
      </c>
      <c r="C98" s="171">
        <f>Data!HY2</f>
        <v>0</v>
      </c>
      <c r="D98" s="171">
        <f>Data!IS2</f>
        <v>0</v>
      </c>
      <c r="E98" s="171">
        <f>Data!JM2</f>
        <v>0</v>
      </c>
      <c r="F98" s="171">
        <f>Data!KG2</f>
        <v>0</v>
      </c>
      <c r="G98" s="171">
        <f>Data!LA2</f>
        <v>0</v>
      </c>
      <c r="H98" s="75">
        <f t="shared" si="2"/>
        <v>0</v>
      </c>
    </row>
    <row r="99" spans="2:8" x14ac:dyDescent="0.2">
      <c r="B99" s="9" t="str">
        <f>$B$40</f>
        <v>Social Service</v>
      </c>
      <c r="C99" s="171">
        <f>Data!HZ2</f>
        <v>11612.17580538591</v>
      </c>
      <c r="D99" s="171">
        <f>Data!IT2</f>
        <v>24746.726247591319</v>
      </c>
      <c r="E99" s="171">
        <f>Data!JN2</f>
        <v>87354.613977220375</v>
      </c>
      <c r="F99" s="171">
        <f>Data!KH2</f>
        <v>10866.16396980239</v>
      </c>
      <c r="G99" s="171">
        <f>Data!LB2</f>
        <v>0</v>
      </c>
      <c r="H99" s="75">
        <f t="shared" si="2"/>
        <v>134579.68</v>
      </c>
    </row>
    <row r="100" spans="2:8" x14ac:dyDescent="0.2">
      <c r="B100" s="9" t="str">
        <f>$B$41</f>
        <v>Library Science</v>
      </c>
      <c r="C100" s="171">
        <f>Data!IA2</f>
        <v>0</v>
      </c>
      <c r="D100" s="171">
        <f>Data!IU2</f>
        <v>0</v>
      </c>
      <c r="E100" s="171">
        <f>Data!JO2</f>
        <v>0</v>
      </c>
      <c r="F100" s="171">
        <f>Data!KI2</f>
        <v>0</v>
      </c>
      <c r="G100" s="171">
        <f>Data!LC2</f>
        <v>0</v>
      </c>
      <c r="H100" s="75">
        <f t="shared" si="2"/>
        <v>0</v>
      </c>
    </row>
    <row r="101" spans="2:8" x14ac:dyDescent="0.2">
      <c r="B101" s="9" t="str">
        <f>$B$42</f>
        <v>Veterinary Science</v>
      </c>
      <c r="C101" s="171">
        <f>Data!IB2</f>
        <v>0</v>
      </c>
      <c r="D101" s="171">
        <f>Data!IV2</f>
        <v>0</v>
      </c>
      <c r="E101" s="171">
        <f>Data!JP2</f>
        <v>0</v>
      </c>
      <c r="F101" s="171">
        <f>Data!KJ2</f>
        <v>0</v>
      </c>
      <c r="G101" s="171">
        <f>Data!LD2</f>
        <v>0</v>
      </c>
      <c r="H101" s="75">
        <f t="shared" si="2"/>
        <v>0</v>
      </c>
    </row>
    <row r="102" spans="2:8" x14ac:dyDescent="0.2">
      <c r="B102" s="9" t="str">
        <f>$B$43</f>
        <v>Vocational Training</v>
      </c>
      <c r="C102" s="171">
        <f>Data!IC2</f>
        <v>0</v>
      </c>
      <c r="D102" s="171">
        <f>Data!IW2</f>
        <v>0</v>
      </c>
      <c r="E102" s="171">
        <f>Data!JQ2</f>
        <v>0</v>
      </c>
      <c r="F102" s="171">
        <f>Data!KK2</f>
        <v>0</v>
      </c>
      <c r="G102" s="171">
        <f>Data!LE2</f>
        <v>0</v>
      </c>
      <c r="H102" s="75">
        <f t="shared" si="2"/>
        <v>0</v>
      </c>
    </row>
    <row r="103" spans="2:8" x14ac:dyDescent="0.2">
      <c r="B103" s="9" t="str">
        <f>$B$44</f>
        <v>Physical Training</v>
      </c>
      <c r="C103" s="171">
        <f>Data!ID2</f>
        <v>0</v>
      </c>
      <c r="D103" s="171">
        <f>Data!IX2</f>
        <v>0</v>
      </c>
      <c r="E103" s="171">
        <f>Data!JR2</f>
        <v>0</v>
      </c>
      <c r="F103" s="171">
        <f>Data!KL2</f>
        <v>0</v>
      </c>
      <c r="G103" s="171">
        <f>Data!LF2</f>
        <v>0</v>
      </c>
      <c r="H103" s="75">
        <f t="shared" si="2"/>
        <v>0</v>
      </c>
    </row>
    <row r="104" spans="2:8" x14ac:dyDescent="0.2">
      <c r="B104" s="9" t="str">
        <f>$B$45</f>
        <v>Health Services</v>
      </c>
      <c r="C104" s="171">
        <f>Data!IE2</f>
        <v>0</v>
      </c>
      <c r="D104" s="171">
        <f>Data!IY2</f>
        <v>0</v>
      </c>
      <c r="E104" s="171">
        <f>Data!JS2</f>
        <v>0</v>
      </c>
      <c r="F104" s="171">
        <f>Data!KM2</f>
        <v>0</v>
      </c>
      <c r="G104" s="171">
        <f>Data!LG2</f>
        <v>0</v>
      </c>
      <c r="H104" s="75">
        <f t="shared" si="2"/>
        <v>0</v>
      </c>
    </row>
    <row r="105" spans="2:8" x14ac:dyDescent="0.2">
      <c r="B105" s="9" t="str">
        <f>$B$46</f>
        <v>Pharmacy</v>
      </c>
      <c r="C105" s="171">
        <f>Data!IF2</f>
        <v>0</v>
      </c>
      <c r="D105" s="171">
        <f>Data!IZ2</f>
        <v>0</v>
      </c>
      <c r="E105" s="171">
        <f>Data!JT2</f>
        <v>0</v>
      </c>
      <c r="F105" s="171">
        <f>Data!KN2</f>
        <v>0</v>
      </c>
      <c r="G105" s="171">
        <f>Data!LH2</f>
        <v>0</v>
      </c>
      <c r="H105" s="75">
        <f t="shared" si="2"/>
        <v>0</v>
      </c>
    </row>
    <row r="106" spans="2:8" x14ac:dyDescent="0.2">
      <c r="B106" s="9" t="str">
        <f>$B$47</f>
        <v>Business Administration</v>
      </c>
      <c r="C106" s="171">
        <f>Data!IG2</f>
        <v>132157.207217585</v>
      </c>
      <c r="D106" s="171">
        <f>Data!JA2</f>
        <v>532718.77207308565</v>
      </c>
      <c r="E106" s="171">
        <f>Data!JU2</f>
        <v>411665.6635757722</v>
      </c>
      <c r="F106" s="171">
        <f>Data!KO2</f>
        <v>224918.22713355726</v>
      </c>
      <c r="G106" s="171">
        <f>Data!LI2</f>
        <v>0</v>
      </c>
      <c r="H106" s="75">
        <f t="shared" si="2"/>
        <v>1301459.8700000001</v>
      </c>
    </row>
    <row r="107" spans="2:8" x14ac:dyDescent="0.2">
      <c r="B107" s="9" t="str">
        <f>$B$48</f>
        <v>Optometry</v>
      </c>
      <c r="C107" s="171">
        <f>Data!IH2</f>
        <v>0</v>
      </c>
      <c r="D107" s="171">
        <f>Data!JB2</f>
        <v>0</v>
      </c>
      <c r="E107" s="171">
        <f>Data!JV2</f>
        <v>0</v>
      </c>
      <c r="F107" s="171">
        <f>Data!KP2</f>
        <v>0</v>
      </c>
      <c r="G107" s="171">
        <f>Data!LJ2</f>
        <v>0</v>
      </c>
      <c r="H107" s="75">
        <f t="shared" si="2"/>
        <v>0</v>
      </c>
    </row>
    <row r="108" spans="2:8" x14ac:dyDescent="0.2">
      <c r="B108" s="9" t="str">
        <f>$B$49</f>
        <v>Teacher Ed-Practice Teaching</v>
      </c>
      <c r="C108" s="171">
        <f>Data!II2</f>
        <v>0</v>
      </c>
      <c r="D108" s="171">
        <f>Data!JC2</f>
        <v>0</v>
      </c>
      <c r="E108" s="171">
        <f>Data!JW2</f>
        <v>0</v>
      </c>
      <c r="F108" s="171">
        <f>Data!KQ2</f>
        <v>0</v>
      </c>
      <c r="G108" s="171">
        <f>Data!LK2</f>
        <v>0</v>
      </c>
      <c r="H108" s="75">
        <f t="shared" si="2"/>
        <v>0</v>
      </c>
    </row>
    <row r="109" spans="2:8" x14ac:dyDescent="0.2">
      <c r="B109" s="9" t="str">
        <f>$B$50</f>
        <v>Technology</v>
      </c>
      <c r="C109" s="171">
        <f>Data!IJ2</f>
        <v>0</v>
      </c>
      <c r="D109" s="171">
        <f>Data!JD2</f>
        <v>0</v>
      </c>
      <c r="E109" s="171">
        <f>Data!JX2</f>
        <v>0</v>
      </c>
      <c r="F109" s="171">
        <f>Data!KR2</f>
        <v>0</v>
      </c>
      <c r="G109" s="171">
        <f>Data!LL2</f>
        <v>0</v>
      </c>
      <c r="H109" s="75">
        <f t="shared" si="2"/>
        <v>0</v>
      </c>
    </row>
    <row r="110" spans="2:8" x14ac:dyDescent="0.2">
      <c r="B110" s="9" t="str">
        <f>$B$51</f>
        <v>Nursing</v>
      </c>
      <c r="C110" s="171">
        <f>Data!IK2</f>
        <v>6742.3273562371414</v>
      </c>
      <c r="D110" s="171">
        <f>Data!JE2</f>
        <v>65655.255272120223</v>
      </c>
      <c r="E110" s="171">
        <f>Data!JY2</f>
        <v>53246.821119860411</v>
      </c>
      <c r="F110" s="171">
        <f>Data!KS2</f>
        <v>16853.326251782237</v>
      </c>
      <c r="G110" s="171">
        <f>Data!HPM2</f>
        <v>0</v>
      </c>
      <c r="H110" s="75">
        <f t="shared" si="2"/>
        <v>142497.73000000001</v>
      </c>
    </row>
    <row r="111" spans="2:8" x14ac:dyDescent="0.2">
      <c r="B111" s="39" t="str">
        <f>$B$52</f>
        <v>Totals</v>
      </c>
      <c r="C111" s="40">
        <f>SUM(C91:C110)</f>
        <v>2823029.833668299</v>
      </c>
      <c r="D111" s="40">
        <f>SUM(D91:D110)</f>
        <v>3469184.1885316363</v>
      </c>
      <c r="E111" s="40">
        <f>SUM(E91:E110)</f>
        <v>3707056.7694780221</v>
      </c>
      <c r="F111" s="40">
        <f>SUM(F91:F110)</f>
        <v>2728804.6183220414</v>
      </c>
      <c r="G111" s="40">
        <f>SUM(G91:G110)</f>
        <v>0</v>
      </c>
      <c r="H111" s="40">
        <f t="shared" si="2"/>
        <v>12728075.409999998</v>
      </c>
    </row>
    <row r="112" spans="2:8" ht="14.25" customHeight="1"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25" si="3">C91+C61</f>
        <v>8314577.226671109</v>
      </c>
      <c r="D116" s="21">
        <f t="shared" si="3"/>
        <v>7158865.1797294924</v>
      </c>
      <c r="E116" s="21">
        <f t="shared" si="3"/>
        <v>3537233.9159299638</v>
      </c>
      <c r="F116" s="21">
        <f t="shared" si="3"/>
        <v>2429915.1576694353</v>
      </c>
      <c r="G116" s="21">
        <f t="shared" si="3"/>
        <v>0</v>
      </c>
      <c r="H116" s="40">
        <f t="shared" ref="H116:H136" si="4">SUM(C116:G116)</f>
        <v>21440591.48</v>
      </c>
      <c r="I116" s="1"/>
    </row>
    <row r="117" spans="2:9" x14ac:dyDescent="0.2">
      <c r="B117" s="9" t="str">
        <f>$B$33</f>
        <v>Science</v>
      </c>
      <c r="C117" s="22">
        <f t="shared" si="3"/>
        <v>4481092.0629595947</v>
      </c>
      <c r="D117" s="22">
        <f t="shared" si="3"/>
        <v>3532481.1862187078</v>
      </c>
      <c r="E117" s="22">
        <f t="shared" si="3"/>
        <v>3623534.4449219489</v>
      </c>
      <c r="F117" s="22">
        <f t="shared" si="3"/>
        <v>2799433.2558997478</v>
      </c>
      <c r="G117" s="22">
        <f t="shared" si="3"/>
        <v>0</v>
      </c>
      <c r="H117" s="75">
        <f t="shared" si="4"/>
        <v>14436540.949999999</v>
      </c>
      <c r="I117" s="1"/>
    </row>
    <row r="118" spans="2:9" x14ac:dyDescent="0.2">
      <c r="B118" s="9" t="str">
        <f>$B$34</f>
        <v>Fine Arts</v>
      </c>
      <c r="C118" s="22">
        <f t="shared" si="3"/>
        <v>2995112.7487254418</v>
      </c>
      <c r="D118" s="22">
        <f t="shared" si="3"/>
        <v>2802586.7552020345</v>
      </c>
      <c r="E118" s="22">
        <f t="shared" si="3"/>
        <v>1232862.1860725242</v>
      </c>
      <c r="F118" s="22">
        <f t="shared" si="3"/>
        <v>0</v>
      </c>
      <c r="G118" s="22">
        <f t="shared" si="3"/>
        <v>0</v>
      </c>
      <c r="H118" s="75">
        <f t="shared" si="4"/>
        <v>7030561.6900000013</v>
      </c>
      <c r="I118" s="1"/>
    </row>
    <row r="119" spans="2:9" x14ac:dyDescent="0.2">
      <c r="B119" s="9" t="str">
        <f>$B$35</f>
        <v>Teacher Education</v>
      </c>
      <c r="C119" s="22">
        <f t="shared" si="3"/>
        <v>218271.50205967098</v>
      </c>
      <c r="D119" s="22">
        <f t="shared" si="3"/>
        <v>872684.47786763031</v>
      </c>
      <c r="E119" s="22">
        <f t="shared" si="3"/>
        <v>1330453.5595714992</v>
      </c>
      <c r="F119" s="22">
        <f t="shared" si="3"/>
        <v>599534.78050119942</v>
      </c>
      <c r="G119" s="22">
        <f t="shared" si="3"/>
        <v>0</v>
      </c>
      <c r="H119" s="75">
        <f t="shared" si="4"/>
        <v>3020944.32</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4256032.5828732755</v>
      </c>
      <c r="D121" s="22">
        <f t="shared" si="3"/>
        <v>6608192.8359209746</v>
      </c>
      <c r="E121" s="22">
        <f t="shared" si="3"/>
        <v>8699116.5643092338</v>
      </c>
      <c r="F121" s="22">
        <f t="shared" si="3"/>
        <v>7115647.7068965174</v>
      </c>
      <c r="G121" s="22">
        <f t="shared" si="3"/>
        <v>0</v>
      </c>
      <c r="H121" s="75">
        <f t="shared" si="4"/>
        <v>26678989.690000001</v>
      </c>
      <c r="I121" s="1"/>
    </row>
    <row r="122" spans="2:9" x14ac:dyDescent="0.2">
      <c r="B122" s="9" t="str">
        <f>$B$38</f>
        <v>Home Economics</v>
      </c>
      <c r="C122" s="22">
        <f t="shared" si="3"/>
        <v>8428</v>
      </c>
      <c r="D122" s="22">
        <f t="shared" si="3"/>
        <v>211020</v>
      </c>
      <c r="E122" s="22">
        <f t="shared" si="3"/>
        <v>0</v>
      </c>
      <c r="F122" s="22">
        <f t="shared" si="3"/>
        <v>0</v>
      </c>
      <c r="G122" s="22">
        <f t="shared" si="3"/>
        <v>0</v>
      </c>
      <c r="H122" s="75">
        <f t="shared" si="4"/>
        <v>219448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370105.17580538592</v>
      </c>
      <c r="D124" s="22">
        <f t="shared" si="3"/>
        <v>788731.72624759132</v>
      </c>
      <c r="E124" s="22">
        <f t="shared" si="3"/>
        <v>2784180.6139772204</v>
      </c>
      <c r="F124" s="22">
        <f t="shared" si="3"/>
        <v>346328.16396980238</v>
      </c>
      <c r="G124" s="22">
        <f t="shared" si="3"/>
        <v>0</v>
      </c>
      <c r="H124" s="75">
        <f t="shared" si="4"/>
        <v>4289345.68</v>
      </c>
      <c r="I124" s="1"/>
    </row>
    <row r="125" spans="2:9" x14ac:dyDescent="0.2">
      <c r="B125" s="9" t="str">
        <f>$B$41</f>
        <v>Library Science</v>
      </c>
      <c r="C125" s="22">
        <f t="shared" si="3"/>
        <v>0</v>
      </c>
      <c r="D125" s="22">
        <f t="shared" si="3"/>
        <v>11226</v>
      </c>
      <c r="E125" s="22">
        <f t="shared" si="3"/>
        <v>0</v>
      </c>
      <c r="F125" s="22">
        <f t="shared" si="3"/>
        <v>0</v>
      </c>
      <c r="G125" s="22">
        <f t="shared" si="3"/>
        <v>0</v>
      </c>
      <c r="H125" s="75">
        <f t="shared" si="4"/>
        <v>11226</v>
      </c>
      <c r="I125" s="1"/>
    </row>
    <row r="126" spans="2:9" x14ac:dyDescent="0.2">
      <c r="B126" s="9" t="str">
        <f>$B$42</f>
        <v>Veterinary Science</v>
      </c>
      <c r="C126" s="22">
        <f t="shared" ref="C126:G135" si="5">C101+C71</f>
        <v>0</v>
      </c>
      <c r="D126" s="22">
        <f t="shared" si="5"/>
        <v>0</v>
      </c>
      <c r="E126" s="22">
        <f t="shared" si="5"/>
        <v>0</v>
      </c>
      <c r="F126" s="22">
        <f t="shared" si="5"/>
        <v>0</v>
      </c>
      <c r="G126" s="22">
        <f t="shared" si="5"/>
        <v>0</v>
      </c>
      <c r="H126" s="75">
        <f t="shared" si="4"/>
        <v>0</v>
      </c>
      <c r="I126" s="1"/>
    </row>
    <row r="127" spans="2:9" x14ac:dyDescent="0.2">
      <c r="B127" s="9" t="str">
        <f>$B$43</f>
        <v>Vocational Training</v>
      </c>
      <c r="C127" s="22">
        <f t="shared" si="5"/>
        <v>0</v>
      </c>
      <c r="D127" s="22">
        <f t="shared" si="5"/>
        <v>0</v>
      </c>
      <c r="E127" s="22">
        <f t="shared" si="5"/>
        <v>0</v>
      </c>
      <c r="F127" s="22">
        <f t="shared" si="5"/>
        <v>0</v>
      </c>
      <c r="G127" s="22">
        <f t="shared" si="5"/>
        <v>0</v>
      </c>
      <c r="H127" s="75">
        <f t="shared" si="4"/>
        <v>0</v>
      </c>
      <c r="I127" s="1"/>
    </row>
    <row r="128" spans="2:9" x14ac:dyDescent="0.2">
      <c r="B128" s="9" t="str">
        <f>$B$44</f>
        <v>Physical Training</v>
      </c>
      <c r="C128" s="22">
        <f t="shared" si="5"/>
        <v>0</v>
      </c>
      <c r="D128" s="22">
        <f t="shared" si="5"/>
        <v>0</v>
      </c>
      <c r="E128" s="22">
        <f t="shared" si="5"/>
        <v>0</v>
      </c>
      <c r="F128" s="22">
        <f t="shared" si="5"/>
        <v>0</v>
      </c>
      <c r="G128" s="22">
        <f t="shared" si="5"/>
        <v>0</v>
      </c>
      <c r="H128" s="75">
        <f t="shared" si="4"/>
        <v>0</v>
      </c>
      <c r="I128" s="1"/>
    </row>
    <row r="129" spans="2:9" x14ac:dyDescent="0.2">
      <c r="B129" s="9" t="str">
        <f>$B$45</f>
        <v>Health Services</v>
      </c>
      <c r="C129" s="22">
        <f t="shared" si="5"/>
        <v>159191</v>
      </c>
      <c r="D129" s="22">
        <f t="shared" si="5"/>
        <v>738390</v>
      </c>
      <c r="E129" s="22">
        <f t="shared" si="5"/>
        <v>562866</v>
      </c>
      <c r="F129" s="22">
        <f t="shared" si="5"/>
        <v>386808</v>
      </c>
      <c r="G129" s="22">
        <f t="shared" si="5"/>
        <v>0</v>
      </c>
      <c r="H129" s="75">
        <f t="shared" si="4"/>
        <v>1847255</v>
      </c>
      <c r="I129" s="1"/>
    </row>
    <row r="130" spans="2:9" x14ac:dyDescent="0.2">
      <c r="B130" s="9" t="str">
        <f>$B$46</f>
        <v>Pharmacy</v>
      </c>
      <c r="C130" s="22">
        <f t="shared" si="5"/>
        <v>0</v>
      </c>
      <c r="D130" s="22">
        <f t="shared" si="5"/>
        <v>0</v>
      </c>
      <c r="E130" s="22">
        <f t="shared" si="5"/>
        <v>0</v>
      </c>
      <c r="F130" s="22">
        <f t="shared" si="5"/>
        <v>0</v>
      </c>
      <c r="G130" s="22">
        <f t="shared" si="5"/>
        <v>0</v>
      </c>
      <c r="H130" s="75">
        <f t="shared" si="4"/>
        <v>0</v>
      </c>
      <c r="I130" s="1"/>
    </row>
    <row r="131" spans="2:9" x14ac:dyDescent="0.2">
      <c r="B131" s="9" t="str">
        <f>$B$47</f>
        <v>Business Administration</v>
      </c>
      <c r="C131" s="22">
        <f t="shared" si="5"/>
        <v>1248497.2072175851</v>
      </c>
      <c r="D131" s="22">
        <f t="shared" si="5"/>
        <v>5032626.7720730854</v>
      </c>
      <c r="E131" s="22">
        <f t="shared" si="5"/>
        <v>3889030.6635757722</v>
      </c>
      <c r="F131" s="22">
        <f t="shared" si="5"/>
        <v>2124816.2271335572</v>
      </c>
      <c r="G131" s="22">
        <f t="shared" si="5"/>
        <v>0</v>
      </c>
      <c r="H131" s="75">
        <f t="shared" si="4"/>
        <v>12294970.870000001</v>
      </c>
      <c r="I131" s="1"/>
    </row>
    <row r="132" spans="2:9" x14ac:dyDescent="0.2">
      <c r="B132" s="9" t="str">
        <f>$B$48</f>
        <v>Optometry</v>
      </c>
      <c r="C132" s="22">
        <f t="shared" si="5"/>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40181</v>
      </c>
      <c r="E133" s="22">
        <f t="shared" si="5"/>
        <v>0</v>
      </c>
      <c r="F133" s="22">
        <f t="shared" si="5"/>
        <v>0</v>
      </c>
      <c r="G133" s="22">
        <f t="shared" si="5"/>
        <v>0</v>
      </c>
      <c r="H133" s="75">
        <f t="shared" si="4"/>
        <v>40181</v>
      </c>
      <c r="I133" s="1"/>
    </row>
    <row r="134" spans="2:9" x14ac:dyDescent="0.2">
      <c r="B134" s="9" t="str">
        <f>$B$50</f>
        <v>Technology</v>
      </c>
      <c r="C134" s="22">
        <f t="shared" si="5"/>
        <v>281930</v>
      </c>
      <c r="D134" s="22">
        <f t="shared" si="5"/>
        <v>346990</v>
      </c>
      <c r="E134" s="22">
        <f t="shared" si="5"/>
        <v>100905</v>
      </c>
      <c r="F134" s="22">
        <f t="shared" si="5"/>
        <v>0</v>
      </c>
      <c r="G134" s="22">
        <f t="shared" si="5"/>
        <v>0</v>
      </c>
      <c r="H134" s="75">
        <f t="shared" si="4"/>
        <v>729825</v>
      </c>
      <c r="I134" s="1"/>
    </row>
    <row r="135" spans="2:9" x14ac:dyDescent="0.2">
      <c r="B135" s="9" t="str">
        <f>$B$51</f>
        <v>Nursing</v>
      </c>
      <c r="C135" s="22">
        <f t="shared" si="5"/>
        <v>411205.32735623716</v>
      </c>
      <c r="D135" s="22">
        <f t="shared" si="5"/>
        <v>4004224.2552721202</v>
      </c>
      <c r="E135" s="22">
        <f t="shared" si="5"/>
        <v>3247450.8211198603</v>
      </c>
      <c r="F135" s="22">
        <f t="shared" si="5"/>
        <v>1027861.3262517822</v>
      </c>
      <c r="G135" s="22">
        <f t="shared" si="5"/>
        <v>0</v>
      </c>
      <c r="H135" s="75">
        <f t="shared" si="4"/>
        <v>8690741.7300000004</v>
      </c>
      <c r="I135" s="1"/>
    </row>
    <row r="136" spans="2:9" x14ac:dyDescent="0.2">
      <c r="B136" s="39" t="str">
        <f>$B$52</f>
        <v>Totals</v>
      </c>
      <c r="C136" s="40">
        <f>SUM(C116:C135)</f>
        <v>22744442.833668303</v>
      </c>
      <c r="D136" s="40">
        <f>SUM(D116:D135)</f>
        <v>32148200.188531637</v>
      </c>
      <c r="E136" s="40">
        <f>SUM(E116:E135)</f>
        <v>29007633.769478023</v>
      </c>
      <c r="F136" s="40">
        <f>SUM(F116:F135)</f>
        <v>16830344.618322041</v>
      </c>
      <c r="G136" s="40">
        <f>SUM(G116:G135)</f>
        <v>0</v>
      </c>
      <c r="H136" s="40">
        <f t="shared" si="4"/>
        <v>100730621.41000001</v>
      </c>
      <c r="I136" s="1"/>
    </row>
    <row r="137" spans="2:9" x14ac:dyDescent="0.2">
      <c r="B137" s="50"/>
      <c r="C137" s="51"/>
      <c r="D137" s="51"/>
      <c r="E137" s="51"/>
      <c r="F137" s="51"/>
      <c r="G137" s="51"/>
      <c r="H137" s="52"/>
      <c r="I137" s="1"/>
    </row>
    <row r="138" spans="2:9" ht="15" customHeight="1" x14ac:dyDescent="0.2">
      <c r="B138" s="28" t="s">
        <v>4</v>
      </c>
      <c r="C138" s="12"/>
      <c r="D138" s="12"/>
      <c r="E138" s="12"/>
      <c r="F138" s="12"/>
      <c r="G138" s="12"/>
      <c r="H138" s="17">
        <f>H86-H81-H111</f>
        <v>193083813.59</v>
      </c>
    </row>
    <row r="139" spans="2:9" ht="152.25" customHeight="1" thickBot="1" x14ac:dyDescent="0.25">
      <c r="B139" s="361" t="s">
        <v>234</v>
      </c>
      <c r="C139" s="361"/>
      <c r="D139" s="361"/>
      <c r="E139" s="361"/>
      <c r="F139" s="361"/>
      <c r="G139" s="361"/>
      <c r="H139" s="38"/>
    </row>
    <row r="140" spans="2:9" ht="36.75" customHeight="1" thickTop="1" x14ac:dyDescent="0.2">
      <c r="B140" s="380" t="s">
        <v>938</v>
      </c>
      <c r="C140" s="381"/>
      <c r="D140" s="381"/>
      <c r="E140" s="381"/>
      <c r="F140" s="382"/>
      <c r="G140" s="336" t="s">
        <v>2</v>
      </c>
      <c r="H140" s="80">
        <f>Data!QD2</f>
        <v>1</v>
      </c>
      <c r="I140" s="374" t="str">
        <f>IF(H140+H141=1,"","Error, the two cells on the left must equal 100%")</f>
        <v/>
      </c>
    </row>
    <row r="141" spans="2:9" ht="35.25" customHeight="1" thickBot="1" x14ac:dyDescent="0.25">
      <c r="B141" s="383"/>
      <c r="C141" s="384"/>
      <c r="D141" s="384"/>
      <c r="E141" s="384"/>
      <c r="F141" s="385"/>
      <c r="G141" s="336" t="s">
        <v>3</v>
      </c>
      <c r="H141" s="337">
        <f>1-H140</f>
        <v>0</v>
      </c>
      <c r="I141" s="374"/>
    </row>
    <row r="142" spans="2:9" ht="43.5" thickBot="1" x14ac:dyDescent="0.25">
      <c r="B142" s="71" t="s">
        <v>32</v>
      </c>
      <c r="C142" s="72" t="s">
        <v>26</v>
      </c>
      <c r="D142" s="72" t="s">
        <v>27</v>
      </c>
      <c r="E142" s="72" t="s">
        <v>28</v>
      </c>
      <c r="F142" s="72" t="s">
        <v>29</v>
      </c>
      <c r="G142" s="335" t="s">
        <v>30</v>
      </c>
      <c r="H142" s="79" t="s">
        <v>6</v>
      </c>
      <c r="I142" s="73" t="s">
        <v>7</v>
      </c>
    </row>
    <row r="143" spans="2:9" x14ac:dyDescent="0.2">
      <c r="B143" s="9" t="str">
        <f>$B$32</f>
        <v>Liberal Arts</v>
      </c>
      <c r="C143" s="171">
        <f>Data!LN2</f>
        <v>0</v>
      </c>
      <c r="D143" s="171">
        <f>Data!MH2</f>
        <v>0</v>
      </c>
      <c r="E143" s="171">
        <f>Data!NB2</f>
        <v>0</v>
      </c>
      <c r="F143" s="171">
        <f>Data!NV2</f>
        <v>0</v>
      </c>
      <c r="G143" s="171">
        <f>Data!OP2</f>
        <v>0</v>
      </c>
      <c r="H143" s="172">
        <f>Data!PJ2</f>
        <v>24321104</v>
      </c>
      <c r="I143" s="76">
        <f t="shared" ref="I143:I162" si="6">SUM(C143:H143)</f>
        <v>24321104</v>
      </c>
    </row>
    <row r="144" spans="2:9" x14ac:dyDescent="0.2">
      <c r="B144" s="9" t="str">
        <f>$B$33</f>
        <v>Science</v>
      </c>
      <c r="C144" s="171">
        <f>Data!LO2</f>
        <v>0</v>
      </c>
      <c r="D144" s="171">
        <f>Data!MI2</f>
        <v>0</v>
      </c>
      <c r="E144" s="171">
        <f>Data!NC2</f>
        <v>0</v>
      </c>
      <c r="F144" s="171">
        <f>Data!NW2</f>
        <v>0</v>
      </c>
      <c r="G144" s="171">
        <f>Data!OQ2</f>
        <v>0</v>
      </c>
      <c r="H144" s="172">
        <f>Data!PK2</f>
        <v>35003141</v>
      </c>
      <c r="I144" s="76">
        <f t="shared" si="6"/>
        <v>35003141</v>
      </c>
    </row>
    <row r="145" spans="2:9" x14ac:dyDescent="0.2">
      <c r="B145" s="9" t="str">
        <f>$B$34</f>
        <v>Fine Arts</v>
      </c>
      <c r="C145" s="171">
        <f>Data!LP2</f>
        <v>0</v>
      </c>
      <c r="D145" s="171">
        <f>Data!MJ2</f>
        <v>0</v>
      </c>
      <c r="E145" s="171">
        <f>Data!ND2</f>
        <v>0</v>
      </c>
      <c r="F145" s="171">
        <f>Data!NX2</f>
        <v>0</v>
      </c>
      <c r="G145" s="171">
        <f>Data!OR2</f>
        <v>0</v>
      </c>
      <c r="H145" s="172">
        <f>Data!PL2</f>
        <v>2708859</v>
      </c>
      <c r="I145" s="76">
        <f t="shared" si="6"/>
        <v>2708859</v>
      </c>
    </row>
    <row r="146" spans="2:9" x14ac:dyDescent="0.2">
      <c r="B146" s="9" t="str">
        <f>$B$35</f>
        <v>Teacher Education</v>
      </c>
      <c r="C146" s="171">
        <f>Data!LQ2</f>
        <v>0</v>
      </c>
      <c r="D146" s="171">
        <f>Data!MK2</f>
        <v>0</v>
      </c>
      <c r="E146" s="171">
        <f>Data!NE2</f>
        <v>0</v>
      </c>
      <c r="F146" s="171">
        <f>Data!NY2</f>
        <v>0</v>
      </c>
      <c r="G146" s="171">
        <f>Data!OS2</f>
        <v>0</v>
      </c>
      <c r="H146" s="172">
        <f>Data!PN2</f>
        <v>3237934</v>
      </c>
      <c r="I146" s="76">
        <f t="shared" si="6"/>
        <v>3237934</v>
      </c>
    </row>
    <row r="147" spans="2:9" x14ac:dyDescent="0.2">
      <c r="B147" s="9" t="str">
        <f>$B$36</f>
        <v>Agriculture</v>
      </c>
      <c r="C147" s="171">
        <f>Data!LR2</f>
        <v>0</v>
      </c>
      <c r="D147" s="171">
        <f>Data!ML2</f>
        <v>0</v>
      </c>
      <c r="E147" s="171">
        <f>Data!NF2</f>
        <v>0</v>
      </c>
      <c r="F147" s="171">
        <f>Data!NZ2</f>
        <v>0</v>
      </c>
      <c r="G147" s="171">
        <f>Data!OT2</f>
        <v>0</v>
      </c>
      <c r="H147" s="172">
        <f>Data!PM2</f>
        <v>0</v>
      </c>
      <c r="I147" s="76">
        <f t="shared" si="6"/>
        <v>0</v>
      </c>
    </row>
    <row r="148" spans="2:9" x14ac:dyDescent="0.2">
      <c r="B148" s="9" t="str">
        <f>$B$37</f>
        <v>Engineering</v>
      </c>
      <c r="C148" s="171">
        <f>Data!LS2</f>
        <v>0</v>
      </c>
      <c r="D148" s="171">
        <f>Data!MM2</f>
        <v>0</v>
      </c>
      <c r="E148" s="171">
        <f>Data!NG2</f>
        <v>0</v>
      </c>
      <c r="F148" s="171">
        <f>Data!OA2</f>
        <v>0</v>
      </c>
      <c r="G148" s="171">
        <f>Data!OU2</f>
        <v>0</v>
      </c>
      <c r="H148" s="172">
        <f>Data!PO2</f>
        <v>69635742</v>
      </c>
      <c r="I148" s="76">
        <f t="shared" si="6"/>
        <v>69635742</v>
      </c>
    </row>
    <row r="149" spans="2:9" x14ac:dyDescent="0.2">
      <c r="B149" s="9" t="str">
        <f>$B$38</f>
        <v>Home Economics</v>
      </c>
      <c r="C149" s="171">
        <f>Data!LT2</f>
        <v>0</v>
      </c>
      <c r="D149" s="171">
        <f>Data!MN2</f>
        <v>0</v>
      </c>
      <c r="E149" s="171">
        <f>Data!NH2</f>
        <v>0</v>
      </c>
      <c r="F149" s="171">
        <f>Data!OB2</f>
        <v>0</v>
      </c>
      <c r="G149" s="171">
        <f>Data!OV2</f>
        <v>0</v>
      </c>
      <c r="H149" s="172">
        <f>Data!PP2</f>
        <v>0</v>
      </c>
      <c r="I149" s="76">
        <f t="shared" si="6"/>
        <v>0</v>
      </c>
    </row>
    <row r="150" spans="2:9" x14ac:dyDescent="0.2">
      <c r="B150" s="9" t="str">
        <f>$B$39</f>
        <v>Law</v>
      </c>
      <c r="C150" s="171">
        <f>Data!LU2</f>
        <v>0</v>
      </c>
      <c r="D150" s="171">
        <f>Data!MO2</f>
        <v>0</v>
      </c>
      <c r="E150" s="171">
        <f>Data!NI2</f>
        <v>0</v>
      </c>
      <c r="F150" s="171">
        <f>Data!OC2</f>
        <v>0</v>
      </c>
      <c r="G150" s="171">
        <f>Data!OW2</f>
        <v>0</v>
      </c>
      <c r="H150" s="172">
        <f>Data!PQ2</f>
        <v>0</v>
      </c>
      <c r="I150" s="76">
        <f t="shared" si="6"/>
        <v>0</v>
      </c>
    </row>
    <row r="151" spans="2:9" x14ac:dyDescent="0.2">
      <c r="B151" s="9" t="str">
        <f>$B$40</f>
        <v>Social Service</v>
      </c>
      <c r="C151" s="171">
        <f>Data!LV2</f>
        <v>0</v>
      </c>
      <c r="D151" s="171">
        <f>Data!MP2</f>
        <v>0</v>
      </c>
      <c r="E151" s="171">
        <f>Data!NJ2</f>
        <v>0</v>
      </c>
      <c r="F151" s="171">
        <f>Data!OD2</f>
        <v>0</v>
      </c>
      <c r="G151" s="171">
        <f>Data!OX2</f>
        <v>0</v>
      </c>
      <c r="H151" s="172">
        <f>Data!PR2</f>
        <v>6211271</v>
      </c>
      <c r="I151" s="76">
        <f t="shared" si="6"/>
        <v>6211271</v>
      </c>
    </row>
    <row r="152" spans="2:9" x14ac:dyDescent="0.2">
      <c r="B152" s="9" t="str">
        <f>$B$41</f>
        <v>Library Science</v>
      </c>
      <c r="C152" s="171">
        <f>Data!LW2</f>
        <v>0</v>
      </c>
      <c r="D152" s="171">
        <f>Data!MQ2</f>
        <v>0</v>
      </c>
      <c r="E152" s="171">
        <f>Data!NK2</f>
        <v>0</v>
      </c>
      <c r="F152" s="171">
        <f>Data!OE2</f>
        <v>0</v>
      </c>
      <c r="G152" s="171">
        <f>Data!OY2</f>
        <v>0</v>
      </c>
      <c r="H152" s="172">
        <f>Data!PS2</f>
        <v>0</v>
      </c>
      <c r="I152" s="76">
        <f t="shared" si="6"/>
        <v>0</v>
      </c>
    </row>
    <row r="153" spans="2:9" x14ac:dyDescent="0.2">
      <c r="B153" s="9" t="str">
        <f>$B$42</f>
        <v>Veterinary Science</v>
      </c>
      <c r="C153" s="171">
        <f>Data!LX2</f>
        <v>0</v>
      </c>
      <c r="D153" s="171">
        <f>Data!MR2</f>
        <v>0</v>
      </c>
      <c r="E153" s="171">
        <f>Data!NL2</f>
        <v>0</v>
      </c>
      <c r="F153" s="171">
        <f>Data!OF2</f>
        <v>0</v>
      </c>
      <c r="G153" s="171">
        <f>Data!OZ2</f>
        <v>0</v>
      </c>
      <c r="H153" s="172">
        <f>Data!PT2</f>
        <v>0</v>
      </c>
      <c r="I153" s="76">
        <f t="shared" si="6"/>
        <v>0</v>
      </c>
    </row>
    <row r="154" spans="2:9" x14ac:dyDescent="0.2">
      <c r="B154" s="9" t="str">
        <f>$B$43</f>
        <v>Vocational Training</v>
      </c>
      <c r="C154" s="171">
        <f>Data!LY2</f>
        <v>0</v>
      </c>
      <c r="D154" s="171">
        <f>Data!MS2</f>
        <v>0</v>
      </c>
      <c r="E154" s="171">
        <f>Data!NM2</f>
        <v>0</v>
      </c>
      <c r="F154" s="171">
        <f>Data!OG2</f>
        <v>0</v>
      </c>
      <c r="G154" s="171">
        <f>Data!PA2</f>
        <v>0</v>
      </c>
      <c r="H154" s="172">
        <f>Data!PU2</f>
        <v>0</v>
      </c>
      <c r="I154" s="76">
        <f t="shared" si="6"/>
        <v>0</v>
      </c>
    </row>
    <row r="155" spans="2:9" x14ac:dyDescent="0.2">
      <c r="B155" s="9" t="str">
        <f>$B$44</f>
        <v>Physical Training</v>
      </c>
      <c r="C155" s="171">
        <f>Data!LZ2</f>
        <v>0</v>
      </c>
      <c r="D155" s="171">
        <f>Data!MT2</f>
        <v>0</v>
      </c>
      <c r="E155" s="171">
        <f>Data!NN2</f>
        <v>0</v>
      </c>
      <c r="F155" s="171">
        <f>Data!OH2</f>
        <v>0</v>
      </c>
      <c r="G155" s="171">
        <f>Data!PB2</f>
        <v>0</v>
      </c>
      <c r="H155" s="172">
        <f>Data!PV2</f>
        <v>0</v>
      </c>
      <c r="I155" s="76">
        <f t="shared" si="6"/>
        <v>0</v>
      </c>
    </row>
    <row r="156" spans="2:9" x14ac:dyDescent="0.2">
      <c r="B156" s="9" t="str">
        <f>$B$45</f>
        <v>Health Services</v>
      </c>
      <c r="C156" s="171">
        <f>Data!MA2</f>
        <v>0</v>
      </c>
      <c r="D156" s="171">
        <f>Data!MU2</f>
        <v>0</v>
      </c>
      <c r="E156" s="171">
        <f>Data!NO2</f>
        <v>0</v>
      </c>
      <c r="F156" s="171">
        <f>Data!OI2</f>
        <v>0</v>
      </c>
      <c r="G156" s="171">
        <f>Data!PC2</f>
        <v>0</v>
      </c>
      <c r="H156" s="172">
        <f>Data!PW2</f>
        <v>0</v>
      </c>
      <c r="I156" s="76">
        <f t="shared" si="6"/>
        <v>0</v>
      </c>
    </row>
    <row r="157" spans="2:9" x14ac:dyDescent="0.2">
      <c r="B157" s="9" t="str">
        <f>$B$46</f>
        <v>Pharmacy</v>
      </c>
      <c r="C157" s="171">
        <f>Data!MB2</f>
        <v>0</v>
      </c>
      <c r="D157" s="171">
        <f>Data!MV2</f>
        <v>0</v>
      </c>
      <c r="E157" s="171">
        <f>Data!NP2</f>
        <v>0</v>
      </c>
      <c r="F157" s="171">
        <f>Data!OJ2</f>
        <v>0</v>
      </c>
      <c r="G157" s="171">
        <f>Data!PD2</f>
        <v>0</v>
      </c>
      <c r="H157" s="172">
        <f>Data!PX2</f>
        <v>0</v>
      </c>
      <c r="I157" s="76">
        <f t="shared" si="6"/>
        <v>0</v>
      </c>
    </row>
    <row r="158" spans="2:9" x14ac:dyDescent="0.2">
      <c r="B158" s="9" t="str">
        <f>$B$47</f>
        <v>Business Administration</v>
      </c>
      <c r="C158" s="171">
        <f>Data!MC2</f>
        <v>0</v>
      </c>
      <c r="D158" s="171">
        <f>Data!MW2</f>
        <v>0</v>
      </c>
      <c r="E158" s="171">
        <f>Data!NQ2</f>
        <v>0</v>
      </c>
      <c r="F158" s="171">
        <f>Data!OK2</f>
        <v>0</v>
      </c>
      <c r="G158" s="171">
        <f>Data!PE2</f>
        <v>0</v>
      </c>
      <c r="H158" s="172">
        <f>Data!PY2</f>
        <v>20079458</v>
      </c>
      <c r="I158" s="76">
        <f t="shared" si="6"/>
        <v>20079458</v>
      </c>
    </row>
    <row r="159" spans="2:9" x14ac:dyDescent="0.2">
      <c r="B159" s="9" t="str">
        <f>$B$48</f>
        <v>Optometry</v>
      </c>
      <c r="C159" s="171">
        <f>Data!MD2</f>
        <v>0</v>
      </c>
      <c r="D159" s="171">
        <f>Data!MX2</f>
        <v>0</v>
      </c>
      <c r="E159" s="171">
        <f>Data!NR2</f>
        <v>0</v>
      </c>
      <c r="F159" s="171">
        <f>Data!OL2</f>
        <v>0</v>
      </c>
      <c r="G159" s="171">
        <f>Data!PF2</f>
        <v>0</v>
      </c>
      <c r="H159" s="172">
        <f>Data!PZ2</f>
        <v>0</v>
      </c>
      <c r="I159" s="76">
        <f t="shared" si="6"/>
        <v>0</v>
      </c>
    </row>
    <row r="160" spans="2:9" x14ac:dyDescent="0.2">
      <c r="B160" s="9" t="str">
        <f>$B$49</f>
        <v>Teacher Ed-Practice Teaching</v>
      </c>
      <c r="C160" s="171">
        <f>Data!ME2</f>
        <v>0</v>
      </c>
      <c r="D160" s="171">
        <f>Data!MY2</f>
        <v>0</v>
      </c>
      <c r="E160" s="171">
        <f>Data!NS2</f>
        <v>0</v>
      </c>
      <c r="F160" s="171">
        <f>Data!OM2</f>
        <v>0</v>
      </c>
      <c r="G160" s="171">
        <f>Data!PG2</f>
        <v>0</v>
      </c>
      <c r="H160" s="172">
        <f>Data!QA2</f>
        <v>0</v>
      </c>
      <c r="I160" s="76">
        <f t="shared" si="6"/>
        <v>0</v>
      </c>
    </row>
    <row r="161" spans="2:9" x14ac:dyDescent="0.2">
      <c r="B161" s="9" t="str">
        <f>$B$50</f>
        <v>Technology</v>
      </c>
      <c r="C161" s="171">
        <f>Data!MF2</f>
        <v>0</v>
      </c>
      <c r="D161" s="171">
        <f>Data!MZ2</f>
        <v>0</v>
      </c>
      <c r="E161" s="171">
        <f>Data!NT2</f>
        <v>0</v>
      </c>
      <c r="F161" s="171">
        <f>Data!ON2</f>
        <v>0</v>
      </c>
      <c r="G161" s="171">
        <f>Data!PH2</f>
        <v>0</v>
      </c>
      <c r="H161" s="172">
        <f>Data!QB2</f>
        <v>4680474</v>
      </c>
      <c r="I161" s="76">
        <f t="shared" si="6"/>
        <v>4680474</v>
      </c>
    </row>
    <row r="162" spans="2:9" x14ac:dyDescent="0.2">
      <c r="B162" s="9" t="str">
        <f>$B$51</f>
        <v>Nursing</v>
      </c>
      <c r="C162" s="171">
        <f>Data!MG2</f>
        <v>0</v>
      </c>
      <c r="D162" s="171">
        <f>Data!NA2</f>
        <v>0</v>
      </c>
      <c r="E162" s="171">
        <f>Data!NU2</f>
        <v>0</v>
      </c>
      <c r="F162" s="171">
        <f>Data!OO2</f>
        <v>0</v>
      </c>
      <c r="G162" s="171">
        <f>Data!PI2</f>
        <v>0</v>
      </c>
      <c r="H162" s="172">
        <f>Data!QC2</f>
        <v>27205831</v>
      </c>
      <c r="I162" s="76">
        <f t="shared" si="6"/>
        <v>27205831</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193083814</v>
      </c>
      <c r="I163" s="76">
        <f>SUM(I143:I162)</f>
        <v>193083814</v>
      </c>
    </row>
    <row r="164" spans="2:9" ht="15" customHeight="1" thickTop="1" x14ac:dyDescent="0.2">
      <c r="B164" s="14"/>
      <c r="C164" s="46"/>
      <c r="D164" s="46"/>
      <c r="E164" s="46"/>
      <c r="F164" s="46"/>
      <c r="G164" s="46"/>
      <c r="H164" s="47"/>
      <c r="I164" s="48"/>
    </row>
    <row r="165" spans="2:9" ht="14.25" customHeight="1" x14ac:dyDescent="0.2">
      <c r="B165" s="365" t="s">
        <v>68</v>
      </c>
      <c r="C165" s="365"/>
      <c r="D165" s="365"/>
      <c r="E165" s="365"/>
      <c r="F165" s="365"/>
      <c r="G165" s="365"/>
      <c r="H165" s="78"/>
      <c r="I165" s="78"/>
    </row>
    <row r="166" spans="2:9" ht="43.5" customHeight="1" thickBot="1" x14ac:dyDescent="0.25">
      <c r="B166" s="372" t="s">
        <v>43</v>
      </c>
      <c r="C166" s="372"/>
      <c r="D166" s="372"/>
      <c r="E166" s="372"/>
      <c r="F166" s="372"/>
      <c r="G166" s="372"/>
      <c r="H166" s="55"/>
    </row>
    <row r="167" spans="2:9" ht="15" thickBot="1" x14ac:dyDescent="0.25">
      <c r="B167" s="68" t="s">
        <v>32</v>
      </c>
      <c r="C167" s="69" t="s">
        <v>26</v>
      </c>
      <c r="D167" s="69" t="s">
        <v>27</v>
      </c>
      <c r="E167" s="69" t="s">
        <v>28</v>
      </c>
      <c r="F167" s="69" t="s">
        <v>29</v>
      </c>
      <c r="G167" s="69" t="s">
        <v>30</v>
      </c>
      <c r="H167" s="70" t="s">
        <v>1</v>
      </c>
      <c r="I167" s="1"/>
    </row>
    <row r="168" spans="2:9" x14ac:dyDescent="0.2">
      <c r="B168" s="9" t="str">
        <f>$B$32</f>
        <v>Liberal Arts</v>
      </c>
      <c r="C168" s="21">
        <f t="shared" ref="C168:G177" si="8">C143+$H$140*IF($H116=0,0,$H143*C116/$H116)+IF($H32=0,0,$H$141*$H143*C32/$H32)</f>
        <v>9431628.6765937489</v>
      </c>
      <c r="D168" s="21">
        <f t="shared" si="8"/>
        <v>8120648.3841918567</v>
      </c>
      <c r="E168" s="21">
        <f t="shared" si="8"/>
        <v>4012456.1872236142</v>
      </c>
      <c r="F168" s="21">
        <f t="shared" si="8"/>
        <v>2756370.7519907812</v>
      </c>
      <c r="G168" s="21">
        <f t="shared" si="8"/>
        <v>0</v>
      </c>
      <c r="H168" s="40">
        <f t="shared" ref="H168:H188" si="9">SUM(C168:G168)</f>
        <v>24321104</v>
      </c>
      <c r="I168" s="56"/>
    </row>
    <row r="169" spans="2:9" x14ac:dyDescent="0.2">
      <c r="B169" s="9" t="str">
        <f>$B$33</f>
        <v>Science</v>
      </c>
      <c r="C169" s="22">
        <f t="shared" si="8"/>
        <v>10864950.11907652</v>
      </c>
      <c r="D169" s="22">
        <f t="shared" si="8"/>
        <v>8564928.2241020966</v>
      </c>
      <c r="E169" s="22">
        <f t="shared" si="8"/>
        <v>8785697.8713422157</v>
      </c>
      <c r="F169" s="22">
        <f t="shared" si="8"/>
        <v>6787564.7854791665</v>
      </c>
      <c r="G169" s="22">
        <f t="shared" si="8"/>
        <v>0</v>
      </c>
      <c r="H169" s="75">
        <f t="shared" si="9"/>
        <v>35003141</v>
      </c>
      <c r="I169" s="56"/>
    </row>
    <row r="170" spans="2:9" x14ac:dyDescent="0.2">
      <c r="B170" s="9" t="str">
        <f>$B$34</f>
        <v>Fine Arts</v>
      </c>
      <c r="C170" s="22">
        <f t="shared" si="8"/>
        <v>1154009.9473047438</v>
      </c>
      <c r="D170" s="22">
        <f t="shared" si="8"/>
        <v>1079830.131624921</v>
      </c>
      <c r="E170" s="22">
        <f t="shared" si="8"/>
        <v>475018.92107033503</v>
      </c>
      <c r="F170" s="22">
        <f t="shared" si="8"/>
        <v>0</v>
      </c>
      <c r="G170" s="22">
        <f t="shared" si="8"/>
        <v>0</v>
      </c>
      <c r="H170" s="75">
        <f t="shared" si="9"/>
        <v>2708858.9999999995</v>
      </c>
      <c r="I170" s="56"/>
    </row>
    <row r="171" spans="2:9" x14ac:dyDescent="0.2">
      <c r="B171" s="9" t="str">
        <f>$B$35</f>
        <v>Teacher Education</v>
      </c>
      <c r="C171" s="22">
        <f t="shared" si="8"/>
        <v>233949.60081557505</v>
      </c>
      <c r="D171" s="22">
        <f t="shared" si="8"/>
        <v>935368.03159610962</v>
      </c>
      <c r="E171" s="22">
        <f t="shared" si="8"/>
        <v>1426017.9465861798</v>
      </c>
      <c r="F171" s="22">
        <f t="shared" si="8"/>
        <v>642598.42100213573</v>
      </c>
      <c r="G171" s="22">
        <f t="shared" si="8"/>
        <v>0</v>
      </c>
      <c r="H171" s="75">
        <f t="shared" si="9"/>
        <v>3237934</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11108815.975728091</v>
      </c>
      <c r="D173" s="22">
        <f t="shared" si="8"/>
        <v>17248269.771659456</v>
      </c>
      <c r="E173" s="22">
        <f t="shared" si="8"/>
        <v>22705861.194107469</v>
      </c>
      <c r="F173" s="22">
        <f t="shared" si="8"/>
        <v>18572795.058504988</v>
      </c>
      <c r="G173" s="22">
        <f t="shared" si="8"/>
        <v>0</v>
      </c>
      <c r="H173" s="75">
        <f t="shared" si="9"/>
        <v>69635742</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535938.04671622906</v>
      </c>
      <c r="D176" s="22">
        <f t="shared" si="8"/>
        <v>1142138.420054222</v>
      </c>
      <c r="E176" s="22">
        <f t="shared" si="8"/>
        <v>4031687.2540706266</v>
      </c>
      <c r="F176" s="22">
        <f t="shared" si="8"/>
        <v>501507.27915892255</v>
      </c>
      <c r="G176" s="22">
        <f t="shared" si="8"/>
        <v>0</v>
      </c>
      <c r="H176" s="75">
        <f t="shared" si="9"/>
        <v>6211271.0000000009</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ref="C178:G187" si="10">C153+$H$140*IF($H126=0,0,$H153*C126/$H126)+IF($H42=0,0,$H$141*$H153*C42/$H42)</f>
        <v>0</v>
      </c>
      <c r="D178" s="22">
        <f t="shared" si="10"/>
        <v>0</v>
      </c>
      <c r="E178" s="22">
        <f t="shared" si="10"/>
        <v>0</v>
      </c>
      <c r="F178" s="22">
        <f t="shared" si="10"/>
        <v>0</v>
      </c>
      <c r="G178" s="22">
        <f t="shared" si="10"/>
        <v>0</v>
      </c>
      <c r="H178" s="75">
        <f t="shared" si="9"/>
        <v>0</v>
      </c>
      <c r="I178" s="56"/>
    </row>
    <row r="179" spans="2:9" x14ac:dyDescent="0.2">
      <c r="B179" s="9" t="str">
        <f>$B$43</f>
        <v>Vocational Training</v>
      </c>
      <c r="C179" s="22">
        <f t="shared" si="10"/>
        <v>0</v>
      </c>
      <c r="D179" s="22">
        <f t="shared" si="10"/>
        <v>0</v>
      </c>
      <c r="E179" s="22">
        <f t="shared" si="10"/>
        <v>0</v>
      </c>
      <c r="F179" s="22">
        <f t="shared" si="10"/>
        <v>0</v>
      </c>
      <c r="G179" s="22">
        <f t="shared" si="10"/>
        <v>0</v>
      </c>
      <c r="H179" s="75">
        <f t="shared" si="9"/>
        <v>0</v>
      </c>
      <c r="I179" s="56"/>
    </row>
    <row r="180" spans="2:9" x14ac:dyDescent="0.2">
      <c r="B180" s="9" t="str">
        <f>$B$44</f>
        <v>Physical Training</v>
      </c>
      <c r="C180" s="22">
        <f t="shared" si="10"/>
        <v>0</v>
      </c>
      <c r="D180" s="22">
        <f t="shared" si="10"/>
        <v>0</v>
      </c>
      <c r="E180" s="22">
        <f t="shared" si="10"/>
        <v>0</v>
      </c>
      <c r="F180" s="22">
        <f t="shared" si="10"/>
        <v>0</v>
      </c>
      <c r="G180" s="22">
        <f t="shared" si="10"/>
        <v>0</v>
      </c>
      <c r="H180" s="75">
        <f t="shared" si="9"/>
        <v>0</v>
      </c>
      <c r="I180" s="56"/>
    </row>
    <row r="181" spans="2:9" x14ac:dyDescent="0.2">
      <c r="B181" s="9" t="str">
        <f>$B$45</f>
        <v>Health Services</v>
      </c>
      <c r="C181" s="22">
        <f t="shared" si="10"/>
        <v>0</v>
      </c>
      <c r="D181" s="22">
        <f t="shared" si="10"/>
        <v>0</v>
      </c>
      <c r="E181" s="22">
        <f t="shared" si="10"/>
        <v>0</v>
      </c>
      <c r="F181" s="22">
        <f t="shared" si="10"/>
        <v>0</v>
      </c>
      <c r="G181" s="22">
        <f t="shared" si="10"/>
        <v>0</v>
      </c>
      <c r="H181" s="75">
        <f t="shared" si="9"/>
        <v>0</v>
      </c>
      <c r="I181" s="56"/>
    </row>
    <row r="182" spans="2:9" x14ac:dyDescent="0.2">
      <c r="B182" s="9" t="str">
        <f>$B$46</f>
        <v>Pharmacy</v>
      </c>
      <c r="C182" s="22">
        <f t="shared" si="10"/>
        <v>0</v>
      </c>
      <c r="D182" s="22">
        <f t="shared" si="10"/>
        <v>0</v>
      </c>
      <c r="E182" s="22">
        <f t="shared" si="10"/>
        <v>0</v>
      </c>
      <c r="F182" s="22">
        <f t="shared" si="10"/>
        <v>0</v>
      </c>
      <c r="G182" s="22">
        <f t="shared" si="10"/>
        <v>0</v>
      </c>
      <c r="H182" s="75">
        <f t="shared" si="9"/>
        <v>0</v>
      </c>
      <c r="I182" s="56"/>
    </row>
    <row r="183" spans="2:9" x14ac:dyDescent="0.2">
      <c r="B183" s="9" t="str">
        <f>$B$47</f>
        <v>Business Administration</v>
      </c>
      <c r="C183" s="22">
        <f t="shared" si="10"/>
        <v>2038975.732477095</v>
      </c>
      <c r="D183" s="22">
        <f t="shared" si="10"/>
        <v>8219004.2553160666</v>
      </c>
      <c r="E183" s="22">
        <f t="shared" si="10"/>
        <v>6351347.1236050064</v>
      </c>
      <c r="F183" s="22">
        <f t="shared" si="10"/>
        <v>3470130.8886018302</v>
      </c>
      <c r="G183" s="22">
        <f t="shared" si="10"/>
        <v>0</v>
      </c>
      <c r="H183" s="75">
        <f t="shared" si="9"/>
        <v>20079458</v>
      </c>
      <c r="I183" s="56"/>
    </row>
    <row r="184" spans="2:9" x14ac:dyDescent="0.2">
      <c r="B184" s="9" t="str">
        <f>$B$48</f>
        <v>Optometry</v>
      </c>
      <c r="C184" s="22">
        <f t="shared" si="10"/>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1808058.1438290002</v>
      </c>
      <c r="D186" s="22">
        <f t="shared" si="10"/>
        <v>2225297.3976775254</v>
      </c>
      <c r="E186" s="22">
        <f t="shared" si="10"/>
        <v>647118.45849347441</v>
      </c>
      <c r="F186" s="22">
        <f t="shared" si="10"/>
        <v>0</v>
      </c>
      <c r="G186" s="22">
        <f t="shared" si="10"/>
        <v>0</v>
      </c>
      <c r="H186" s="75">
        <f t="shared" si="9"/>
        <v>4680474</v>
      </c>
      <c r="I186" s="56"/>
    </row>
    <row r="187" spans="2:9" x14ac:dyDescent="0.2">
      <c r="B187" s="9" t="str">
        <f>$B$51</f>
        <v>Nursing</v>
      </c>
      <c r="C187" s="22">
        <f t="shared" si="10"/>
        <v>1287252.9169444626</v>
      </c>
      <c r="D187" s="22">
        <f t="shared" si="10"/>
        <v>12534977.077846514</v>
      </c>
      <c r="E187" s="22">
        <f t="shared" si="10"/>
        <v>10165944.514864573</v>
      </c>
      <c r="F187" s="22">
        <f t="shared" si="10"/>
        <v>3217656.4903444494</v>
      </c>
      <c r="G187" s="22">
        <f t="shared" si="10"/>
        <v>0</v>
      </c>
      <c r="H187" s="75">
        <f t="shared" si="9"/>
        <v>27205831</v>
      </c>
      <c r="I187" s="56"/>
    </row>
    <row r="188" spans="2:9" x14ac:dyDescent="0.2">
      <c r="B188" s="39" t="str">
        <f>$B$52</f>
        <v>Totals</v>
      </c>
      <c r="C188" s="40">
        <f>SUM(C168:C187)</f>
        <v>38463579.159485467</v>
      </c>
      <c r="D188" s="40">
        <f>SUM(D168:D187)</f>
        <v>60070461.694068767</v>
      </c>
      <c r="E188" s="40">
        <f>SUM(E168:E187)</f>
        <v>58601149.471363485</v>
      </c>
      <c r="F188" s="40">
        <f>SUM(F168:F187)</f>
        <v>35948623.675082274</v>
      </c>
      <c r="G188" s="40">
        <f>SUM(G168:G187)</f>
        <v>0</v>
      </c>
      <c r="H188" s="40">
        <f t="shared" si="9"/>
        <v>193083814</v>
      </c>
      <c r="I188" s="56"/>
    </row>
    <row r="189" spans="2:9" x14ac:dyDescent="0.2">
      <c r="B189" s="50"/>
      <c r="C189" s="46"/>
      <c r="D189" s="46"/>
      <c r="E189" s="46"/>
      <c r="F189" s="46"/>
      <c r="G189" s="46"/>
      <c r="H189" s="47"/>
      <c r="I189" s="1"/>
    </row>
    <row r="190" spans="2:9" ht="15" customHeight="1" x14ac:dyDescent="0.2">
      <c r="B190" s="370" t="s">
        <v>35</v>
      </c>
      <c r="C190" s="370"/>
      <c r="D190" s="370"/>
      <c r="E190" s="370"/>
      <c r="F190" s="370"/>
      <c r="G190" s="370"/>
      <c r="H190" s="17">
        <f>H15</f>
        <v>50917378</v>
      </c>
    </row>
    <row r="191" spans="2:9" ht="43.5" customHeight="1" thickBot="1" x14ac:dyDescent="0.25">
      <c r="B191" s="361" t="s">
        <v>235</v>
      </c>
      <c r="C191" s="361"/>
      <c r="D191" s="361"/>
      <c r="E191" s="361"/>
      <c r="F191" s="361"/>
      <c r="G191" s="361"/>
      <c r="H191" s="361"/>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2" si="11">$H$190*IF($H$136=0,0,C116/$H$136)</f>
        <v>4202857.7371466095</v>
      </c>
      <c r="D193" s="42">
        <f t="shared" si="11"/>
        <v>3618667.6832228671</v>
      </c>
      <c r="E193" s="42">
        <f t="shared" si="11"/>
        <v>1788003.2293134066</v>
      </c>
      <c r="F193" s="42">
        <f t="shared" si="11"/>
        <v>1228275.0454540676</v>
      </c>
      <c r="G193" s="42">
        <f t="shared" si="11"/>
        <v>0</v>
      </c>
      <c r="H193" s="42">
        <f>SUM(C193:G193)</f>
        <v>10837803.695136951</v>
      </c>
      <c r="I193" s="1"/>
    </row>
    <row r="194" spans="2:9" x14ac:dyDescent="0.2">
      <c r="B194" s="9" t="str">
        <f>$B$33</f>
        <v>Science</v>
      </c>
      <c r="C194" s="43">
        <f t="shared" si="11"/>
        <v>2265105.2403798872</v>
      </c>
      <c r="D194" s="43">
        <f t="shared" si="11"/>
        <v>1785600.816503355</v>
      </c>
      <c r="E194" s="43">
        <f t="shared" si="11"/>
        <v>1831626.4751027809</v>
      </c>
      <c r="F194" s="43">
        <f t="shared" si="11"/>
        <v>1415059.286651711</v>
      </c>
      <c r="G194" s="43">
        <f t="shared" si="11"/>
        <v>0</v>
      </c>
      <c r="H194" s="43">
        <f t="shared" ref="H194:H213" si="12">SUM(C194:G194)</f>
        <v>7297391.8186377333</v>
      </c>
      <c r="I194" s="1"/>
    </row>
    <row r="195" spans="2:9" x14ac:dyDescent="0.2">
      <c r="B195" s="9" t="str">
        <f>$B$34</f>
        <v>Fine Arts</v>
      </c>
      <c r="C195" s="43">
        <f t="shared" si="11"/>
        <v>1513971.4800204004</v>
      </c>
      <c r="D195" s="43">
        <f t="shared" si="11"/>
        <v>1416653.3194666554</v>
      </c>
      <c r="E195" s="43">
        <f t="shared" si="11"/>
        <v>623187.95487872534</v>
      </c>
      <c r="F195" s="43">
        <f t="shared" si="11"/>
        <v>0</v>
      </c>
      <c r="G195" s="43">
        <f t="shared" si="11"/>
        <v>0</v>
      </c>
      <c r="H195" s="43">
        <f t="shared" si="12"/>
        <v>3553812.7543657813</v>
      </c>
      <c r="I195" s="1"/>
    </row>
    <row r="196" spans="2:9" x14ac:dyDescent="0.2">
      <c r="B196" s="9" t="str">
        <f>$B$35</f>
        <v>Teacher Education</v>
      </c>
      <c r="C196" s="43">
        <f t="shared" si="11"/>
        <v>110332.01643583551</v>
      </c>
      <c r="D196" s="43">
        <f t="shared" si="11"/>
        <v>441125.09991830064</v>
      </c>
      <c r="E196" s="43">
        <f t="shared" si="11"/>
        <v>672518.50386601849</v>
      </c>
      <c r="F196" s="43">
        <f t="shared" si="11"/>
        <v>303053.2187295339</v>
      </c>
      <c r="G196" s="43">
        <f t="shared" si="11"/>
        <v>0</v>
      </c>
      <c r="H196" s="43">
        <f t="shared" si="12"/>
        <v>1527028.8389496885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2151342.0325327357</v>
      </c>
      <c r="D198" s="43">
        <f t="shared" si="11"/>
        <v>3340313.4797903374</v>
      </c>
      <c r="E198" s="43">
        <f t="shared" si="11"/>
        <v>4397234.9239078769</v>
      </c>
      <c r="F198" s="43">
        <f t="shared" si="11"/>
        <v>3596822.0878156414</v>
      </c>
      <c r="G198" s="43">
        <f t="shared" si="11"/>
        <v>0</v>
      </c>
      <c r="H198" s="43">
        <f t="shared" si="12"/>
        <v>13485712.524046592</v>
      </c>
      <c r="I198" s="1"/>
    </row>
    <row r="199" spans="2:9" x14ac:dyDescent="0.2">
      <c r="B199" s="9" t="str">
        <f>$B$38</f>
        <v>Home Economics</v>
      </c>
      <c r="C199" s="43">
        <f t="shared" si="11"/>
        <v>4260.1907520983295</v>
      </c>
      <c r="D199" s="43">
        <f t="shared" si="11"/>
        <v>106666.52260415156</v>
      </c>
      <c r="E199" s="43">
        <f t="shared" si="11"/>
        <v>0</v>
      </c>
      <c r="F199" s="43">
        <f t="shared" si="11"/>
        <v>0</v>
      </c>
      <c r="G199" s="43">
        <f t="shared" si="11"/>
        <v>0</v>
      </c>
      <c r="H199" s="43">
        <f t="shared" si="12"/>
        <v>110926.71335624988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187080.99754032172</v>
      </c>
      <c r="D201" s="43">
        <f t="shared" si="11"/>
        <v>398688.61011468188</v>
      </c>
      <c r="E201" s="43">
        <f t="shared" si="11"/>
        <v>1407349.3715990984</v>
      </c>
      <c r="F201" s="43">
        <f t="shared" si="11"/>
        <v>175062.17861121806</v>
      </c>
      <c r="G201" s="43">
        <f t="shared" si="11"/>
        <v>0</v>
      </c>
      <c r="H201" s="43">
        <f t="shared" si="12"/>
        <v>2168181.1578653203</v>
      </c>
      <c r="I201" s="1"/>
    </row>
    <row r="202" spans="2:9" x14ac:dyDescent="0.2">
      <c r="B202" s="9" t="str">
        <f>$B$41</f>
        <v>Library Science</v>
      </c>
      <c r="C202" s="43">
        <f t="shared" si="11"/>
        <v>0</v>
      </c>
      <c r="D202" s="43">
        <f t="shared" si="11"/>
        <v>5674.5255556544662</v>
      </c>
      <c r="E202" s="43">
        <f t="shared" si="11"/>
        <v>0</v>
      </c>
      <c r="F202" s="43">
        <f t="shared" si="11"/>
        <v>0</v>
      </c>
      <c r="G202" s="43">
        <f t="shared" si="11"/>
        <v>0</v>
      </c>
      <c r="H202" s="43">
        <f t="shared" si="12"/>
        <v>5674.5255556544662</v>
      </c>
      <c r="I202" s="1"/>
    </row>
    <row r="203" spans="2:9" x14ac:dyDescent="0.2">
      <c r="B203" s="9" t="str">
        <f>$B$42</f>
        <v>Veterinary Science</v>
      </c>
      <c r="C203" s="43">
        <f t="shared" ref="C203:G212" si="13">$H$190*IF($H$136=0,0,C126/$H$136)</f>
        <v>0</v>
      </c>
      <c r="D203" s="43">
        <f t="shared" si="13"/>
        <v>0</v>
      </c>
      <c r="E203" s="43">
        <f t="shared" si="13"/>
        <v>0</v>
      </c>
      <c r="F203" s="43">
        <f t="shared" si="13"/>
        <v>0</v>
      </c>
      <c r="G203" s="43">
        <f t="shared" si="13"/>
        <v>0</v>
      </c>
      <c r="H203" s="43">
        <f t="shared" si="12"/>
        <v>0</v>
      </c>
      <c r="I203" s="1"/>
    </row>
    <row r="204" spans="2:9" x14ac:dyDescent="0.2">
      <c r="B204" s="9" t="str">
        <f>$B$43</f>
        <v>Vocational Training</v>
      </c>
      <c r="C204" s="43">
        <f t="shared" si="13"/>
        <v>0</v>
      </c>
      <c r="D204" s="43">
        <f t="shared" si="13"/>
        <v>0</v>
      </c>
      <c r="E204" s="43">
        <f t="shared" si="13"/>
        <v>0</v>
      </c>
      <c r="F204" s="43">
        <f t="shared" si="13"/>
        <v>0</v>
      </c>
      <c r="G204" s="43">
        <f t="shared" si="13"/>
        <v>0</v>
      </c>
      <c r="H204" s="43">
        <f t="shared" si="12"/>
        <v>0</v>
      </c>
      <c r="I204" s="1"/>
    </row>
    <row r="205" spans="2:9" x14ac:dyDescent="0.2">
      <c r="B205" s="9" t="str">
        <f>$B$44</f>
        <v>Physical Training</v>
      </c>
      <c r="C205" s="43">
        <f t="shared" si="13"/>
        <v>0</v>
      </c>
      <c r="D205" s="43">
        <f t="shared" si="13"/>
        <v>0</v>
      </c>
      <c r="E205" s="43">
        <f t="shared" si="13"/>
        <v>0</v>
      </c>
      <c r="F205" s="43">
        <f t="shared" si="13"/>
        <v>0</v>
      </c>
      <c r="G205" s="43">
        <f t="shared" si="13"/>
        <v>0</v>
      </c>
      <c r="H205" s="43">
        <f t="shared" si="12"/>
        <v>0</v>
      </c>
      <c r="I205" s="1"/>
    </row>
    <row r="206" spans="2:9" x14ac:dyDescent="0.2">
      <c r="B206" s="9" t="str">
        <f>$B$45</f>
        <v>Health Services</v>
      </c>
      <c r="C206" s="43">
        <f t="shared" si="13"/>
        <v>80467.967016763781</v>
      </c>
      <c r="D206" s="43">
        <f t="shared" si="13"/>
        <v>373241.84260107798</v>
      </c>
      <c r="E206" s="43">
        <f t="shared" si="13"/>
        <v>284517.8604497601</v>
      </c>
      <c r="F206" s="43">
        <f t="shared" si="13"/>
        <v>195523.95164186647</v>
      </c>
      <c r="G206" s="43">
        <f t="shared" si="13"/>
        <v>0</v>
      </c>
      <c r="H206" s="43">
        <f t="shared" si="12"/>
        <v>933751.62170946831</v>
      </c>
      <c r="I206" s="1"/>
    </row>
    <row r="207" spans="2:9" x14ac:dyDescent="0.2">
      <c r="B207" s="9" t="str">
        <f>$B$46</f>
        <v>Pharmacy</v>
      </c>
      <c r="C207" s="43">
        <f t="shared" si="13"/>
        <v>0</v>
      </c>
      <c r="D207" s="43">
        <f t="shared" si="13"/>
        <v>0</v>
      </c>
      <c r="E207" s="43">
        <f t="shared" si="13"/>
        <v>0</v>
      </c>
      <c r="F207" s="43">
        <f t="shared" si="13"/>
        <v>0</v>
      </c>
      <c r="G207" s="43">
        <f t="shared" si="13"/>
        <v>0</v>
      </c>
      <c r="H207" s="43">
        <f t="shared" si="12"/>
        <v>0</v>
      </c>
      <c r="I207" s="1"/>
    </row>
    <row r="208" spans="2:9" x14ac:dyDescent="0.2">
      <c r="B208" s="9" t="str">
        <f>$B$47</f>
        <v>Business Administration</v>
      </c>
      <c r="C208" s="43">
        <f t="shared" si="13"/>
        <v>631091.15522175445</v>
      </c>
      <c r="D208" s="43">
        <f t="shared" si="13"/>
        <v>2543895.3527703159</v>
      </c>
      <c r="E208" s="43">
        <f t="shared" si="13"/>
        <v>1965829.6710479751</v>
      </c>
      <c r="F208" s="43">
        <f t="shared" si="13"/>
        <v>1074053.4457454726</v>
      </c>
      <c r="G208" s="43">
        <f t="shared" si="13"/>
        <v>0</v>
      </c>
      <c r="H208" s="43">
        <f t="shared" si="12"/>
        <v>6214869.6247855183</v>
      </c>
      <c r="I208" s="1"/>
    </row>
    <row r="209" spans="2:9" x14ac:dyDescent="0.2">
      <c r="B209" s="9" t="str">
        <f>$B$48</f>
        <v>Optometry</v>
      </c>
      <c r="C209" s="43">
        <f t="shared" si="13"/>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20310.717205750232</v>
      </c>
      <c r="E210" s="43">
        <f t="shared" si="13"/>
        <v>0</v>
      </c>
      <c r="F210" s="43">
        <f t="shared" si="13"/>
        <v>0</v>
      </c>
      <c r="G210" s="43">
        <f t="shared" si="13"/>
        <v>0</v>
      </c>
      <c r="H210" s="43">
        <f t="shared" si="12"/>
        <v>20310.717205750232</v>
      </c>
      <c r="I210" s="1"/>
    </row>
    <row r="211" spans="2:9" x14ac:dyDescent="0.2">
      <c r="B211" s="9" t="str">
        <f>$B$50</f>
        <v>Technology</v>
      </c>
      <c r="C211" s="43">
        <f t="shared" si="13"/>
        <v>142510.15409813501</v>
      </c>
      <c r="D211" s="43">
        <f t="shared" si="13"/>
        <v>175396.7239049121</v>
      </c>
      <c r="E211" s="43">
        <f t="shared" si="13"/>
        <v>51005.522999582565</v>
      </c>
      <c r="F211" s="43">
        <f t="shared" si="13"/>
        <v>0</v>
      </c>
      <c r="G211" s="43">
        <f t="shared" si="13"/>
        <v>0</v>
      </c>
      <c r="H211" s="43">
        <f t="shared" si="12"/>
        <v>368912.40100262966</v>
      </c>
      <c r="I211" s="1"/>
    </row>
    <row r="212" spans="2:9" x14ac:dyDescent="0.2">
      <c r="B212" s="9" t="str">
        <f>$B$51</f>
        <v>Nursing</v>
      </c>
      <c r="C212" s="43">
        <f t="shared" si="13"/>
        <v>207856.32805132979</v>
      </c>
      <c r="D212" s="43">
        <f t="shared" si="13"/>
        <v>2024057.8003842081</v>
      </c>
      <c r="E212" s="43">
        <f t="shared" si="13"/>
        <v>1641523.48790092</v>
      </c>
      <c r="F212" s="43">
        <f t="shared" si="13"/>
        <v>519563.99104619911</v>
      </c>
      <c r="G212" s="43">
        <f t="shared" si="13"/>
        <v>0</v>
      </c>
      <c r="H212" s="43">
        <f t="shared" si="12"/>
        <v>4393001.607382657</v>
      </c>
      <c r="I212" s="1"/>
    </row>
    <row r="213" spans="2:9" x14ac:dyDescent="0.2">
      <c r="B213" s="39" t="str">
        <f>$B$52</f>
        <v>Totals</v>
      </c>
      <c r="C213" s="42">
        <f>SUM(C193:C212)</f>
        <v>11496875.299195873</v>
      </c>
      <c r="D213" s="42">
        <f>SUM(D193:D212)</f>
        <v>16250292.494042266</v>
      </c>
      <c r="E213" s="42">
        <f>SUM(E193:E212)</f>
        <v>14662797.001066143</v>
      </c>
      <c r="F213" s="42">
        <f>SUM(F193:F212)</f>
        <v>8507413.2056957092</v>
      </c>
      <c r="G213" s="42">
        <f>SUM(G193:G212)</f>
        <v>0</v>
      </c>
      <c r="H213" s="42">
        <f t="shared" si="12"/>
        <v>50917377.999999993</v>
      </c>
      <c r="I213" s="1"/>
    </row>
    <row r="214" spans="2:9" x14ac:dyDescent="0.2">
      <c r="B214" s="14"/>
      <c r="C214" s="18"/>
      <c r="D214" s="18"/>
      <c r="E214" s="18"/>
      <c r="F214" s="18"/>
      <c r="G214" s="18"/>
      <c r="H214" s="18"/>
      <c r="I214" s="1"/>
    </row>
    <row r="215" spans="2:9" ht="15" customHeight="1" x14ac:dyDescent="0.2">
      <c r="B215" s="370" t="s">
        <v>36</v>
      </c>
      <c r="C215" s="370"/>
      <c r="D215" s="370"/>
      <c r="E215" s="370"/>
      <c r="F215" s="370"/>
      <c r="G215" s="370"/>
      <c r="H215" s="17">
        <f>H17</f>
        <v>51340785</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27" si="14">$H$215*IF($H$25=0,0,C$25/$H$25)*IF(C$52=0,0,C32/C$52)</f>
        <v>5663251.0006338181</v>
      </c>
      <c r="D218" s="42">
        <f t="shared" si="14"/>
        <v>4058775.465931328</v>
      </c>
      <c r="E218" s="42">
        <f t="shared" si="14"/>
        <v>655187.53219265514</v>
      </c>
      <c r="F218" s="42">
        <f t="shared" si="14"/>
        <v>252052.15307081162</v>
      </c>
      <c r="G218" s="42">
        <f t="shared" si="14"/>
        <v>0</v>
      </c>
      <c r="H218" s="42">
        <f>SUM(C218:G218)</f>
        <v>10629266.151828613</v>
      </c>
      <c r="I218" s="1"/>
    </row>
    <row r="219" spans="2:9" x14ac:dyDescent="0.2">
      <c r="B219" s="9" t="str">
        <f>$B$33</f>
        <v>Science</v>
      </c>
      <c r="C219" s="43">
        <f t="shared" si="14"/>
        <v>2887749.8043543892</v>
      </c>
      <c r="D219" s="43">
        <f t="shared" si="14"/>
        <v>1860141.0220754116</v>
      </c>
      <c r="E219" s="43">
        <f t="shared" si="14"/>
        <v>872162.62671223946</v>
      </c>
      <c r="F219" s="43">
        <f t="shared" si="14"/>
        <v>225372.07638152785</v>
      </c>
      <c r="G219" s="43">
        <f t="shared" si="14"/>
        <v>0</v>
      </c>
      <c r="H219" s="43">
        <f t="shared" ref="H219:H238" si="15">SUM(C219:G219)</f>
        <v>5845425.5295235682</v>
      </c>
      <c r="I219" s="1"/>
    </row>
    <row r="220" spans="2:9" x14ac:dyDescent="0.2">
      <c r="B220" s="9" t="str">
        <f>$B$34</f>
        <v>Fine Arts</v>
      </c>
      <c r="C220" s="43">
        <f t="shared" si="14"/>
        <v>892732.6533329786</v>
      </c>
      <c r="D220" s="43">
        <f t="shared" si="14"/>
        <v>771012.7940555939</v>
      </c>
      <c r="E220" s="43">
        <f t="shared" si="14"/>
        <v>77453.049394191708</v>
      </c>
      <c r="F220" s="43">
        <f t="shared" si="14"/>
        <v>0</v>
      </c>
      <c r="G220" s="43">
        <f t="shared" si="14"/>
        <v>0</v>
      </c>
      <c r="H220" s="43">
        <f t="shared" si="15"/>
        <v>1741198.4967827643</v>
      </c>
      <c r="I220" s="1"/>
    </row>
    <row r="221" spans="2:9" x14ac:dyDescent="0.2">
      <c r="B221" s="9" t="str">
        <f>$B$35</f>
        <v>Teacher Education</v>
      </c>
      <c r="C221" s="43">
        <f t="shared" si="14"/>
        <v>64246.100362226483</v>
      </c>
      <c r="D221" s="43">
        <f t="shared" si="14"/>
        <v>544666.68777408474</v>
      </c>
      <c r="E221" s="43">
        <f t="shared" si="14"/>
        <v>1075951.3895206889</v>
      </c>
      <c r="F221" s="43">
        <f t="shared" si="14"/>
        <v>70345.916488204835</v>
      </c>
      <c r="G221" s="43">
        <f t="shared" si="14"/>
        <v>0</v>
      </c>
      <c r="H221" s="43">
        <f t="shared" si="15"/>
        <v>1755210.0941452051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1175269.8408796256</v>
      </c>
      <c r="D223" s="43">
        <f t="shared" si="14"/>
        <v>2634641.3241129862</v>
      </c>
      <c r="E223" s="43">
        <f t="shared" si="14"/>
        <v>2144843.4297414771</v>
      </c>
      <c r="F223" s="43">
        <f t="shared" si="14"/>
        <v>564755.90905018151</v>
      </c>
      <c r="G223" s="43">
        <f t="shared" si="14"/>
        <v>0</v>
      </c>
      <c r="H223" s="43">
        <f t="shared" si="15"/>
        <v>6519510.503784271</v>
      </c>
      <c r="I223" s="1"/>
    </row>
    <row r="224" spans="2:9" x14ac:dyDescent="0.2">
      <c r="B224" s="9" t="str">
        <f>$B$38</f>
        <v>Home Economics</v>
      </c>
      <c r="C224" s="43">
        <f t="shared" si="14"/>
        <v>7599.3415904062867</v>
      </c>
      <c r="D224" s="43">
        <f t="shared" si="14"/>
        <v>89649.469889745771</v>
      </c>
      <c r="E224" s="43">
        <f t="shared" si="14"/>
        <v>0</v>
      </c>
      <c r="F224" s="43">
        <f t="shared" si="14"/>
        <v>0</v>
      </c>
      <c r="G224" s="43">
        <f t="shared" si="14"/>
        <v>0</v>
      </c>
      <c r="H224" s="43">
        <f t="shared" si="15"/>
        <v>97248.811480152057</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158826.23923949141</v>
      </c>
      <c r="D226" s="43">
        <f t="shared" si="14"/>
        <v>743523.02525644994</v>
      </c>
      <c r="E226" s="43">
        <f t="shared" si="14"/>
        <v>2366280.5657996777</v>
      </c>
      <c r="F226" s="43">
        <f t="shared" si="14"/>
        <v>24360.070020650437</v>
      </c>
      <c r="G226" s="43">
        <f t="shared" si="14"/>
        <v>0</v>
      </c>
      <c r="H226" s="43">
        <f t="shared" si="15"/>
        <v>3292989.9003162696</v>
      </c>
      <c r="I226" s="1"/>
    </row>
    <row r="227" spans="2:9" x14ac:dyDescent="0.2">
      <c r="B227" s="9" t="str">
        <f>$B$41</f>
        <v>Library Science</v>
      </c>
      <c r="C227" s="43">
        <f t="shared" si="14"/>
        <v>0</v>
      </c>
      <c r="D227" s="43">
        <f t="shared" si="14"/>
        <v>1846.3277551663891</v>
      </c>
      <c r="E227" s="43">
        <f t="shared" si="14"/>
        <v>0</v>
      </c>
      <c r="F227" s="43">
        <f t="shared" si="14"/>
        <v>0</v>
      </c>
      <c r="G227" s="43">
        <f t="shared" si="14"/>
        <v>0</v>
      </c>
      <c r="H227" s="43">
        <f t="shared" si="15"/>
        <v>1846.3277551663891</v>
      </c>
      <c r="I227" s="1"/>
    </row>
    <row r="228" spans="2:9" x14ac:dyDescent="0.2">
      <c r="B228" s="9" t="str">
        <f>$B$42</f>
        <v>Veterinary Science</v>
      </c>
      <c r="C228" s="43">
        <f t="shared" ref="C228:G237" si="16">$H$215*IF($H$25=0,0,C$25/$H$25)*IF(C$52=0,0,C42/C$52)</f>
        <v>0</v>
      </c>
      <c r="D228" s="43">
        <f t="shared" si="16"/>
        <v>0</v>
      </c>
      <c r="E228" s="43">
        <f t="shared" si="16"/>
        <v>0</v>
      </c>
      <c r="F228" s="43">
        <f t="shared" si="16"/>
        <v>0</v>
      </c>
      <c r="G228" s="43">
        <f t="shared" si="16"/>
        <v>0</v>
      </c>
      <c r="H228" s="43">
        <f t="shared" si="15"/>
        <v>0</v>
      </c>
      <c r="I228" s="1"/>
    </row>
    <row r="229" spans="2:9" x14ac:dyDescent="0.2">
      <c r="B229" s="9" t="str">
        <f>$B$43</f>
        <v>Vocational Training</v>
      </c>
      <c r="C229" s="43">
        <f t="shared" si="16"/>
        <v>0</v>
      </c>
      <c r="D229" s="43">
        <f t="shared" si="16"/>
        <v>0</v>
      </c>
      <c r="E229" s="43">
        <f t="shared" si="16"/>
        <v>0</v>
      </c>
      <c r="F229" s="43">
        <f t="shared" si="16"/>
        <v>0</v>
      </c>
      <c r="G229" s="43">
        <f t="shared" si="16"/>
        <v>0</v>
      </c>
      <c r="H229" s="43">
        <f t="shared" si="15"/>
        <v>0</v>
      </c>
      <c r="I229" s="1"/>
    </row>
    <row r="230" spans="2:9" x14ac:dyDescent="0.2">
      <c r="B230" s="9" t="str">
        <f>$B$44</f>
        <v>Physical Training</v>
      </c>
      <c r="C230" s="43">
        <f t="shared" si="16"/>
        <v>8549.2592892070734</v>
      </c>
      <c r="D230" s="43">
        <f t="shared" si="16"/>
        <v>0</v>
      </c>
      <c r="E230" s="43">
        <f t="shared" si="16"/>
        <v>0</v>
      </c>
      <c r="F230" s="43">
        <f t="shared" si="16"/>
        <v>0</v>
      </c>
      <c r="G230" s="43">
        <f t="shared" si="16"/>
        <v>0</v>
      </c>
      <c r="H230" s="43">
        <f t="shared" si="15"/>
        <v>8549.2592892070734</v>
      </c>
      <c r="I230" s="1"/>
    </row>
    <row r="231" spans="2:9" x14ac:dyDescent="0.2">
      <c r="B231" s="9" t="str">
        <f>$B$45</f>
        <v>Health Services</v>
      </c>
      <c r="C231" s="43">
        <f t="shared" si="16"/>
        <v>116364.91810309625</v>
      </c>
      <c r="D231" s="43">
        <f t="shared" si="16"/>
        <v>838369.56586444192</v>
      </c>
      <c r="E231" s="43">
        <f t="shared" si="16"/>
        <v>180546.18822670137</v>
      </c>
      <c r="F231" s="43">
        <f t="shared" si="16"/>
        <v>20382.915731564648</v>
      </c>
      <c r="G231" s="43">
        <f t="shared" si="16"/>
        <v>0</v>
      </c>
      <c r="H231" s="43">
        <f t="shared" si="15"/>
        <v>1155663.5879258043</v>
      </c>
      <c r="I231" s="1"/>
    </row>
    <row r="232" spans="2:9" x14ac:dyDescent="0.2">
      <c r="B232" s="9" t="str">
        <f>$B$46</f>
        <v>Pharmacy</v>
      </c>
      <c r="C232" s="43">
        <f t="shared" si="16"/>
        <v>0</v>
      </c>
      <c r="D232" s="43">
        <f t="shared" si="16"/>
        <v>0</v>
      </c>
      <c r="E232" s="43">
        <f t="shared" si="16"/>
        <v>0</v>
      </c>
      <c r="F232" s="43">
        <f t="shared" si="16"/>
        <v>0</v>
      </c>
      <c r="G232" s="43">
        <f t="shared" si="16"/>
        <v>0</v>
      </c>
      <c r="H232" s="43">
        <f t="shared" si="15"/>
        <v>0</v>
      </c>
      <c r="I232" s="1"/>
    </row>
    <row r="233" spans="2:9" x14ac:dyDescent="0.2">
      <c r="B233" s="9" t="str">
        <f>$B$47</f>
        <v>Business Administration</v>
      </c>
      <c r="C233" s="43">
        <f t="shared" si="16"/>
        <v>495762.04700413015</v>
      </c>
      <c r="D233" s="43">
        <f t="shared" si="16"/>
        <v>4148288.1708021727</v>
      </c>
      <c r="E233" s="43">
        <f t="shared" si="16"/>
        <v>990906.20974735892</v>
      </c>
      <c r="F233" s="43">
        <f t="shared" si="16"/>
        <v>79625.943162738316</v>
      </c>
      <c r="G233" s="43">
        <f t="shared" si="16"/>
        <v>0</v>
      </c>
      <c r="H233" s="43">
        <f t="shared" si="15"/>
        <v>5714582.3707164004</v>
      </c>
      <c r="I233" s="1"/>
    </row>
    <row r="234" spans="2:9" x14ac:dyDescent="0.2">
      <c r="B234" s="9" t="str">
        <f>$B$48</f>
        <v>Optometry</v>
      </c>
      <c r="C234" s="43">
        <f t="shared" si="16"/>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16411.802268145679</v>
      </c>
      <c r="E235" s="43">
        <f t="shared" si="16"/>
        <v>0</v>
      </c>
      <c r="F235" s="43">
        <f t="shared" si="16"/>
        <v>0</v>
      </c>
      <c r="G235" s="43">
        <f t="shared" si="16"/>
        <v>0</v>
      </c>
      <c r="H235" s="43">
        <f t="shared" si="15"/>
        <v>16411.802268145679</v>
      </c>
      <c r="I235" s="1"/>
    </row>
    <row r="236" spans="2:9" x14ac:dyDescent="0.2">
      <c r="B236" s="9" t="str">
        <f>$B$50</f>
        <v>Technology</v>
      </c>
      <c r="C236" s="43">
        <f t="shared" si="16"/>
        <v>114845.04978501501</v>
      </c>
      <c r="D236" s="43">
        <f t="shared" si="16"/>
        <v>163776.11013420374</v>
      </c>
      <c r="E236" s="43">
        <f t="shared" si="16"/>
        <v>71326.066982957287</v>
      </c>
      <c r="F236" s="43">
        <f t="shared" si="16"/>
        <v>0</v>
      </c>
      <c r="G236" s="43">
        <f t="shared" si="16"/>
        <v>0</v>
      </c>
      <c r="H236" s="43">
        <f t="shared" si="15"/>
        <v>349947.22690217604</v>
      </c>
      <c r="I236" s="1"/>
    </row>
    <row r="237" spans="2:9" x14ac:dyDescent="0.2">
      <c r="B237" s="9" t="str">
        <f>$B$51</f>
        <v>Nursing</v>
      </c>
      <c r="C237" s="43">
        <f t="shared" si="16"/>
        <v>289534.91459447955</v>
      </c>
      <c r="D237" s="43">
        <f t="shared" si="16"/>
        <v>8873861.4863863699</v>
      </c>
      <c r="E237" s="43">
        <f t="shared" si="16"/>
        <v>4859629.4189975653</v>
      </c>
      <c r="F237" s="43">
        <f t="shared" si="16"/>
        <v>189909.11730384626</v>
      </c>
      <c r="G237" s="43">
        <f t="shared" si="16"/>
        <v>0</v>
      </c>
      <c r="H237" s="43">
        <f t="shared" si="15"/>
        <v>14212934.937282261</v>
      </c>
      <c r="I237" s="1"/>
    </row>
    <row r="238" spans="2:9" x14ac:dyDescent="0.2">
      <c r="B238" s="39" t="str">
        <f>$B$52</f>
        <v>Totals</v>
      </c>
      <c r="C238" s="42">
        <f>SUM(C218:C237)</f>
        <v>11874731.169168862</v>
      </c>
      <c r="D238" s="42">
        <f>SUM(D218:D237)</f>
        <v>24744963.252306096</v>
      </c>
      <c r="E238" s="42">
        <f>SUM(E218:E237)</f>
        <v>13294286.477315513</v>
      </c>
      <c r="F238" s="42">
        <f>SUM(F218:F237)</f>
        <v>1426804.1012095255</v>
      </c>
      <c r="G238" s="42">
        <f>SUM(G218:G237)</f>
        <v>0</v>
      </c>
      <c r="H238" s="42">
        <f t="shared" si="15"/>
        <v>51340785</v>
      </c>
      <c r="I238" s="1"/>
    </row>
    <row r="239" spans="2:9" x14ac:dyDescent="0.2">
      <c r="B239" s="44"/>
      <c r="C239" s="45"/>
      <c r="D239" s="45"/>
      <c r="E239" s="45"/>
      <c r="F239" s="45"/>
      <c r="G239" s="45"/>
      <c r="H239" s="45"/>
      <c r="I239" s="1"/>
    </row>
    <row r="240" spans="2:9" ht="15" customHeight="1" x14ac:dyDescent="0.2">
      <c r="B240" s="28" t="s">
        <v>12</v>
      </c>
      <c r="C240" s="11"/>
      <c r="D240" s="11"/>
      <c r="E240" s="11"/>
      <c r="F240" s="11"/>
      <c r="G240" s="11"/>
      <c r="H240" s="17">
        <f>H16</f>
        <v>92663252</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$H$240*IF($H$25=0,0,C$25/$H$25)*IF(C$52=0,0,C32/C$52)</f>
        <v>10221410.806456964</v>
      </c>
      <c r="D243" s="42">
        <f t="shared" ref="C243:G252" si="17">$H$240*IF($H$25=0,0,D$25/$H$25)*IF(D$52=0,0,D32/D$52)</f>
        <v>7325547.0053878613</v>
      </c>
      <c r="E243" s="42">
        <f t="shared" si="17"/>
        <v>1182525.8885859675</v>
      </c>
      <c r="F243" s="42">
        <f t="shared" si="17"/>
        <v>454920.43366970704</v>
      </c>
      <c r="G243" s="42">
        <f t="shared" si="17"/>
        <v>0</v>
      </c>
      <c r="H243" s="42">
        <f>SUM(C243:G243)</f>
        <v>19184404.1341005</v>
      </c>
      <c r="I243" s="1"/>
    </row>
    <row r="244" spans="2:9" x14ac:dyDescent="0.2">
      <c r="B244" s="9" t="str">
        <f>$B$33</f>
        <v>Science</v>
      </c>
      <c r="C244" s="43">
        <f t="shared" si="17"/>
        <v>5212002.2674729545</v>
      </c>
      <c r="D244" s="43">
        <f t="shared" si="17"/>
        <v>3357305.8200047277</v>
      </c>
      <c r="E244" s="43">
        <f t="shared" si="17"/>
        <v>1574136.9218257605</v>
      </c>
      <c r="F244" s="43">
        <f t="shared" si="17"/>
        <v>406766.4627158459</v>
      </c>
      <c r="G244" s="43">
        <f t="shared" si="17"/>
        <v>0</v>
      </c>
      <c r="H244" s="43">
        <f t="shared" ref="H244:H263" si="18">SUM(C244:G244)</f>
        <v>10550211.472019289</v>
      </c>
      <c r="I244" s="1"/>
    </row>
    <row r="245" spans="2:9" x14ac:dyDescent="0.2">
      <c r="B245" s="9" t="str">
        <f>$B$34</f>
        <v>Fine Arts</v>
      </c>
      <c r="C245" s="43">
        <f t="shared" si="17"/>
        <v>1611263.0693983824</v>
      </c>
      <c r="D245" s="43">
        <f t="shared" si="17"/>
        <v>1391574.9989174805</v>
      </c>
      <c r="E245" s="43">
        <f t="shared" si="17"/>
        <v>139792.39768504578</v>
      </c>
      <c r="F245" s="43">
        <f t="shared" si="17"/>
        <v>0</v>
      </c>
      <c r="G245" s="43">
        <f t="shared" si="17"/>
        <v>0</v>
      </c>
      <c r="H245" s="43">
        <f t="shared" si="18"/>
        <v>3142630.4660009085</v>
      </c>
      <c r="I245" s="1"/>
    </row>
    <row r="246" spans="2:9" x14ac:dyDescent="0.2">
      <c r="B246" s="9" t="str">
        <f>$B$35</f>
        <v>Teacher Education</v>
      </c>
      <c r="C246" s="43">
        <f t="shared" si="17"/>
        <v>115955.62062173929</v>
      </c>
      <c r="D246" s="43">
        <f t="shared" si="17"/>
        <v>983050.54247252608</v>
      </c>
      <c r="E246" s="43">
        <f t="shared" si="17"/>
        <v>1941948.3895095438</v>
      </c>
      <c r="F246" s="43">
        <f t="shared" si="17"/>
        <v>126964.97310505631</v>
      </c>
      <c r="G246" s="43">
        <f t="shared" si="17"/>
        <v>0</v>
      </c>
      <c r="H246" s="43">
        <f t="shared" si="18"/>
        <v>3167919.5257088654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2121204.9140547547</v>
      </c>
      <c r="D248" s="43">
        <f t="shared" si="17"/>
        <v>4755175.3045048947</v>
      </c>
      <c r="E248" s="43">
        <f t="shared" si="17"/>
        <v>3871155.5974587998</v>
      </c>
      <c r="F248" s="43">
        <f t="shared" si="17"/>
        <v>1019308.9006879432</v>
      </c>
      <c r="G248" s="43">
        <f t="shared" si="17"/>
        <v>0</v>
      </c>
      <c r="H248" s="43">
        <f t="shared" si="18"/>
        <v>11766844.716706391</v>
      </c>
      <c r="I248" s="1"/>
    </row>
    <row r="249" spans="2:9" x14ac:dyDescent="0.2">
      <c r="B249" s="9" t="str">
        <f>$B$38</f>
        <v>Home Economics</v>
      </c>
      <c r="C249" s="43">
        <f t="shared" si="17"/>
        <v>13715.795440718301</v>
      </c>
      <c r="D249" s="43">
        <f t="shared" si="17"/>
        <v>161805.30586082634</v>
      </c>
      <c r="E249" s="43">
        <f t="shared" si="17"/>
        <v>0</v>
      </c>
      <c r="F249" s="43">
        <f t="shared" si="17"/>
        <v>0</v>
      </c>
      <c r="G249" s="43">
        <f t="shared" si="17"/>
        <v>0</v>
      </c>
      <c r="H249" s="43">
        <f t="shared" si="18"/>
        <v>175521.10130154464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286660.12471101247</v>
      </c>
      <c r="D251" s="43">
        <f t="shared" si="17"/>
        <v>1341959.6419715979</v>
      </c>
      <c r="E251" s="43">
        <f t="shared" si="17"/>
        <v>4270820.0190433031</v>
      </c>
      <c r="F251" s="43">
        <f t="shared" si="17"/>
        <v>43966.669131786286</v>
      </c>
      <c r="G251" s="43">
        <f t="shared" si="17"/>
        <v>0</v>
      </c>
      <c r="H251" s="43">
        <f t="shared" si="18"/>
        <v>5943406.4548577005</v>
      </c>
      <c r="I251" s="1"/>
    </row>
    <row r="252" spans="2:9" x14ac:dyDescent="0.2">
      <c r="B252" s="9" t="str">
        <f>$B$41</f>
        <v>Library Science</v>
      </c>
      <c r="C252" s="43">
        <f t="shared" si="17"/>
        <v>0</v>
      </c>
      <c r="D252" s="43">
        <f t="shared" si="17"/>
        <v>3332.3747202458517</v>
      </c>
      <c r="E252" s="43">
        <f t="shared" si="17"/>
        <v>0</v>
      </c>
      <c r="F252" s="43">
        <f t="shared" si="17"/>
        <v>0</v>
      </c>
      <c r="G252" s="43">
        <f t="shared" si="17"/>
        <v>0</v>
      </c>
      <c r="H252" s="43">
        <f t="shared" si="18"/>
        <v>3332.3747202458517</v>
      </c>
      <c r="I252" s="1"/>
    </row>
    <row r="253" spans="2:9" x14ac:dyDescent="0.2">
      <c r="B253" s="9" t="str">
        <f>$B$42</f>
        <v>Veterinary Science</v>
      </c>
      <c r="C253" s="43">
        <f t="shared" ref="C253:G262" si="19">$H$240*IF($H$25=0,0,C$25/$H$25)*IF(C$52=0,0,C42/C$52)</f>
        <v>0</v>
      </c>
      <c r="D253" s="43">
        <f t="shared" si="19"/>
        <v>0</v>
      </c>
      <c r="E253" s="43">
        <f t="shared" si="19"/>
        <v>0</v>
      </c>
      <c r="F253" s="43">
        <f t="shared" si="19"/>
        <v>0</v>
      </c>
      <c r="G253" s="43">
        <f t="shared" si="19"/>
        <v>0</v>
      </c>
      <c r="H253" s="43">
        <f t="shared" si="18"/>
        <v>0</v>
      </c>
      <c r="I253" s="1"/>
    </row>
    <row r="254" spans="2:9" x14ac:dyDescent="0.2">
      <c r="B254" s="9" t="str">
        <f>$B$43</f>
        <v>Vocational Training</v>
      </c>
      <c r="C254" s="43">
        <f t="shared" si="19"/>
        <v>0</v>
      </c>
      <c r="D254" s="43">
        <f t="shared" si="19"/>
        <v>0</v>
      </c>
      <c r="E254" s="43">
        <f t="shared" si="19"/>
        <v>0</v>
      </c>
      <c r="F254" s="43">
        <f t="shared" si="19"/>
        <v>0</v>
      </c>
      <c r="G254" s="43">
        <f t="shared" si="19"/>
        <v>0</v>
      </c>
      <c r="H254" s="43">
        <f t="shared" si="18"/>
        <v>0</v>
      </c>
      <c r="I254" s="1"/>
    </row>
    <row r="255" spans="2:9" x14ac:dyDescent="0.2">
      <c r="B255" s="9" t="str">
        <f>$B$44</f>
        <v>Physical Training</v>
      </c>
      <c r="C255" s="43">
        <f t="shared" si="19"/>
        <v>15430.269870808088</v>
      </c>
      <c r="D255" s="43">
        <f t="shared" si="19"/>
        <v>0</v>
      </c>
      <c r="E255" s="43">
        <f t="shared" si="19"/>
        <v>0</v>
      </c>
      <c r="F255" s="43">
        <f t="shared" si="19"/>
        <v>0</v>
      </c>
      <c r="G255" s="43">
        <f t="shared" si="19"/>
        <v>0</v>
      </c>
      <c r="H255" s="43">
        <f t="shared" si="18"/>
        <v>15430.269870808088</v>
      </c>
      <c r="I255" s="1"/>
    </row>
    <row r="256" spans="2:9" x14ac:dyDescent="0.2">
      <c r="B256" s="9" t="str">
        <f>$B$45</f>
        <v>Health Services</v>
      </c>
      <c r="C256" s="43">
        <f t="shared" si="19"/>
        <v>210023.11768599896</v>
      </c>
      <c r="D256" s="43">
        <f t="shared" si="19"/>
        <v>1513144.9655634868</v>
      </c>
      <c r="E256" s="43">
        <f t="shared" si="19"/>
        <v>325861.72839566559</v>
      </c>
      <c r="F256" s="43">
        <f t="shared" si="19"/>
        <v>36788.43743680077</v>
      </c>
      <c r="G256" s="43">
        <f t="shared" si="19"/>
        <v>0</v>
      </c>
      <c r="H256" s="43">
        <f t="shared" si="18"/>
        <v>2085818.249081952</v>
      </c>
      <c r="I256" s="1"/>
    </row>
    <row r="257" spans="2:9" x14ac:dyDescent="0.2">
      <c r="B257" s="9" t="str">
        <f>$B$46</f>
        <v>Pharmacy</v>
      </c>
      <c r="C257" s="43">
        <f t="shared" si="19"/>
        <v>0</v>
      </c>
      <c r="D257" s="43">
        <f t="shared" si="19"/>
        <v>0</v>
      </c>
      <c r="E257" s="43">
        <f t="shared" si="19"/>
        <v>0</v>
      </c>
      <c r="F257" s="43">
        <f t="shared" si="19"/>
        <v>0</v>
      </c>
      <c r="G257" s="43">
        <f t="shared" si="19"/>
        <v>0</v>
      </c>
      <c r="H257" s="43">
        <f t="shared" si="18"/>
        <v>0</v>
      </c>
      <c r="I257" s="1"/>
    </row>
    <row r="258" spans="2:9" x14ac:dyDescent="0.2">
      <c r="B258" s="9" t="str">
        <f>$B$47</f>
        <v>Business Administration</v>
      </c>
      <c r="C258" s="43">
        <f t="shared" si="19"/>
        <v>894784.20506386005</v>
      </c>
      <c r="D258" s="43">
        <f t="shared" si="19"/>
        <v>7487105.4686768185</v>
      </c>
      <c r="E258" s="43">
        <f t="shared" si="19"/>
        <v>1788453.2116558866</v>
      </c>
      <c r="F258" s="43">
        <f t="shared" si="19"/>
        <v>143714.18039335584</v>
      </c>
      <c r="G258" s="43">
        <f t="shared" si="19"/>
        <v>0</v>
      </c>
      <c r="H258" s="43">
        <f t="shared" si="18"/>
        <v>10314057.065789919</v>
      </c>
      <c r="I258" s="1"/>
    </row>
    <row r="259" spans="2:9" x14ac:dyDescent="0.2">
      <c r="B259" s="9" t="str">
        <f>$B$48</f>
        <v>Optometry</v>
      </c>
      <c r="C259" s="43">
        <f t="shared" si="19"/>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29621.108624407567</v>
      </c>
      <c r="E260" s="43">
        <f t="shared" si="19"/>
        <v>0</v>
      </c>
      <c r="F260" s="43">
        <f t="shared" si="19"/>
        <v>0</v>
      </c>
      <c r="G260" s="43">
        <f t="shared" si="19"/>
        <v>0</v>
      </c>
      <c r="H260" s="43">
        <f t="shared" si="18"/>
        <v>29621.108624407567</v>
      </c>
      <c r="I260" s="1"/>
    </row>
    <row r="261" spans="2:9" x14ac:dyDescent="0.2">
      <c r="B261" s="9" t="str">
        <f>$B$50</f>
        <v>Technology</v>
      </c>
      <c r="C261" s="43">
        <f t="shared" si="19"/>
        <v>207279.95859785532</v>
      </c>
      <c r="D261" s="43">
        <f t="shared" si="19"/>
        <v>295593.97981440049</v>
      </c>
      <c r="E261" s="43">
        <f t="shared" si="19"/>
        <v>128734.01368932419</v>
      </c>
      <c r="F261" s="43">
        <f t="shared" si="19"/>
        <v>0</v>
      </c>
      <c r="G261" s="43">
        <f t="shared" si="19"/>
        <v>0</v>
      </c>
      <c r="H261" s="43">
        <f t="shared" si="18"/>
        <v>631607.95210157998</v>
      </c>
      <c r="I261" s="1"/>
    </row>
    <row r="262" spans="2:9" x14ac:dyDescent="0.2">
      <c r="B262" s="9" t="str">
        <f>$B$51</f>
        <v>Nursing</v>
      </c>
      <c r="C262" s="43">
        <f t="shared" si="19"/>
        <v>522571.80629136728</v>
      </c>
      <c r="D262" s="43">
        <f t="shared" si="19"/>
        <v>16016133.433217172</v>
      </c>
      <c r="E262" s="43">
        <f t="shared" si="19"/>
        <v>8770981.3061717879</v>
      </c>
      <c r="F262" s="43">
        <f t="shared" si="19"/>
        <v>342760.5634355584</v>
      </c>
      <c r="G262" s="43">
        <f t="shared" si="19"/>
        <v>0</v>
      </c>
      <c r="H262" s="43">
        <f t="shared" si="18"/>
        <v>25652447.109115887</v>
      </c>
      <c r="I262" s="1"/>
    </row>
    <row r="263" spans="2:9" x14ac:dyDescent="0.2">
      <c r="B263" s="39" t="str">
        <f>$B$52</f>
        <v>Totals</v>
      </c>
      <c r="C263" s="42">
        <f>SUM(C243:C262)</f>
        <v>21432301.955666415</v>
      </c>
      <c r="D263" s="42">
        <f>SUM(D243:D262)</f>
        <v>44661349.949736446</v>
      </c>
      <c r="E263" s="42">
        <f>SUM(E243:E262)</f>
        <v>23994409.474021085</v>
      </c>
      <c r="F263" s="42">
        <f>SUM(F243:F262)</f>
        <v>2575190.6205760534</v>
      </c>
      <c r="G263" s="42">
        <f>SUM(G243:G262)</f>
        <v>0</v>
      </c>
      <c r="H263" s="42">
        <f t="shared" si="18"/>
        <v>92663252</v>
      </c>
      <c r="I263" s="54"/>
    </row>
    <row r="264" spans="2:9" x14ac:dyDescent="0.2">
      <c r="B264" s="378"/>
      <c r="C264" s="378"/>
      <c r="D264" s="378"/>
      <c r="E264" s="378"/>
      <c r="F264" s="378"/>
      <c r="G264" s="378"/>
      <c r="H264" s="379"/>
      <c r="I264" s="53"/>
    </row>
    <row r="265" spans="2:9" ht="15" customHeight="1" x14ac:dyDescent="0.2">
      <c r="B265" s="176" t="s">
        <v>238</v>
      </c>
      <c r="C265" s="11"/>
      <c r="D265" s="11"/>
      <c r="E265" s="11"/>
      <c r="F265" s="11"/>
      <c r="G265" s="11"/>
      <c r="H265" s="17"/>
    </row>
    <row r="266" spans="2:9" ht="45" customHeight="1" thickBot="1" x14ac:dyDescent="0.25">
      <c r="B266" s="361" t="s">
        <v>239</v>
      </c>
      <c r="C266" s="361"/>
      <c r="D266" s="361"/>
      <c r="E266" s="361"/>
      <c r="F266" s="361"/>
      <c r="G266" s="361"/>
      <c r="H266" s="361"/>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77" si="20">C243+C218+C193+C168+C116</f>
        <v>37833725.447502248</v>
      </c>
      <c r="D268" s="42">
        <f t="shared" si="20"/>
        <v>30282503.718463406</v>
      </c>
      <c r="E268" s="42">
        <f t="shared" si="20"/>
        <v>11175406.753245607</v>
      </c>
      <c r="F268" s="42">
        <f t="shared" si="20"/>
        <v>7121533.5418548025</v>
      </c>
      <c r="G268" s="42">
        <f t="shared" si="20"/>
        <v>0</v>
      </c>
      <c r="H268" s="42">
        <f>SUM(C268:G268)</f>
        <v>86413169.461066052</v>
      </c>
      <c r="I268" s="1"/>
    </row>
    <row r="269" spans="2:9" x14ac:dyDescent="0.2">
      <c r="B269" s="9" t="str">
        <f>$B$33</f>
        <v>Science</v>
      </c>
      <c r="C269" s="43">
        <f t="shared" si="20"/>
        <v>25710899.494243346</v>
      </c>
      <c r="D269" s="43">
        <f t="shared" si="20"/>
        <v>19100457.068904299</v>
      </c>
      <c r="E269" s="43">
        <f t="shared" si="20"/>
        <v>16687158.339904945</v>
      </c>
      <c r="F269" s="43">
        <f t="shared" si="20"/>
        <v>11634195.867128</v>
      </c>
      <c r="G269" s="43">
        <f t="shared" si="20"/>
        <v>0</v>
      </c>
      <c r="H269" s="43">
        <f t="shared" ref="H269:H288" si="21">SUM(C269:G269)</f>
        <v>73132710.770180598</v>
      </c>
      <c r="I269" s="1"/>
    </row>
    <row r="270" spans="2:9" x14ac:dyDescent="0.2">
      <c r="B270" s="9" t="str">
        <f>$B$34</f>
        <v>Fine Arts</v>
      </c>
      <c r="C270" s="43">
        <f t="shared" si="20"/>
        <v>8167089.8987819478</v>
      </c>
      <c r="D270" s="43">
        <f t="shared" si="20"/>
        <v>7461657.999266685</v>
      </c>
      <c r="E270" s="43">
        <f t="shared" si="20"/>
        <v>2548314.5091008218</v>
      </c>
      <c r="F270" s="43">
        <f t="shared" si="20"/>
        <v>0</v>
      </c>
      <c r="G270" s="43">
        <f t="shared" si="20"/>
        <v>0</v>
      </c>
      <c r="H270" s="43">
        <f t="shared" si="21"/>
        <v>18177062.407149453</v>
      </c>
      <c r="I270" s="1"/>
    </row>
    <row r="271" spans="2:9" x14ac:dyDescent="0.2">
      <c r="B271" s="9" t="str">
        <f>$B$35</f>
        <v>Teacher Education</v>
      </c>
      <c r="C271" s="43">
        <f t="shared" si="20"/>
        <v>742754.84029504738</v>
      </c>
      <c r="D271" s="43">
        <f t="shared" si="20"/>
        <v>3776894.8396286517</v>
      </c>
      <c r="E271" s="43">
        <f t="shared" si="20"/>
        <v>6446889.78905393</v>
      </c>
      <c r="F271" s="43">
        <f t="shared" si="20"/>
        <v>1742497.30982613</v>
      </c>
      <c r="G271" s="43">
        <f t="shared" si="20"/>
        <v>0</v>
      </c>
      <c r="H271" s="43">
        <f t="shared" si="21"/>
        <v>12709036.77880376</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20812665.346068483</v>
      </c>
      <c r="D273" s="43">
        <f t="shared" si="20"/>
        <v>34586592.715988651</v>
      </c>
      <c r="E273" s="43">
        <f t="shared" si="20"/>
        <v>41818211.709524855</v>
      </c>
      <c r="F273" s="43">
        <f t="shared" si="20"/>
        <v>30869329.662955273</v>
      </c>
      <c r="G273" s="43">
        <f t="shared" si="20"/>
        <v>0</v>
      </c>
      <c r="H273" s="43">
        <f t="shared" si="21"/>
        <v>128086799.43453726</v>
      </c>
      <c r="I273" s="1"/>
    </row>
    <row r="274" spans="2:9" x14ac:dyDescent="0.2">
      <c r="B274" s="9" t="str">
        <f>$B$38</f>
        <v>Home Economics</v>
      </c>
      <c r="C274" s="43">
        <f t="shared" si="20"/>
        <v>34003.327783222921</v>
      </c>
      <c r="D274" s="43">
        <f t="shared" si="20"/>
        <v>569141.29835472372</v>
      </c>
      <c r="E274" s="43">
        <f t="shared" si="20"/>
        <v>0</v>
      </c>
      <c r="F274" s="43">
        <f t="shared" si="20"/>
        <v>0</v>
      </c>
      <c r="G274" s="43">
        <f t="shared" si="20"/>
        <v>0</v>
      </c>
      <c r="H274" s="43">
        <f t="shared" si="21"/>
        <v>603144.62613794662</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1538610.5840124406</v>
      </c>
      <c r="D276" s="43">
        <f t="shared" si="20"/>
        <v>4415041.4236445427</v>
      </c>
      <c r="E276" s="43">
        <f t="shared" si="20"/>
        <v>14860317.824489925</v>
      </c>
      <c r="F276" s="43">
        <f t="shared" si="20"/>
        <v>1091224.3608923797</v>
      </c>
      <c r="G276" s="43">
        <f t="shared" si="20"/>
        <v>0</v>
      </c>
      <c r="H276" s="43">
        <f t="shared" si="21"/>
        <v>21905194.193039291</v>
      </c>
      <c r="I276" s="1"/>
    </row>
    <row r="277" spans="2:9" x14ac:dyDescent="0.2">
      <c r="B277" s="9" t="str">
        <f>$B$41</f>
        <v>Library Science</v>
      </c>
      <c r="C277" s="43">
        <f t="shared" si="20"/>
        <v>0</v>
      </c>
      <c r="D277" s="43">
        <f t="shared" si="20"/>
        <v>22079.228031066708</v>
      </c>
      <c r="E277" s="43">
        <f t="shared" si="20"/>
        <v>0</v>
      </c>
      <c r="F277" s="43">
        <f t="shared" si="20"/>
        <v>0</v>
      </c>
      <c r="G277" s="43">
        <f t="shared" si="20"/>
        <v>0</v>
      </c>
      <c r="H277" s="43">
        <f t="shared" si="21"/>
        <v>22079.228031066708</v>
      </c>
      <c r="I277" s="1"/>
    </row>
    <row r="278" spans="2:9" x14ac:dyDescent="0.2">
      <c r="B278" s="9" t="str">
        <f>$B$42</f>
        <v>Veterinary Science</v>
      </c>
      <c r="C278" s="43">
        <f t="shared" ref="C278:G287" si="22">C253+C228+C203+C178+C126</f>
        <v>0</v>
      </c>
      <c r="D278" s="43">
        <f t="shared" si="22"/>
        <v>0</v>
      </c>
      <c r="E278" s="43">
        <f t="shared" si="22"/>
        <v>0</v>
      </c>
      <c r="F278" s="43">
        <f t="shared" si="22"/>
        <v>0</v>
      </c>
      <c r="G278" s="43">
        <f t="shared" si="22"/>
        <v>0</v>
      </c>
      <c r="H278" s="43">
        <f t="shared" si="21"/>
        <v>0</v>
      </c>
      <c r="I278" s="1"/>
    </row>
    <row r="279" spans="2:9" x14ac:dyDescent="0.2">
      <c r="B279" s="9" t="str">
        <f>$B$43</f>
        <v>Vocational Training</v>
      </c>
      <c r="C279" s="43">
        <f t="shared" si="22"/>
        <v>0</v>
      </c>
      <c r="D279" s="43">
        <f t="shared" si="22"/>
        <v>0</v>
      </c>
      <c r="E279" s="43">
        <f t="shared" si="22"/>
        <v>0</v>
      </c>
      <c r="F279" s="43">
        <f t="shared" si="22"/>
        <v>0</v>
      </c>
      <c r="G279" s="43">
        <f t="shared" si="22"/>
        <v>0</v>
      </c>
      <c r="H279" s="43">
        <f t="shared" si="21"/>
        <v>0</v>
      </c>
      <c r="I279" s="1"/>
    </row>
    <row r="280" spans="2:9" x14ac:dyDescent="0.2">
      <c r="B280" s="9" t="str">
        <f>$B$44</f>
        <v>Physical Training</v>
      </c>
      <c r="C280" s="43">
        <f t="shared" si="22"/>
        <v>23979.529160015161</v>
      </c>
      <c r="D280" s="43">
        <f t="shared" si="22"/>
        <v>0</v>
      </c>
      <c r="E280" s="43">
        <f t="shared" si="22"/>
        <v>0</v>
      </c>
      <c r="F280" s="43">
        <f t="shared" si="22"/>
        <v>0</v>
      </c>
      <c r="G280" s="43">
        <f t="shared" si="22"/>
        <v>0</v>
      </c>
      <c r="H280" s="43">
        <f t="shared" si="21"/>
        <v>23979.529160015161</v>
      </c>
      <c r="I280" s="1"/>
    </row>
    <row r="281" spans="2:9" x14ac:dyDescent="0.2">
      <c r="B281" s="9" t="str">
        <f>$B$45</f>
        <v>Health Services</v>
      </c>
      <c r="C281" s="43">
        <f t="shared" si="22"/>
        <v>566047.00280585897</v>
      </c>
      <c r="D281" s="43">
        <f t="shared" si="22"/>
        <v>3463146.3740290068</v>
      </c>
      <c r="E281" s="43">
        <f t="shared" si="22"/>
        <v>1353791.777072127</v>
      </c>
      <c r="F281" s="43">
        <f t="shared" si="22"/>
        <v>639503.3048102319</v>
      </c>
      <c r="G281" s="43">
        <f t="shared" si="22"/>
        <v>0</v>
      </c>
      <c r="H281" s="43">
        <f t="shared" si="21"/>
        <v>6022488.4587172242</v>
      </c>
      <c r="I281" s="1"/>
    </row>
    <row r="282" spans="2:9" x14ac:dyDescent="0.2">
      <c r="B282" s="9" t="str">
        <f>$B$46</f>
        <v>Pharmacy</v>
      </c>
      <c r="C282" s="43">
        <f t="shared" si="22"/>
        <v>0</v>
      </c>
      <c r="D282" s="43">
        <f t="shared" si="22"/>
        <v>0</v>
      </c>
      <c r="E282" s="43">
        <f t="shared" si="22"/>
        <v>0</v>
      </c>
      <c r="F282" s="43">
        <f t="shared" si="22"/>
        <v>0</v>
      </c>
      <c r="G282" s="43">
        <f t="shared" si="22"/>
        <v>0</v>
      </c>
      <c r="H282" s="43">
        <f t="shared" si="21"/>
        <v>0</v>
      </c>
      <c r="I282" s="1"/>
    </row>
    <row r="283" spans="2:9" x14ac:dyDescent="0.2">
      <c r="B283" s="9" t="str">
        <f>$B$47</f>
        <v>Business Administration</v>
      </c>
      <c r="C283" s="43">
        <f t="shared" si="22"/>
        <v>5309110.3469844246</v>
      </c>
      <c r="D283" s="43">
        <f t="shared" si="22"/>
        <v>27430920.01963846</v>
      </c>
      <c r="E283" s="43">
        <f t="shared" si="22"/>
        <v>14985566.879632</v>
      </c>
      <c r="F283" s="43">
        <f t="shared" si="22"/>
        <v>6892340.6850369545</v>
      </c>
      <c r="G283" s="43">
        <f t="shared" si="22"/>
        <v>0</v>
      </c>
      <c r="H283" s="43">
        <f t="shared" si="21"/>
        <v>54617937.931291841</v>
      </c>
      <c r="I283" s="1"/>
    </row>
    <row r="284" spans="2:9" x14ac:dyDescent="0.2">
      <c r="B284" s="9" t="str">
        <f>$B$48</f>
        <v>Optometry</v>
      </c>
      <c r="C284" s="43">
        <f t="shared" si="22"/>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106524.62809830348</v>
      </c>
      <c r="E285" s="43">
        <f t="shared" si="22"/>
        <v>0</v>
      </c>
      <c r="F285" s="43">
        <f t="shared" si="22"/>
        <v>0</v>
      </c>
      <c r="G285" s="43">
        <f t="shared" si="22"/>
        <v>0</v>
      </c>
      <c r="H285" s="43">
        <f t="shared" si="21"/>
        <v>106524.62809830348</v>
      </c>
      <c r="I285" s="1"/>
    </row>
    <row r="286" spans="2:9" x14ac:dyDescent="0.2">
      <c r="B286" s="9" t="str">
        <f>$B$50</f>
        <v>Technology</v>
      </c>
      <c r="C286" s="43">
        <f t="shared" si="22"/>
        <v>2554623.3063100055</v>
      </c>
      <c r="D286" s="43">
        <f t="shared" si="22"/>
        <v>3207054.2115310417</v>
      </c>
      <c r="E286" s="43">
        <f t="shared" si="22"/>
        <v>999089.06216533843</v>
      </c>
      <c r="F286" s="43">
        <f t="shared" si="22"/>
        <v>0</v>
      </c>
      <c r="G286" s="43">
        <f t="shared" si="22"/>
        <v>0</v>
      </c>
      <c r="H286" s="43">
        <f t="shared" si="21"/>
        <v>6760766.5800063852</v>
      </c>
      <c r="I286" s="1"/>
    </row>
    <row r="287" spans="2:9" x14ac:dyDescent="0.2">
      <c r="B287" s="9" t="str">
        <f>$B$51</f>
        <v>Nursing</v>
      </c>
      <c r="C287" s="43">
        <f t="shared" si="22"/>
        <v>2718421.2932378761</v>
      </c>
      <c r="D287" s="43">
        <f t="shared" si="22"/>
        <v>43453254.053106382</v>
      </c>
      <c r="E287" s="43">
        <f t="shared" si="22"/>
        <v>28685529.549054705</v>
      </c>
      <c r="F287" s="43">
        <f t="shared" si="22"/>
        <v>5297751.4883818356</v>
      </c>
      <c r="G287" s="43">
        <f t="shared" si="22"/>
        <v>0</v>
      </c>
      <c r="H287" s="43">
        <f t="shared" si="21"/>
        <v>80154956.383780807</v>
      </c>
      <c r="I287" s="1"/>
    </row>
    <row r="288" spans="2:9" x14ac:dyDescent="0.2">
      <c r="B288" s="39" t="str">
        <f>$B$52</f>
        <v>Totals</v>
      </c>
      <c r="C288" s="42">
        <f>SUM(C268:C287)</f>
        <v>106011930.4171849</v>
      </c>
      <c r="D288" s="42">
        <f>SUM(D268:D287)</f>
        <v>177875267.57868522</v>
      </c>
      <c r="E288" s="42">
        <f>SUM(E268:E287)</f>
        <v>139560276.19324425</v>
      </c>
      <c r="F288" s="42">
        <f>SUM(F268:F287)</f>
        <v>65288376.220885605</v>
      </c>
      <c r="G288" s="42">
        <f>SUM(G268:G287)</f>
        <v>0</v>
      </c>
      <c r="H288" s="42">
        <f t="shared" si="21"/>
        <v>488735850.40999997</v>
      </c>
      <c r="I288" s="92"/>
    </row>
    <row r="289" spans="2:9" x14ac:dyDescent="0.2">
      <c r="H289" s="58"/>
    </row>
    <row r="290" spans="2:9" ht="15" customHeight="1" x14ac:dyDescent="0.2">
      <c r="B290" s="176" t="s">
        <v>227</v>
      </c>
      <c r="C290" s="11"/>
      <c r="D290" s="11"/>
      <c r="E290" s="11"/>
      <c r="F290" s="11"/>
      <c r="G290" s="11"/>
      <c r="H290" s="17"/>
    </row>
    <row r="291" spans="2:9" ht="30" customHeight="1" thickBot="1" x14ac:dyDescent="0.25">
      <c r="B291" s="361" t="s">
        <v>240</v>
      </c>
      <c r="C291" s="361"/>
      <c r="D291" s="361"/>
      <c r="E291" s="361"/>
      <c r="F291" s="361"/>
      <c r="G291" s="361"/>
      <c r="H291" s="361"/>
    </row>
    <row r="292" spans="2:9" ht="15" thickBot="1" x14ac:dyDescent="0.25">
      <c r="B292" s="68" t="s">
        <v>32</v>
      </c>
      <c r="C292" s="69" t="s">
        <v>26</v>
      </c>
      <c r="D292" s="69" t="s">
        <v>27</v>
      </c>
      <c r="E292" s="69" t="s">
        <v>28</v>
      </c>
      <c r="F292" s="69" t="s">
        <v>29</v>
      </c>
      <c r="G292" s="69" t="s">
        <v>30</v>
      </c>
      <c r="H292" s="70" t="s">
        <v>1</v>
      </c>
      <c r="I292" s="1"/>
    </row>
    <row r="293" spans="2:9" x14ac:dyDescent="0.2">
      <c r="B293" s="9" t="str">
        <f>$B$32</f>
        <v>Liberal Arts</v>
      </c>
      <c r="C293" s="40">
        <f>IF(C32=0,0,C268/C32)</f>
        <v>211.53294818429592</v>
      </c>
      <c r="D293" s="40">
        <f t="shared" ref="C293:H302" si="23">IF(D32=0,0,D268/D32)</f>
        <v>510.20156549623289</v>
      </c>
      <c r="E293" s="40">
        <f t="shared" si="23"/>
        <v>1135.942951132914</v>
      </c>
      <c r="F293" s="40">
        <f t="shared" si="23"/>
        <v>2341.0695403861941</v>
      </c>
      <c r="G293" s="41">
        <f t="shared" si="23"/>
        <v>0</v>
      </c>
      <c r="H293" s="42">
        <f t="shared" si="23"/>
        <v>344.15354500223447</v>
      </c>
      <c r="I293" s="1"/>
    </row>
    <row r="294" spans="2:9" x14ac:dyDescent="0.2">
      <c r="B294" s="9" t="str">
        <f>$B$33</f>
        <v>Science</v>
      </c>
      <c r="C294" s="40">
        <f t="shared" si="23"/>
        <v>281.91775761231742</v>
      </c>
      <c r="D294" s="40">
        <f t="shared" si="23"/>
        <v>702.17105613206013</v>
      </c>
      <c r="E294" s="40">
        <f t="shared" si="23"/>
        <v>1274.2179550935359</v>
      </c>
      <c r="F294" s="40">
        <f t="shared" si="23"/>
        <v>4277.2778923264705</v>
      </c>
      <c r="G294" s="41">
        <f t="shared" si="23"/>
        <v>0</v>
      </c>
      <c r="H294" s="43">
        <f t="shared" si="23"/>
        <v>544.88005163376442</v>
      </c>
      <c r="I294" s="1"/>
    </row>
    <row r="295" spans="2:9" x14ac:dyDescent="0.2">
      <c r="B295" s="9" t="str">
        <f>$B$34</f>
        <v>Fine Arts</v>
      </c>
      <c r="C295" s="40">
        <f t="shared" si="23"/>
        <v>289.67474990359466</v>
      </c>
      <c r="D295" s="40">
        <f t="shared" si="23"/>
        <v>661.78784915890776</v>
      </c>
      <c r="E295" s="40">
        <f t="shared" si="23"/>
        <v>2191.1560697341547</v>
      </c>
      <c r="F295" s="40">
        <f t="shared" si="23"/>
        <v>0</v>
      </c>
      <c r="G295" s="41">
        <f t="shared" si="23"/>
        <v>0</v>
      </c>
      <c r="H295" s="43">
        <f t="shared" si="23"/>
        <v>447.35829905368803</v>
      </c>
      <c r="I295" s="1"/>
    </row>
    <row r="296" spans="2:9" x14ac:dyDescent="0.2">
      <c r="B296" s="9" t="str">
        <f>$B$35</f>
        <v>Teacher Education</v>
      </c>
      <c r="C296" s="40">
        <f t="shared" si="23"/>
        <v>366.06941364960443</v>
      </c>
      <c r="D296" s="40">
        <f t="shared" si="23"/>
        <v>474.18642054345912</v>
      </c>
      <c r="E296" s="40">
        <f t="shared" si="23"/>
        <v>399.03997208801252</v>
      </c>
      <c r="F296" s="40">
        <f t="shared" si="23"/>
        <v>2052.4114367798938</v>
      </c>
      <c r="G296" s="41">
        <f t="shared" si="23"/>
        <v>0</v>
      </c>
      <c r="H296" s="43">
        <f t="shared" si="23"/>
        <v>470.72250004828919</v>
      </c>
      <c r="I296" s="1"/>
    </row>
    <row r="297" spans="2:9" x14ac:dyDescent="0.2">
      <c r="B297" s="9" t="str">
        <f>$B$36</f>
        <v>Agriculture</v>
      </c>
      <c r="C297" s="40">
        <f t="shared" si="23"/>
        <v>0</v>
      </c>
      <c r="D297" s="40">
        <f t="shared" si="23"/>
        <v>0</v>
      </c>
      <c r="E297" s="40">
        <f t="shared" si="23"/>
        <v>0</v>
      </c>
      <c r="F297" s="40">
        <f t="shared" si="23"/>
        <v>0</v>
      </c>
      <c r="G297" s="41">
        <f t="shared" si="23"/>
        <v>0</v>
      </c>
      <c r="H297" s="43">
        <f t="shared" si="23"/>
        <v>0</v>
      </c>
      <c r="I297" s="1"/>
    </row>
    <row r="298" spans="2:9" x14ac:dyDescent="0.2">
      <c r="B298" s="9" t="str">
        <f>$B$37</f>
        <v>Engineering</v>
      </c>
      <c r="C298" s="40">
        <f t="shared" si="23"/>
        <v>560.7313453691969</v>
      </c>
      <c r="D298" s="40">
        <f t="shared" si="23"/>
        <v>897.70018469654929</v>
      </c>
      <c r="E298" s="40">
        <f t="shared" si="23"/>
        <v>1298.460277883775</v>
      </c>
      <c r="F298" s="40">
        <f t="shared" si="23"/>
        <v>4528.9509482035319</v>
      </c>
      <c r="G298" s="41">
        <f t="shared" si="23"/>
        <v>0</v>
      </c>
      <c r="H298" s="43">
        <f t="shared" si="23"/>
        <v>1117.032794391911</v>
      </c>
      <c r="I298" s="1"/>
    </row>
    <row r="299" spans="2:9" x14ac:dyDescent="0.2">
      <c r="B299" s="9" t="str">
        <f>$B$38</f>
        <v>Home Economics</v>
      </c>
      <c r="C299" s="40">
        <f t="shared" si="23"/>
        <v>141.6805324300955</v>
      </c>
      <c r="D299" s="40">
        <f t="shared" si="23"/>
        <v>434.1276112545566</v>
      </c>
      <c r="E299" s="40">
        <f t="shared" si="23"/>
        <v>0</v>
      </c>
      <c r="F299" s="40">
        <f t="shared" si="23"/>
        <v>0</v>
      </c>
      <c r="G299" s="41">
        <f t="shared" si="23"/>
        <v>0</v>
      </c>
      <c r="H299" s="43">
        <f t="shared" si="23"/>
        <v>388.87467836102297</v>
      </c>
      <c r="I299" s="1"/>
    </row>
    <row r="300" spans="2:9" x14ac:dyDescent="0.2">
      <c r="B300" s="9" t="str">
        <f>$B$39</f>
        <v>Law</v>
      </c>
      <c r="C300" s="40">
        <f t="shared" si="23"/>
        <v>0</v>
      </c>
      <c r="D300" s="40">
        <f t="shared" si="23"/>
        <v>0</v>
      </c>
      <c r="E300" s="40">
        <f t="shared" si="23"/>
        <v>0</v>
      </c>
      <c r="F300" s="40">
        <f t="shared" si="23"/>
        <v>0</v>
      </c>
      <c r="G300" s="41">
        <f t="shared" si="23"/>
        <v>0</v>
      </c>
      <c r="H300" s="43">
        <f t="shared" si="23"/>
        <v>0</v>
      </c>
      <c r="I300" s="1"/>
    </row>
    <row r="301" spans="2:9" x14ac:dyDescent="0.2">
      <c r="B301" s="9" t="str">
        <f>$B$40</f>
        <v>Social Service</v>
      </c>
      <c r="C301" s="40">
        <f t="shared" si="23"/>
        <v>306.74054705192196</v>
      </c>
      <c r="D301" s="40">
        <f t="shared" si="23"/>
        <v>406.05549743810747</v>
      </c>
      <c r="E301" s="40">
        <f t="shared" si="23"/>
        <v>418.23528255579424</v>
      </c>
      <c r="F301" s="40">
        <f t="shared" si="23"/>
        <v>3711.647486028502</v>
      </c>
      <c r="G301" s="41">
        <f t="shared" si="23"/>
        <v>0</v>
      </c>
      <c r="H301" s="43">
        <f t="shared" si="23"/>
        <v>423.58344342033666</v>
      </c>
      <c r="I301" s="1"/>
    </row>
    <row r="302" spans="2:9" x14ac:dyDescent="0.2">
      <c r="B302" s="9" t="str">
        <f>$B$41</f>
        <v>Library Science</v>
      </c>
      <c r="C302" s="40">
        <f t="shared" si="23"/>
        <v>0</v>
      </c>
      <c r="D302" s="40">
        <f t="shared" si="23"/>
        <v>817.74918633580398</v>
      </c>
      <c r="E302" s="40">
        <f t="shared" si="23"/>
        <v>0</v>
      </c>
      <c r="F302" s="40">
        <f t="shared" si="23"/>
        <v>0</v>
      </c>
      <c r="G302" s="41">
        <f t="shared" si="23"/>
        <v>0</v>
      </c>
      <c r="H302" s="43">
        <f t="shared" si="23"/>
        <v>817.74918633580398</v>
      </c>
      <c r="I302" s="1"/>
    </row>
    <row r="303" spans="2:9" x14ac:dyDescent="0.2">
      <c r="B303" s="9" t="str">
        <f>$B$42</f>
        <v>Veterinary Science</v>
      </c>
      <c r="C303" s="40">
        <f t="shared" ref="C303:H312" si="24">IF(C42=0,0,C278/C42)</f>
        <v>0</v>
      </c>
      <c r="D303" s="40">
        <f t="shared" si="24"/>
        <v>0</v>
      </c>
      <c r="E303" s="40">
        <f t="shared" si="24"/>
        <v>0</v>
      </c>
      <c r="F303" s="40">
        <f t="shared" si="24"/>
        <v>0</v>
      </c>
      <c r="G303" s="41">
        <f t="shared" si="24"/>
        <v>0</v>
      </c>
      <c r="H303" s="43">
        <f t="shared" si="24"/>
        <v>0</v>
      </c>
      <c r="I303" s="1"/>
    </row>
    <row r="304" spans="2:9" x14ac:dyDescent="0.2">
      <c r="B304" s="9" t="str">
        <f>$B$43</f>
        <v>Vocational Training</v>
      </c>
      <c r="C304" s="40">
        <f t="shared" si="24"/>
        <v>0</v>
      </c>
      <c r="D304" s="40">
        <f t="shared" si="24"/>
        <v>0</v>
      </c>
      <c r="E304" s="40">
        <f t="shared" si="24"/>
        <v>0</v>
      </c>
      <c r="F304" s="40">
        <f t="shared" si="24"/>
        <v>0</v>
      </c>
      <c r="G304" s="41">
        <f t="shared" si="24"/>
        <v>0</v>
      </c>
      <c r="H304" s="43">
        <f t="shared" si="24"/>
        <v>0</v>
      </c>
      <c r="I304" s="1"/>
    </row>
    <row r="305" spans="2:9" x14ac:dyDescent="0.2">
      <c r="B305" s="9" t="str">
        <f>$B$44</f>
        <v>Physical Training</v>
      </c>
      <c r="C305" s="40">
        <f t="shared" si="24"/>
        <v>88.813070963019115</v>
      </c>
      <c r="D305" s="40">
        <f t="shared" si="24"/>
        <v>0</v>
      </c>
      <c r="E305" s="40">
        <f t="shared" si="24"/>
        <v>0</v>
      </c>
      <c r="F305" s="40">
        <f t="shared" si="24"/>
        <v>0</v>
      </c>
      <c r="G305" s="41">
        <f t="shared" si="24"/>
        <v>0</v>
      </c>
      <c r="H305" s="43">
        <f t="shared" si="24"/>
        <v>88.813070963019115</v>
      </c>
      <c r="I305" s="1"/>
    </row>
    <row r="306" spans="2:9" x14ac:dyDescent="0.2">
      <c r="B306" s="9" t="str">
        <f>$B$45</f>
        <v>Health Services</v>
      </c>
      <c r="C306" s="40">
        <f t="shared" si="24"/>
        <v>154.02639532132216</v>
      </c>
      <c r="D306" s="40">
        <f t="shared" si="24"/>
        <v>282.47523442324689</v>
      </c>
      <c r="E306" s="40">
        <f t="shared" si="24"/>
        <v>499.36989194840538</v>
      </c>
      <c r="F306" s="40">
        <f t="shared" si="24"/>
        <v>2599.606930122894</v>
      </c>
      <c r="G306" s="41">
        <f t="shared" si="24"/>
        <v>0</v>
      </c>
      <c r="H306" s="43">
        <f t="shared" si="24"/>
        <v>318.78511850080588</v>
      </c>
      <c r="I306" s="1"/>
    </row>
    <row r="307" spans="2:9" x14ac:dyDescent="0.2">
      <c r="B307" s="9" t="str">
        <f>$B$46</f>
        <v>Pharmacy</v>
      </c>
      <c r="C307" s="40">
        <f t="shared" si="24"/>
        <v>0</v>
      </c>
      <c r="D307" s="40">
        <f t="shared" si="24"/>
        <v>0</v>
      </c>
      <c r="E307" s="40">
        <f t="shared" si="24"/>
        <v>0</v>
      </c>
      <c r="F307" s="40">
        <f t="shared" si="24"/>
        <v>0</v>
      </c>
      <c r="G307" s="41">
        <f t="shared" si="24"/>
        <v>0</v>
      </c>
      <c r="H307" s="43">
        <f t="shared" si="24"/>
        <v>0</v>
      </c>
      <c r="I307" s="1"/>
    </row>
    <row r="308" spans="2:9" x14ac:dyDescent="0.2">
      <c r="B308" s="9" t="str">
        <f>$B$47</f>
        <v>Business Administration</v>
      </c>
      <c r="C308" s="40">
        <f t="shared" si="24"/>
        <v>339.08860873631119</v>
      </c>
      <c r="D308" s="40">
        <f t="shared" si="24"/>
        <v>452.18535218565614</v>
      </c>
      <c r="E308" s="40">
        <f t="shared" si="24"/>
        <v>1007.1622339963707</v>
      </c>
      <c r="F308" s="40">
        <f t="shared" si="24"/>
        <v>7172.0506608084852</v>
      </c>
      <c r="G308" s="41">
        <f t="shared" si="24"/>
        <v>0</v>
      </c>
      <c r="H308" s="43">
        <f t="shared" si="24"/>
        <v>592.64255567807982</v>
      </c>
      <c r="I308" s="1"/>
    </row>
    <row r="309" spans="2:9" x14ac:dyDescent="0.2">
      <c r="B309" s="9" t="str">
        <f>$B$48</f>
        <v>Optometry</v>
      </c>
      <c r="C309" s="40">
        <f t="shared" si="24"/>
        <v>0</v>
      </c>
      <c r="D309" s="40">
        <f t="shared" si="24"/>
        <v>0</v>
      </c>
      <c r="E309" s="40">
        <f t="shared" si="24"/>
        <v>0</v>
      </c>
      <c r="F309" s="40">
        <f t="shared" si="24"/>
        <v>0</v>
      </c>
      <c r="G309" s="41">
        <f t="shared" si="24"/>
        <v>0</v>
      </c>
      <c r="H309" s="43">
        <f t="shared" si="24"/>
        <v>0</v>
      </c>
      <c r="I309" s="1"/>
    </row>
    <row r="310" spans="2:9" x14ac:dyDescent="0.2">
      <c r="B310" s="9" t="str">
        <f>$B$49</f>
        <v>Teacher Ed-Practice Teaching</v>
      </c>
      <c r="C310" s="40">
        <f t="shared" si="24"/>
        <v>0</v>
      </c>
      <c r="D310" s="40">
        <f t="shared" si="24"/>
        <v>443.85261707626449</v>
      </c>
      <c r="E310" s="40">
        <f t="shared" si="24"/>
        <v>0</v>
      </c>
      <c r="F310" s="40">
        <f t="shared" si="24"/>
        <v>0</v>
      </c>
      <c r="G310" s="41">
        <f t="shared" si="24"/>
        <v>0</v>
      </c>
      <c r="H310" s="43">
        <f t="shared" si="24"/>
        <v>443.85261707626449</v>
      </c>
      <c r="I310" s="1"/>
    </row>
    <row r="311" spans="2:9" x14ac:dyDescent="0.2">
      <c r="B311" s="9" t="str">
        <f>$B$50</f>
        <v>Technology</v>
      </c>
      <c r="C311" s="40">
        <f t="shared" si="24"/>
        <v>704.33507204576938</v>
      </c>
      <c r="D311" s="40">
        <f t="shared" si="24"/>
        <v>1339.0623012655706</v>
      </c>
      <c r="E311" s="40">
        <f t="shared" si="24"/>
        <v>932.85626719452705</v>
      </c>
      <c r="F311" s="40">
        <f t="shared" si="24"/>
        <v>0</v>
      </c>
      <c r="G311" s="41">
        <f t="shared" si="24"/>
        <v>0</v>
      </c>
      <c r="H311" s="43">
        <f t="shared" si="24"/>
        <v>953.16038065788598</v>
      </c>
      <c r="I311" s="1"/>
    </row>
    <row r="312" spans="2:9" x14ac:dyDescent="0.2">
      <c r="B312" s="9" t="str">
        <f>$B$51</f>
        <v>Nursing</v>
      </c>
      <c r="C312" s="40">
        <f t="shared" si="24"/>
        <v>297.29016767693309</v>
      </c>
      <c r="D312" s="40">
        <f t="shared" si="24"/>
        <v>334.85338491081302</v>
      </c>
      <c r="E312" s="40">
        <f t="shared" si="24"/>
        <v>393.11401328017956</v>
      </c>
      <c r="F312" s="40">
        <f t="shared" si="24"/>
        <v>2311.4098989449544</v>
      </c>
      <c r="G312" s="41">
        <f t="shared" si="24"/>
        <v>0</v>
      </c>
      <c r="H312" s="43">
        <f t="shared" si="24"/>
        <v>374.25157294433876</v>
      </c>
      <c r="I312" s="1"/>
    </row>
    <row r="313" spans="2:9" x14ac:dyDescent="0.2">
      <c r="B313" s="39" t="str">
        <f>$B$52</f>
        <v>Totals</v>
      </c>
      <c r="C313" s="42">
        <f t="shared" ref="C313:H313" si="25">IF(C52=0,0,C288/C52)</f>
        <v>282.68038956756078</v>
      </c>
      <c r="D313" s="42">
        <f t="shared" si="25"/>
        <v>491.55688946497474</v>
      </c>
      <c r="E313" s="42">
        <f t="shared" si="25"/>
        <v>699.12622516290492</v>
      </c>
      <c r="F313" s="42">
        <f t="shared" si="25"/>
        <v>3791.4271905276191</v>
      </c>
      <c r="G313" s="42">
        <f t="shared" si="25"/>
        <v>0</v>
      </c>
      <c r="H313" s="42">
        <f t="shared" si="25"/>
        <v>512.44891133302428</v>
      </c>
      <c r="I313" s="54"/>
    </row>
    <row r="315" spans="2:9" ht="15" customHeight="1" x14ac:dyDescent="0.2">
      <c r="B315" s="28" t="s">
        <v>38</v>
      </c>
      <c r="C315" s="11"/>
      <c r="D315" s="11"/>
      <c r="E315" s="11"/>
      <c r="F315" s="11"/>
      <c r="G315" s="11"/>
      <c r="H315" s="17"/>
    </row>
    <row r="316" spans="2:9" ht="55.5" customHeight="1" thickBot="1" x14ac:dyDescent="0.25">
      <c r="B316" s="361" t="s">
        <v>241</v>
      </c>
      <c r="C316" s="361"/>
      <c r="D316" s="361"/>
      <c r="E316" s="361"/>
      <c r="F316" s="361"/>
      <c r="G316" s="361"/>
      <c r="H316" s="361"/>
    </row>
    <row r="317" spans="2:9" ht="15" thickBot="1" x14ac:dyDescent="0.25">
      <c r="B317" s="68" t="s">
        <v>32</v>
      </c>
      <c r="C317" s="69" t="s">
        <v>26</v>
      </c>
      <c r="D317" s="69" t="s">
        <v>27</v>
      </c>
      <c r="E317" s="69" t="s">
        <v>28</v>
      </c>
      <c r="F317" s="69" t="s">
        <v>29</v>
      </c>
      <c r="G317" s="69" t="s">
        <v>30</v>
      </c>
      <c r="H317" s="70" t="s">
        <v>1</v>
      </c>
      <c r="I317" s="1"/>
    </row>
    <row r="318" spans="2:9" x14ac:dyDescent="0.2">
      <c r="B318" s="9" t="str">
        <f>$B$32</f>
        <v>Liberal Arts</v>
      </c>
      <c r="C318" s="59">
        <f t="shared" ref="C318:H318" si="26">IF($C$293=0,"",C293/$C$293)</f>
        <v>1</v>
      </c>
      <c r="D318" s="59">
        <f t="shared" si="26"/>
        <v>2.411924808289085</v>
      </c>
      <c r="E318" s="59">
        <f t="shared" si="26"/>
        <v>5.3700520929875912</v>
      </c>
      <c r="F318" s="59">
        <f t="shared" si="26"/>
        <v>11.067162635801592</v>
      </c>
      <c r="G318" s="59">
        <f t="shared" si="26"/>
        <v>0</v>
      </c>
      <c r="H318" s="59">
        <f t="shared" si="26"/>
        <v>1.626950070692506</v>
      </c>
      <c r="I318" s="1"/>
    </row>
    <row r="319" spans="2:9" x14ac:dyDescent="0.2">
      <c r="B319" s="9" t="str">
        <f>$B$33</f>
        <v>Science</v>
      </c>
      <c r="C319" s="59">
        <f t="shared" ref="C319:H319" si="27">IF($C$293=0,"",C294/$C$293)</f>
        <v>1.3327368621870643</v>
      </c>
      <c r="D319" s="59">
        <f t="shared" si="27"/>
        <v>3.3194405985411821</v>
      </c>
      <c r="E319" s="59">
        <f t="shared" si="27"/>
        <v>6.0237327850382272</v>
      </c>
      <c r="F319" s="59">
        <f t="shared" si="27"/>
        <v>20.220386133889345</v>
      </c>
      <c r="G319" s="59">
        <f t="shared" si="27"/>
        <v>0</v>
      </c>
      <c r="H319" s="59">
        <f t="shared" si="27"/>
        <v>2.5758637427917055</v>
      </c>
      <c r="I319" s="1"/>
    </row>
    <row r="320" spans="2:9" x14ac:dyDescent="0.2">
      <c r="B320" s="9" t="str">
        <f>$B$34</f>
        <v>Fine Arts</v>
      </c>
      <c r="C320" s="59">
        <f t="shared" ref="C320:H320" si="28">IF($C$293=0,"",C295/$C$293)</f>
        <v>1.3694072360359602</v>
      </c>
      <c r="D320" s="59">
        <f t="shared" si="28"/>
        <v>3.128533189932813</v>
      </c>
      <c r="E320" s="59">
        <f t="shared" si="28"/>
        <v>10.358462303589379</v>
      </c>
      <c r="F320" s="59">
        <f t="shared" si="28"/>
        <v>0</v>
      </c>
      <c r="G320" s="59">
        <f t="shared" si="28"/>
        <v>0</v>
      </c>
      <c r="H320" s="59">
        <f t="shared" si="28"/>
        <v>2.1148398057778293</v>
      </c>
      <c r="I320" s="1"/>
    </row>
    <row r="321" spans="2:9" x14ac:dyDescent="0.2">
      <c r="B321" s="9" t="str">
        <f>$B$35</f>
        <v>Teacher Education</v>
      </c>
      <c r="C321" s="59">
        <f t="shared" ref="C321:H321" si="29">IF($C$293=0,"",C296/$C$293)</f>
        <v>1.7305550591138652</v>
      </c>
      <c r="D321" s="59">
        <f t="shared" si="29"/>
        <v>2.2416669583327939</v>
      </c>
      <c r="E321" s="59">
        <f t="shared" si="29"/>
        <v>1.886419943149249</v>
      </c>
      <c r="F321" s="59">
        <f t="shared" si="29"/>
        <v>9.7025614893418464</v>
      </c>
      <c r="G321" s="59">
        <f t="shared" si="29"/>
        <v>0</v>
      </c>
      <c r="H321" s="59">
        <f t="shared" si="29"/>
        <v>2.2252916346543663</v>
      </c>
      <c r="I321" s="1"/>
    </row>
    <row r="322" spans="2:9" x14ac:dyDescent="0.2">
      <c r="B322" s="9" t="str">
        <f>$B$36</f>
        <v>Agriculture</v>
      </c>
      <c r="C322" s="59">
        <f t="shared" ref="C322:H322" si="30">IF($C$293=0,"",C297/$C$293)</f>
        <v>0</v>
      </c>
      <c r="D322" s="59">
        <f t="shared" si="30"/>
        <v>0</v>
      </c>
      <c r="E322" s="59">
        <f t="shared" si="30"/>
        <v>0</v>
      </c>
      <c r="F322" s="59">
        <f t="shared" si="30"/>
        <v>0</v>
      </c>
      <c r="G322" s="59">
        <f t="shared" si="30"/>
        <v>0</v>
      </c>
      <c r="H322" s="59">
        <f t="shared" si="30"/>
        <v>0</v>
      </c>
      <c r="I322" s="1"/>
    </row>
    <row r="323" spans="2:9" x14ac:dyDescent="0.2">
      <c r="B323" s="9" t="str">
        <f>$B$37</f>
        <v>Engineering</v>
      </c>
      <c r="C323" s="59">
        <f t="shared" ref="C323:H323" si="31">IF($C$293=0,"",C298/$C$293)</f>
        <v>2.6507990844086637</v>
      </c>
      <c r="D323" s="59">
        <f t="shared" si="31"/>
        <v>4.2437842066779927</v>
      </c>
      <c r="E323" s="59">
        <f t="shared" si="31"/>
        <v>6.1383358433245334</v>
      </c>
      <c r="F323" s="59">
        <f t="shared" si="31"/>
        <v>21.410144315947083</v>
      </c>
      <c r="G323" s="59">
        <f t="shared" si="31"/>
        <v>0</v>
      </c>
      <c r="H323" s="59">
        <f t="shared" si="31"/>
        <v>5.2806562948231948</v>
      </c>
      <c r="I323" s="1"/>
    </row>
    <row r="324" spans="2:9" x14ac:dyDescent="0.2">
      <c r="B324" s="9" t="str">
        <f>$B$38</f>
        <v>Home Economics</v>
      </c>
      <c r="C324" s="59">
        <f t="shared" ref="C324:H324" si="32">IF($C$293=0,"",C299/$C$293)</f>
        <v>0.66977997350397533</v>
      </c>
      <c r="D324" s="59">
        <f t="shared" si="32"/>
        <v>2.0522931060192446</v>
      </c>
      <c r="E324" s="59">
        <f t="shared" si="32"/>
        <v>0</v>
      </c>
      <c r="F324" s="59">
        <f t="shared" si="32"/>
        <v>0</v>
      </c>
      <c r="G324" s="59">
        <f t="shared" si="32"/>
        <v>0</v>
      </c>
      <c r="H324" s="59">
        <f t="shared" si="32"/>
        <v>1.8383645748756827</v>
      </c>
      <c r="I324" s="1"/>
    </row>
    <row r="325" spans="2:9" x14ac:dyDescent="0.2">
      <c r="B325" s="9" t="str">
        <f>$B$39</f>
        <v>Law</v>
      </c>
      <c r="C325" s="59">
        <f t="shared" ref="C325:H325" si="33">IF($C$293=0,"",C300/$C$293)</f>
        <v>0</v>
      </c>
      <c r="D325" s="59">
        <f t="shared" si="33"/>
        <v>0</v>
      </c>
      <c r="E325" s="59">
        <f t="shared" si="33"/>
        <v>0</v>
      </c>
      <c r="F325" s="59">
        <f t="shared" si="33"/>
        <v>0</v>
      </c>
      <c r="G325" s="59">
        <f t="shared" si="33"/>
        <v>0</v>
      </c>
      <c r="H325" s="59">
        <f t="shared" si="33"/>
        <v>0</v>
      </c>
      <c r="I325" s="1"/>
    </row>
    <row r="326" spans="2:9" x14ac:dyDescent="0.2">
      <c r="B326" s="9" t="str">
        <f>$B$40</f>
        <v>Social Service</v>
      </c>
      <c r="C326" s="59">
        <f t="shared" ref="C326:H326" si="34">IF($C$293=0,"",C301/$C$293)</f>
        <v>1.4500840161537265</v>
      </c>
      <c r="D326" s="59">
        <f t="shared" si="34"/>
        <v>1.9195851091922369</v>
      </c>
      <c r="E326" s="59">
        <f t="shared" si="34"/>
        <v>1.9771637758833249</v>
      </c>
      <c r="F326" s="59">
        <f t="shared" si="34"/>
        <v>17.546427248745982</v>
      </c>
      <c r="G326" s="59">
        <f t="shared" si="34"/>
        <v>0</v>
      </c>
      <c r="H326" s="59">
        <f t="shared" si="34"/>
        <v>2.0024466498301434</v>
      </c>
      <c r="I326" s="1"/>
    </row>
    <row r="327" spans="2:9" x14ac:dyDescent="0.2">
      <c r="B327" s="9" t="str">
        <f>$B$41</f>
        <v>Library Science</v>
      </c>
      <c r="C327" s="59">
        <f t="shared" ref="C327:H327" si="35">IF($C$293=0,"",C302/$C$293)</f>
        <v>0</v>
      </c>
      <c r="D327" s="59">
        <f t="shared" si="35"/>
        <v>3.865824181788212</v>
      </c>
      <c r="E327" s="59">
        <f t="shared" si="35"/>
        <v>0</v>
      </c>
      <c r="F327" s="59">
        <f t="shared" si="35"/>
        <v>0</v>
      </c>
      <c r="G327" s="59">
        <f t="shared" si="35"/>
        <v>0</v>
      </c>
      <c r="H327" s="59">
        <f t="shared" si="35"/>
        <v>3.865824181788212</v>
      </c>
      <c r="I327" s="1"/>
    </row>
    <row r="328" spans="2:9" x14ac:dyDescent="0.2">
      <c r="B328" s="9" t="str">
        <f>$B$42</f>
        <v>Veterinary Science</v>
      </c>
      <c r="C328" s="59">
        <f t="shared" ref="C328:H328" si="36">IF($C$293=0,"",C303/$C$293)</f>
        <v>0</v>
      </c>
      <c r="D328" s="59">
        <f t="shared" si="36"/>
        <v>0</v>
      </c>
      <c r="E328" s="59">
        <f t="shared" si="36"/>
        <v>0</v>
      </c>
      <c r="F328" s="59">
        <f t="shared" si="36"/>
        <v>0</v>
      </c>
      <c r="G328" s="59">
        <f t="shared" si="36"/>
        <v>0</v>
      </c>
      <c r="H328" s="59">
        <f t="shared" si="36"/>
        <v>0</v>
      </c>
      <c r="I328" s="1"/>
    </row>
    <row r="329" spans="2:9" x14ac:dyDescent="0.2">
      <c r="B329" s="9" t="str">
        <f>$B$43</f>
        <v>Vocational Training</v>
      </c>
      <c r="C329" s="59">
        <f t="shared" ref="C329:H329" si="37">IF($C$293=0,"",C304/$C$293)</f>
        <v>0</v>
      </c>
      <c r="D329" s="59">
        <f t="shared" si="37"/>
        <v>0</v>
      </c>
      <c r="E329" s="59">
        <f t="shared" si="37"/>
        <v>0</v>
      </c>
      <c r="F329" s="59">
        <f t="shared" si="37"/>
        <v>0</v>
      </c>
      <c r="G329" s="59">
        <f t="shared" si="37"/>
        <v>0</v>
      </c>
      <c r="H329" s="59">
        <f t="shared" si="37"/>
        <v>0</v>
      </c>
      <c r="I329" s="1"/>
    </row>
    <row r="330" spans="2:9" x14ac:dyDescent="0.2">
      <c r="B330" s="9" t="str">
        <f>$B$44</f>
        <v>Physical Training</v>
      </c>
      <c r="C330" s="59">
        <f t="shared" ref="C330:H330" si="38">IF($C$293=0,"",C305/$C$293)</f>
        <v>0.41985455091204815</v>
      </c>
      <c r="D330" s="59">
        <f t="shared" si="38"/>
        <v>0</v>
      </c>
      <c r="E330" s="59">
        <f t="shared" si="38"/>
        <v>0</v>
      </c>
      <c r="F330" s="59">
        <f t="shared" si="38"/>
        <v>0</v>
      </c>
      <c r="G330" s="59">
        <f t="shared" si="38"/>
        <v>0</v>
      </c>
      <c r="H330" s="59">
        <f t="shared" si="38"/>
        <v>0.41985455091204815</v>
      </c>
      <c r="I330" s="1"/>
    </row>
    <row r="331" spans="2:9" x14ac:dyDescent="0.2">
      <c r="B331" s="9" t="str">
        <f>$B$45</f>
        <v>Health Services</v>
      </c>
      <c r="C331" s="59">
        <f t="shared" ref="C331:H331" si="39">IF($C$293=0,"",C306/$C$293)</f>
        <v>0.72814375558708822</v>
      </c>
      <c r="D331" s="59">
        <f t="shared" si="39"/>
        <v>1.3353722757985826</v>
      </c>
      <c r="E331" s="59">
        <f t="shared" si="39"/>
        <v>2.3607191987573231</v>
      </c>
      <c r="F331" s="59">
        <f t="shared" si="39"/>
        <v>12.289371241864472</v>
      </c>
      <c r="G331" s="59">
        <f t="shared" si="39"/>
        <v>0</v>
      </c>
      <c r="H331" s="59">
        <f t="shared" si="39"/>
        <v>1.5070234742961537</v>
      </c>
      <c r="I331" s="1"/>
    </row>
    <row r="332" spans="2:9" x14ac:dyDescent="0.2">
      <c r="B332" s="9" t="str">
        <f>$B$46</f>
        <v>Pharmacy</v>
      </c>
      <c r="C332" s="59">
        <f t="shared" ref="C332:H332" si="40">IF($C$293=0,"",C307/$C$293)</f>
        <v>0</v>
      </c>
      <c r="D332" s="59">
        <f t="shared" si="40"/>
        <v>0</v>
      </c>
      <c r="E332" s="59">
        <f t="shared" si="40"/>
        <v>0</v>
      </c>
      <c r="F332" s="59">
        <f t="shared" si="40"/>
        <v>0</v>
      </c>
      <c r="G332" s="59">
        <f t="shared" si="40"/>
        <v>0</v>
      </c>
      <c r="H332" s="59">
        <f t="shared" si="40"/>
        <v>0</v>
      </c>
      <c r="I332" s="1"/>
    </row>
    <row r="333" spans="2:9" x14ac:dyDescent="0.2">
      <c r="B333" s="9" t="str">
        <f>$B$47</f>
        <v>Business Administration</v>
      </c>
      <c r="C333" s="59">
        <f t="shared" ref="C333:H333" si="41">IF($C$293=0,"",C308/$C$293)</f>
        <v>1.6030061115627421</v>
      </c>
      <c r="D333" s="59">
        <f t="shared" si="41"/>
        <v>2.1376591971464145</v>
      </c>
      <c r="E333" s="59">
        <f t="shared" si="41"/>
        <v>4.7612546539033289</v>
      </c>
      <c r="F333" s="59">
        <f t="shared" si="41"/>
        <v>33.905123161049644</v>
      </c>
      <c r="G333" s="59">
        <f t="shared" si="41"/>
        <v>0</v>
      </c>
      <c r="H333" s="59">
        <f t="shared" si="41"/>
        <v>2.8016560103996002</v>
      </c>
      <c r="I333" s="1"/>
    </row>
    <row r="334" spans="2:9" x14ac:dyDescent="0.2">
      <c r="B334" s="9" t="str">
        <f>$B$48</f>
        <v>Optometry</v>
      </c>
      <c r="C334" s="59">
        <f t="shared" ref="C334:H334" si="42">IF($C$293=0,"",C309/$C$293)</f>
        <v>0</v>
      </c>
      <c r="D334" s="59">
        <f t="shared" si="42"/>
        <v>0</v>
      </c>
      <c r="E334" s="59">
        <f t="shared" si="42"/>
        <v>0</v>
      </c>
      <c r="F334" s="59">
        <f t="shared" si="42"/>
        <v>0</v>
      </c>
      <c r="G334" s="59">
        <f t="shared" si="42"/>
        <v>0</v>
      </c>
      <c r="H334" s="59">
        <f t="shared" si="42"/>
        <v>0</v>
      </c>
      <c r="I334" s="1"/>
    </row>
    <row r="335" spans="2:9" x14ac:dyDescent="0.2">
      <c r="B335" s="9" t="str">
        <f>$B$49</f>
        <v>Teacher Ed-Practice Teaching</v>
      </c>
      <c r="C335" s="59">
        <f t="shared" ref="C335:H335" si="43">IF($C$293=0,"",C310/$C$293)</f>
        <v>0</v>
      </c>
      <c r="D335" s="59">
        <f t="shared" si="43"/>
        <v>2.098267059037831</v>
      </c>
      <c r="E335" s="59">
        <f t="shared" si="43"/>
        <v>0</v>
      </c>
      <c r="F335" s="59">
        <f t="shared" si="43"/>
        <v>0</v>
      </c>
      <c r="G335" s="59">
        <f t="shared" si="43"/>
        <v>0</v>
      </c>
      <c r="H335" s="59">
        <f t="shared" si="43"/>
        <v>2.098267059037831</v>
      </c>
      <c r="I335" s="1"/>
    </row>
    <row r="336" spans="2:9" x14ac:dyDescent="0.2">
      <c r="B336" s="9" t="str">
        <f>$B$50</f>
        <v>Technology</v>
      </c>
      <c r="C336" s="59">
        <f t="shared" ref="C336:H336" si="44">IF($C$293=0,"",C311/$C$293)</f>
        <v>3.3296707585814227</v>
      </c>
      <c r="D336" s="59">
        <f t="shared" si="44"/>
        <v>6.3302776837342911</v>
      </c>
      <c r="E336" s="59">
        <f t="shared" si="44"/>
        <v>4.409980928274992</v>
      </c>
      <c r="F336" s="59">
        <f t="shared" si="44"/>
        <v>0</v>
      </c>
      <c r="G336" s="59">
        <f t="shared" si="44"/>
        <v>0</v>
      </c>
      <c r="H336" s="59">
        <f t="shared" si="44"/>
        <v>4.5059665117864034</v>
      </c>
      <c r="I336" s="1"/>
    </row>
    <row r="337" spans="2:9" x14ac:dyDescent="0.2">
      <c r="B337" s="9" t="str">
        <f>$B$51</f>
        <v>Nursing</v>
      </c>
      <c r="C337" s="59">
        <f t="shared" ref="C337:H337" si="45">IF($C$293=0,"",C312/$C$293)</f>
        <v>1.4054083310838275</v>
      </c>
      <c r="D337" s="59">
        <f t="shared" si="45"/>
        <v>1.5829845316535534</v>
      </c>
      <c r="E337" s="59">
        <f t="shared" si="45"/>
        <v>1.858405589552333</v>
      </c>
      <c r="F337" s="59">
        <f t="shared" si="45"/>
        <v>10.926949767329685</v>
      </c>
      <c r="G337" s="59">
        <f t="shared" si="45"/>
        <v>0</v>
      </c>
      <c r="H337" s="59">
        <f t="shared" si="45"/>
        <v>1.7692353657278765</v>
      </c>
      <c r="I337" s="1"/>
    </row>
    <row r="338" spans="2:9" x14ac:dyDescent="0.2">
      <c r="B338" s="39" t="str">
        <f>$B$52</f>
        <v>Totals</v>
      </c>
      <c r="C338" s="59">
        <f t="shared" ref="C338:H338" si="46">IF($C$293=0,"",C313/$C$293)</f>
        <v>1.3363421253944723</v>
      </c>
      <c r="D338" s="59">
        <f t="shared" si="46"/>
        <v>2.3237840425535543</v>
      </c>
      <c r="E338" s="59">
        <f t="shared" si="46"/>
        <v>3.3050464769856958</v>
      </c>
      <c r="F338" s="59">
        <f t="shared" si="46"/>
        <v>17.923577499730097</v>
      </c>
      <c r="G338" s="59">
        <f t="shared" si="46"/>
        <v>0</v>
      </c>
      <c r="H338" s="59">
        <f t="shared" si="46"/>
        <v>2.4225489018692179</v>
      </c>
      <c r="I338" s="54"/>
    </row>
    <row r="340" spans="2:9" ht="15" customHeight="1" x14ac:dyDescent="0.2">
      <c r="B340" s="176" t="s">
        <v>242</v>
      </c>
      <c r="C340" s="11"/>
      <c r="D340" s="11"/>
      <c r="E340" s="11"/>
      <c r="F340" s="11"/>
      <c r="G340" s="11"/>
      <c r="H340" s="17"/>
    </row>
    <row r="341" spans="2:9" ht="55.5" customHeight="1" thickBot="1" x14ac:dyDescent="0.25">
      <c r="B341" s="361" t="s">
        <v>243</v>
      </c>
      <c r="C341" s="361"/>
      <c r="D341" s="361"/>
      <c r="E341" s="361"/>
      <c r="F341" s="361"/>
      <c r="G341" s="361"/>
      <c r="H341" s="361"/>
    </row>
    <row r="342" spans="2:9" ht="15" thickBot="1" x14ac:dyDescent="0.25">
      <c r="B342" s="68" t="s">
        <v>32</v>
      </c>
      <c r="C342" s="69" t="s">
        <v>26</v>
      </c>
      <c r="D342" s="69" t="s">
        <v>27</v>
      </c>
      <c r="E342" s="69" t="s">
        <v>28</v>
      </c>
      <c r="F342" s="69" t="s">
        <v>29</v>
      </c>
      <c r="G342" s="69" t="s">
        <v>30</v>
      </c>
      <c r="H342" s="70" t="s">
        <v>1</v>
      </c>
      <c r="I342" s="1"/>
    </row>
    <row r="343" spans="2:9" x14ac:dyDescent="0.2">
      <c r="B343" s="9" t="str">
        <f>$B$32</f>
        <v>Liberal Arts</v>
      </c>
      <c r="C343" s="42">
        <f t="shared" ref="C343:D363" si="47">C293*30</f>
        <v>6345.9884455288775</v>
      </c>
      <c r="D343" s="42">
        <f t="shared" si="47"/>
        <v>15306.046964886988</v>
      </c>
      <c r="E343" s="42">
        <f>E293*24</f>
        <v>27262.630827189936</v>
      </c>
      <c r="F343" s="42">
        <f>F293*18</f>
        <v>42139.251726951494</v>
      </c>
      <c r="G343" s="42">
        <f>G293*24</f>
        <v>0</v>
      </c>
      <c r="H343" s="42">
        <f>IF((C32/30+D32/30+E32/24+F32/18+G32/24)=0,0,H268/(C32/30+D32/30+E32/24+F32/18+G32/24))</f>
        <v>10143.323364362459</v>
      </c>
      <c r="I343" s="1"/>
    </row>
    <row r="344" spans="2:9" x14ac:dyDescent="0.2">
      <c r="B344" s="9" t="str">
        <f>$B$33</f>
        <v>Science</v>
      </c>
      <c r="C344" s="43">
        <f t="shared" si="47"/>
        <v>8457.5327283695224</v>
      </c>
      <c r="D344" s="43">
        <f t="shared" si="47"/>
        <v>21065.131683961805</v>
      </c>
      <c r="E344" s="43">
        <f>E294*24</f>
        <v>30581.23092224486</v>
      </c>
      <c r="F344" s="43">
        <f>F294*18</f>
        <v>76991.002061876468</v>
      </c>
      <c r="G344" s="43">
        <f>G294*24</f>
        <v>0</v>
      </c>
      <c r="H344" s="43">
        <f t="shared" ref="H344:H363" si="48">IF((C33/30+D33/30+E33/24+F33/18+G33/24)=0,0,H269/(C33/30+D33/30+E33/24+F33/18+G33/24))</f>
        <v>15749.442398272027</v>
      </c>
      <c r="I344" s="1"/>
    </row>
    <row r="345" spans="2:9" x14ac:dyDescent="0.2">
      <c r="B345" s="9" t="str">
        <f>$B$34</f>
        <v>Fine Arts</v>
      </c>
      <c r="C345" s="43">
        <f t="shared" si="47"/>
        <v>8690.2424971078399</v>
      </c>
      <c r="D345" s="43">
        <f t="shared" si="47"/>
        <v>19853.635474767234</v>
      </c>
      <c r="E345" s="43">
        <f t="shared" ref="E345:E363" si="49">E295*24</f>
        <v>52587.745673619713</v>
      </c>
      <c r="F345" s="43">
        <f t="shared" ref="F345:F363" si="50">F295*18</f>
        <v>0</v>
      </c>
      <c r="G345" s="43">
        <f t="shared" ref="G345:G363" si="51">G295*24</f>
        <v>0</v>
      </c>
      <c r="H345" s="43">
        <f t="shared" si="48"/>
        <v>13325.396563390379</v>
      </c>
      <c r="I345" s="1"/>
    </row>
    <row r="346" spans="2:9" x14ac:dyDescent="0.2">
      <c r="B346" s="9" t="str">
        <f>$B$35</f>
        <v>Teacher Education</v>
      </c>
      <c r="C346" s="43">
        <f t="shared" si="47"/>
        <v>10982.082409488134</v>
      </c>
      <c r="D346" s="43">
        <f t="shared" si="47"/>
        <v>14225.592616303773</v>
      </c>
      <c r="E346" s="43">
        <f t="shared" si="49"/>
        <v>9576.9593301123004</v>
      </c>
      <c r="F346" s="43">
        <f t="shared" si="50"/>
        <v>36943.405862038089</v>
      </c>
      <c r="G346" s="43">
        <f t="shared" si="51"/>
        <v>0</v>
      </c>
      <c r="H346" s="43">
        <f t="shared" si="48"/>
        <v>12064.014155300367</v>
      </c>
      <c r="I346" s="1"/>
    </row>
    <row r="347" spans="2:9" x14ac:dyDescent="0.2">
      <c r="B347" s="9" t="str">
        <f>$B$36</f>
        <v>Agriculture</v>
      </c>
      <c r="C347" s="43">
        <f t="shared" si="47"/>
        <v>0</v>
      </c>
      <c r="D347" s="43">
        <f t="shared" si="47"/>
        <v>0</v>
      </c>
      <c r="E347" s="43">
        <f t="shared" si="49"/>
        <v>0</v>
      </c>
      <c r="F347" s="43">
        <f t="shared" si="50"/>
        <v>0</v>
      </c>
      <c r="G347" s="43">
        <f t="shared" si="51"/>
        <v>0</v>
      </c>
      <c r="H347" s="43">
        <f t="shared" si="48"/>
        <v>0</v>
      </c>
      <c r="I347" s="1"/>
    </row>
    <row r="348" spans="2:9" x14ac:dyDescent="0.2">
      <c r="B348" s="9" t="str">
        <f>$B$37</f>
        <v>Engineering</v>
      </c>
      <c r="C348" s="43">
        <f t="shared" si="47"/>
        <v>16821.940361075907</v>
      </c>
      <c r="D348" s="43">
        <f t="shared" si="47"/>
        <v>26931.00554089648</v>
      </c>
      <c r="E348" s="43">
        <f t="shared" si="49"/>
        <v>31163.046669210598</v>
      </c>
      <c r="F348" s="43">
        <f t="shared" si="50"/>
        <v>81521.117067663581</v>
      </c>
      <c r="G348" s="43">
        <f t="shared" si="51"/>
        <v>0</v>
      </c>
      <c r="H348" s="43">
        <f t="shared" si="48"/>
        <v>30194.314767006126</v>
      </c>
      <c r="I348" s="1"/>
    </row>
    <row r="349" spans="2:9" x14ac:dyDescent="0.2">
      <c r="B349" s="9" t="str">
        <f>$B$38</f>
        <v>Home Economics</v>
      </c>
      <c r="C349" s="43">
        <f t="shared" si="47"/>
        <v>4250.4159729028652</v>
      </c>
      <c r="D349" s="43">
        <f t="shared" si="47"/>
        <v>13023.828337636698</v>
      </c>
      <c r="E349" s="43">
        <f t="shared" si="49"/>
        <v>0</v>
      </c>
      <c r="F349" s="43">
        <f t="shared" si="50"/>
        <v>0</v>
      </c>
      <c r="G349" s="43">
        <f t="shared" si="51"/>
        <v>0</v>
      </c>
      <c r="H349" s="43">
        <f t="shared" si="48"/>
        <v>11666.240350830689</v>
      </c>
      <c r="I349" s="1"/>
    </row>
    <row r="350" spans="2:9" x14ac:dyDescent="0.2">
      <c r="B350" s="9" t="str">
        <f>$B$39</f>
        <v>Law</v>
      </c>
      <c r="C350" s="43">
        <f t="shared" si="47"/>
        <v>0</v>
      </c>
      <c r="D350" s="43">
        <f t="shared" si="47"/>
        <v>0</v>
      </c>
      <c r="E350" s="43">
        <f t="shared" si="49"/>
        <v>0</v>
      </c>
      <c r="F350" s="43">
        <f t="shared" si="50"/>
        <v>0</v>
      </c>
      <c r="G350" s="43">
        <f t="shared" si="51"/>
        <v>0</v>
      </c>
      <c r="H350" s="43">
        <f t="shared" si="48"/>
        <v>0</v>
      </c>
      <c r="I350" s="1"/>
    </row>
    <row r="351" spans="2:9" x14ac:dyDescent="0.2">
      <c r="B351" s="9" t="str">
        <f>$B$40</f>
        <v>Social Service</v>
      </c>
      <c r="C351" s="43">
        <f t="shared" si="47"/>
        <v>9202.2164115576597</v>
      </c>
      <c r="D351" s="43">
        <f t="shared" si="47"/>
        <v>12181.664923143224</v>
      </c>
      <c r="E351" s="43">
        <f t="shared" si="49"/>
        <v>10037.646781339063</v>
      </c>
      <c r="F351" s="43">
        <f t="shared" si="50"/>
        <v>66809.654748513043</v>
      </c>
      <c r="G351" s="43">
        <f t="shared" si="51"/>
        <v>0</v>
      </c>
      <c r="H351" s="43">
        <f t="shared" si="48"/>
        <v>10809.772971138478</v>
      </c>
      <c r="I351" s="1"/>
    </row>
    <row r="352" spans="2:9" x14ac:dyDescent="0.2">
      <c r="B352" s="9" t="str">
        <f>$B$41</f>
        <v>Library Science</v>
      </c>
      <c r="C352" s="43">
        <f t="shared" si="47"/>
        <v>0</v>
      </c>
      <c r="D352" s="43">
        <f t="shared" si="47"/>
        <v>24532.475590074118</v>
      </c>
      <c r="E352" s="43">
        <f t="shared" si="49"/>
        <v>0</v>
      </c>
      <c r="F352" s="43">
        <f t="shared" si="50"/>
        <v>0</v>
      </c>
      <c r="G352" s="43">
        <f t="shared" si="51"/>
        <v>0</v>
      </c>
      <c r="H352" s="43">
        <f t="shared" si="48"/>
        <v>24532.475590074118</v>
      </c>
      <c r="I352" s="1"/>
    </row>
    <row r="353" spans="2:9" x14ac:dyDescent="0.2">
      <c r="B353" s="9" t="str">
        <f>$B$42</f>
        <v>Veterinary Science</v>
      </c>
      <c r="C353" s="43">
        <f t="shared" si="47"/>
        <v>0</v>
      </c>
      <c r="D353" s="43">
        <f t="shared" si="47"/>
        <v>0</v>
      </c>
      <c r="E353" s="43">
        <f t="shared" si="49"/>
        <v>0</v>
      </c>
      <c r="F353" s="43">
        <f t="shared" si="50"/>
        <v>0</v>
      </c>
      <c r="G353" s="43">
        <f t="shared" si="51"/>
        <v>0</v>
      </c>
      <c r="H353" s="43">
        <f t="shared" si="48"/>
        <v>0</v>
      </c>
      <c r="I353" s="1"/>
    </row>
    <row r="354" spans="2:9" x14ac:dyDescent="0.2">
      <c r="B354" s="9" t="str">
        <f>$B$43</f>
        <v>Vocational Training</v>
      </c>
      <c r="C354" s="43">
        <f t="shared" si="47"/>
        <v>0</v>
      </c>
      <c r="D354" s="43">
        <f t="shared" si="47"/>
        <v>0</v>
      </c>
      <c r="E354" s="43">
        <f t="shared" si="49"/>
        <v>0</v>
      </c>
      <c r="F354" s="43">
        <f t="shared" si="50"/>
        <v>0</v>
      </c>
      <c r="G354" s="43">
        <f t="shared" si="51"/>
        <v>0</v>
      </c>
      <c r="H354" s="43">
        <f t="shared" si="48"/>
        <v>0</v>
      </c>
      <c r="I354" s="1"/>
    </row>
    <row r="355" spans="2:9" x14ac:dyDescent="0.2">
      <c r="B355" s="9" t="str">
        <f>$B$44</f>
        <v>Physical Training</v>
      </c>
      <c r="C355" s="43">
        <f t="shared" si="47"/>
        <v>2664.3921288905735</v>
      </c>
      <c r="D355" s="43">
        <f t="shared" si="47"/>
        <v>0</v>
      </c>
      <c r="E355" s="43">
        <f t="shared" si="49"/>
        <v>0</v>
      </c>
      <c r="F355" s="43">
        <f t="shared" si="50"/>
        <v>0</v>
      </c>
      <c r="G355" s="43">
        <f t="shared" si="51"/>
        <v>0</v>
      </c>
      <c r="H355" s="43">
        <f t="shared" si="48"/>
        <v>2664.3921288905735</v>
      </c>
      <c r="I355" s="1"/>
    </row>
    <row r="356" spans="2:9" x14ac:dyDescent="0.2">
      <c r="B356" s="9" t="str">
        <f>$B$45</f>
        <v>Health Services</v>
      </c>
      <c r="C356" s="43">
        <f t="shared" si="47"/>
        <v>4620.7918596396648</v>
      </c>
      <c r="D356" s="43">
        <f t="shared" si="47"/>
        <v>8474.2570326974073</v>
      </c>
      <c r="E356" s="43">
        <f t="shared" si="49"/>
        <v>11984.877406761729</v>
      </c>
      <c r="F356" s="43">
        <f t="shared" si="50"/>
        <v>46792.92474221209</v>
      </c>
      <c r="G356" s="43">
        <f t="shared" si="51"/>
        <v>0</v>
      </c>
      <c r="H356" s="43">
        <f t="shared" si="48"/>
        <v>9155.6168372213451</v>
      </c>
      <c r="I356" s="1"/>
    </row>
    <row r="357" spans="2:9" x14ac:dyDescent="0.2">
      <c r="B357" s="9" t="str">
        <f>$B$46</f>
        <v>Pharmacy</v>
      </c>
      <c r="C357" s="43">
        <f t="shared" si="47"/>
        <v>0</v>
      </c>
      <c r="D357" s="43">
        <f t="shared" si="47"/>
        <v>0</v>
      </c>
      <c r="E357" s="43">
        <f t="shared" si="49"/>
        <v>0</v>
      </c>
      <c r="F357" s="43">
        <f t="shared" si="50"/>
        <v>0</v>
      </c>
      <c r="G357" s="43">
        <f t="shared" si="51"/>
        <v>0</v>
      </c>
      <c r="H357" s="43">
        <f t="shared" si="48"/>
        <v>0</v>
      </c>
      <c r="I357" s="1"/>
    </row>
    <row r="358" spans="2:9" x14ac:dyDescent="0.2">
      <c r="B358" s="9" t="str">
        <f>$B$47</f>
        <v>Business Administration</v>
      </c>
      <c r="C358" s="43">
        <f t="shared" si="47"/>
        <v>10172.658262089335</v>
      </c>
      <c r="D358" s="43">
        <f t="shared" si="47"/>
        <v>13565.560565569684</v>
      </c>
      <c r="E358" s="43">
        <f t="shared" si="49"/>
        <v>24171.893615912897</v>
      </c>
      <c r="F358" s="43">
        <f t="shared" si="50"/>
        <v>129096.91189455273</v>
      </c>
      <c r="G358" s="43">
        <f t="shared" si="51"/>
        <v>0</v>
      </c>
      <c r="H358" s="43">
        <f t="shared" si="48"/>
        <v>16976.078165901916</v>
      </c>
      <c r="I358" s="1"/>
    </row>
    <row r="359" spans="2:9" x14ac:dyDescent="0.2">
      <c r="B359" s="9" t="str">
        <f>$B$48</f>
        <v>Optometry</v>
      </c>
      <c r="C359" s="43">
        <f t="shared" si="47"/>
        <v>0</v>
      </c>
      <c r="D359" s="43">
        <f t="shared" si="47"/>
        <v>0</v>
      </c>
      <c r="E359" s="43">
        <f t="shared" si="49"/>
        <v>0</v>
      </c>
      <c r="F359" s="43">
        <f t="shared" si="50"/>
        <v>0</v>
      </c>
      <c r="G359" s="43">
        <f t="shared" si="51"/>
        <v>0</v>
      </c>
      <c r="H359" s="43">
        <f t="shared" si="48"/>
        <v>0</v>
      </c>
      <c r="I359" s="1"/>
    </row>
    <row r="360" spans="2:9" x14ac:dyDescent="0.2">
      <c r="B360" s="9" t="str">
        <f>$B$49</f>
        <v>Teacher Ed-Practice Teaching</v>
      </c>
      <c r="C360" s="43">
        <f t="shared" si="47"/>
        <v>0</v>
      </c>
      <c r="D360" s="43">
        <f t="shared" si="47"/>
        <v>13315.578512287935</v>
      </c>
      <c r="E360" s="43">
        <f t="shared" si="49"/>
        <v>0</v>
      </c>
      <c r="F360" s="43">
        <f t="shared" si="50"/>
        <v>0</v>
      </c>
      <c r="G360" s="43">
        <f t="shared" si="51"/>
        <v>0</v>
      </c>
      <c r="H360" s="43">
        <f t="shared" si="48"/>
        <v>13315.578512287935</v>
      </c>
      <c r="I360" s="1"/>
    </row>
    <row r="361" spans="2:9" x14ac:dyDescent="0.2">
      <c r="B361" s="9" t="str">
        <f>$B$50</f>
        <v>Technology</v>
      </c>
      <c r="C361" s="43">
        <f t="shared" si="47"/>
        <v>21130.052161373082</v>
      </c>
      <c r="D361" s="43">
        <f t="shared" si="47"/>
        <v>40171.869037967117</v>
      </c>
      <c r="E361" s="43">
        <f t="shared" si="49"/>
        <v>22388.55041266865</v>
      </c>
      <c r="F361" s="43">
        <f t="shared" si="50"/>
        <v>0</v>
      </c>
      <c r="G361" s="43">
        <f t="shared" si="51"/>
        <v>0</v>
      </c>
      <c r="H361" s="43">
        <f t="shared" si="48"/>
        <v>27554.66459262868</v>
      </c>
      <c r="I361" s="1"/>
    </row>
    <row r="362" spans="2:9" x14ac:dyDescent="0.2">
      <c r="B362" s="9" t="str">
        <f>$B$51</f>
        <v>Nursing</v>
      </c>
      <c r="C362" s="43">
        <f t="shared" si="47"/>
        <v>8918.7050303079923</v>
      </c>
      <c r="D362" s="43">
        <f t="shared" si="47"/>
        <v>10045.60154732439</v>
      </c>
      <c r="E362" s="43">
        <f t="shared" si="49"/>
        <v>9434.73631872431</v>
      </c>
      <c r="F362" s="43">
        <f t="shared" si="50"/>
        <v>41605.378181009182</v>
      </c>
      <c r="G362" s="43">
        <f t="shared" si="51"/>
        <v>0</v>
      </c>
      <c r="H362" s="43">
        <f t="shared" si="48"/>
        <v>10278.714359659765</v>
      </c>
      <c r="I362" s="1"/>
    </row>
    <row r="363" spans="2:9" x14ac:dyDescent="0.2">
      <c r="B363" s="39" t="str">
        <f>$B$52</f>
        <v>Totals</v>
      </c>
      <c r="C363" s="42">
        <f t="shared" si="47"/>
        <v>8480.4116870268226</v>
      </c>
      <c r="D363" s="42">
        <f t="shared" si="47"/>
        <v>14746.706683949242</v>
      </c>
      <c r="E363" s="42">
        <f t="shared" si="49"/>
        <v>16779.029403909717</v>
      </c>
      <c r="F363" s="42">
        <f t="shared" si="50"/>
        <v>68245.689429497143</v>
      </c>
      <c r="G363" s="42">
        <f t="shared" si="51"/>
        <v>0</v>
      </c>
      <c r="H363" s="42">
        <f t="shared" si="48"/>
        <v>14443.811466280174</v>
      </c>
      <c r="I363" s="54"/>
    </row>
  </sheetData>
  <mergeCells count="4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21:C21"/>
    <mergeCell ref="D20:F20"/>
    <mergeCell ref="B11:H11"/>
    <mergeCell ref="B58:G58"/>
  </mergeCells>
  <phoneticPr fontId="0" type="noConversion"/>
  <conditionalFormatting sqref="C61:G80">
    <cfRule type="expression" dxfId="274" priority="7" stopIfTrue="1">
      <formula>C32=0</formula>
    </cfRule>
  </conditionalFormatting>
  <conditionalFormatting sqref="C91:G110">
    <cfRule type="expression" dxfId="273" priority="6" stopIfTrue="1">
      <formula>C32=0</formula>
    </cfRule>
  </conditionalFormatting>
  <conditionalFormatting sqref="C143:H162">
    <cfRule type="expression" dxfId="272" priority="4" stopIfTrue="1">
      <formula>C32=0</formula>
    </cfRule>
  </conditionalFormatting>
  <conditionalFormatting sqref="H143:H162">
    <cfRule type="expression" dxfId="271" priority="5" stopIfTrue="1">
      <formula>OR(AND(#REF!&gt;0,H143&gt;0,H61=0),AND(#REF!&gt;0,H143&gt;0,H32=0))</formula>
    </cfRule>
  </conditionalFormatting>
  <conditionalFormatting sqref="H143:H162">
    <cfRule type="expression" dxfId="270" priority="3" stopIfTrue="1">
      <formula>OR(AND(#REF!&gt;0,H143&gt;0,H61=0),AND(#REF!&gt;0,H143&gt;0,H32=0))</formula>
    </cfRule>
  </conditionalFormatting>
  <conditionalFormatting sqref="H143:H162">
    <cfRule type="expression" dxfId="269" priority="2" stopIfTrue="1">
      <formula>OR(AND(#REF!&gt;0,H143&gt;0,H61=0),AND(#REF!&gt;0,H143&gt;0,H32=0))</formula>
    </cfRule>
  </conditionalFormatting>
  <conditionalFormatting sqref="C293:G312">
    <cfRule type="expression" dxfId="268" priority="1" stopIfTrue="1">
      <formula>C32=0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H1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topLeftCell="A241" zoomScale="70" zoomScaleNormal="70" workbookViewId="0">
      <selection activeCell="E75" sqref="E7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123</v>
      </c>
      <c r="C3" s="6"/>
      <c r="D3" s="6"/>
      <c r="E3" s="6"/>
      <c r="F3" s="6"/>
      <c r="G3" s="6"/>
      <c r="H3" s="6"/>
    </row>
    <row r="4" spans="2:8" x14ac:dyDescent="0.2">
      <c r="B4" s="90" t="s">
        <v>137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ht="15" customHeight="1" x14ac:dyDescent="0.2">
      <c r="B10" s="370" t="s">
        <v>21</v>
      </c>
      <c r="C10" s="370"/>
      <c r="D10" s="370"/>
      <c r="E10" s="370"/>
      <c r="F10" s="370"/>
      <c r="G10" s="370"/>
      <c r="H10" s="5"/>
    </row>
    <row r="11" spans="2:8" ht="30.75" customHeight="1" thickBot="1" x14ac:dyDescent="0.25">
      <c r="B11" s="372" t="s">
        <v>66</v>
      </c>
      <c r="C11" s="372"/>
      <c r="D11" s="372"/>
      <c r="E11" s="372"/>
      <c r="F11" s="372"/>
      <c r="G11" s="372"/>
      <c r="H11" s="372"/>
    </row>
    <row r="12" spans="2:8" ht="29.25" customHeight="1" thickBot="1" x14ac:dyDescent="0.25">
      <c r="B12" s="386" t="s">
        <v>17</v>
      </c>
      <c r="C12" s="387"/>
      <c r="D12" s="387"/>
      <c r="E12" s="388"/>
      <c r="F12" s="318" t="s">
        <v>18</v>
      </c>
      <c r="G12" s="318"/>
      <c r="H12" s="64" t="s">
        <v>20</v>
      </c>
    </row>
    <row r="13" spans="2:8" ht="14.25" customHeight="1" x14ac:dyDescent="0.2">
      <c r="B13" s="389" t="s">
        <v>13</v>
      </c>
      <c r="C13" s="390"/>
      <c r="D13" s="390"/>
      <c r="E13" s="391"/>
      <c r="F13" s="81">
        <f>Data!G3</f>
        <v>675315356</v>
      </c>
      <c r="G13" s="33"/>
      <c r="H13" s="60">
        <f>F13</f>
        <v>675315356</v>
      </c>
    </row>
    <row r="14" spans="2:8" ht="14.25" customHeight="1" x14ac:dyDescent="0.2">
      <c r="B14" s="392" t="s">
        <v>14</v>
      </c>
      <c r="C14" s="393"/>
      <c r="D14" s="393"/>
      <c r="E14" s="394"/>
      <c r="F14" s="82">
        <f>Data!H3</f>
        <v>514607848</v>
      </c>
      <c r="G14" s="33"/>
      <c r="H14" s="30">
        <f>F14</f>
        <v>514607848</v>
      </c>
    </row>
    <row r="15" spans="2:8" ht="14.25" customHeight="1" x14ac:dyDescent="0.2">
      <c r="B15" s="392" t="s">
        <v>15</v>
      </c>
      <c r="C15" s="393"/>
      <c r="D15" s="393"/>
      <c r="E15" s="394"/>
      <c r="F15" s="82">
        <f>Data!I3</f>
        <v>339772326</v>
      </c>
      <c r="G15" s="33"/>
      <c r="H15" s="30">
        <f>F15</f>
        <v>339772326</v>
      </c>
    </row>
    <row r="16" spans="2:8" ht="14.25" customHeight="1" x14ac:dyDescent="0.2">
      <c r="B16" s="392" t="s">
        <v>19</v>
      </c>
      <c r="C16" s="393"/>
      <c r="D16" s="393"/>
      <c r="E16" s="394"/>
      <c r="F16" s="82">
        <f>Data!J3</f>
        <v>51159647</v>
      </c>
      <c r="G16" s="33"/>
      <c r="H16" s="30">
        <f>F16-G16</f>
        <v>51159647</v>
      </c>
    </row>
    <row r="17" spans="2:9" x14ac:dyDescent="0.2">
      <c r="B17" s="392" t="s">
        <v>16</v>
      </c>
      <c r="C17" s="393"/>
      <c r="D17" s="393"/>
      <c r="E17" s="394"/>
      <c r="F17" s="82">
        <f>Data!K3</f>
        <v>170492347</v>
      </c>
      <c r="G17" s="33"/>
      <c r="H17" s="30">
        <f>F17</f>
        <v>170492347</v>
      </c>
    </row>
    <row r="18" spans="2:9" x14ac:dyDescent="0.2">
      <c r="B18" s="392" t="s">
        <v>1</v>
      </c>
      <c r="C18" s="393"/>
      <c r="D18" s="393"/>
      <c r="E18" s="394"/>
      <c r="F18" s="83">
        <f>SUM(F13:F17)</f>
        <v>1751347524</v>
      </c>
      <c r="G18" s="34"/>
      <c r="H18" s="29">
        <f>SUM(H13:H17)</f>
        <v>1751347524</v>
      </c>
    </row>
    <row r="19" spans="2:9" ht="13.5" customHeight="1" x14ac:dyDescent="0.2">
      <c r="B19" s="27"/>
      <c r="D19" s="27"/>
      <c r="E19" s="27"/>
      <c r="F19" s="27"/>
      <c r="G19" s="27"/>
      <c r="H19" s="5"/>
    </row>
    <row r="20" spans="2:9" ht="13.5" customHeight="1" x14ac:dyDescent="0.2">
      <c r="B20" s="27"/>
      <c r="D20" s="395" t="s">
        <v>23</v>
      </c>
      <c r="E20" s="396"/>
      <c r="F20" s="397"/>
      <c r="G20" s="319" t="s">
        <v>24</v>
      </c>
      <c r="H20" s="319" t="s">
        <v>25</v>
      </c>
    </row>
    <row r="21" spans="2:9" ht="14.25" customHeight="1" x14ac:dyDescent="0.2">
      <c r="B21" s="366" t="s">
        <v>22</v>
      </c>
      <c r="C21" s="398"/>
      <c r="D21" s="399" t="str">
        <f>Data!L3</f>
        <v>Marcy Lowther</v>
      </c>
      <c r="E21" s="400"/>
      <c r="F21" s="401"/>
      <c r="G21" s="321" t="str">
        <f>Data!M3</f>
        <v>512-471-2808</v>
      </c>
      <c r="H21" s="84" t="str">
        <f>Data!N3</f>
        <v>mlowther@austin.utexas.edu</v>
      </c>
    </row>
    <row r="22" spans="2:9" ht="13.5" customHeight="1" x14ac:dyDescent="0.2">
      <c r="B22" s="27"/>
      <c r="C22" s="27"/>
      <c r="D22" s="27"/>
      <c r="E22" s="27"/>
      <c r="F22" s="27"/>
      <c r="G22" s="27"/>
      <c r="H22" s="5"/>
    </row>
    <row r="23" spans="2:9" ht="13.5" customHeight="1" thickBot="1" x14ac:dyDescent="0.25">
      <c r="B23" s="3" t="s">
        <v>67</v>
      </c>
      <c r="C23" s="27"/>
      <c r="D23" s="27"/>
      <c r="E23" s="27"/>
      <c r="F23" s="27"/>
      <c r="G23" s="27"/>
      <c r="H23" s="5"/>
    </row>
    <row r="24" spans="2:9" s="37" customFormat="1" x14ac:dyDescent="0.2">
      <c r="B24" s="62"/>
      <c r="C24" s="65" t="s">
        <v>26</v>
      </c>
      <c r="D24" s="66" t="s">
        <v>27</v>
      </c>
      <c r="E24" s="66" t="s">
        <v>28</v>
      </c>
      <c r="F24" s="66" t="s">
        <v>29</v>
      </c>
      <c r="G24" s="66" t="s">
        <v>30</v>
      </c>
      <c r="H24" s="67" t="s">
        <v>31</v>
      </c>
    </row>
    <row r="25" spans="2:9" s="37" customFormat="1" ht="15" thickBot="1" x14ac:dyDescent="0.25">
      <c r="B25" s="61" t="s">
        <v>686</v>
      </c>
      <c r="C25" s="85">
        <f>Data!O3</f>
        <v>17050</v>
      </c>
      <c r="D25" s="86">
        <f>Data!P3</f>
        <v>23754</v>
      </c>
      <c r="E25" s="86">
        <f>Data!Q3</f>
        <v>4948</v>
      </c>
      <c r="F25" s="86">
        <f>Data!R3</f>
        <v>4349</v>
      </c>
      <c r="G25" s="86">
        <f>Data!S3</f>
        <v>1583</v>
      </c>
      <c r="H25" s="74">
        <f>SUM(C25:G25)</f>
        <v>51684</v>
      </c>
    </row>
    <row r="26" spans="2:9" x14ac:dyDescent="0.2">
      <c r="C26" s="2"/>
      <c r="D26" s="2"/>
      <c r="E26" s="2"/>
      <c r="F26" s="2"/>
      <c r="G26" s="2"/>
      <c r="H26" s="2"/>
      <c r="I26" s="2"/>
    </row>
    <row r="27" spans="2:9" ht="13.5" customHeight="1" x14ac:dyDescent="0.2">
      <c r="B27" s="27"/>
      <c r="D27" s="395" t="s">
        <v>23</v>
      </c>
      <c r="E27" s="396"/>
      <c r="F27" s="397"/>
      <c r="G27" s="319" t="s">
        <v>24</v>
      </c>
      <c r="H27" s="319" t="s">
        <v>25</v>
      </c>
    </row>
    <row r="28" spans="2:9" ht="14.25" customHeight="1" x14ac:dyDescent="0.2">
      <c r="B28" s="366" t="s">
        <v>39</v>
      </c>
      <c r="C28" s="398"/>
      <c r="D28" s="399" t="str">
        <f>Data!T3</f>
        <v>Holmes, James (Lincoln)</v>
      </c>
      <c r="E28" s="400"/>
      <c r="F28" s="401"/>
      <c r="G28" s="321" t="str">
        <f>Data!U3</f>
        <v>(512) 471-8179</v>
      </c>
      <c r="H28" s="84" t="str">
        <f>Data!V3</f>
        <v>j.l.holmes@austin.utexas.edu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8" t="s">
        <v>32</v>
      </c>
      <c r="C31" s="69" t="s">
        <v>26</v>
      </c>
      <c r="D31" s="69" t="s">
        <v>27</v>
      </c>
      <c r="E31" s="69" t="s">
        <v>28</v>
      </c>
      <c r="F31" s="69" t="s">
        <v>29</v>
      </c>
      <c r="G31" s="69" t="s">
        <v>30</v>
      </c>
      <c r="H31" s="70" t="s">
        <v>31</v>
      </c>
      <c r="I31" s="1"/>
    </row>
    <row r="32" spans="2:9" x14ac:dyDescent="0.2">
      <c r="B32" s="9" t="s">
        <v>45</v>
      </c>
      <c r="C32" s="87">
        <f>Data!W3</f>
        <v>322078</v>
      </c>
      <c r="D32" s="87">
        <f>Data!AQ3</f>
        <v>154020</v>
      </c>
      <c r="E32" s="87">
        <f>Data!BK3</f>
        <v>18789</v>
      </c>
      <c r="F32" s="87">
        <f>Data!CE3</f>
        <v>24851</v>
      </c>
      <c r="G32" s="87">
        <v>0</v>
      </c>
      <c r="H32" s="22">
        <f>SUM(C32:G32)</f>
        <v>519738</v>
      </c>
      <c r="I32" s="1"/>
    </row>
    <row r="33" spans="2:9" x14ac:dyDescent="0.2">
      <c r="B33" s="7" t="s">
        <v>46</v>
      </c>
      <c r="C33" s="87">
        <f>Data!X3</f>
        <v>121514</v>
      </c>
      <c r="D33" s="87">
        <f>Data!AR3</f>
        <v>76288</v>
      </c>
      <c r="E33" s="87">
        <f>Data!BL3</f>
        <v>4602</v>
      </c>
      <c r="F33" s="87">
        <f>Data!CF3</f>
        <v>14326</v>
      </c>
      <c r="G33" s="87">
        <f>Data!CZ3</f>
        <v>0</v>
      </c>
      <c r="H33" s="22">
        <f t="shared" ref="H33:H52" si="0">SUM(C33:G33)</f>
        <v>216730</v>
      </c>
      <c r="I33" s="1"/>
    </row>
    <row r="34" spans="2:9" x14ac:dyDescent="0.2">
      <c r="B34" s="7" t="s">
        <v>47</v>
      </c>
      <c r="C34" s="87">
        <f>Data!Y3</f>
        <v>50571</v>
      </c>
      <c r="D34" s="87">
        <f>Data!AS3</f>
        <v>24916</v>
      </c>
      <c r="E34" s="87">
        <f>Data!BM3</f>
        <v>6504</v>
      </c>
      <c r="F34" s="87">
        <f>Data!CG3</f>
        <v>3584</v>
      </c>
      <c r="G34" s="87">
        <f>Data!DA3</f>
        <v>0</v>
      </c>
      <c r="H34" s="22">
        <f t="shared" si="0"/>
        <v>85575</v>
      </c>
      <c r="I34" s="1"/>
    </row>
    <row r="35" spans="2:9" x14ac:dyDescent="0.2">
      <c r="B35" s="7" t="s">
        <v>48</v>
      </c>
      <c r="C35" s="87">
        <f>Data!Z3</f>
        <v>5649</v>
      </c>
      <c r="D35" s="87">
        <f>Data!AT3</f>
        <v>10285</v>
      </c>
      <c r="E35" s="87">
        <f>Data!BN3</f>
        <v>4766</v>
      </c>
      <c r="F35" s="87">
        <f>Data!CH3</f>
        <v>5322</v>
      </c>
      <c r="G35" s="87">
        <f>Data!DB3</f>
        <v>0</v>
      </c>
      <c r="H35" s="22">
        <f t="shared" si="0"/>
        <v>26022</v>
      </c>
      <c r="I35" s="1"/>
    </row>
    <row r="36" spans="2:9" x14ac:dyDescent="0.2">
      <c r="B36" s="7" t="s">
        <v>49</v>
      </c>
      <c r="C36" s="87">
        <f>Data!AA3</f>
        <v>0</v>
      </c>
      <c r="D36" s="87">
        <f>Data!AU3</f>
        <v>0</v>
      </c>
      <c r="E36" s="87">
        <f>Data!BO3</f>
        <v>0</v>
      </c>
      <c r="F36" s="87">
        <f>Data!CI3</f>
        <v>0</v>
      </c>
      <c r="G36" s="87">
        <f>Data!DC3</f>
        <v>0</v>
      </c>
      <c r="H36" s="22">
        <f t="shared" si="0"/>
        <v>0</v>
      </c>
      <c r="I36" s="1"/>
    </row>
    <row r="37" spans="2:9" x14ac:dyDescent="0.2">
      <c r="B37" s="7" t="s">
        <v>50</v>
      </c>
      <c r="C37" s="87">
        <f>Data!AB3</f>
        <v>50007</v>
      </c>
      <c r="D37" s="87">
        <f>Data!AV3</f>
        <v>87022</v>
      </c>
      <c r="E37" s="87">
        <f>Data!BP3</f>
        <v>22278</v>
      </c>
      <c r="F37" s="87">
        <f>Data!CJ3</f>
        <v>23887</v>
      </c>
      <c r="G37" s="87">
        <f>Data!DD3</f>
        <v>0</v>
      </c>
      <c r="H37" s="22">
        <f t="shared" si="0"/>
        <v>183194</v>
      </c>
      <c r="I37" s="1"/>
    </row>
    <row r="38" spans="2:9" x14ac:dyDescent="0.2">
      <c r="B38" s="7" t="s">
        <v>51</v>
      </c>
      <c r="C38" s="87">
        <f>Data!AC3</f>
        <v>11547</v>
      </c>
      <c r="D38" s="87">
        <f>Data!AW3</f>
        <v>11621</v>
      </c>
      <c r="E38" s="87">
        <f>Data!BQ3</f>
        <v>291</v>
      </c>
      <c r="F38" s="87">
        <f>Data!CK3</f>
        <v>715</v>
      </c>
      <c r="G38" s="87">
        <f>Data!DE3</f>
        <v>0</v>
      </c>
      <c r="H38" s="22">
        <f t="shared" si="0"/>
        <v>24174</v>
      </c>
      <c r="I38" s="1"/>
    </row>
    <row r="39" spans="2:9" x14ac:dyDescent="0.2">
      <c r="B39" s="7" t="s">
        <v>52</v>
      </c>
      <c r="C39" s="87">
        <f>Data!AD3</f>
        <v>0</v>
      </c>
      <c r="D39" s="87">
        <v>0</v>
      </c>
      <c r="E39" s="87">
        <f>Data!BR3</f>
        <v>0</v>
      </c>
      <c r="F39" s="87">
        <f>Data!CL3</f>
        <v>0</v>
      </c>
      <c r="G39" s="87">
        <f>Data!DF3</f>
        <v>30003</v>
      </c>
      <c r="H39" s="22">
        <f t="shared" si="0"/>
        <v>30003</v>
      </c>
      <c r="I39" s="1"/>
    </row>
    <row r="40" spans="2:9" x14ac:dyDescent="0.2">
      <c r="B40" s="7" t="s">
        <v>53</v>
      </c>
      <c r="C40" s="87">
        <f>Data!AE3</f>
        <v>1491</v>
      </c>
      <c r="D40" s="87">
        <f>Data!AY3</f>
        <v>3767</v>
      </c>
      <c r="E40" s="87">
        <f>Data!BS3</f>
        <v>8501</v>
      </c>
      <c r="F40" s="87">
        <f>Data!CM3</f>
        <v>502</v>
      </c>
      <c r="G40" s="87">
        <f>Data!DG3</f>
        <v>0</v>
      </c>
      <c r="H40" s="22">
        <f t="shared" si="0"/>
        <v>14261</v>
      </c>
      <c r="I40" s="1"/>
    </row>
    <row r="41" spans="2:9" x14ac:dyDescent="0.2">
      <c r="B41" s="7" t="s">
        <v>54</v>
      </c>
      <c r="C41" s="87">
        <f>Data!AF3</f>
        <v>1581</v>
      </c>
      <c r="D41" s="87">
        <f>Data!AZ3</f>
        <v>2415</v>
      </c>
      <c r="E41" s="87">
        <f>Data!BT3</f>
        <v>4486</v>
      </c>
      <c r="F41" s="87">
        <f>Data!CN3</f>
        <v>363</v>
      </c>
      <c r="G41" s="87">
        <f>Data!DH3</f>
        <v>0</v>
      </c>
      <c r="H41" s="22">
        <f t="shared" si="0"/>
        <v>8845</v>
      </c>
      <c r="I41" s="1"/>
    </row>
    <row r="42" spans="2:9" x14ac:dyDescent="0.2">
      <c r="B42" s="7" t="s">
        <v>55</v>
      </c>
      <c r="C42" s="87">
        <f>Data!AG3</f>
        <v>0</v>
      </c>
      <c r="D42" s="87">
        <f>Data!BA3</f>
        <v>0</v>
      </c>
      <c r="E42" s="87">
        <f>Data!BU3</f>
        <v>0</v>
      </c>
      <c r="F42" s="87">
        <f>Data!CO3</f>
        <v>0</v>
      </c>
      <c r="G42" s="87">
        <f>Data!DI3</f>
        <v>0</v>
      </c>
      <c r="H42" s="22">
        <f t="shared" si="0"/>
        <v>0</v>
      </c>
      <c r="I42" s="1"/>
    </row>
    <row r="43" spans="2:9" x14ac:dyDescent="0.2">
      <c r="B43" s="7" t="s">
        <v>56</v>
      </c>
      <c r="C43" s="87">
        <f>Data!AH3</f>
        <v>0</v>
      </c>
      <c r="D43" s="87">
        <f>Data!BB3</f>
        <v>0</v>
      </c>
      <c r="E43" s="87">
        <f>Data!BV3</f>
        <v>0</v>
      </c>
      <c r="F43" s="87">
        <f>Data!CP3</f>
        <v>0</v>
      </c>
      <c r="G43" s="87">
        <f>Data!DJ3</f>
        <v>0</v>
      </c>
      <c r="H43" s="22">
        <f t="shared" si="0"/>
        <v>0</v>
      </c>
      <c r="I43" s="1"/>
    </row>
    <row r="44" spans="2:9" x14ac:dyDescent="0.2">
      <c r="B44" s="7" t="s">
        <v>57</v>
      </c>
      <c r="C44" s="87">
        <f>Data!AI3</f>
        <v>3934</v>
      </c>
      <c r="D44" s="87">
        <f>Data!BC3</f>
        <v>0</v>
      </c>
      <c r="E44" s="87">
        <f>Data!BW3</f>
        <v>0</v>
      </c>
      <c r="F44" s="87">
        <f>Data!CQ3</f>
        <v>0</v>
      </c>
      <c r="G44" s="87">
        <f>Data!DK3</f>
        <v>0</v>
      </c>
      <c r="H44" s="22">
        <f t="shared" si="0"/>
        <v>3934</v>
      </c>
      <c r="I44" s="1"/>
    </row>
    <row r="45" spans="2:9" x14ac:dyDescent="0.2">
      <c r="B45" s="7" t="s">
        <v>58</v>
      </c>
      <c r="C45" s="87">
        <f>Data!AJ3</f>
        <v>15816</v>
      </c>
      <c r="D45" s="87">
        <f>Data!BD3</f>
        <v>21910</v>
      </c>
      <c r="E45" s="87">
        <f>Data!BX3</f>
        <v>2265</v>
      </c>
      <c r="F45" s="87">
        <f>Data!CR3</f>
        <v>1693</v>
      </c>
      <c r="G45" s="87">
        <f>Data!DL3</f>
        <v>597</v>
      </c>
      <c r="H45" s="22">
        <f t="shared" si="0"/>
        <v>42281</v>
      </c>
      <c r="I45" s="1"/>
    </row>
    <row r="46" spans="2:9" x14ac:dyDescent="0.2">
      <c r="B46" s="7" t="s">
        <v>59</v>
      </c>
      <c r="C46" s="87">
        <f>Data!AK3</f>
        <v>12</v>
      </c>
      <c r="D46" s="87">
        <f>Data!BE3</f>
        <v>483</v>
      </c>
      <c r="E46" s="87">
        <f>Data!BY3</f>
        <v>391</v>
      </c>
      <c r="F46" s="87">
        <f>Data!CS3</f>
        <v>1348</v>
      </c>
      <c r="G46" s="87">
        <f>Data!DM3</f>
        <v>19006</v>
      </c>
      <c r="H46" s="22">
        <f t="shared" si="0"/>
        <v>21240</v>
      </c>
      <c r="I46" s="1"/>
    </row>
    <row r="47" spans="2:9" x14ac:dyDescent="0.2">
      <c r="B47" s="7" t="s">
        <v>60</v>
      </c>
      <c r="C47" s="87">
        <f>Data!AL3</f>
        <v>32090</v>
      </c>
      <c r="D47" s="87">
        <f>Data!BF3</f>
        <v>82550</v>
      </c>
      <c r="E47" s="87">
        <f>Data!BZ3</f>
        <v>30607</v>
      </c>
      <c r="F47" s="87">
        <f>Data!CT3</f>
        <v>1566</v>
      </c>
      <c r="G47" s="87">
        <f>Data!DN3</f>
        <v>0</v>
      </c>
      <c r="H47" s="22">
        <f t="shared" si="0"/>
        <v>146813</v>
      </c>
      <c r="I47" s="1"/>
    </row>
    <row r="48" spans="2:9" x14ac:dyDescent="0.2">
      <c r="B48" s="7" t="s">
        <v>61</v>
      </c>
      <c r="C48" s="87">
        <f>Data!AM3</f>
        <v>0</v>
      </c>
      <c r="D48" s="87">
        <f>Data!BG3</f>
        <v>0</v>
      </c>
      <c r="E48" s="87">
        <f>Data!CA3</f>
        <v>0</v>
      </c>
      <c r="F48" s="87">
        <f>Data!CU3</f>
        <v>0</v>
      </c>
      <c r="G48" s="87">
        <f>Data!DO3</f>
        <v>0</v>
      </c>
      <c r="H48" s="22">
        <f t="shared" si="0"/>
        <v>0</v>
      </c>
      <c r="I48" s="1"/>
    </row>
    <row r="49" spans="2:9" x14ac:dyDescent="0.2">
      <c r="B49" s="7" t="s">
        <v>62</v>
      </c>
      <c r="C49" s="87">
        <f>Data!AN3</f>
        <v>0</v>
      </c>
      <c r="D49" s="87">
        <f>Data!BH3</f>
        <v>0</v>
      </c>
      <c r="E49" s="87">
        <f>Data!CB3</f>
        <v>0</v>
      </c>
      <c r="F49" s="87">
        <f>Data!CV3</f>
        <v>0</v>
      </c>
      <c r="G49" s="87">
        <f>Data!DP3</f>
        <v>0</v>
      </c>
      <c r="H49" s="22">
        <f t="shared" si="0"/>
        <v>0</v>
      </c>
      <c r="I49" s="1"/>
    </row>
    <row r="50" spans="2:9" x14ac:dyDescent="0.2">
      <c r="B50" s="7" t="s">
        <v>63</v>
      </c>
      <c r="C50" s="87">
        <f>Data!AO3</f>
        <v>699</v>
      </c>
      <c r="D50" s="87">
        <f>Data!BI3</f>
        <v>0</v>
      </c>
      <c r="E50" s="87">
        <f>Data!CC3</f>
        <v>0</v>
      </c>
      <c r="F50" s="87">
        <f>Data!CW3</f>
        <v>0</v>
      </c>
      <c r="G50" s="87">
        <f>Data!DQ3</f>
        <v>0</v>
      </c>
      <c r="H50" s="22">
        <f t="shared" si="0"/>
        <v>699</v>
      </c>
      <c r="I50" s="1"/>
    </row>
    <row r="51" spans="2:9" x14ac:dyDescent="0.2">
      <c r="B51" s="7" t="s">
        <v>0</v>
      </c>
      <c r="C51" s="87">
        <f>Data!AP3</f>
        <v>2337</v>
      </c>
      <c r="D51" s="87">
        <f>Data!BJ3</f>
        <v>7926</v>
      </c>
      <c r="E51" s="87">
        <f>Data!CD3</f>
        <v>5501</v>
      </c>
      <c r="F51" s="87">
        <f>Data!CX3</f>
        <v>819</v>
      </c>
      <c r="G51" s="87">
        <f>Data!DR3</f>
        <v>0</v>
      </c>
      <c r="H51" s="22">
        <f t="shared" si="0"/>
        <v>16583</v>
      </c>
      <c r="I51" s="1"/>
    </row>
    <row r="52" spans="2:9" x14ac:dyDescent="0.2">
      <c r="B52" s="8" t="s">
        <v>34</v>
      </c>
      <c r="C52" s="22">
        <f>SUM(C32:C51)</f>
        <v>619326</v>
      </c>
      <c r="D52" s="22">
        <f>SUM(D32:D51)</f>
        <v>483203</v>
      </c>
      <c r="E52" s="22">
        <f>SUM(E32:E51)</f>
        <v>108981</v>
      </c>
      <c r="F52" s="22">
        <f>SUM(F32:F51)</f>
        <v>78976</v>
      </c>
      <c r="G52" s="22">
        <f>SUM(G32:G51)</f>
        <v>49606</v>
      </c>
      <c r="H52" s="22">
        <f t="shared" si="0"/>
        <v>1340092</v>
      </c>
      <c r="I52" s="1"/>
    </row>
    <row r="53" spans="2:9" x14ac:dyDescent="0.2">
      <c r="B53" s="14"/>
      <c r="C53" s="18"/>
      <c r="D53" s="18"/>
      <c r="E53" s="18"/>
      <c r="F53" s="18"/>
      <c r="G53" s="18"/>
      <c r="H53" s="18"/>
      <c r="I53" s="1"/>
    </row>
    <row r="54" spans="2:9" ht="13.5" customHeight="1" x14ac:dyDescent="0.2">
      <c r="B54" s="27"/>
      <c r="D54" s="395" t="s">
        <v>23</v>
      </c>
      <c r="E54" s="396"/>
      <c r="F54" s="397"/>
      <c r="G54" s="319" t="s">
        <v>24</v>
      </c>
      <c r="H54" s="319" t="s">
        <v>25</v>
      </c>
    </row>
    <row r="55" spans="2:9" ht="14.25" customHeight="1" x14ac:dyDescent="0.2">
      <c r="B55" s="366" t="s">
        <v>40</v>
      </c>
      <c r="C55" s="398"/>
      <c r="D55" s="399" t="str">
        <f>Data!T3</f>
        <v>Holmes, James (Lincoln)</v>
      </c>
      <c r="E55" s="400"/>
      <c r="F55" s="401"/>
      <c r="G55" s="321" t="str">
        <f>Data!U3</f>
        <v>(512) 471-8179</v>
      </c>
      <c r="H55" s="84" t="str">
        <f>Data!V3</f>
        <v>j.l.holmes@austin.utexas.edu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9" customHeight="1" x14ac:dyDescent="0.2">
      <c r="B58" s="369" t="s">
        <v>42</v>
      </c>
      <c r="C58" s="369"/>
      <c r="D58" s="369"/>
      <c r="E58" s="369"/>
      <c r="F58" s="369"/>
      <c r="G58" s="369"/>
      <c r="H58" s="38"/>
    </row>
    <row r="59" spans="2:9" ht="15" thickBot="1" x14ac:dyDescent="0.25">
      <c r="B59" s="36"/>
      <c r="C59" s="1"/>
      <c r="D59" s="1"/>
      <c r="E59" s="1"/>
      <c r="F59" s="1"/>
      <c r="G59" s="1"/>
      <c r="H59" s="1"/>
      <c r="I59" s="1"/>
    </row>
    <row r="60" spans="2:9" ht="15" thickBot="1" x14ac:dyDescent="0.25">
      <c r="B60" s="68" t="s">
        <v>32</v>
      </c>
      <c r="C60" s="69" t="s">
        <v>26</v>
      </c>
      <c r="D60" s="69" t="s">
        <v>27</v>
      </c>
      <c r="E60" s="69" t="s">
        <v>28</v>
      </c>
      <c r="F60" s="69" t="s">
        <v>29</v>
      </c>
      <c r="G60" s="69" t="s">
        <v>30</v>
      </c>
      <c r="H60" s="70" t="s">
        <v>31</v>
      </c>
      <c r="I60" s="1"/>
    </row>
    <row r="61" spans="2:9" x14ac:dyDescent="0.2">
      <c r="B61" s="9" t="str">
        <f>$B$32</f>
        <v>Liberal Arts</v>
      </c>
      <c r="C61" s="88">
        <f>Data!DS3</f>
        <v>25210528</v>
      </c>
      <c r="D61" s="88">
        <f>Data!EM3</f>
        <v>28424234</v>
      </c>
      <c r="E61" s="88">
        <f>Data!FG3</f>
        <v>14954270</v>
      </c>
      <c r="F61" s="88">
        <f>Data!GA3</f>
        <v>36872723</v>
      </c>
      <c r="G61" s="88">
        <f>Data!GU3</f>
        <v>0</v>
      </c>
      <c r="H61" s="21">
        <f>SUM(C61:G61)</f>
        <v>105461755</v>
      </c>
      <c r="I61" s="1"/>
    </row>
    <row r="62" spans="2:9" x14ac:dyDescent="0.2">
      <c r="B62" s="9" t="str">
        <f>$B$33</f>
        <v>Science</v>
      </c>
      <c r="C62" s="88">
        <f>Data!DT3</f>
        <v>8599862</v>
      </c>
      <c r="D62" s="88">
        <f>Data!EN3</f>
        <v>10887212</v>
      </c>
      <c r="E62" s="88">
        <f>Data!FH3</f>
        <v>4543267</v>
      </c>
      <c r="F62" s="88">
        <f>Data!GB3</f>
        <v>21555398</v>
      </c>
      <c r="G62" s="88">
        <f>Data!GV3</f>
        <v>0</v>
      </c>
      <c r="H62" s="22">
        <f t="shared" ref="H62:H81" si="1">SUM(C62:G62)</f>
        <v>45585739</v>
      </c>
      <c r="I62" s="1"/>
    </row>
    <row r="63" spans="2:9" x14ac:dyDescent="0.2">
      <c r="B63" s="9" t="str">
        <f>$B$34</f>
        <v>Fine Arts</v>
      </c>
      <c r="C63" s="88">
        <f>Data!DU3</f>
        <v>4515005</v>
      </c>
      <c r="D63" s="88">
        <f>Data!EO3</f>
        <v>5582140</v>
      </c>
      <c r="E63" s="88">
        <f>Data!FI3</f>
        <v>5149313</v>
      </c>
      <c r="F63" s="88">
        <f>Data!GC3</f>
        <v>3454174</v>
      </c>
      <c r="G63" s="88">
        <f>Data!GW3</f>
        <v>0</v>
      </c>
      <c r="H63" s="22">
        <f t="shared" si="1"/>
        <v>18700632</v>
      </c>
      <c r="I63" s="1"/>
    </row>
    <row r="64" spans="2:9" x14ac:dyDescent="0.2">
      <c r="B64" s="9" t="str">
        <f>$B$35</f>
        <v>Teacher Education</v>
      </c>
      <c r="C64" s="88">
        <f>Data!DV3</f>
        <v>276479</v>
      </c>
      <c r="D64" s="88">
        <f>Data!EP3</f>
        <v>1872214</v>
      </c>
      <c r="E64" s="88">
        <f>Data!FJ3</f>
        <v>2256509</v>
      </c>
      <c r="F64" s="88">
        <f>Data!GD3</f>
        <v>4356280</v>
      </c>
      <c r="G64" s="88">
        <f>Data!GX3</f>
        <v>0</v>
      </c>
      <c r="H64" s="22">
        <f t="shared" si="1"/>
        <v>8761482</v>
      </c>
      <c r="I64" s="1"/>
    </row>
    <row r="65" spans="2:9" x14ac:dyDescent="0.2">
      <c r="B65" s="9" t="str">
        <f>$B$36</f>
        <v>Agriculture</v>
      </c>
      <c r="C65" s="88">
        <f>Data!DW3</f>
        <v>0</v>
      </c>
      <c r="D65" s="88">
        <f>Data!EQ3</f>
        <v>0</v>
      </c>
      <c r="E65" s="88">
        <f>Data!FK3</f>
        <v>0</v>
      </c>
      <c r="F65" s="88">
        <f>Data!GE3</f>
        <v>0</v>
      </c>
      <c r="G65" s="88">
        <f>Data!GY3</f>
        <v>0</v>
      </c>
      <c r="H65" s="22">
        <f t="shared" si="1"/>
        <v>0</v>
      </c>
      <c r="I65" s="1"/>
    </row>
    <row r="66" spans="2:9" x14ac:dyDescent="0.2">
      <c r="B66" s="9" t="str">
        <f>$B$37</f>
        <v>Engineering</v>
      </c>
      <c r="C66" s="88">
        <f>Data!DX3</f>
        <v>4220068</v>
      </c>
      <c r="D66" s="88">
        <f>Data!ER3</f>
        <v>12053607</v>
      </c>
      <c r="E66" s="88">
        <f>Data!FL3</f>
        <v>12259070</v>
      </c>
      <c r="F66" s="88">
        <f>Data!GF3</f>
        <v>27170987</v>
      </c>
      <c r="G66" s="88">
        <f>Data!GZ3</f>
        <v>0</v>
      </c>
      <c r="H66" s="22">
        <f t="shared" si="1"/>
        <v>55703732</v>
      </c>
      <c r="I66" s="1"/>
    </row>
    <row r="67" spans="2:9" x14ac:dyDescent="0.2">
      <c r="B67" s="9" t="str">
        <f>$B$38</f>
        <v>Home Economics</v>
      </c>
      <c r="C67" s="88">
        <f>Data!DY3</f>
        <v>759919</v>
      </c>
      <c r="D67" s="88">
        <f>Data!ES3</f>
        <v>1826186</v>
      </c>
      <c r="E67" s="88">
        <f>Data!FM3</f>
        <v>279512</v>
      </c>
      <c r="F67" s="88">
        <f>Data!GG3</f>
        <v>1063944</v>
      </c>
      <c r="G67" s="88">
        <f>Data!HA3</f>
        <v>0</v>
      </c>
      <c r="H67" s="22">
        <f t="shared" si="1"/>
        <v>3929561</v>
      </c>
      <c r="I67" s="1"/>
    </row>
    <row r="68" spans="2:9" x14ac:dyDescent="0.2">
      <c r="B68" s="9" t="str">
        <f>$B$39</f>
        <v>Law</v>
      </c>
      <c r="C68" s="88">
        <f>Data!DZ3</f>
        <v>455</v>
      </c>
      <c r="D68" s="88">
        <f>Data!ET3</f>
        <v>455</v>
      </c>
      <c r="E68" s="88">
        <f>Data!FN3</f>
        <v>0</v>
      </c>
      <c r="F68" s="88">
        <f>Data!GH3</f>
        <v>0</v>
      </c>
      <c r="G68" s="88">
        <f>Data!HB3</f>
        <v>15738163</v>
      </c>
      <c r="H68" s="22">
        <f t="shared" si="1"/>
        <v>15739073</v>
      </c>
      <c r="I68" s="1"/>
    </row>
    <row r="69" spans="2:9" x14ac:dyDescent="0.2">
      <c r="B69" s="9" t="str">
        <f>$B$40</f>
        <v>Social Service</v>
      </c>
      <c r="C69" s="88">
        <f>Data!EA3</f>
        <v>360120</v>
      </c>
      <c r="D69" s="88">
        <f>Data!EU3</f>
        <v>449183</v>
      </c>
      <c r="E69" s="88">
        <f>Data!FO3</f>
        <v>1910213</v>
      </c>
      <c r="F69" s="88">
        <f>Data!GI3</f>
        <v>1075042</v>
      </c>
      <c r="G69" s="88">
        <f>Data!HC3</f>
        <v>0</v>
      </c>
      <c r="H69" s="22">
        <f t="shared" si="1"/>
        <v>3794558</v>
      </c>
      <c r="I69" s="1"/>
    </row>
    <row r="70" spans="2:9" x14ac:dyDescent="0.2">
      <c r="B70" s="9" t="str">
        <f>$B$41</f>
        <v>Library Science</v>
      </c>
      <c r="C70" s="88">
        <f>Data!EB3</f>
        <v>167892</v>
      </c>
      <c r="D70" s="88">
        <f>Data!EV3</f>
        <v>155676</v>
      </c>
      <c r="E70" s="88">
        <f>Data!FP3</f>
        <v>1714449</v>
      </c>
      <c r="F70" s="88">
        <f>Data!GJ3</f>
        <v>325610</v>
      </c>
      <c r="G70" s="88">
        <f>Data!HD3</f>
        <v>0</v>
      </c>
      <c r="H70" s="22">
        <f t="shared" si="1"/>
        <v>2363627</v>
      </c>
      <c r="I70" s="1"/>
    </row>
    <row r="71" spans="2:9" x14ac:dyDescent="0.2">
      <c r="B71" s="9" t="str">
        <f>$B$42</f>
        <v>Veterinary Science</v>
      </c>
      <c r="C71" s="88">
        <f>Data!EC3</f>
        <v>0</v>
      </c>
      <c r="D71" s="88">
        <f>Data!EW3</f>
        <v>0</v>
      </c>
      <c r="E71" s="88">
        <f>Data!FQ3</f>
        <v>0</v>
      </c>
      <c r="F71" s="88">
        <f>Data!GK3</f>
        <v>0</v>
      </c>
      <c r="G71" s="88">
        <f>Data!HE3</f>
        <v>0</v>
      </c>
      <c r="H71" s="22">
        <f t="shared" si="1"/>
        <v>0</v>
      </c>
      <c r="I71" s="1"/>
    </row>
    <row r="72" spans="2:9" x14ac:dyDescent="0.2">
      <c r="B72" s="9" t="str">
        <f>$B$43</f>
        <v>Vocational Training</v>
      </c>
      <c r="C72" s="88">
        <f>Data!ED3</f>
        <v>0</v>
      </c>
      <c r="D72" s="88">
        <f>Data!EX3</f>
        <v>0</v>
      </c>
      <c r="E72" s="88">
        <f>Data!FR3</f>
        <v>0</v>
      </c>
      <c r="F72" s="88">
        <f>Data!GL3</f>
        <v>0</v>
      </c>
      <c r="G72" s="88">
        <f>Data!HF3</f>
        <v>0</v>
      </c>
      <c r="H72" s="22">
        <f t="shared" si="1"/>
        <v>0</v>
      </c>
      <c r="I72" s="1"/>
    </row>
    <row r="73" spans="2:9" x14ac:dyDescent="0.2">
      <c r="B73" s="9" t="str">
        <f>$B$44</f>
        <v>Physical Training</v>
      </c>
      <c r="C73" s="88">
        <f>Data!EE3</f>
        <v>185059</v>
      </c>
      <c r="D73" s="88">
        <f>Data!EY3</f>
        <v>0</v>
      </c>
      <c r="E73" s="88">
        <f>Data!FS3</f>
        <v>0</v>
      </c>
      <c r="F73" s="88">
        <f>Data!GM3</f>
        <v>0</v>
      </c>
      <c r="G73" s="88">
        <f>Data!HG3</f>
        <v>0</v>
      </c>
      <c r="H73" s="22">
        <f t="shared" si="1"/>
        <v>185059</v>
      </c>
      <c r="I73" s="1"/>
    </row>
    <row r="74" spans="2:9" x14ac:dyDescent="0.2">
      <c r="B74" s="9" t="str">
        <f>$B$45</f>
        <v>Health Services</v>
      </c>
      <c r="C74" s="88">
        <f>Data!EF3</f>
        <v>959874</v>
      </c>
      <c r="D74" s="88">
        <f>Data!EZ3</f>
        <v>2205286</v>
      </c>
      <c r="E74" s="88">
        <f>Data!FT3</f>
        <v>825069</v>
      </c>
      <c r="F74" s="88">
        <f>Data!GN3</f>
        <v>1898994</v>
      </c>
      <c r="G74" s="88">
        <f>Data!HH3</f>
        <v>257957</v>
      </c>
      <c r="H74" s="22">
        <f t="shared" si="1"/>
        <v>6147180</v>
      </c>
      <c r="I74" s="1"/>
    </row>
    <row r="75" spans="2:9" x14ac:dyDescent="0.2">
      <c r="B75" s="9" t="str">
        <f>$B$46</f>
        <v>Pharmacy</v>
      </c>
      <c r="C75" s="88">
        <f>Data!EG3</f>
        <v>1073</v>
      </c>
      <c r="D75" s="88">
        <f>Data!FA3</f>
        <v>49791</v>
      </c>
      <c r="E75" s="88">
        <f>Data!FU3</f>
        <v>553176</v>
      </c>
      <c r="F75" s="88">
        <f>Data!GO3</f>
        <v>2012221</v>
      </c>
      <c r="G75" s="88">
        <f>Data!HI3</f>
        <v>3959328</v>
      </c>
      <c r="H75" s="22">
        <f t="shared" si="1"/>
        <v>6575589</v>
      </c>
      <c r="I75" s="1"/>
    </row>
    <row r="76" spans="2:9" x14ac:dyDescent="0.2">
      <c r="B76" s="9" t="str">
        <f>$B$47</f>
        <v>Business Administration</v>
      </c>
      <c r="C76" s="88">
        <f>Data!EH3</f>
        <v>1970445</v>
      </c>
      <c r="D76" s="88">
        <f>Data!FB3</f>
        <v>10228496</v>
      </c>
      <c r="E76" s="88">
        <f>Data!FV3</f>
        <v>11811683</v>
      </c>
      <c r="F76" s="88">
        <f>Data!GP3</f>
        <v>8631106</v>
      </c>
      <c r="G76" s="88">
        <f>Data!HJ3</f>
        <v>0</v>
      </c>
      <c r="H76" s="22">
        <f t="shared" si="1"/>
        <v>32641730</v>
      </c>
      <c r="I76" s="1"/>
    </row>
    <row r="77" spans="2:9" x14ac:dyDescent="0.2">
      <c r="B77" s="9" t="str">
        <f>$B$48</f>
        <v>Optometry</v>
      </c>
      <c r="C77" s="88">
        <f>Data!EI3</f>
        <v>0</v>
      </c>
      <c r="D77" s="88">
        <f>Data!FC3</f>
        <v>0</v>
      </c>
      <c r="E77" s="88">
        <f>Data!FW3</f>
        <v>0</v>
      </c>
      <c r="F77" s="88">
        <f>Data!GQ3</f>
        <v>0</v>
      </c>
      <c r="G77" s="88">
        <f>Data!HK3</f>
        <v>0</v>
      </c>
      <c r="H77" s="22">
        <f t="shared" si="1"/>
        <v>0</v>
      </c>
      <c r="I77" s="1"/>
    </row>
    <row r="78" spans="2:9" x14ac:dyDescent="0.2">
      <c r="B78" s="9" t="str">
        <f>$B$49</f>
        <v>Teacher Ed-Practice Teaching</v>
      </c>
      <c r="C78" s="88">
        <f>Data!EJ3</f>
        <v>0</v>
      </c>
      <c r="D78" s="88">
        <f>Data!FD3</f>
        <v>0</v>
      </c>
      <c r="E78" s="88">
        <f>Data!FX3</f>
        <v>0</v>
      </c>
      <c r="F78" s="88">
        <f>Data!GR3</f>
        <v>0</v>
      </c>
      <c r="G78" s="88">
        <f>Data!HL3</f>
        <v>0</v>
      </c>
      <c r="H78" s="22">
        <f t="shared" si="1"/>
        <v>0</v>
      </c>
      <c r="I78" s="1"/>
    </row>
    <row r="79" spans="2:9" x14ac:dyDescent="0.2">
      <c r="B79" s="9" t="str">
        <f>$B$50</f>
        <v>Technology</v>
      </c>
      <c r="C79" s="88">
        <f>Data!EK3</f>
        <v>82348</v>
      </c>
      <c r="D79" s="88">
        <f>Data!FE3</f>
        <v>0</v>
      </c>
      <c r="E79" s="88">
        <f>Data!FY3</f>
        <v>0</v>
      </c>
      <c r="F79" s="88">
        <f>Data!GS3</f>
        <v>0</v>
      </c>
      <c r="G79" s="88">
        <f>Data!HM3</f>
        <v>0</v>
      </c>
      <c r="H79" s="22">
        <f t="shared" si="1"/>
        <v>82348</v>
      </c>
      <c r="I79" s="1"/>
    </row>
    <row r="80" spans="2:9" x14ac:dyDescent="0.2">
      <c r="B80" s="9" t="str">
        <f>$B$51</f>
        <v>Nursing</v>
      </c>
      <c r="C80" s="88">
        <f>Data!EL3</f>
        <v>277239</v>
      </c>
      <c r="D80" s="88">
        <f>Data!FF3</f>
        <v>2097733</v>
      </c>
      <c r="E80" s="88">
        <f>Data!FZ3</f>
        <v>2620418</v>
      </c>
      <c r="F80" s="88">
        <f>Data!GT3</f>
        <v>1234955</v>
      </c>
      <c r="G80" s="88">
        <f>Data!HN3</f>
        <v>0</v>
      </c>
      <c r="H80" s="22">
        <f t="shared" si="1"/>
        <v>6230345</v>
      </c>
      <c r="I80" s="1"/>
    </row>
    <row r="81" spans="2:9" x14ac:dyDescent="0.2">
      <c r="B81" s="39" t="str">
        <f>$B$52</f>
        <v>Totals</v>
      </c>
      <c r="C81" s="21">
        <f>SUM(C61:C80)</f>
        <v>47586366</v>
      </c>
      <c r="D81" s="21">
        <f>SUM(D61:D80)</f>
        <v>75832213</v>
      </c>
      <c r="E81" s="21">
        <f>SUM(E61:E80)</f>
        <v>58876949</v>
      </c>
      <c r="F81" s="21">
        <f>SUM(F61:F80)</f>
        <v>109651434</v>
      </c>
      <c r="G81" s="21">
        <f>SUM(G61:G80)</f>
        <v>19955448</v>
      </c>
      <c r="H81" s="21">
        <f t="shared" si="1"/>
        <v>311902410</v>
      </c>
      <c r="I81" s="1"/>
    </row>
    <row r="82" spans="2:9" x14ac:dyDescent="0.2">
      <c r="B82" s="14"/>
      <c r="C82" s="15"/>
      <c r="D82" s="15"/>
      <c r="E82" s="15"/>
      <c r="F82" s="15"/>
      <c r="G82" s="15"/>
      <c r="H82" s="16"/>
      <c r="I82" s="1"/>
    </row>
    <row r="83" spans="2:9" ht="13.5" customHeight="1" x14ac:dyDescent="0.2">
      <c r="B83" s="27"/>
      <c r="D83" s="395" t="s">
        <v>23</v>
      </c>
      <c r="E83" s="396"/>
      <c r="F83" s="397"/>
      <c r="G83" s="319" t="s">
        <v>24</v>
      </c>
      <c r="H83" s="319" t="s">
        <v>25</v>
      </c>
    </row>
    <row r="84" spans="2:9" ht="14.25" customHeight="1" x14ac:dyDescent="0.2">
      <c r="B84" s="366" t="s">
        <v>41</v>
      </c>
      <c r="C84" s="398"/>
      <c r="D84" s="399" t="str">
        <f>Data!T3</f>
        <v>Holmes, James (Lincoln)</v>
      </c>
      <c r="E84" s="400"/>
      <c r="F84" s="401"/>
      <c r="G84" s="321" t="str">
        <f>Data!U3</f>
        <v>(512) 471-8179</v>
      </c>
      <c r="H84" s="84" t="str">
        <f>Data!V3</f>
        <v>j.l.holmes@austin.utexas.edu</v>
      </c>
    </row>
    <row r="85" spans="2:9" ht="13.5" customHeight="1" x14ac:dyDescent="0.2">
      <c r="B85" s="27"/>
      <c r="C85" s="27"/>
      <c r="D85" s="27"/>
      <c r="E85" s="27"/>
      <c r="F85" s="27"/>
      <c r="G85" s="27"/>
      <c r="H85" s="5"/>
    </row>
    <row r="86" spans="2:9" ht="14.25" customHeight="1" x14ac:dyDescent="0.2">
      <c r="B86" s="320" t="s">
        <v>33</v>
      </c>
      <c r="C86" s="13"/>
      <c r="D86" s="13"/>
      <c r="E86" s="13"/>
      <c r="F86" s="13"/>
      <c r="G86" s="13"/>
      <c r="H86" s="17">
        <f>H13+H14</f>
        <v>1189923204</v>
      </c>
    </row>
    <row r="87" spans="2:9" ht="42.75" customHeight="1" x14ac:dyDescent="0.2">
      <c r="B87" s="361" t="s">
        <v>8</v>
      </c>
      <c r="C87" s="361"/>
      <c r="D87" s="361"/>
      <c r="E87" s="361"/>
      <c r="F87" s="361"/>
      <c r="G87" s="361"/>
      <c r="H87" s="38"/>
    </row>
    <row r="88" spans="2:9" ht="15" customHeight="1" x14ac:dyDescent="0.2">
      <c r="B88" s="320"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Data!HR3</f>
        <v>10534350</v>
      </c>
      <c r="D91" s="171">
        <f>Data!IL3</f>
        <v>5412010</v>
      </c>
      <c r="E91" s="171">
        <f>Data!JF3</f>
        <v>1297890</v>
      </c>
      <c r="F91" s="171">
        <f>Data!JZ3</f>
        <v>2757020</v>
      </c>
      <c r="G91" s="171">
        <f>Data!KT3</f>
        <v>0</v>
      </c>
      <c r="H91" s="40">
        <f t="shared" ref="H91:H111" si="2">SUM(C91:G91)</f>
        <v>20001270</v>
      </c>
    </row>
    <row r="92" spans="2:9" x14ac:dyDescent="0.2">
      <c r="B92" s="9" t="str">
        <f>$B$33</f>
        <v>Science</v>
      </c>
      <c r="C92" s="171">
        <f>Data!HS3</f>
        <v>8621221</v>
      </c>
      <c r="D92" s="171">
        <f>Data!IM3</f>
        <v>6584931</v>
      </c>
      <c r="E92" s="171">
        <f>Data!JG3</f>
        <v>346773</v>
      </c>
      <c r="F92" s="171">
        <f>Data!KA3</f>
        <v>2057591</v>
      </c>
      <c r="G92" s="171">
        <f>Data!KU3</f>
        <v>0</v>
      </c>
      <c r="H92" s="75">
        <f t="shared" si="2"/>
        <v>17610516</v>
      </c>
    </row>
    <row r="93" spans="2:9" x14ac:dyDescent="0.2">
      <c r="B93" s="9" t="str">
        <f>$B$34</f>
        <v>Fine Arts</v>
      </c>
      <c r="C93" s="171">
        <f>Data!HT3</f>
        <v>2844768</v>
      </c>
      <c r="D93" s="171">
        <f>Data!IN3</f>
        <v>1177357</v>
      </c>
      <c r="E93" s="171">
        <f>Data!JH3</f>
        <v>409109</v>
      </c>
      <c r="F93" s="171">
        <f>Data!KB3</f>
        <v>223341</v>
      </c>
      <c r="G93" s="171">
        <f>Data!KV3</f>
        <v>0</v>
      </c>
      <c r="H93" s="75">
        <f t="shared" si="2"/>
        <v>4654575</v>
      </c>
    </row>
    <row r="94" spans="2:9" x14ac:dyDescent="0.2">
      <c r="B94" s="9" t="str">
        <f>$B$35</f>
        <v>Teacher Education</v>
      </c>
      <c r="C94" s="171">
        <f>Data!HU3</f>
        <v>74315</v>
      </c>
      <c r="D94" s="171">
        <f>Data!IO3</f>
        <v>501246</v>
      </c>
      <c r="E94" s="171">
        <f>Data!JI3</f>
        <v>240822</v>
      </c>
      <c r="F94" s="171">
        <f>Data!KC3</f>
        <v>459231</v>
      </c>
      <c r="G94" s="171">
        <f>Data!KW3</f>
        <v>0</v>
      </c>
      <c r="H94" s="75">
        <f t="shared" si="2"/>
        <v>1275614</v>
      </c>
    </row>
    <row r="95" spans="2:9" x14ac:dyDescent="0.2">
      <c r="B95" s="9" t="str">
        <f>$B$36</f>
        <v>Agriculture</v>
      </c>
      <c r="C95" s="171">
        <f>Data!HV3</f>
        <v>0</v>
      </c>
      <c r="D95" s="171">
        <f>Data!IP3</f>
        <v>0</v>
      </c>
      <c r="E95" s="171">
        <f>Data!JJ3</f>
        <v>0</v>
      </c>
      <c r="F95" s="171">
        <f>Data!KD3</f>
        <v>0</v>
      </c>
      <c r="G95" s="171">
        <f>Data!KX3</f>
        <v>0</v>
      </c>
      <c r="H95" s="75">
        <f t="shared" si="2"/>
        <v>0</v>
      </c>
    </row>
    <row r="96" spans="2:9" x14ac:dyDescent="0.2">
      <c r="B96" s="9" t="str">
        <f>$B$37</f>
        <v>Engineering</v>
      </c>
      <c r="C96" s="171">
        <f>Data!HW3</f>
        <v>1630470</v>
      </c>
      <c r="D96" s="171">
        <f>Data!IQ3</f>
        <v>3084304</v>
      </c>
      <c r="E96" s="171">
        <f>Data!JK3</f>
        <v>4570202</v>
      </c>
      <c r="F96" s="171">
        <f>Data!KE3</f>
        <v>1428772</v>
      </c>
      <c r="G96" s="171">
        <f>Data!KY3</f>
        <v>0</v>
      </c>
      <c r="H96" s="75">
        <f t="shared" si="2"/>
        <v>10713748</v>
      </c>
    </row>
    <row r="97" spans="2:8" x14ac:dyDescent="0.2">
      <c r="B97" s="9" t="str">
        <f>$B$38</f>
        <v>Home Economics</v>
      </c>
      <c r="C97" s="171">
        <f>Data!HX3</f>
        <v>51493</v>
      </c>
      <c r="D97" s="171">
        <f>Data!IR3</f>
        <v>265001</v>
      </c>
      <c r="E97" s="171">
        <f>Data!JL3</f>
        <v>22927</v>
      </c>
      <c r="F97" s="171">
        <f>Data!KF3</f>
        <v>128225</v>
      </c>
      <c r="G97" s="171">
        <f>Data!KZ3</f>
        <v>0</v>
      </c>
      <c r="H97" s="75">
        <f t="shared" si="2"/>
        <v>467646</v>
      </c>
    </row>
    <row r="98" spans="2:8" x14ac:dyDescent="0.2">
      <c r="B98" s="9" t="str">
        <f>$B$39</f>
        <v>Law</v>
      </c>
      <c r="C98" s="171">
        <f>Data!HY3</f>
        <v>0</v>
      </c>
      <c r="D98" s="171">
        <f>Data!IS3</f>
        <v>0</v>
      </c>
      <c r="E98" s="171">
        <f>Data!JM3</f>
        <v>0</v>
      </c>
      <c r="F98" s="171">
        <f>Data!KG3</f>
        <v>0</v>
      </c>
      <c r="G98" s="171">
        <f>Data!LA3</f>
        <v>4775551</v>
      </c>
      <c r="H98" s="75">
        <f t="shared" si="2"/>
        <v>4775551</v>
      </c>
    </row>
    <row r="99" spans="2:8" x14ac:dyDescent="0.2">
      <c r="B99" s="9" t="str">
        <f>$B$40</f>
        <v>Social Service</v>
      </c>
      <c r="C99" s="171">
        <f>Data!HZ3</f>
        <v>111874</v>
      </c>
      <c r="D99" s="171">
        <f>Data!IT3</f>
        <v>315050</v>
      </c>
      <c r="E99" s="171">
        <f>Data!JN3</f>
        <v>697841</v>
      </c>
      <c r="F99" s="171">
        <f>Data!KH3</f>
        <v>264999</v>
      </c>
      <c r="G99" s="171">
        <f>Data!LB3</f>
        <v>0</v>
      </c>
      <c r="H99" s="75">
        <f t="shared" si="2"/>
        <v>1389764</v>
      </c>
    </row>
    <row r="100" spans="2:8" x14ac:dyDescent="0.2">
      <c r="B100" s="9" t="str">
        <f>$B$41</f>
        <v>Library Science</v>
      </c>
      <c r="C100" s="171">
        <f>Data!IA3</f>
        <v>11230</v>
      </c>
      <c r="D100" s="171">
        <f>Data!IU3</f>
        <v>62359</v>
      </c>
      <c r="E100" s="171">
        <f>Data!JO3</f>
        <v>434369</v>
      </c>
      <c r="F100" s="171">
        <f>Data!KI3</f>
        <v>50616</v>
      </c>
      <c r="G100" s="171">
        <f>Data!LC3</f>
        <v>0</v>
      </c>
      <c r="H100" s="75">
        <f t="shared" si="2"/>
        <v>558574</v>
      </c>
    </row>
    <row r="101" spans="2:8" x14ac:dyDescent="0.2">
      <c r="B101" s="9" t="str">
        <f>$B$42</f>
        <v>Veterinary Science</v>
      </c>
      <c r="C101" s="171">
        <f>Data!IB3</f>
        <v>0</v>
      </c>
      <c r="D101" s="171">
        <f>Data!IV3</f>
        <v>0</v>
      </c>
      <c r="E101" s="171">
        <f>Data!JP3</f>
        <v>0</v>
      </c>
      <c r="F101" s="171">
        <f>Data!KJ3</f>
        <v>0</v>
      </c>
      <c r="G101" s="171">
        <f>Data!LD3</f>
        <v>0</v>
      </c>
      <c r="H101" s="75">
        <f t="shared" si="2"/>
        <v>0</v>
      </c>
    </row>
    <row r="102" spans="2:8" x14ac:dyDescent="0.2">
      <c r="B102" s="9" t="str">
        <f>$B$43</f>
        <v>Vocational Training</v>
      </c>
      <c r="C102" s="171">
        <f>Data!IC3</f>
        <v>0</v>
      </c>
      <c r="D102" s="171">
        <f>Data!IW3</f>
        <v>0</v>
      </c>
      <c r="E102" s="171">
        <f>Data!JQ3</f>
        <v>0</v>
      </c>
      <c r="F102" s="171">
        <f>Data!KK3</f>
        <v>0</v>
      </c>
      <c r="G102" s="171">
        <f>Data!LE3</f>
        <v>0</v>
      </c>
      <c r="H102" s="75">
        <f t="shared" si="2"/>
        <v>0</v>
      </c>
    </row>
    <row r="103" spans="2:8" x14ac:dyDescent="0.2">
      <c r="B103" s="9" t="str">
        <f>$B$44</f>
        <v>Physical Training</v>
      </c>
      <c r="C103" s="171">
        <f>Data!ID3</f>
        <v>3892</v>
      </c>
      <c r="D103" s="171">
        <f>Data!IX3</f>
        <v>0</v>
      </c>
      <c r="E103" s="171">
        <f>Data!JR3</f>
        <v>0</v>
      </c>
      <c r="F103" s="171">
        <f>Data!KL3</f>
        <v>0</v>
      </c>
      <c r="G103" s="171">
        <f>Data!LF3</f>
        <v>0</v>
      </c>
      <c r="H103" s="75">
        <f t="shared" si="2"/>
        <v>3892</v>
      </c>
    </row>
    <row r="104" spans="2:8" x14ac:dyDescent="0.2">
      <c r="B104" s="9" t="str">
        <f>$B$45</f>
        <v>Health Services</v>
      </c>
      <c r="C104" s="171">
        <f>Data!IE3</f>
        <v>358854</v>
      </c>
      <c r="D104" s="171">
        <f>Data!IY3</f>
        <v>525103</v>
      </c>
      <c r="E104" s="171">
        <f>Data!JS3</f>
        <v>413065</v>
      </c>
      <c r="F104" s="171">
        <f>Data!KM3</f>
        <v>75511</v>
      </c>
      <c r="G104" s="171">
        <f>Data!LG3</f>
        <v>0</v>
      </c>
      <c r="H104" s="75">
        <f t="shared" si="2"/>
        <v>1372533</v>
      </c>
    </row>
    <row r="105" spans="2:8" x14ac:dyDescent="0.2">
      <c r="B105" s="9" t="str">
        <f>$B$46</f>
        <v>Pharmacy</v>
      </c>
      <c r="C105" s="171">
        <f>Data!IF3</f>
        <v>83</v>
      </c>
      <c r="D105" s="171">
        <f>Data!IZ3</f>
        <v>4164</v>
      </c>
      <c r="E105" s="171">
        <f>Data!JT3</f>
        <v>41377</v>
      </c>
      <c r="F105" s="171">
        <f>Data!KN3</f>
        <v>141842</v>
      </c>
      <c r="G105" s="171">
        <f>Data!LH3</f>
        <v>1679360</v>
      </c>
      <c r="H105" s="75">
        <f t="shared" si="2"/>
        <v>1866826</v>
      </c>
    </row>
    <row r="106" spans="2:8" x14ac:dyDescent="0.2">
      <c r="B106" s="9" t="str">
        <f>$B$47</f>
        <v>Business Administration</v>
      </c>
      <c r="C106" s="171">
        <f>Data!IG3</f>
        <v>548783</v>
      </c>
      <c r="D106" s="171">
        <f>Data!JA3</f>
        <v>3122201</v>
      </c>
      <c r="E106" s="171">
        <f>Data!JU3</f>
        <v>3252606</v>
      </c>
      <c r="F106" s="171">
        <f>Data!KO3</f>
        <v>2169568</v>
      </c>
      <c r="G106" s="171">
        <f>Data!LI3</f>
        <v>0</v>
      </c>
      <c r="H106" s="75">
        <f t="shared" si="2"/>
        <v>9093158</v>
      </c>
    </row>
    <row r="107" spans="2:8" x14ac:dyDescent="0.2">
      <c r="B107" s="9" t="str">
        <f>$B$48</f>
        <v>Optometry</v>
      </c>
      <c r="C107" s="171">
        <f>Data!IH3</f>
        <v>0</v>
      </c>
      <c r="D107" s="171">
        <f>Data!JB3</f>
        <v>0</v>
      </c>
      <c r="E107" s="171">
        <f>Data!JV3</f>
        <v>0</v>
      </c>
      <c r="F107" s="171">
        <f>Data!KP3</f>
        <v>0</v>
      </c>
      <c r="G107" s="171">
        <f>Data!LJ3</f>
        <v>0</v>
      </c>
      <c r="H107" s="75">
        <f t="shared" si="2"/>
        <v>0</v>
      </c>
    </row>
    <row r="108" spans="2:8" x14ac:dyDescent="0.2">
      <c r="B108" s="9" t="str">
        <f>$B$49</f>
        <v>Teacher Ed-Practice Teaching</v>
      </c>
      <c r="C108" s="171">
        <f>Data!II3</f>
        <v>0</v>
      </c>
      <c r="D108" s="171">
        <f>Data!JC3</f>
        <v>0</v>
      </c>
      <c r="E108" s="171">
        <f>Data!JW3</f>
        <v>0</v>
      </c>
      <c r="F108" s="171">
        <f>Data!KQ3</f>
        <v>0</v>
      </c>
      <c r="G108" s="171">
        <f>Data!LK3</f>
        <v>0</v>
      </c>
      <c r="H108" s="75">
        <f t="shared" si="2"/>
        <v>0</v>
      </c>
    </row>
    <row r="109" spans="2:8" x14ac:dyDescent="0.2">
      <c r="B109" s="9" t="str">
        <f>$B$50</f>
        <v>Technology</v>
      </c>
      <c r="C109" s="171">
        <f>Data!IJ3</f>
        <v>3326</v>
      </c>
      <c r="D109" s="171">
        <f>Data!JD3</f>
        <v>0</v>
      </c>
      <c r="E109" s="171">
        <f>Data!JX3</f>
        <v>0</v>
      </c>
      <c r="F109" s="171">
        <f>Data!KR3</f>
        <v>0</v>
      </c>
      <c r="G109" s="171">
        <f>Data!LL3</f>
        <v>0</v>
      </c>
      <c r="H109" s="75">
        <f t="shared" si="2"/>
        <v>3326</v>
      </c>
    </row>
    <row r="110" spans="2:8" x14ac:dyDescent="0.2">
      <c r="B110" s="9" t="str">
        <f>$B$51</f>
        <v>Nursing</v>
      </c>
      <c r="C110" s="171">
        <f>Data!IK3</f>
        <v>80641</v>
      </c>
      <c r="D110" s="171">
        <f>Data!JE3</f>
        <v>141992</v>
      </c>
      <c r="E110" s="171">
        <f>Data!JY3</f>
        <v>214242</v>
      </c>
      <c r="F110" s="171">
        <f>Data!KS3</f>
        <v>75617</v>
      </c>
      <c r="G110" s="171">
        <f>Data!HPM3</f>
        <v>0</v>
      </c>
      <c r="H110" s="75">
        <f t="shared" si="2"/>
        <v>512492</v>
      </c>
    </row>
    <row r="111" spans="2:8" x14ac:dyDescent="0.2">
      <c r="B111" s="39" t="str">
        <f>$B$52</f>
        <v>Totals</v>
      </c>
      <c r="C111" s="40">
        <f>SUM(C91:C110)</f>
        <v>24875300</v>
      </c>
      <c r="D111" s="40">
        <f>SUM(D91:D110)</f>
        <v>21195718</v>
      </c>
      <c r="E111" s="40">
        <f>SUM(E91:E110)</f>
        <v>11941223</v>
      </c>
      <c r="F111" s="40">
        <f>SUM(F91:F110)</f>
        <v>9832333</v>
      </c>
      <c r="G111" s="40">
        <f>SUM(G91:G110)</f>
        <v>6454911</v>
      </c>
      <c r="H111" s="40">
        <f t="shared" si="2"/>
        <v>74299485</v>
      </c>
    </row>
    <row r="112" spans="2:8" ht="14.25" customHeight="1" x14ac:dyDescent="0.2">
      <c r="B112" s="44"/>
      <c r="C112" s="46"/>
      <c r="D112" s="46"/>
      <c r="E112" s="46"/>
      <c r="F112" s="46"/>
      <c r="G112" s="46"/>
      <c r="H112" s="49"/>
    </row>
    <row r="113" spans="2:9" ht="14.25" customHeight="1"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35744878</v>
      </c>
      <c r="D116" s="21">
        <f t="shared" si="3"/>
        <v>33836244</v>
      </c>
      <c r="E116" s="21">
        <f t="shared" si="3"/>
        <v>16252160</v>
      </c>
      <c r="F116" s="21">
        <f t="shared" si="3"/>
        <v>39629743</v>
      </c>
      <c r="G116" s="21">
        <f t="shared" si="3"/>
        <v>0</v>
      </c>
      <c r="H116" s="40">
        <f t="shared" ref="H116:H136" si="4">SUM(C116:G116)</f>
        <v>125463025</v>
      </c>
      <c r="I116" s="1"/>
    </row>
    <row r="117" spans="2:9" x14ac:dyDescent="0.2">
      <c r="B117" s="9" t="str">
        <f>$B$33</f>
        <v>Science</v>
      </c>
      <c r="C117" s="22">
        <f t="shared" si="3"/>
        <v>17221083</v>
      </c>
      <c r="D117" s="22">
        <f t="shared" si="3"/>
        <v>17472143</v>
      </c>
      <c r="E117" s="22">
        <f t="shared" si="3"/>
        <v>4890040</v>
      </c>
      <c r="F117" s="22">
        <f t="shared" si="3"/>
        <v>23612989</v>
      </c>
      <c r="G117" s="22">
        <f t="shared" si="3"/>
        <v>0</v>
      </c>
      <c r="H117" s="75">
        <f t="shared" si="4"/>
        <v>63196255</v>
      </c>
      <c r="I117" s="1"/>
    </row>
    <row r="118" spans="2:9" x14ac:dyDescent="0.2">
      <c r="B118" s="9" t="str">
        <f>$B$34</f>
        <v>Fine Arts</v>
      </c>
      <c r="C118" s="22">
        <f t="shared" si="3"/>
        <v>7359773</v>
      </c>
      <c r="D118" s="22">
        <f t="shared" si="3"/>
        <v>6759497</v>
      </c>
      <c r="E118" s="22">
        <f t="shared" si="3"/>
        <v>5558422</v>
      </c>
      <c r="F118" s="22">
        <f t="shared" si="3"/>
        <v>3677515</v>
      </c>
      <c r="G118" s="22">
        <f t="shared" si="3"/>
        <v>0</v>
      </c>
      <c r="H118" s="75">
        <f t="shared" si="4"/>
        <v>23355207</v>
      </c>
      <c r="I118" s="1"/>
    </row>
    <row r="119" spans="2:9" x14ac:dyDescent="0.2">
      <c r="B119" s="9" t="str">
        <f>$B$35</f>
        <v>Teacher Education</v>
      </c>
      <c r="C119" s="22">
        <f t="shared" si="3"/>
        <v>350794</v>
      </c>
      <c r="D119" s="22">
        <f t="shared" si="3"/>
        <v>2373460</v>
      </c>
      <c r="E119" s="22">
        <f t="shared" si="3"/>
        <v>2497331</v>
      </c>
      <c r="F119" s="22">
        <f t="shared" si="3"/>
        <v>4815511</v>
      </c>
      <c r="G119" s="22">
        <f t="shared" si="3"/>
        <v>0</v>
      </c>
      <c r="H119" s="75">
        <f t="shared" si="4"/>
        <v>10037096</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5850538</v>
      </c>
      <c r="D121" s="22">
        <f t="shared" si="3"/>
        <v>15137911</v>
      </c>
      <c r="E121" s="22">
        <f t="shared" si="3"/>
        <v>16829272</v>
      </c>
      <c r="F121" s="22">
        <f t="shared" si="3"/>
        <v>28599759</v>
      </c>
      <c r="G121" s="22">
        <f t="shared" si="3"/>
        <v>0</v>
      </c>
      <c r="H121" s="75">
        <f t="shared" si="4"/>
        <v>66417480</v>
      </c>
      <c r="I121" s="1"/>
    </row>
    <row r="122" spans="2:9" x14ac:dyDescent="0.2">
      <c r="B122" s="9" t="str">
        <f>$B$38</f>
        <v>Home Economics</v>
      </c>
      <c r="C122" s="22">
        <f t="shared" si="3"/>
        <v>811412</v>
      </c>
      <c r="D122" s="22">
        <f t="shared" si="3"/>
        <v>2091187</v>
      </c>
      <c r="E122" s="22">
        <f t="shared" si="3"/>
        <v>302439</v>
      </c>
      <c r="F122" s="22">
        <f t="shared" si="3"/>
        <v>1192169</v>
      </c>
      <c r="G122" s="22">
        <f t="shared" si="3"/>
        <v>0</v>
      </c>
      <c r="H122" s="75">
        <f t="shared" si="4"/>
        <v>4397207</v>
      </c>
      <c r="I122" s="1"/>
    </row>
    <row r="123" spans="2:9" x14ac:dyDescent="0.2">
      <c r="B123" s="9" t="str">
        <f>$B$39</f>
        <v>Law</v>
      </c>
      <c r="C123" s="22">
        <f t="shared" si="3"/>
        <v>455</v>
      </c>
      <c r="D123" s="22">
        <f t="shared" si="3"/>
        <v>455</v>
      </c>
      <c r="E123" s="22">
        <f t="shared" si="3"/>
        <v>0</v>
      </c>
      <c r="F123" s="22">
        <f t="shared" si="3"/>
        <v>0</v>
      </c>
      <c r="G123" s="22">
        <f t="shared" si="3"/>
        <v>20513714</v>
      </c>
      <c r="H123" s="75">
        <f t="shared" si="4"/>
        <v>20514624</v>
      </c>
      <c r="I123" s="1"/>
    </row>
    <row r="124" spans="2:9" x14ac:dyDescent="0.2">
      <c r="B124" s="9" t="str">
        <f>$B$40</f>
        <v>Social Service</v>
      </c>
      <c r="C124" s="22">
        <f t="shared" si="3"/>
        <v>471994</v>
      </c>
      <c r="D124" s="22">
        <f t="shared" si="3"/>
        <v>764233</v>
      </c>
      <c r="E124" s="22">
        <f t="shared" si="3"/>
        <v>2608054</v>
      </c>
      <c r="F124" s="22">
        <f t="shared" si="3"/>
        <v>1340041</v>
      </c>
      <c r="G124" s="22">
        <f t="shared" si="3"/>
        <v>0</v>
      </c>
      <c r="H124" s="75">
        <f t="shared" si="4"/>
        <v>5184322</v>
      </c>
      <c r="I124" s="1"/>
    </row>
    <row r="125" spans="2:9" x14ac:dyDescent="0.2">
      <c r="B125" s="9" t="str">
        <f>$B$41</f>
        <v>Library Science</v>
      </c>
      <c r="C125" s="22">
        <f t="shared" si="3"/>
        <v>179122</v>
      </c>
      <c r="D125" s="22">
        <f t="shared" si="3"/>
        <v>218035</v>
      </c>
      <c r="E125" s="22">
        <f t="shared" si="3"/>
        <v>2148818</v>
      </c>
      <c r="F125" s="22">
        <f t="shared" si="3"/>
        <v>376226</v>
      </c>
      <c r="G125" s="22">
        <f t="shared" si="3"/>
        <v>0</v>
      </c>
      <c r="H125" s="75">
        <f t="shared" si="4"/>
        <v>2922201</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188951</v>
      </c>
      <c r="D128" s="22">
        <f t="shared" si="3"/>
        <v>0</v>
      </c>
      <c r="E128" s="22">
        <f t="shared" si="3"/>
        <v>0</v>
      </c>
      <c r="F128" s="22">
        <f t="shared" si="3"/>
        <v>0</v>
      </c>
      <c r="G128" s="22">
        <f t="shared" si="3"/>
        <v>0</v>
      </c>
      <c r="H128" s="75">
        <f t="shared" si="4"/>
        <v>188951</v>
      </c>
      <c r="I128" s="1"/>
    </row>
    <row r="129" spans="2:11" x14ac:dyDescent="0.2">
      <c r="B129" s="9" t="str">
        <f>$B$45</f>
        <v>Health Services</v>
      </c>
      <c r="C129" s="22">
        <f t="shared" si="3"/>
        <v>1318728</v>
      </c>
      <c r="D129" s="22">
        <f t="shared" si="3"/>
        <v>2730389</v>
      </c>
      <c r="E129" s="22">
        <f t="shared" si="3"/>
        <v>1238134</v>
      </c>
      <c r="F129" s="22">
        <f t="shared" si="3"/>
        <v>1974505</v>
      </c>
      <c r="G129" s="22">
        <f t="shared" si="3"/>
        <v>257957</v>
      </c>
      <c r="H129" s="75">
        <f t="shared" si="4"/>
        <v>7519713</v>
      </c>
      <c r="I129" s="1"/>
    </row>
    <row r="130" spans="2:11" x14ac:dyDescent="0.2">
      <c r="B130" s="9" t="str">
        <f>$B$46</f>
        <v>Pharmacy</v>
      </c>
      <c r="C130" s="22">
        <f t="shared" si="3"/>
        <v>1156</v>
      </c>
      <c r="D130" s="22">
        <f t="shared" si="3"/>
        <v>53955</v>
      </c>
      <c r="E130" s="22">
        <f t="shared" si="3"/>
        <v>594553</v>
      </c>
      <c r="F130" s="22">
        <f t="shared" si="3"/>
        <v>2154063</v>
      </c>
      <c r="G130" s="22">
        <f t="shared" si="3"/>
        <v>5638688</v>
      </c>
      <c r="H130" s="75">
        <f t="shared" si="4"/>
        <v>8442415</v>
      </c>
      <c r="I130" s="1"/>
    </row>
    <row r="131" spans="2:11" x14ac:dyDescent="0.2">
      <c r="B131" s="9" t="str">
        <f>$B$47</f>
        <v>Business Administration</v>
      </c>
      <c r="C131" s="22">
        <f t="shared" si="3"/>
        <v>2519228</v>
      </c>
      <c r="D131" s="22">
        <f t="shared" si="3"/>
        <v>13350697</v>
      </c>
      <c r="E131" s="22">
        <f t="shared" si="3"/>
        <v>15064289</v>
      </c>
      <c r="F131" s="22">
        <f t="shared" si="3"/>
        <v>10800674</v>
      </c>
      <c r="G131" s="22">
        <f t="shared" si="3"/>
        <v>0</v>
      </c>
      <c r="H131" s="75">
        <f t="shared" si="4"/>
        <v>41734888</v>
      </c>
      <c r="I131" s="1"/>
    </row>
    <row r="132" spans="2:11"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1"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1" x14ac:dyDescent="0.2">
      <c r="B134" s="9" t="str">
        <f>$B$50</f>
        <v>Technology</v>
      </c>
      <c r="C134" s="22">
        <f t="shared" si="5"/>
        <v>85674</v>
      </c>
      <c r="D134" s="22">
        <f t="shared" si="5"/>
        <v>0</v>
      </c>
      <c r="E134" s="22">
        <f t="shared" si="5"/>
        <v>0</v>
      </c>
      <c r="F134" s="22">
        <f t="shared" si="5"/>
        <v>0</v>
      </c>
      <c r="G134" s="22">
        <f t="shared" si="5"/>
        <v>0</v>
      </c>
      <c r="H134" s="75">
        <f t="shared" si="4"/>
        <v>85674</v>
      </c>
      <c r="I134" s="1"/>
    </row>
    <row r="135" spans="2:11" x14ac:dyDescent="0.2">
      <c r="B135" s="9" t="str">
        <f>$B$51</f>
        <v>Nursing</v>
      </c>
      <c r="C135" s="22">
        <f t="shared" si="5"/>
        <v>357880</v>
      </c>
      <c r="D135" s="22">
        <f t="shared" si="5"/>
        <v>2239725</v>
      </c>
      <c r="E135" s="22">
        <f t="shared" si="5"/>
        <v>2834660</v>
      </c>
      <c r="F135" s="22">
        <f t="shared" si="5"/>
        <v>1310572</v>
      </c>
      <c r="G135" s="22">
        <f t="shared" si="5"/>
        <v>0</v>
      </c>
      <c r="H135" s="75">
        <f t="shared" si="4"/>
        <v>6742837</v>
      </c>
      <c r="I135" s="1"/>
    </row>
    <row r="136" spans="2:11" x14ac:dyDescent="0.2">
      <c r="B136" s="39" t="str">
        <f>$B$52</f>
        <v>Totals</v>
      </c>
      <c r="C136" s="40">
        <f>SUM(C116:C135)</f>
        <v>72461666</v>
      </c>
      <c r="D136" s="40">
        <f>SUM(D116:D135)</f>
        <v>97027931</v>
      </c>
      <c r="E136" s="40">
        <f>SUM(E116:E135)</f>
        <v>70818172</v>
      </c>
      <c r="F136" s="40">
        <f>SUM(F116:F135)</f>
        <v>119483767</v>
      </c>
      <c r="G136" s="40">
        <f>SUM(G116:G135)</f>
        <v>26410359</v>
      </c>
      <c r="H136" s="40">
        <f t="shared" si="4"/>
        <v>386201895</v>
      </c>
      <c r="I136" s="1"/>
    </row>
    <row r="137" spans="2:11" x14ac:dyDescent="0.2">
      <c r="B137" s="50"/>
      <c r="C137" s="51"/>
      <c r="D137" s="51"/>
      <c r="E137" s="51"/>
      <c r="F137" s="51"/>
      <c r="G137" s="51"/>
      <c r="H137" s="52"/>
      <c r="I137" s="1"/>
    </row>
    <row r="138" spans="2:11" ht="15" customHeight="1" x14ac:dyDescent="0.2">
      <c r="B138" s="320" t="s">
        <v>4</v>
      </c>
      <c r="C138" s="12"/>
      <c r="D138" s="12"/>
      <c r="E138" s="12"/>
      <c r="F138" s="12"/>
      <c r="G138" s="12"/>
      <c r="H138" s="17">
        <f>H86-H81-H111</f>
        <v>803721309</v>
      </c>
    </row>
    <row r="139" spans="2:11" ht="152.25" customHeight="1" thickBot="1" x14ac:dyDescent="0.25">
      <c r="B139" s="372" t="s">
        <v>234</v>
      </c>
      <c r="C139" s="372"/>
      <c r="D139" s="372"/>
      <c r="E139" s="372"/>
      <c r="F139" s="372"/>
      <c r="G139" s="402"/>
      <c r="H139" s="38"/>
    </row>
    <row r="140" spans="2:11" ht="36.75" customHeight="1" thickTop="1" x14ac:dyDescent="0.2">
      <c r="B140" s="403" t="s">
        <v>939</v>
      </c>
      <c r="C140" s="404"/>
      <c r="D140" s="404"/>
      <c r="E140" s="404"/>
      <c r="F140" s="405"/>
      <c r="G140" s="336" t="s">
        <v>2</v>
      </c>
      <c r="H140" s="80">
        <f>Data!QD3</f>
        <v>1</v>
      </c>
      <c r="I140" s="406" t="str">
        <f>IF(H140+H141=1,"","Error, the two cells on the left must equal 100%")</f>
        <v/>
      </c>
    </row>
    <row r="141" spans="2:11" ht="35.25" customHeight="1" thickBot="1" x14ac:dyDescent="0.25">
      <c r="B141" s="383"/>
      <c r="C141" s="384"/>
      <c r="D141" s="384"/>
      <c r="E141" s="384"/>
      <c r="F141" s="385"/>
      <c r="G141" s="336" t="s">
        <v>3</v>
      </c>
      <c r="H141" s="337">
        <f>1-H140</f>
        <v>0</v>
      </c>
      <c r="I141" s="407"/>
    </row>
    <row r="142" spans="2:11" ht="43.5" thickBot="1" x14ac:dyDescent="0.25">
      <c r="B142" s="71" t="s">
        <v>32</v>
      </c>
      <c r="C142" s="322" t="s">
        <v>26</v>
      </c>
      <c r="D142" s="322" t="s">
        <v>27</v>
      </c>
      <c r="E142" s="322" t="s">
        <v>28</v>
      </c>
      <c r="F142" s="322" t="s">
        <v>29</v>
      </c>
      <c r="G142" s="335" t="s">
        <v>30</v>
      </c>
      <c r="H142" s="79" t="s">
        <v>6</v>
      </c>
      <c r="I142" s="73" t="s">
        <v>7</v>
      </c>
    </row>
    <row r="143" spans="2:11" x14ac:dyDescent="0.2">
      <c r="B143" s="9" t="str">
        <f>$B$32</f>
        <v>Liberal Arts</v>
      </c>
      <c r="C143" s="171">
        <f>Data!LN3</f>
        <v>133495.55594121059</v>
      </c>
      <c r="D143" s="171">
        <f>Data!MH3</f>
        <v>266991.11188242119</v>
      </c>
      <c r="E143" s="171">
        <f>Data!NB3</f>
        <v>0</v>
      </c>
      <c r="F143" s="171">
        <f>Data!NV3</f>
        <v>1955317.2605506727</v>
      </c>
      <c r="G143" s="171">
        <f>Data!OP3</f>
        <v>0</v>
      </c>
      <c r="H143" s="172">
        <f>Data!PJ3</f>
        <v>87319061.689011276</v>
      </c>
      <c r="I143" s="76">
        <f t="shared" ref="I143:I162" si="6">SUM(C143:H143)</f>
        <v>89674865.617385581</v>
      </c>
      <c r="J143" s="4" t="str">
        <f>IFERROR(H143/#REF!-1,"")</f>
        <v/>
      </c>
      <c r="K143" s="4" t="str">
        <f>IFERROR(I143/#REF!-1,"")</f>
        <v/>
      </c>
    </row>
    <row r="144" spans="2:11" x14ac:dyDescent="0.2">
      <c r="B144" s="9" t="str">
        <f>$B$33</f>
        <v>Science</v>
      </c>
      <c r="C144" s="171">
        <f>Data!LO3</f>
        <v>501709.88972198078</v>
      </c>
      <c r="D144" s="171">
        <f>Data!MI3</f>
        <v>1003419.7794439616</v>
      </c>
      <c r="E144" s="171">
        <f>Data!NC3</f>
        <v>3010259.3383318852</v>
      </c>
      <c r="F144" s="171">
        <f>Data!NW3</f>
        <v>10535907.684161596</v>
      </c>
      <c r="G144" s="171">
        <f>Data!OQ3</f>
        <v>0</v>
      </c>
      <c r="H144" s="172">
        <f>Data!PK3</f>
        <v>291201560.61514509</v>
      </c>
      <c r="I144" s="76">
        <f t="shared" si="6"/>
        <v>306252857.30680454</v>
      </c>
      <c r="J144" s="4" t="str">
        <f>IFERROR(H144/#REF!-1,"")</f>
        <v/>
      </c>
      <c r="K144" s="4" t="str">
        <f>IFERROR(I144/#REF!-1,"")</f>
        <v/>
      </c>
    </row>
    <row r="145" spans="2:11" x14ac:dyDescent="0.2">
      <c r="B145" s="9" t="str">
        <f>$B$34</f>
        <v>Fine Arts</v>
      </c>
      <c r="C145" s="171">
        <f>Data!LP3</f>
        <v>570.41507506308824</v>
      </c>
      <c r="D145" s="171">
        <f>Data!MJ3</f>
        <v>1140.8301501261765</v>
      </c>
      <c r="E145" s="171">
        <f>Data!ND3</f>
        <v>1711.2452251892648</v>
      </c>
      <c r="F145" s="171">
        <f>Data!NX3</f>
        <v>7985.8110508832351</v>
      </c>
      <c r="G145" s="171">
        <f>Data!OR3</f>
        <v>0</v>
      </c>
      <c r="H145" s="172">
        <f>Data!PL3</f>
        <v>16136088.391058087</v>
      </c>
      <c r="I145" s="76">
        <f t="shared" si="6"/>
        <v>16147496.692559348</v>
      </c>
      <c r="J145" s="4" t="str">
        <f>IFERROR(H145/#REF!-1,"")</f>
        <v/>
      </c>
      <c r="K145" s="4" t="str">
        <f>IFERROR(I145/#REF!-1,"")</f>
        <v/>
      </c>
    </row>
    <row r="146" spans="2:11" x14ac:dyDescent="0.2">
      <c r="B146" s="9" t="str">
        <f>$B$35</f>
        <v>Teacher Education</v>
      </c>
      <c r="C146" s="171">
        <f>Data!LQ3</f>
        <v>0</v>
      </c>
      <c r="D146" s="171">
        <f>Data!MK3</f>
        <v>0</v>
      </c>
      <c r="E146" s="171">
        <f>Data!NE3</f>
        <v>0</v>
      </c>
      <c r="F146" s="171">
        <f>Data!NY3</f>
        <v>0</v>
      </c>
      <c r="G146" s="171">
        <f>Data!OS3</f>
        <v>0</v>
      </c>
      <c r="H146" s="172">
        <f>Data!PN3</f>
        <v>29457017.601486489</v>
      </c>
      <c r="I146" s="76">
        <f t="shared" si="6"/>
        <v>29457017.601486489</v>
      </c>
      <c r="J146" s="4" t="str">
        <f>IFERROR(H146/#REF!-1,"")</f>
        <v/>
      </c>
      <c r="K146" s="4" t="str">
        <f>IFERROR(I146/#REF!-1,"")</f>
        <v/>
      </c>
    </row>
    <row r="147" spans="2:11" x14ac:dyDescent="0.2">
      <c r="B147" s="9" t="str">
        <f>$B$36</f>
        <v>Agriculture</v>
      </c>
      <c r="C147" s="171">
        <f>Data!LR3</f>
        <v>0</v>
      </c>
      <c r="D147" s="171">
        <f>Data!ML3</f>
        <v>0</v>
      </c>
      <c r="E147" s="171">
        <f>Data!NF3</f>
        <v>0</v>
      </c>
      <c r="F147" s="171">
        <f>Data!NZ3</f>
        <v>0</v>
      </c>
      <c r="G147" s="171">
        <f>Data!OT3</f>
        <v>0</v>
      </c>
      <c r="H147" s="172">
        <f>Data!PM3</f>
        <v>0</v>
      </c>
      <c r="I147" s="76">
        <f t="shared" si="6"/>
        <v>0</v>
      </c>
      <c r="J147" s="4" t="str">
        <f>IFERROR(H147/#REF!-1,"")</f>
        <v/>
      </c>
      <c r="K147" s="4" t="str">
        <f>IFERROR(I147/#REF!-1,"")</f>
        <v/>
      </c>
    </row>
    <row r="148" spans="2:11" x14ac:dyDescent="0.2">
      <c r="B148" s="9" t="str">
        <f>$B$37</f>
        <v>Engineering</v>
      </c>
      <c r="C148" s="171">
        <f>Data!LS3</f>
        <v>344414.94521939394</v>
      </c>
      <c r="D148" s="171">
        <f>Data!MM3</f>
        <v>688829.89043878787</v>
      </c>
      <c r="E148" s="171">
        <f>Data!NG3</f>
        <v>5941157.8050345462</v>
      </c>
      <c r="F148" s="171">
        <f>Data!OA3</f>
        <v>5941157.8050345462</v>
      </c>
      <c r="G148" s="171">
        <f>Data!OU3</f>
        <v>0</v>
      </c>
      <c r="H148" s="172">
        <f>Data!PO3</f>
        <v>231863783.35803932</v>
      </c>
      <c r="I148" s="76">
        <f t="shared" si="6"/>
        <v>244779343.80376661</v>
      </c>
      <c r="J148" s="4" t="str">
        <f>IFERROR(H148/#REF!-1,"")</f>
        <v/>
      </c>
      <c r="K148" s="4" t="str">
        <f>IFERROR(I148/#REF!-1,"")</f>
        <v/>
      </c>
    </row>
    <row r="149" spans="2:11" x14ac:dyDescent="0.2">
      <c r="B149" s="9" t="str">
        <f>$B$38</f>
        <v>Home Economics</v>
      </c>
      <c r="C149" s="171">
        <f>Data!LT3</f>
        <v>54992.021884567541</v>
      </c>
      <c r="D149" s="171">
        <f>Data!MN3</f>
        <v>51136.075210336763</v>
      </c>
      <c r="E149" s="171">
        <f>Data!NH3</f>
        <v>1866.6930109968068</v>
      </c>
      <c r="F149" s="171">
        <f>Data!OB3</f>
        <v>3167.7214732067023</v>
      </c>
      <c r="G149" s="171">
        <f>Data!OV3</f>
        <v>0</v>
      </c>
      <c r="H149" s="172">
        <f>Data!PP3</f>
        <v>6289935.2445895206</v>
      </c>
      <c r="I149" s="76">
        <f t="shared" si="6"/>
        <v>6401097.7561686281</v>
      </c>
      <c r="J149" s="4" t="str">
        <f>IFERROR(H149/#REF!-1,"")</f>
        <v/>
      </c>
      <c r="K149" s="4" t="str">
        <f>IFERROR(I149/#REF!-1,"")</f>
        <v/>
      </c>
    </row>
    <row r="150" spans="2:11" x14ac:dyDescent="0.2">
      <c r="B150" s="9" t="str">
        <f>$B$39</f>
        <v>Law</v>
      </c>
      <c r="C150" s="171">
        <f>Data!LU3</f>
        <v>0</v>
      </c>
      <c r="D150" s="171">
        <f>Data!MO3</f>
        <v>0</v>
      </c>
      <c r="E150" s="171">
        <f>Data!NI3</f>
        <v>0</v>
      </c>
      <c r="F150" s="171">
        <f>Data!OC3</f>
        <v>0</v>
      </c>
      <c r="G150" s="171">
        <f>Data!OW3</f>
        <v>0</v>
      </c>
      <c r="H150" s="172">
        <f>Data!PQ3</f>
        <v>12321234.677724503</v>
      </c>
      <c r="I150" s="76">
        <f t="shared" si="6"/>
        <v>12321234.677724503</v>
      </c>
      <c r="J150" s="4" t="str">
        <f>IFERROR(H150/#REF!-1,"")</f>
        <v/>
      </c>
      <c r="K150" s="4" t="str">
        <f>IFERROR(I150/#REF!-1,"")</f>
        <v/>
      </c>
    </row>
    <row r="151" spans="2:11" x14ac:dyDescent="0.2">
      <c r="B151" s="9" t="str">
        <f>$B$40</f>
        <v>Social Service</v>
      </c>
      <c r="C151" s="171">
        <f>Data!LV3</f>
        <v>0</v>
      </c>
      <c r="D151" s="171">
        <f>Data!MP3</f>
        <v>0</v>
      </c>
      <c r="E151" s="171">
        <f>Data!NJ3</f>
        <v>0</v>
      </c>
      <c r="F151" s="171">
        <f>Data!OD3</f>
        <v>0</v>
      </c>
      <c r="G151" s="171">
        <f>Data!OX3</f>
        <v>0</v>
      </c>
      <c r="H151" s="172">
        <f>Data!PR3</f>
        <v>10630838.914651152</v>
      </c>
      <c r="I151" s="76">
        <f t="shared" si="6"/>
        <v>10630838.914651152</v>
      </c>
      <c r="J151" s="4" t="str">
        <f>IFERROR(H151/#REF!-1,"")</f>
        <v/>
      </c>
      <c r="K151" s="4" t="str">
        <f>IFERROR(I151/#REF!-1,"")</f>
        <v/>
      </c>
    </row>
    <row r="152" spans="2:11" x14ac:dyDescent="0.2">
      <c r="B152" s="9" t="str">
        <f>$B$41</f>
        <v>Library Science</v>
      </c>
      <c r="C152" s="171">
        <f>Data!LW3</f>
        <v>0</v>
      </c>
      <c r="D152" s="171">
        <f>Data!MQ3</f>
        <v>0</v>
      </c>
      <c r="E152" s="171">
        <f>Data!NK3</f>
        <v>31035.561019645138</v>
      </c>
      <c r="F152" s="171">
        <f>Data!OE3</f>
        <v>31035.561019645138</v>
      </c>
      <c r="G152" s="171">
        <f>Data!OY3</f>
        <v>0</v>
      </c>
      <c r="H152" s="172">
        <f>Data!PS3</f>
        <v>4181411.0410463233</v>
      </c>
      <c r="I152" s="76">
        <f t="shared" si="6"/>
        <v>4243482.1630856134</v>
      </c>
      <c r="J152" s="4" t="str">
        <f>IFERROR(H152/#REF!-1,"")</f>
        <v/>
      </c>
      <c r="K152" s="4" t="str">
        <f>IFERROR(I152/#REF!-1,"")</f>
        <v/>
      </c>
    </row>
    <row r="153" spans="2:11" x14ac:dyDescent="0.2">
      <c r="B153" s="9" t="str">
        <f>$B$42</f>
        <v>Veterinary Science</v>
      </c>
      <c r="C153" s="171">
        <f>Data!LX3</f>
        <v>0</v>
      </c>
      <c r="D153" s="171">
        <f>Data!MR3</f>
        <v>0</v>
      </c>
      <c r="E153" s="171">
        <f>Data!NL3</f>
        <v>0</v>
      </c>
      <c r="F153" s="171">
        <f>Data!OF3</f>
        <v>0</v>
      </c>
      <c r="G153" s="171">
        <f>Data!OZ3</f>
        <v>0</v>
      </c>
      <c r="H153" s="172">
        <f>Data!PT3</f>
        <v>0</v>
      </c>
      <c r="I153" s="76">
        <f t="shared" si="6"/>
        <v>0</v>
      </c>
      <c r="J153" s="4" t="str">
        <f>IFERROR(H153/#REF!-1,"")</f>
        <v/>
      </c>
      <c r="K153" s="4" t="str">
        <f>IFERROR(I153/#REF!-1,"")</f>
        <v/>
      </c>
    </row>
    <row r="154" spans="2:11" x14ac:dyDescent="0.2">
      <c r="B154" s="9" t="str">
        <f>$B$43</f>
        <v>Vocational Training</v>
      </c>
      <c r="C154" s="171">
        <f>Data!LY3</f>
        <v>0</v>
      </c>
      <c r="D154" s="171">
        <f>Data!MS3</f>
        <v>0</v>
      </c>
      <c r="E154" s="171">
        <f>Data!NM3</f>
        <v>0</v>
      </c>
      <c r="F154" s="171">
        <f>Data!OG3</f>
        <v>0</v>
      </c>
      <c r="G154" s="171">
        <f>Data!PA3</f>
        <v>0</v>
      </c>
      <c r="H154" s="172">
        <f>Data!PU3</f>
        <v>0</v>
      </c>
      <c r="I154" s="76">
        <f t="shared" si="6"/>
        <v>0</v>
      </c>
      <c r="J154" s="4" t="str">
        <f>IFERROR(H154/#REF!-1,"")</f>
        <v/>
      </c>
      <c r="K154" s="4" t="str">
        <f>IFERROR(I154/#REF!-1,"")</f>
        <v/>
      </c>
    </row>
    <row r="155" spans="2:11" x14ac:dyDescent="0.2">
      <c r="B155" s="9" t="str">
        <f>$B$44</f>
        <v>Physical Training</v>
      </c>
      <c r="C155" s="171">
        <f>Data!LZ3</f>
        <v>0</v>
      </c>
      <c r="D155" s="171">
        <f>Data!MT3</f>
        <v>0</v>
      </c>
      <c r="E155" s="171">
        <f>Data!NN3</f>
        <v>0</v>
      </c>
      <c r="F155" s="171">
        <f>Data!OH3</f>
        <v>0</v>
      </c>
      <c r="G155" s="171">
        <f>Data!PB3</f>
        <v>0</v>
      </c>
      <c r="H155" s="172">
        <f>Data!PV3</f>
        <v>672480.59112226649</v>
      </c>
      <c r="I155" s="76">
        <f t="shared" si="6"/>
        <v>672480.59112226649</v>
      </c>
      <c r="J155" s="4" t="str">
        <f>IFERROR(H155/#REF!-1,"")</f>
        <v/>
      </c>
      <c r="K155" s="4" t="str">
        <f>IFERROR(I155/#REF!-1,"")</f>
        <v/>
      </c>
    </row>
    <row r="156" spans="2:11" x14ac:dyDescent="0.2">
      <c r="B156" s="9" t="str">
        <f>$B$45</f>
        <v>Health Services</v>
      </c>
      <c r="C156" s="171">
        <f>Data!MA3</f>
        <v>5742.2146736570194</v>
      </c>
      <c r="D156" s="171">
        <f>Data!MU3</f>
        <v>11484.429347314039</v>
      </c>
      <c r="E156" s="171">
        <f>Data!NO3</f>
        <v>0</v>
      </c>
      <c r="F156" s="171">
        <f>Data!OI3</f>
        <v>34975.307557729117</v>
      </c>
      <c r="G156" s="171">
        <f>Data!PC3</f>
        <v>0</v>
      </c>
      <c r="H156" s="172">
        <f>Data!PW3</f>
        <v>4205813.0625381237</v>
      </c>
      <c r="I156" s="76">
        <f t="shared" si="6"/>
        <v>4258015.0141168237</v>
      </c>
      <c r="J156" s="4" t="str">
        <f>IFERROR(H156/#REF!-1,"")</f>
        <v/>
      </c>
      <c r="K156" s="4" t="str">
        <f>IFERROR(I156/#REF!-1,"")</f>
        <v/>
      </c>
    </row>
    <row r="157" spans="2:11" x14ac:dyDescent="0.2">
      <c r="B157" s="9" t="str">
        <f>$B$46</f>
        <v>Pharmacy</v>
      </c>
      <c r="C157" s="171">
        <f>Data!MB3</f>
        <v>0</v>
      </c>
      <c r="D157" s="171">
        <f>Data!MV3</f>
        <v>0</v>
      </c>
      <c r="E157" s="171">
        <f>Data!NP3</f>
        <v>0</v>
      </c>
      <c r="F157" s="171">
        <f>Data!OJ3</f>
        <v>194994.94371861976</v>
      </c>
      <c r="G157" s="171">
        <f>Data!PD3</f>
        <v>48748.73592965494</v>
      </c>
      <c r="H157" s="172">
        <f>Data!PX3</f>
        <v>22751089.437032767</v>
      </c>
      <c r="I157" s="76">
        <f t="shared" si="6"/>
        <v>22994833.116681043</v>
      </c>
      <c r="J157" s="4" t="str">
        <f>IFERROR(H157/#REF!-1,"")</f>
        <v/>
      </c>
      <c r="K157" s="4" t="str">
        <f>IFERROR(I157/#REF!-1,"")</f>
        <v/>
      </c>
    </row>
    <row r="158" spans="2:11" x14ac:dyDescent="0.2">
      <c r="B158" s="9" t="str">
        <f>$B$47</f>
        <v>Business Administration</v>
      </c>
      <c r="C158" s="171">
        <f>Data!MC3</f>
        <v>2351.7725964122837</v>
      </c>
      <c r="D158" s="171">
        <f>Data!MW3</f>
        <v>4703.5451928245675</v>
      </c>
      <c r="E158" s="171">
        <f>Data!NQ3</f>
        <v>31748.930051565836</v>
      </c>
      <c r="F158" s="171">
        <f>Data!OK3</f>
        <v>31748.930051565836</v>
      </c>
      <c r="G158" s="171">
        <f>Data!PE3</f>
        <v>0</v>
      </c>
      <c r="H158" s="172">
        <f>Data!PY3</f>
        <v>45946764.215373874</v>
      </c>
      <c r="I158" s="76">
        <f t="shared" si="6"/>
        <v>46017317.393266246</v>
      </c>
      <c r="J158" s="4" t="str">
        <f>IFERROR(H158/#REF!-1,"")</f>
        <v/>
      </c>
      <c r="K158" s="4" t="str">
        <f>IFERROR(I158/#REF!-1,"")</f>
        <v/>
      </c>
    </row>
    <row r="159" spans="2:11" x14ac:dyDescent="0.2">
      <c r="B159" s="9" t="str">
        <f>$B$48</f>
        <v>Optometry</v>
      </c>
      <c r="C159" s="171">
        <f>Data!MD3</f>
        <v>0</v>
      </c>
      <c r="D159" s="171">
        <f>Data!MX3</f>
        <v>0</v>
      </c>
      <c r="E159" s="171">
        <f>Data!NR3</f>
        <v>0</v>
      </c>
      <c r="F159" s="171">
        <f>Data!OL3</f>
        <v>0</v>
      </c>
      <c r="G159" s="171">
        <f>Data!PF3</f>
        <v>0</v>
      </c>
      <c r="H159" s="172">
        <f>Data!PZ3</f>
        <v>0</v>
      </c>
      <c r="I159" s="76">
        <f t="shared" si="6"/>
        <v>0</v>
      </c>
      <c r="J159" s="4" t="str">
        <f>IFERROR(H159/#REF!-1,"")</f>
        <v/>
      </c>
      <c r="K159" s="4" t="str">
        <f>IFERROR(I159/#REF!-1,"")</f>
        <v/>
      </c>
    </row>
    <row r="160" spans="2:11" x14ac:dyDescent="0.2">
      <c r="B160" s="9" t="str">
        <f>$B$49</f>
        <v>Teacher Ed-Practice Teaching</v>
      </c>
      <c r="C160" s="171">
        <f>Data!ME3</f>
        <v>0</v>
      </c>
      <c r="D160" s="171">
        <f>Data!MY3</f>
        <v>0</v>
      </c>
      <c r="E160" s="171">
        <f>Data!NS3</f>
        <v>0</v>
      </c>
      <c r="F160" s="171">
        <f>Data!OM3</f>
        <v>0</v>
      </c>
      <c r="G160" s="171">
        <f>Data!PG3</f>
        <v>0</v>
      </c>
      <c r="H160" s="172">
        <f>Data!QA3</f>
        <v>0</v>
      </c>
      <c r="I160" s="76">
        <f t="shared" si="6"/>
        <v>0</v>
      </c>
      <c r="J160" s="4" t="str">
        <f>IFERROR(H160/#REF!-1,"")</f>
        <v/>
      </c>
      <c r="K160" s="4" t="str">
        <f>IFERROR(I160/#REF!-1,"")</f>
        <v/>
      </c>
    </row>
    <row r="161" spans="2:11" x14ac:dyDescent="0.2">
      <c r="B161" s="9" t="str">
        <f>$B$50</f>
        <v>Technology</v>
      </c>
      <c r="C161" s="171">
        <f>Data!MF3</f>
        <v>0</v>
      </c>
      <c r="D161" s="171">
        <f>Data!MZ3</f>
        <v>0</v>
      </c>
      <c r="E161" s="171">
        <f>Data!NT3</f>
        <v>0</v>
      </c>
      <c r="F161" s="171">
        <f>Data!ON3</f>
        <v>0</v>
      </c>
      <c r="G161" s="171">
        <f>Data!PH3</f>
        <v>0</v>
      </c>
      <c r="H161" s="172">
        <f>Data!QB3</f>
        <v>0</v>
      </c>
      <c r="I161" s="76">
        <f t="shared" si="6"/>
        <v>0</v>
      </c>
      <c r="J161" s="4" t="str">
        <f>IFERROR(H161/#REF!-1,"")</f>
        <v/>
      </c>
      <c r="K161" s="4" t="str">
        <f>IFERROR(I161/#REF!-1,"")</f>
        <v/>
      </c>
    </row>
    <row r="162" spans="2:11" x14ac:dyDescent="0.2">
      <c r="B162" s="9" t="str">
        <f>$B$51</f>
        <v>Nursing</v>
      </c>
      <c r="C162" s="171">
        <f>Data!MG3</f>
        <v>0</v>
      </c>
      <c r="D162" s="171">
        <f>Data!NA3</f>
        <v>0</v>
      </c>
      <c r="E162" s="171">
        <f>Data!NU3</f>
        <v>0</v>
      </c>
      <c r="F162" s="171">
        <f>Data!OO3</f>
        <v>0</v>
      </c>
      <c r="G162" s="171">
        <f>Data!PI3</f>
        <v>0</v>
      </c>
      <c r="H162" s="172">
        <f>Data!QC3</f>
        <v>9870427.9111813791</v>
      </c>
      <c r="I162" s="76">
        <f t="shared" si="6"/>
        <v>9870427.9111813791</v>
      </c>
      <c r="J162" s="4" t="str">
        <f>IFERROR(H162/#REF!-1,"")</f>
        <v/>
      </c>
      <c r="K162" s="4" t="str">
        <f>IFERROR(I162/#REF!-1,"")</f>
        <v/>
      </c>
    </row>
    <row r="163" spans="2:11" ht="15" thickBot="1" x14ac:dyDescent="0.25">
      <c r="B163" s="39" t="str">
        <f>$B$52</f>
        <v>Totals</v>
      </c>
      <c r="C163" s="40">
        <f t="shared" ref="C163:H163" si="7">SUM(C143:C162)</f>
        <v>1043276.8151122853</v>
      </c>
      <c r="D163" s="40">
        <f t="shared" si="7"/>
        <v>2027705.6616657723</v>
      </c>
      <c r="E163" s="40">
        <f t="shared" si="7"/>
        <v>9017779.5726738293</v>
      </c>
      <c r="F163" s="40">
        <f t="shared" si="7"/>
        <v>18736291.024618462</v>
      </c>
      <c r="G163" s="41">
        <f t="shared" si="7"/>
        <v>48748.73592965494</v>
      </c>
      <c r="H163" s="77">
        <f t="shared" si="7"/>
        <v>772847506.75000036</v>
      </c>
      <c r="I163" s="76">
        <f>SUM(I143:I162)</f>
        <v>803721308.56000006</v>
      </c>
    </row>
    <row r="164" spans="2:11" ht="15" customHeight="1" thickTop="1" x14ac:dyDescent="0.2">
      <c r="B164" s="14"/>
      <c r="C164" s="46"/>
      <c r="D164" s="46"/>
      <c r="E164" s="46"/>
      <c r="F164" s="46"/>
      <c r="G164" s="46"/>
      <c r="H164" s="47"/>
      <c r="I164" s="48"/>
    </row>
    <row r="165" spans="2:11" ht="14.25" customHeight="1" x14ac:dyDescent="0.2">
      <c r="B165" s="365" t="s">
        <v>68</v>
      </c>
      <c r="C165" s="365"/>
      <c r="D165" s="365"/>
      <c r="E165" s="365"/>
      <c r="F165" s="365"/>
      <c r="G165" s="365"/>
      <c r="H165" s="78"/>
      <c r="I165" s="78"/>
    </row>
    <row r="166" spans="2:11" ht="43.5" customHeight="1" thickBot="1" x14ac:dyDescent="0.25">
      <c r="B166" s="372" t="s">
        <v>43</v>
      </c>
      <c r="C166" s="372"/>
      <c r="D166" s="372"/>
      <c r="E166" s="372"/>
      <c r="F166" s="372"/>
      <c r="G166" s="372"/>
      <c r="H166" s="55"/>
    </row>
    <row r="167" spans="2:11" ht="15" thickBot="1" x14ac:dyDescent="0.25">
      <c r="B167" s="68" t="s">
        <v>32</v>
      </c>
      <c r="C167" s="69" t="s">
        <v>26</v>
      </c>
      <c r="D167" s="69" t="s">
        <v>27</v>
      </c>
      <c r="E167" s="69" t="s">
        <v>28</v>
      </c>
      <c r="F167" s="69" t="s">
        <v>29</v>
      </c>
      <c r="G167" s="69" t="s">
        <v>30</v>
      </c>
      <c r="H167" s="70" t="s">
        <v>1</v>
      </c>
      <c r="I167" s="1"/>
    </row>
    <row r="168" spans="2:11" x14ac:dyDescent="0.2">
      <c r="B168" s="9" t="str">
        <f>$B$32</f>
        <v>Liberal Arts</v>
      </c>
      <c r="C168" s="21">
        <f t="shared" ref="C168:G183" si="8">C143+$H$140*IF($H116=0,0,$H143*C116/$H116)+IF($H32=0,0,$H$141*$H143*C32/$H32)</f>
        <v>25011017.894878771</v>
      </c>
      <c r="D168" s="21">
        <f t="shared" si="8"/>
        <v>23816152.923981544</v>
      </c>
      <c r="E168" s="21">
        <f t="shared" si="8"/>
        <v>11311088.359456353</v>
      </c>
      <c r="F168" s="21">
        <f t="shared" si="8"/>
        <v>29536606.43906891</v>
      </c>
      <c r="G168" s="21">
        <f t="shared" si="8"/>
        <v>0</v>
      </c>
      <c r="H168" s="40">
        <f t="shared" ref="H168:H188" si="9">SUM(C168:G168)</f>
        <v>89674865.617385581</v>
      </c>
      <c r="I168" s="56"/>
    </row>
    <row r="169" spans="2:11" x14ac:dyDescent="0.2">
      <c r="B169" s="9" t="str">
        <f>$B$33</f>
        <v>Science</v>
      </c>
      <c r="C169" s="22">
        <f t="shared" si="8"/>
        <v>79854612.131839722</v>
      </c>
      <c r="D169" s="22">
        <f t="shared" si="8"/>
        <v>81513179.556996971</v>
      </c>
      <c r="E169" s="22">
        <f t="shared" si="8"/>
        <v>25543038.843549147</v>
      </c>
      <c r="F169" s="22">
        <f t="shared" si="8"/>
        <v>119342026.77441868</v>
      </c>
      <c r="G169" s="22">
        <f t="shared" si="8"/>
        <v>0</v>
      </c>
      <c r="H169" s="75">
        <f t="shared" si="9"/>
        <v>306252857.30680454</v>
      </c>
      <c r="I169" s="56"/>
    </row>
    <row r="170" spans="2:11" x14ac:dyDescent="0.2">
      <c r="B170" s="9" t="str">
        <f>$B$34</f>
        <v>Fine Arts</v>
      </c>
      <c r="C170" s="22">
        <f t="shared" si="8"/>
        <v>5085429.9783460181</v>
      </c>
      <c r="D170" s="22">
        <f t="shared" si="8"/>
        <v>4671270.3250885345</v>
      </c>
      <c r="E170" s="22">
        <f t="shared" si="8"/>
        <v>3842019.2633387465</v>
      </c>
      <c r="F170" s="22">
        <f t="shared" si="8"/>
        <v>2548777.1257860502</v>
      </c>
      <c r="G170" s="22">
        <f t="shared" si="8"/>
        <v>0</v>
      </c>
      <c r="H170" s="75">
        <f t="shared" si="9"/>
        <v>16147496.69255935</v>
      </c>
      <c r="I170" s="56"/>
    </row>
    <row r="171" spans="2:11" x14ac:dyDescent="0.2">
      <c r="B171" s="9" t="str">
        <f>$B$35</f>
        <v>Teacher Education</v>
      </c>
      <c r="C171" s="22">
        <f t="shared" si="8"/>
        <v>1029515.4128739878</v>
      </c>
      <c r="D171" s="22">
        <f t="shared" si="8"/>
        <v>6965665.4670259329</v>
      </c>
      <c r="E171" s="22">
        <f t="shared" si="8"/>
        <v>7329203.907558308</v>
      </c>
      <c r="F171" s="22">
        <f t="shared" si="8"/>
        <v>14132632.814028261</v>
      </c>
      <c r="G171" s="22">
        <f t="shared" si="8"/>
        <v>0</v>
      </c>
      <c r="H171" s="75">
        <f t="shared" si="9"/>
        <v>29457017.601486489</v>
      </c>
      <c r="I171" s="56"/>
    </row>
    <row r="172" spans="2:11" x14ac:dyDescent="0.2">
      <c r="B172" s="9" t="str">
        <f>$B$36</f>
        <v>Agriculture</v>
      </c>
      <c r="C172" s="22">
        <f t="shared" si="8"/>
        <v>0</v>
      </c>
      <c r="D172" s="22">
        <f t="shared" si="8"/>
        <v>0</v>
      </c>
      <c r="E172" s="22">
        <f t="shared" si="8"/>
        <v>0</v>
      </c>
      <c r="F172" s="22">
        <f t="shared" si="8"/>
        <v>0</v>
      </c>
      <c r="G172" s="22">
        <f t="shared" si="8"/>
        <v>0</v>
      </c>
      <c r="H172" s="75">
        <f t="shared" si="9"/>
        <v>0</v>
      </c>
      <c r="I172" s="56"/>
    </row>
    <row r="173" spans="2:11" x14ac:dyDescent="0.2">
      <c r="B173" s="9" t="str">
        <f>$B$37</f>
        <v>Engineering</v>
      </c>
      <c r="C173" s="22">
        <f t="shared" si="8"/>
        <v>20768674.874382269</v>
      </c>
      <c r="D173" s="22">
        <f t="shared" si="8"/>
        <v>53535359.397389077</v>
      </c>
      <c r="E173" s="22">
        <f t="shared" si="8"/>
        <v>64692237.747867621</v>
      </c>
      <c r="F173" s="22">
        <f t="shared" si="8"/>
        <v>105783071.78412762</v>
      </c>
      <c r="G173" s="22">
        <f t="shared" si="8"/>
        <v>0</v>
      </c>
      <c r="H173" s="75">
        <f t="shared" si="9"/>
        <v>244779343.80376658</v>
      </c>
      <c r="I173" s="56"/>
    </row>
    <row r="174" spans="2:11" x14ac:dyDescent="0.2">
      <c r="B174" s="9" t="str">
        <f>$B$38</f>
        <v>Home Economics</v>
      </c>
      <c r="C174" s="22">
        <f t="shared" si="8"/>
        <v>1215667.181521781</v>
      </c>
      <c r="D174" s="22">
        <f t="shared" si="8"/>
        <v>3042450.9744924093</v>
      </c>
      <c r="E174" s="22">
        <f t="shared" si="8"/>
        <v>434487.15537231159</v>
      </c>
      <c r="F174" s="22">
        <f t="shared" si="8"/>
        <v>1708492.4447821262</v>
      </c>
      <c r="G174" s="22">
        <f t="shared" si="8"/>
        <v>0</v>
      </c>
      <c r="H174" s="75">
        <f t="shared" si="9"/>
        <v>6401097.7561686281</v>
      </c>
      <c r="I174" s="56"/>
    </row>
    <row r="175" spans="2:11" x14ac:dyDescent="0.2">
      <c r="B175" s="9" t="str">
        <f>$B$39</f>
        <v>Law</v>
      </c>
      <c r="C175" s="22">
        <f t="shared" si="8"/>
        <v>273.27636023768451</v>
      </c>
      <c r="D175" s="22">
        <f t="shared" si="8"/>
        <v>273.27636023768451</v>
      </c>
      <c r="E175" s="22">
        <f t="shared" si="8"/>
        <v>0</v>
      </c>
      <c r="F175" s="22">
        <f t="shared" si="8"/>
        <v>0</v>
      </c>
      <c r="G175" s="22">
        <f t="shared" si="8"/>
        <v>12320688.125004027</v>
      </c>
      <c r="H175" s="75">
        <f t="shared" si="9"/>
        <v>12321234.677724503</v>
      </c>
      <c r="I175" s="56"/>
    </row>
    <row r="176" spans="2:11" x14ac:dyDescent="0.2">
      <c r="B176" s="9" t="str">
        <f>$B$40</f>
        <v>Social Service</v>
      </c>
      <c r="C176" s="22">
        <f t="shared" si="8"/>
        <v>967858.89894220605</v>
      </c>
      <c r="D176" s="22">
        <f t="shared" si="8"/>
        <v>1567116.7640167014</v>
      </c>
      <c r="E176" s="22">
        <f t="shared" si="8"/>
        <v>5348009.2391467188</v>
      </c>
      <c r="F176" s="22">
        <f t="shared" si="8"/>
        <v>2747854.0125455256</v>
      </c>
      <c r="G176" s="22">
        <f t="shared" si="8"/>
        <v>0</v>
      </c>
      <c r="H176" s="75">
        <f t="shared" si="9"/>
        <v>10630838.914651152</v>
      </c>
      <c r="I176" s="56"/>
    </row>
    <row r="177" spans="2:9" x14ac:dyDescent="0.2">
      <c r="B177" s="9" t="str">
        <f>$B$41</f>
        <v>Library Science</v>
      </c>
      <c r="C177" s="22">
        <f t="shared" si="8"/>
        <v>256307.73122529886</v>
      </c>
      <c r="D177" s="22">
        <f t="shared" si="8"/>
        <v>311988.79075550759</v>
      </c>
      <c r="E177" s="22">
        <f t="shared" si="8"/>
        <v>3105803.9668887411</v>
      </c>
      <c r="F177" s="22">
        <f t="shared" si="8"/>
        <v>569381.67421606602</v>
      </c>
      <c r="G177" s="22">
        <f t="shared" si="8"/>
        <v>0</v>
      </c>
      <c r="H177" s="75">
        <f t="shared" si="9"/>
        <v>4243482.1630856134</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672480.59112226649</v>
      </c>
      <c r="D180" s="22">
        <f t="shared" si="8"/>
        <v>0</v>
      </c>
      <c r="E180" s="22">
        <f t="shared" si="8"/>
        <v>0</v>
      </c>
      <c r="F180" s="22">
        <f t="shared" si="8"/>
        <v>0</v>
      </c>
      <c r="G180" s="22">
        <f t="shared" si="8"/>
        <v>0</v>
      </c>
      <c r="H180" s="75">
        <f t="shared" si="9"/>
        <v>672480.59112226649</v>
      </c>
      <c r="I180" s="56"/>
    </row>
    <row r="181" spans="2:9" x14ac:dyDescent="0.2">
      <c r="B181" s="9" t="str">
        <f>$B$45</f>
        <v>Health Services</v>
      </c>
      <c r="C181" s="22">
        <f t="shared" si="8"/>
        <v>743313.37574519974</v>
      </c>
      <c r="D181" s="22">
        <f t="shared" si="8"/>
        <v>1538604.6428462074</v>
      </c>
      <c r="E181" s="22">
        <f t="shared" si="8"/>
        <v>692494.53408295999</v>
      </c>
      <c r="F181" s="22">
        <f t="shared" si="8"/>
        <v>1139325.8221381176</v>
      </c>
      <c r="G181" s="22">
        <f t="shared" si="8"/>
        <v>144276.63930433869</v>
      </c>
      <c r="H181" s="75">
        <f t="shared" si="9"/>
        <v>4258015.0141168237</v>
      </c>
      <c r="I181" s="56"/>
    </row>
    <row r="182" spans="2:9" x14ac:dyDescent="0.2">
      <c r="B182" s="9" t="str">
        <f>$B$46</f>
        <v>Pharmacy</v>
      </c>
      <c r="C182" s="22">
        <f>C157+$H$140*IF($H130=0,0,$H157*C130/$H130)+IF($H46=0,0,$H$141*$H157*C46/$H46)</f>
        <v>3115.2530868489498</v>
      </c>
      <c r="D182" s="22">
        <f t="shared" si="8"/>
        <v>145400.93451637984</v>
      </c>
      <c r="E182" s="22">
        <f t="shared" si="8"/>
        <v>1602234.4883609894</v>
      </c>
      <c r="F182" s="22">
        <f t="shared" si="8"/>
        <v>5999883.7067091987</v>
      </c>
      <c r="G182" s="22">
        <f t="shared" si="8"/>
        <v>15244198.734007625</v>
      </c>
      <c r="H182" s="75">
        <f t="shared" si="9"/>
        <v>22994833.116681039</v>
      </c>
      <c r="I182" s="56"/>
    </row>
    <row r="183" spans="2:9" x14ac:dyDescent="0.2">
      <c r="B183" s="9" t="str">
        <f>$B$47</f>
        <v>Business Administration</v>
      </c>
      <c r="C183" s="22">
        <f t="shared" si="8"/>
        <v>2775819.7383129583</v>
      </c>
      <c r="D183" s="22">
        <f t="shared" si="8"/>
        <v>14702750.109254513</v>
      </c>
      <c r="E183" s="22">
        <f t="shared" si="8"/>
        <v>16616322.842296166</v>
      </c>
      <c r="F183" s="22">
        <f t="shared" si="8"/>
        <v>11922424.703402605</v>
      </c>
      <c r="G183" s="22">
        <f t="shared" si="8"/>
        <v>0</v>
      </c>
      <c r="H183" s="75">
        <f t="shared" si="9"/>
        <v>46017317.393266246</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0</v>
      </c>
      <c r="D186" s="22">
        <f t="shared" si="10"/>
        <v>0</v>
      </c>
      <c r="E186" s="22">
        <f t="shared" si="10"/>
        <v>0</v>
      </c>
      <c r="F186" s="22">
        <f t="shared" si="10"/>
        <v>0</v>
      </c>
      <c r="G186" s="22">
        <f t="shared" si="10"/>
        <v>0</v>
      </c>
      <c r="H186" s="75">
        <f t="shared" si="9"/>
        <v>0</v>
      </c>
      <c r="I186" s="56"/>
    </row>
    <row r="187" spans="2:9" x14ac:dyDescent="0.2">
      <c r="B187" s="9" t="str">
        <f>$B$51</f>
        <v>Nursing</v>
      </c>
      <c r="C187" s="22">
        <f t="shared" si="10"/>
        <v>523878.70874731091</v>
      </c>
      <c r="D187" s="22">
        <f t="shared" si="10"/>
        <v>3278596.8507574354</v>
      </c>
      <c r="E187" s="22">
        <f t="shared" si="10"/>
        <v>4149485.9185694992</v>
      </c>
      <c r="F187" s="22">
        <f t="shared" si="10"/>
        <v>1918466.4331071333</v>
      </c>
      <c r="G187" s="22">
        <f t="shared" si="10"/>
        <v>0</v>
      </c>
      <c r="H187" s="75">
        <f t="shared" si="9"/>
        <v>9870427.9111813791</v>
      </c>
      <c r="I187" s="56"/>
    </row>
    <row r="188" spans="2:9" x14ac:dyDescent="0.2">
      <c r="B188" s="39" t="str">
        <f>$B$52</f>
        <v>Totals</v>
      </c>
      <c r="C188" s="40">
        <f>SUM(C168:C187)</f>
        <v>138907965.04738486</v>
      </c>
      <c r="D188" s="40">
        <f>SUM(D168:D187)</f>
        <v>195088810.01348144</v>
      </c>
      <c r="E188" s="40">
        <f>SUM(E168:E187)</f>
        <v>144666426.26648757</v>
      </c>
      <c r="F188" s="40">
        <f>SUM(F168:F187)</f>
        <v>297348943.73433036</v>
      </c>
      <c r="G188" s="40">
        <f>SUM(G168:G187)</f>
        <v>27709163.49831599</v>
      </c>
      <c r="H188" s="40">
        <f t="shared" si="9"/>
        <v>803721308.56000018</v>
      </c>
      <c r="I188" s="56"/>
    </row>
    <row r="189" spans="2:9" x14ac:dyDescent="0.2">
      <c r="B189" s="50"/>
      <c r="C189" s="46"/>
      <c r="D189" s="46"/>
      <c r="E189" s="46"/>
      <c r="F189" s="46"/>
      <c r="G189" s="46"/>
      <c r="H189" s="47"/>
      <c r="I189" s="1"/>
    </row>
    <row r="190" spans="2:9" ht="15" customHeight="1" x14ac:dyDescent="0.2">
      <c r="B190" s="370" t="s">
        <v>35</v>
      </c>
      <c r="C190" s="370"/>
      <c r="D190" s="370"/>
      <c r="E190" s="370"/>
      <c r="F190" s="370"/>
      <c r="G190" s="370"/>
      <c r="H190" s="17">
        <f>H15</f>
        <v>339772326</v>
      </c>
    </row>
    <row r="191" spans="2:9" ht="43.5" customHeight="1" thickBot="1" x14ac:dyDescent="0.25">
      <c r="B191" s="372" t="s">
        <v>235</v>
      </c>
      <c r="C191" s="372"/>
      <c r="D191" s="372"/>
      <c r="E191" s="372"/>
      <c r="F191" s="372"/>
      <c r="G191" s="372"/>
      <c r="H191" s="372"/>
    </row>
    <row r="192" spans="2:9"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31447593.856695674</v>
      </c>
      <c r="D193" s="42">
        <f t="shared" si="11"/>
        <v>29768417.700238224</v>
      </c>
      <c r="E193" s="42">
        <f t="shared" si="11"/>
        <v>14298309.452169208</v>
      </c>
      <c r="F193" s="42">
        <f t="shared" si="11"/>
        <v>34865416.592252135</v>
      </c>
      <c r="G193" s="42">
        <f t="shared" si="11"/>
        <v>0</v>
      </c>
      <c r="H193" s="42">
        <f>SUM(C193:G193)</f>
        <v>110379737.60135524</v>
      </c>
      <c r="I193" s="1"/>
    </row>
    <row r="194" spans="2:9" x14ac:dyDescent="0.2">
      <c r="B194" s="9" t="str">
        <f>$B$33</f>
        <v>Science</v>
      </c>
      <c r="C194" s="43">
        <f t="shared" si="11"/>
        <v>15150747.582813021</v>
      </c>
      <c r="D194" s="43">
        <f t="shared" si="11"/>
        <v>15371624.904415909</v>
      </c>
      <c r="E194" s="43">
        <f t="shared" si="11"/>
        <v>4302154.6153548518</v>
      </c>
      <c r="F194" s="43">
        <f t="shared" si="11"/>
        <v>20774212.400854256</v>
      </c>
      <c r="G194" s="43">
        <f t="shared" si="11"/>
        <v>0</v>
      </c>
      <c r="H194" s="43">
        <f t="shared" ref="H194:H213" si="12">SUM(C194:G194)</f>
        <v>55598739.503438041</v>
      </c>
      <c r="I194" s="1"/>
    </row>
    <row r="195" spans="2:9" x14ac:dyDescent="0.2">
      <c r="B195" s="9" t="str">
        <f>$B$34</f>
        <v>Fine Arts</v>
      </c>
      <c r="C195" s="43">
        <f t="shared" si="11"/>
        <v>6474973.9020363893</v>
      </c>
      <c r="D195" s="43">
        <f t="shared" si="11"/>
        <v>5946863.6690144204</v>
      </c>
      <c r="E195" s="43">
        <f t="shared" si="11"/>
        <v>4890183.0785412695</v>
      </c>
      <c r="F195" s="43">
        <f t="shared" si="11"/>
        <v>3235400.555064314</v>
      </c>
      <c r="G195" s="43">
        <f t="shared" si="11"/>
        <v>0</v>
      </c>
      <c r="H195" s="43">
        <f t="shared" si="12"/>
        <v>20547421.204656392</v>
      </c>
      <c r="I195" s="1"/>
    </row>
    <row r="196" spans="2:9" x14ac:dyDescent="0.2">
      <c r="B196" s="9" t="str">
        <f>$B$35</f>
        <v>Teacher Education</v>
      </c>
      <c r="C196" s="43">
        <f t="shared" si="11"/>
        <v>308621.20271793072</v>
      </c>
      <c r="D196" s="43">
        <f t="shared" si="11"/>
        <v>2088120.3207663184</v>
      </c>
      <c r="E196" s="43">
        <f t="shared" si="11"/>
        <v>2197099.4281680207</v>
      </c>
      <c r="F196" s="43">
        <f t="shared" si="11"/>
        <v>4236585.564523411</v>
      </c>
      <c r="G196" s="43">
        <f t="shared" si="11"/>
        <v>0</v>
      </c>
      <c r="H196" s="43">
        <f t="shared" si="12"/>
        <v>8830426.5161756799</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5147180.6077269195</v>
      </c>
      <c r="D198" s="43">
        <f t="shared" si="11"/>
        <v>13318016.555177664</v>
      </c>
      <c r="E198" s="43">
        <f t="shared" si="11"/>
        <v>14806040.483894238</v>
      </c>
      <c r="F198" s="43">
        <f t="shared" si="11"/>
        <v>25161468.041138005</v>
      </c>
      <c r="G198" s="43">
        <f t="shared" si="11"/>
        <v>0</v>
      </c>
      <c r="H198" s="43">
        <f t="shared" si="12"/>
        <v>58432705.687936828</v>
      </c>
      <c r="I198" s="1"/>
    </row>
    <row r="199" spans="2:9" x14ac:dyDescent="0.2">
      <c r="B199" s="9" t="str">
        <f>$B$38</f>
        <v>Home Economics</v>
      </c>
      <c r="C199" s="43">
        <f t="shared" si="11"/>
        <v>713863.25689653086</v>
      </c>
      <c r="D199" s="43">
        <f t="shared" si="11"/>
        <v>1839782.456507527</v>
      </c>
      <c r="E199" s="43">
        <f t="shared" si="11"/>
        <v>266079.48804371868</v>
      </c>
      <c r="F199" s="43">
        <f t="shared" si="11"/>
        <v>1048845.2784911736</v>
      </c>
      <c r="G199" s="43">
        <f t="shared" si="11"/>
        <v>0</v>
      </c>
      <c r="H199" s="43">
        <f t="shared" si="12"/>
        <v>3868570.4799389504</v>
      </c>
      <c r="I199" s="1"/>
    </row>
    <row r="200" spans="2:9" x14ac:dyDescent="0.2">
      <c r="B200" s="9" t="str">
        <f>$B$39</f>
        <v>Law</v>
      </c>
      <c r="C200" s="43">
        <f t="shared" si="11"/>
        <v>400.29945562540541</v>
      </c>
      <c r="D200" s="43">
        <f t="shared" si="11"/>
        <v>400.29945562540541</v>
      </c>
      <c r="E200" s="43">
        <f t="shared" si="11"/>
        <v>0</v>
      </c>
      <c r="F200" s="43">
        <f t="shared" si="11"/>
        <v>0</v>
      </c>
      <c r="G200" s="43">
        <f t="shared" si="11"/>
        <v>18047535.268253315</v>
      </c>
      <c r="H200" s="43">
        <f t="shared" si="12"/>
        <v>18048335.867164567</v>
      </c>
      <c r="I200" s="1"/>
    </row>
    <row r="201" spans="2:9" x14ac:dyDescent="0.2">
      <c r="B201" s="9" t="str">
        <f>$B$40</f>
        <v>Social Service</v>
      </c>
      <c r="C201" s="43">
        <f t="shared" si="11"/>
        <v>415250.42034825851</v>
      </c>
      <c r="D201" s="43">
        <f t="shared" si="11"/>
        <v>672356.16235378128</v>
      </c>
      <c r="E201" s="43">
        <f t="shared" si="11"/>
        <v>2294511.2009706842</v>
      </c>
      <c r="F201" s="43">
        <f t="shared" si="11"/>
        <v>1178939.9622323604</v>
      </c>
      <c r="G201" s="43">
        <f t="shared" si="11"/>
        <v>0</v>
      </c>
      <c r="H201" s="43">
        <f t="shared" si="12"/>
        <v>4561057.7459050845</v>
      </c>
      <c r="I201" s="1"/>
    </row>
    <row r="202" spans="2:9" x14ac:dyDescent="0.2">
      <c r="B202" s="9" t="str">
        <f>$B$41</f>
        <v>Library Science</v>
      </c>
      <c r="C202" s="43">
        <f t="shared" si="11"/>
        <v>157587.77822095357</v>
      </c>
      <c r="D202" s="43">
        <f t="shared" si="11"/>
        <v>191822.61935667094</v>
      </c>
      <c r="E202" s="43">
        <f t="shared" si="11"/>
        <v>1890485.0014023571</v>
      </c>
      <c r="F202" s="43">
        <f t="shared" si="11"/>
        <v>330995.7428398325</v>
      </c>
      <c r="G202" s="43">
        <f t="shared" si="11"/>
        <v>0</v>
      </c>
      <c r="H202" s="43">
        <f t="shared" si="12"/>
        <v>2570891.1418198138</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166235.12624148568</v>
      </c>
      <c r="D205" s="43">
        <f t="shared" si="11"/>
        <v>0</v>
      </c>
      <c r="E205" s="43">
        <f t="shared" si="11"/>
        <v>0</v>
      </c>
      <c r="F205" s="43">
        <f t="shared" si="11"/>
        <v>0</v>
      </c>
      <c r="G205" s="43">
        <f t="shared" si="11"/>
        <v>0</v>
      </c>
      <c r="H205" s="43">
        <f t="shared" si="12"/>
        <v>166235.12624148568</v>
      </c>
      <c r="I205" s="1"/>
    </row>
    <row r="206" spans="2:9" x14ac:dyDescent="0.2">
      <c r="B206" s="9" t="str">
        <f>$B$45</f>
        <v>Health Services</v>
      </c>
      <c r="C206" s="43">
        <f t="shared" si="11"/>
        <v>1160189.2319076476</v>
      </c>
      <c r="D206" s="43">
        <f t="shared" si="11"/>
        <v>2402138.967792517</v>
      </c>
      <c r="E206" s="43">
        <f t="shared" si="11"/>
        <v>1089284.3212995732</v>
      </c>
      <c r="F206" s="43">
        <f t="shared" si="11"/>
        <v>1737128.0805047059</v>
      </c>
      <c r="G206" s="43">
        <f t="shared" si="11"/>
        <v>226945.15752695105</v>
      </c>
      <c r="H206" s="43">
        <f t="shared" si="12"/>
        <v>6615685.7590313954</v>
      </c>
      <c r="I206" s="1"/>
    </row>
    <row r="207" spans="2:9" x14ac:dyDescent="0.2">
      <c r="B207" s="9" t="str">
        <f>$B$46</f>
        <v>Pharmacy</v>
      </c>
      <c r="C207" s="43">
        <f t="shared" si="11"/>
        <v>1017.0245509955356</v>
      </c>
      <c r="D207" s="43">
        <f t="shared" si="11"/>
        <v>47468.477204986266</v>
      </c>
      <c r="E207" s="43">
        <f t="shared" si="11"/>
        <v>523075.25767132244</v>
      </c>
      <c r="F207" s="43">
        <f t="shared" si="11"/>
        <v>1895099.4423798413</v>
      </c>
      <c r="G207" s="43">
        <f t="shared" si="11"/>
        <v>4960799.421629684</v>
      </c>
      <c r="H207" s="43">
        <f t="shared" si="12"/>
        <v>7427459.6234368291</v>
      </c>
      <c r="I207" s="1"/>
    </row>
    <row r="208" spans="2:9" x14ac:dyDescent="0.2">
      <c r="B208" s="9" t="str">
        <f>$B$47</f>
        <v>Business Administration</v>
      </c>
      <c r="C208" s="43">
        <f t="shared" si="11"/>
        <v>2216363.9494423713</v>
      </c>
      <c r="D208" s="43">
        <f t="shared" si="11"/>
        <v>11745663.167735679</v>
      </c>
      <c r="E208" s="43">
        <f t="shared" si="11"/>
        <v>13253245.463920403</v>
      </c>
      <c r="F208" s="43">
        <f t="shared" si="11"/>
        <v>9502206.4232691657</v>
      </c>
      <c r="G208" s="43">
        <f t="shared" si="11"/>
        <v>0</v>
      </c>
      <c r="H208" s="43">
        <f t="shared" si="12"/>
        <v>36717479.00436762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75374.188046705473</v>
      </c>
      <c r="D211" s="43">
        <f t="shared" si="13"/>
        <v>0</v>
      </c>
      <c r="E211" s="43">
        <f t="shared" si="13"/>
        <v>0</v>
      </c>
      <c r="F211" s="43">
        <f t="shared" si="13"/>
        <v>0</v>
      </c>
      <c r="G211" s="43">
        <f t="shared" si="13"/>
        <v>0</v>
      </c>
      <c r="H211" s="43">
        <f t="shared" si="12"/>
        <v>75374.188046705473</v>
      </c>
      <c r="I211" s="1"/>
    </row>
    <row r="212" spans="2:9" x14ac:dyDescent="0.2">
      <c r="B212" s="9" t="str">
        <f>$B$51</f>
        <v>Nursing</v>
      </c>
      <c r="C212" s="43">
        <f t="shared" si="13"/>
        <v>314855.31687740685</v>
      </c>
      <c r="D212" s="43">
        <f t="shared" si="13"/>
        <v>1970463.0730782663</v>
      </c>
      <c r="E212" s="43">
        <f t="shared" si="13"/>
        <v>2493874.4063365096</v>
      </c>
      <c r="F212" s="43">
        <f t="shared" si="13"/>
        <v>1153013.7541931844</v>
      </c>
      <c r="G212" s="43">
        <f t="shared" si="13"/>
        <v>0</v>
      </c>
      <c r="H212" s="43">
        <f t="shared" si="12"/>
        <v>5932206.550485367</v>
      </c>
      <c r="I212" s="1"/>
    </row>
    <row r="213" spans="2:9" x14ac:dyDescent="0.2">
      <c r="B213" s="39" t="str">
        <f>$B$52</f>
        <v>Totals</v>
      </c>
      <c r="C213" s="42">
        <f>SUM(C193:C212)</f>
        <v>63750253.743977919</v>
      </c>
      <c r="D213" s="42">
        <f>SUM(D193:D212)</f>
        <v>85363138.373097599</v>
      </c>
      <c r="E213" s="42">
        <f>SUM(E193:E212)</f>
        <v>62304342.197772153</v>
      </c>
      <c r="F213" s="42">
        <f>SUM(F193:F212)</f>
        <v>105119311.83774239</v>
      </c>
      <c r="G213" s="42">
        <f>SUM(G193:G212)</f>
        <v>23235279.847409949</v>
      </c>
      <c r="H213" s="42">
        <f t="shared" si="12"/>
        <v>339772326</v>
      </c>
      <c r="I213" s="1"/>
    </row>
    <row r="214" spans="2:9" x14ac:dyDescent="0.2">
      <c r="B214" s="14"/>
      <c r="C214" s="18"/>
      <c r="D214" s="18"/>
      <c r="E214" s="18"/>
      <c r="F214" s="18"/>
      <c r="G214" s="18"/>
      <c r="H214" s="18"/>
      <c r="I214" s="1"/>
    </row>
    <row r="215" spans="2:9" ht="15" customHeight="1" x14ac:dyDescent="0.2">
      <c r="B215" s="370" t="s">
        <v>36</v>
      </c>
      <c r="C215" s="370"/>
      <c r="D215" s="370"/>
      <c r="E215" s="370"/>
      <c r="F215" s="370"/>
      <c r="G215" s="370"/>
      <c r="H215" s="17">
        <f>H17</f>
        <v>170492347</v>
      </c>
    </row>
    <row r="216" spans="2:9" ht="60.75" customHeight="1" thickBot="1" x14ac:dyDescent="0.25">
      <c r="B216" s="372" t="s">
        <v>236</v>
      </c>
      <c r="C216" s="372"/>
      <c r="D216" s="372"/>
      <c r="E216" s="372"/>
      <c r="F216" s="372"/>
      <c r="G216" s="372"/>
      <c r="H216" s="372"/>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29249261.346369255</v>
      </c>
      <c r="D218" s="42">
        <f t="shared" si="14"/>
        <v>24976582.864349667</v>
      </c>
      <c r="E218" s="42">
        <f t="shared" si="14"/>
        <v>2814046.9580788636</v>
      </c>
      <c r="F218" s="42">
        <f t="shared" si="14"/>
        <v>4514263.5972401146</v>
      </c>
      <c r="G218" s="42">
        <f t="shared" si="14"/>
        <v>0</v>
      </c>
      <c r="H218" s="42">
        <f>SUM(C218:G218)</f>
        <v>61554154.766037896</v>
      </c>
      <c r="I218" s="1"/>
    </row>
    <row r="219" spans="2:9" x14ac:dyDescent="0.2">
      <c r="B219" s="9" t="str">
        <f>$B$33</f>
        <v>Science</v>
      </c>
      <c r="C219" s="43">
        <f t="shared" si="14"/>
        <v>11035198.750745825</v>
      </c>
      <c r="D219" s="43">
        <f t="shared" si="14"/>
        <v>12371208.632356238</v>
      </c>
      <c r="E219" s="43">
        <f t="shared" si="14"/>
        <v>689246.0535993895</v>
      </c>
      <c r="F219" s="43">
        <f t="shared" si="14"/>
        <v>2602363.6994109643</v>
      </c>
      <c r="G219" s="43">
        <f t="shared" si="14"/>
        <v>0</v>
      </c>
      <c r="H219" s="43">
        <f t="shared" ref="H219:H238" si="15">SUM(C219:G219)</f>
        <v>26698017.136112418</v>
      </c>
      <c r="I219" s="1"/>
    </row>
    <row r="220" spans="2:9" x14ac:dyDescent="0.2">
      <c r="B220" s="9" t="str">
        <f>$B$34</f>
        <v>Fine Arts</v>
      </c>
      <c r="C220" s="43">
        <f t="shared" si="14"/>
        <v>4592565.7621670514</v>
      </c>
      <c r="D220" s="43">
        <f t="shared" si="14"/>
        <v>4040491.7455404256</v>
      </c>
      <c r="E220" s="43">
        <f t="shared" si="14"/>
        <v>974110.45906354394</v>
      </c>
      <c r="F220" s="43">
        <f t="shared" si="14"/>
        <v>651045.0578450996</v>
      </c>
      <c r="G220" s="43">
        <f t="shared" si="14"/>
        <v>0</v>
      </c>
      <c r="H220" s="43">
        <f t="shared" si="15"/>
        <v>10258213.02461612</v>
      </c>
      <c r="I220" s="1"/>
    </row>
    <row r="221" spans="2:9" x14ac:dyDescent="0.2">
      <c r="B221" s="9" t="str">
        <f>$B$35</f>
        <v>Teacher Education</v>
      </c>
      <c r="C221" s="43">
        <f t="shared" si="14"/>
        <v>513009.51119182288</v>
      </c>
      <c r="D221" s="43">
        <f t="shared" si="14"/>
        <v>1667862.3215156237</v>
      </c>
      <c r="E221" s="43">
        <f t="shared" si="14"/>
        <v>713808.49444908521</v>
      </c>
      <c r="F221" s="43">
        <f t="shared" si="14"/>
        <v>966758.3141327065</v>
      </c>
      <c r="G221" s="43">
        <f t="shared" si="14"/>
        <v>0</v>
      </c>
      <c r="H221" s="43">
        <f t="shared" si="15"/>
        <v>3861438.6412892379</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4541346.5438430673</v>
      </c>
      <c r="D223" s="43">
        <f t="shared" si="14"/>
        <v>14111882.833537443</v>
      </c>
      <c r="E223" s="43">
        <f t="shared" si="14"/>
        <v>3336597.9100580616</v>
      </c>
      <c r="F223" s="43">
        <f t="shared" si="14"/>
        <v>4339149.9153866889</v>
      </c>
      <c r="G223" s="43">
        <f t="shared" si="14"/>
        <v>0</v>
      </c>
      <c r="H223" s="43">
        <f t="shared" si="15"/>
        <v>26328977.202825259</v>
      </c>
      <c r="I223" s="1"/>
    </row>
    <row r="224" spans="2:9" x14ac:dyDescent="0.2">
      <c r="B224" s="9" t="str">
        <f>$B$38</f>
        <v>Home Economics</v>
      </c>
      <c r="C224" s="43">
        <f t="shared" si="14"/>
        <v>1048631.7623883835</v>
      </c>
      <c r="D224" s="43">
        <f t="shared" si="14"/>
        <v>1884514.1505428355</v>
      </c>
      <c r="E224" s="43">
        <f t="shared" si="14"/>
        <v>43583.355410130891</v>
      </c>
      <c r="F224" s="43">
        <f t="shared" si="14"/>
        <v>129882.03581452182</v>
      </c>
      <c r="G224" s="43">
        <f t="shared" si="14"/>
        <v>0</v>
      </c>
      <c r="H224" s="43">
        <f t="shared" si="15"/>
        <v>3106611.3041558713</v>
      </c>
      <c r="I224" s="1"/>
    </row>
    <row r="225" spans="2:9" x14ac:dyDescent="0.2">
      <c r="B225" s="9" t="str">
        <f>$B$39</f>
        <v>Law</v>
      </c>
      <c r="C225" s="43">
        <f t="shared" si="14"/>
        <v>0</v>
      </c>
      <c r="D225" s="43">
        <f t="shared" si="14"/>
        <v>0</v>
      </c>
      <c r="E225" s="43">
        <f t="shared" si="14"/>
        <v>0</v>
      </c>
      <c r="F225" s="43">
        <f t="shared" si="14"/>
        <v>0</v>
      </c>
      <c r="G225" s="43">
        <f t="shared" si="14"/>
        <v>3158349.29979057</v>
      </c>
      <c r="H225" s="43">
        <f t="shared" si="15"/>
        <v>3158349.29979057</v>
      </c>
      <c r="I225" s="1"/>
    </row>
    <row r="226" spans="2:9" x14ac:dyDescent="0.2">
      <c r="B226" s="9" t="str">
        <f>$B$40</f>
        <v>Social Service</v>
      </c>
      <c r="C226" s="43">
        <f t="shared" si="14"/>
        <v>135403.99737776737</v>
      </c>
      <c r="D226" s="43">
        <f t="shared" si="14"/>
        <v>610873.83229454095</v>
      </c>
      <c r="E226" s="43">
        <f t="shared" si="14"/>
        <v>1273203.1077028271</v>
      </c>
      <c r="F226" s="43">
        <f t="shared" si="14"/>
        <v>91189.904865580349</v>
      </c>
      <c r="G226" s="43">
        <f t="shared" si="14"/>
        <v>0</v>
      </c>
      <c r="H226" s="43">
        <f t="shared" si="15"/>
        <v>2110670.8422407154</v>
      </c>
      <c r="I226" s="1"/>
    </row>
    <row r="227" spans="2:9" x14ac:dyDescent="0.2">
      <c r="B227" s="9" t="str">
        <f>$B$41</f>
        <v>Library Science</v>
      </c>
      <c r="C227" s="43">
        <f t="shared" si="14"/>
        <v>143577.27689755213</v>
      </c>
      <c r="D227" s="43">
        <f t="shared" si="14"/>
        <v>391627.37058436859</v>
      </c>
      <c r="E227" s="43">
        <f t="shared" si="14"/>
        <v>671872.6198276534</v>
      </c>
      <c r="F227" s="43">
        <f t="shared" si="14"/>
        <v>65940.110490449544</v>
      </c>
      <c r="G227" s="43">
        <f t="shared" si="14"/>
        <v>0</v>
      </c>
      <c r="H227" s="43">
        <f t="shared" si="15"/>
        <v>1273017.3778000234</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357263.12923148012</v>
      </c>
      <c r="D230" s="43">
        <f t="shared" si="14"/>
        <v>0</v>
      </c>
      <c r="E230" s="43">
        <f t="shared" si="14"/>
        <v>0</v>
      </c>
      <c r="F230" s="43">
        <f t="shared" si="14"/>
        <v>0</v>
      </c>
      <c r="G230" s="43">
        <f t="shared" si="14"/>
        <v>0</v>
      </c>
      <c r="H230" s="43">
        <f t="shared" si="15"/>
        <v>357263.12923148012</v>
      </c>
      <c r="I230" s="1"/>
    </row>
    <row r="231" spans="2:9" x14ac:dyDescent="0.2">
      <c r="B231" s="9" t="str">
        <f>$B$45</f>
        <v>Health Services</v>
      </c>
      <c r="C231" s="43">
        <f t="shared" si="14"/>
        <v>1436317.6542768404</v>
      </c>
      <c r="D231" s="43">
        <f t="shared" si="14"/>
        <v>3553025.1302291993</v>
      </c>
      <c r="E231" s="43">
        <f t="shared" si="14"/>
        <v>339231.27149122494</v>
      </c>
      <c r="F231" s="43">
        <f t="shared" si="14"/>
        <v>307538.86242515448</v>
      </c>
      <c r="G231" s="43">
        <f t="shared" si="14"/>
        <v>62844.866579174435</v>
      </c>
      <c r="H231" s="43">
        <f t="shared" si="15"/>
        <v>5698957.7850015927</v>
      </c>
      <c r="I231" s="1"/>
    </row>
    <row r="232" spans="2:9" x14ac:dyDescent="0.2">
      <c r="B232" s="9" t="str">
        <f>$B$46</f>
        <v>Pharmacy</v>
      </c>
      <c r="C232" s="43">
        <f t="shared" si="14"/>
        <v>1089.7706026379669</v>
      </c>
      <c r="D232" s="43">
        <f t="shared" si="14"/>
        <v>78325.474116873724</v>
      </c>
      <c r="E232" s="43">
        <f t="shared" si="14"/>
        <v>58560.453489213665</v>
      </c>
      <c r="F232" s="43">
        <f t="shared" si="14"/>
        <v>244868.50947968586</v>
      </c>
      <c r="G232" s="43">
        <f t="shared" si="14"/>
        <v>2000719.4877785416</v>
      </c>
      <c r="H232" s="43">
        <f t="shared" si="15"/>
        <v>2383563.6954669529</v>
      </c>
      <c r="I232" s="1"/>
    </row>
    <row r="233" spans="2:9" x14ac:dyDescent="0.2">
      <c r="B233" s="9" t="str">
        <f>$B$47</f>
        <v>Business Administration</v>
      </c>
      <c r="C233" s="43">
        <f t="shared" si="14"/>
        <v>2914228.2198876967</v>
      </c>
      <c r="D233" s="43">
        <f t="shared" si="14"/>
        <v>13386682.998649947</v>
      </c>
      <c r="E233" s="43">
        <f t="shared" si="14"/>
        <v>4584040.4090648657</v>
      </c>
      <c r="F233" s="43">
        <f t="shared" si="14"/>
        <v>284468.90641334426</v>
      </c>
      <c r="G233" s="43">
        <f t="shared" si="14"/>
        <v>0</v>
      </c>
      <c r="H233" s="43">
        <f t="shared" si="15"/>
        <v>21169420.534015853</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63479.137603661569</v>
      </c>
      <c r="D236" s="43">
        <f t="shared" si="16"/>
        <v>0</v>
      </c>
      <c r="E236" s="43">
        <f t="shared" si="16"/>
        <v>0</v>
      </c>
      <c r="F236" s="43">
        <f t="shared" si="16"/>
        <v>0</v>
      </c>
      <c r="G236" s="43">
        <f t="shared" si="16"/>
        <v>0</v>
      </c>
      <c r="H236" s="43">
        <f t="shared" si="15"/>
        <v>63479.137603661569</v>
      </c>
      <c r="I236" s="1"/>
    </row>
    <row r="237" spans="2:9" x14ac:dyDescent="0.2">
      <c r="B237" s="9" t="str">
        <f>$B$51</f>
        <v>Nursing</v>
      </c>
      <c r="C237" s="43">
        <f t="shared" si="16"/>
        <v>212232.82486374406</v>
      </c>
      <c r="D237" s="43">
        <f t="shared" si="16"/>
        <v>1285316.1653216172</v>
      </c>
      <c r="E237" s="43">
        <f t="shared" si="16"/>
        <v>823890.16533034376</v>
      </c>
      <c r="F237" s="43">
        <f t="shared" si="16"/>
        <v>148773.96829663406</v>
      </c>
      <c r="G237" s="43">
        <f t="shared" si="16"/>
        <v>0</v>
      </c>
      <c r="H237" s="43">
        <f t="shared" si="15"/>
        <v>2470213.1238123388</v>
      </c>
      <c r="I237" s="1"/>
    </row>
    <row r="238" spans="2:9" x14ac:dyDescent="0.2">
      <c r="B238" s="39" t="str">
        <f>$B$52</f>
        <v>Totals</v>
      </c>
      <c r="C238" s="42">
        <f>SUM(C218:C237)</f>
        <v>56243605.687446795</v>
      </c>
      <c r="D238" s="42">
        <f>SUM(D218:D237)</f>
        <v>78358393.519038782</v>
      </c>
      <c r="E238" s="42">
        <f>SUM(E218:E237)</f>
        <v>16322191.257565204</v>
      </c>
      <c r="F238" s="42">
        <f>SUM(F218:F237)</f>
        <v>14346242.881800944</v>
      </c>
      <c r="G238" s="42">
        <f>SUM(G218:G237)</f>
        <v>5221913.6541482862</v>
      </c>
      <c r="H238" s="42">
        <f t="shared" si="15"/>
        <v>170492347</v>
      </c>
      <c r="I238" s="1"/>
    </row>
    <row r="239" spans="2:9" x14ac:dyDescent="0.2">
      <c r="B239" s="44"/>
      <c r="C239" s="45"/>
      <c r="D239" s="45"/>
      <c r="E239" s="45"/>
      <c r="F239" s="45"/>
      <c r="G239" s="45"/>
      <c r="H239" s="45"/>
      <c r="I239" s="1"/>
    </row>
    <row r="240" spans="2:9" ht="15" customHeight="1" x14ac:dyDescent="0.2">
      <c r="B240" s="320" t="s">
        <v>12</v>
      </c>
      <c r="C240" s="11"/>
      <c r="D240" s="11"/>
      <c r="E240" s="11"/>
      <c r="F240" s="11"/>
      <c r="G240" s="11"/>
      <c r="H240" s="17">
        <f>H16</f>
        <v>51159647</v>
      </c>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8776827.2994153555</v>
      </c>
      <c r="D243" s="42">
        <f t="shared" si="17"/>
        <v>7494724.455909906</v>
      </c>
      <c r="E243" s="42">
        <f t="shared" si="17"/>
        <v>844411.20994561969</v>
      </c>
      <c r="F243" s="42">
        <f t="shared" si="17"/>
        <v>1354595.3009829493</v>
      </c>
      <c r="G243" s="42">
        <f t="shared" si="17"/>
        <v>0</v>
      </c>
      <c r="H243" s="42">
        <f>SUM(C243:G243)</f>
        <v>18470558.266253829</v>
      </c>
      <c r="I243" s="1"/>
    </row>
    <row r="244" spans="2:9" x14ac:dyDescent="0.2">
      <c r="B244" s="9" t="str">
        <f>$B$33</f>
        <v>Science</v>
      </c>
      <c r="C244" s="43">
        <f t="shared" si="17"/>
        <v>3311332.6351416665</v>
      </c>
      <c r="D244" s="43">
        <f t="shared" si="17"/>
        <v>3712229.1864203024</v>
      </c>
      <c r="E244" s="43">
        <f t="shared" si="17"/>
        <v>206822.09740644749</v>
      </c>
      <c r="F244" s="43">
        <f t="shared" si="17"/>
        <v>780891.40404336771</v>
      </c>
      <c r="G244" s="43">
        <f t="shared" si="17"/>
        <v>0</v>
      </c>
      <c r="H244" s="43">
        <f t="shared" ref="H244:H263" si="18">SUM(C244:G244)</f>
        <v>8011275.3230117848</v>
      </c>
      <c r="I244" s="1"/>
    </row>
    <row r="245" spans="2:9" x14ac:dyDescent="0.2">
      <c r="B245" s="9" t="str">
        <f>$B$34</f>
        <v>Fine Arts</v>
      </c>
      <c r="C245" s="43">
        <f t="shared" si="17"/>
        <v>1378091.4354868508</v>
      </c>
      <c r="D245" s="43">
        <f t="shared" si="17"/>
        <v>1212430.5580018908</v>
      </c>
      <c r="E245" s="43">
        <f t="shared" si="17"/>
        <v>292301.37364874716</v>
      </c>
      <c r="F245" s="43">
        <f t="shared" si="17"/>
        <v>195359.12272032877</v>
      </c>
      <c r="G245" s="43">
        <f t="shared" si="17"/>
        <v>0</v>
      </c>
      <c r="H245" s="43">
        <f t="shared" si="18"/>
        <v>3078182.4898578175</v>
      </c>
      <c r="I245" s="1"/>
    </row>
    <row r="246" spans="2:9" x14ac:dyDescent="0.2">
      <c r="B246" s="9" t="str">
        <f>$B$35</f>
        <v>Teacher Education</v>
      </c>
      <c r="C246" s="43">
        <f t="shared" si="17"/>
        <v>153938.78940628463</v>
      </c>
      <c r="D246" s="43">
        <f t="shared" si="17"/>
        <v>500475.52934056218</v>
      </c>
      <c r="E246" s="43">
        <f t="shared" si="17"/>
        <v>214192.55024752906</v>
      </c>
      <c r="F246" s="43">
        <f t="shared" si="17"/>
        <v>290095.21515557752</v>
      </c>
      <c r="G246" s="43">
        <f t="shared" si="17"/>
        <v>0</v>
      </c>
      <c r="H246" s="43">
        <f t="shared" si="18"/>
        <v>1158702.0841499534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1362722.0821101216</v>
      </c>
      <c r="D248" s="43">
        <f t="shared" si="17"/>
        <v>4234553.3800947396</v>
      </c>
      <c r="E248" s="43">
        <f t="shared" si="17"/>
        <v>1001213.0999610685</v>
      </c>
      <c r="F248" s="43">
        <f t="shared" si="17"/>
        <v>1302048.9298048252</v>
      </c>
      <c r="G248" s="43">
        <f t="shared" si="17"/>
        <v>0</v>
      </c>
      <c r="H248" s="43">
        <f t="shared" si="18"/>
        <v>7900537.4919707552</v>
      </c>
      <c r="I248" s="1"/>
    </row>
    <row r="249" spans="2:9" x14ac:dyDescent="0.2">
      <c r="B249" s="9" t="str">
        <f>$B$38</f>
        <v>Home Economics</v>
      </c>
      <c r="C249" s="43">
        <f t="shared" si="17"/>
        <v>314662.98482463596</v>
      </c>
      <c r="D249" s="43">
        <f t="shared" si="17"/>
        <v>565486.25439637073</v>
      </c>
      <c r="E249" s="43">
        <f t="shared" si="17"/>
        <v>13078.059614358153</v>
      </c>
      <c r="F249" s="43">
        <f t="shared" si="17"/>
        <v>38973.708913235234</v>
      </c>
      <c r="G249" s="43">
        <f t="shared" si="17"/>
        <v>0</v>
      </c>
      <c r="H249" s="43">
        <f t="shared" si="18"/>
        <v>932201.00774859998</v>
      </c>
      <c r="I249" s="1"/>
    </row>
    <row r="250" spans="2:9" x14ac:dyDescent="0.2">
      <c r="B250" s="9" t="str">
        <f>$B$39</f>
        <v>Law</v>
      </c>
      <c r="C250" s="43">
        <f t="shared" si="17"/>
        <v>0</v>
      </c>
      <c r="D250" s="43">
        <f t="shared" si="17"/>
        <v>0</v>
      </c>
      <c r="E250" s="43">
        <f t="shared" si="17"/>
        <v>0</v>
      </c>
      <c r="F250" s="43">
        <f t="shared" si="17"/>
        <v>0</v>
      </c>
      <c r="G250" s="43">
        <f t="shared" si="17"/>
        <v>947726.03065862379</v>
      </c>
      <c r="H250" s="43">
        <f t="shared" si="18"/>
        <v>947726.03065862379</v>
      </c>
      <c r="I250" s="1"/>
    </row>
    <row r="251" spans="2:9" x14ac:dyDescent="0.2">
      <c r="B251" s="9" t="str">
        <f>$B$40</f>
        <v>Social Service</v>
      </c>
      <c r="C251" s="43">
        <f t="shared" si="17"/>
        <v>40630.684192736837</v>
      </c>
      <c r="D251" s="43">
        <f t="shared" si="17"/>
        <v>183304.94108175961</v>
      </c>
      <c r="E251" s="43">
        <f t="shared" si="17"/>
        <v>382050.11952460022</v>
      </c>
      <c r="F251" s="43">
        <f t="shared" si="17"/>
        <v>27363.359264956765</v>
      </c>
      <c r="G251" s="43">
        <f t="shared" si="17"/>
        <v>0</v>
      </c>
      <c r="H251" s="43">
        <f t="shared" si="18"/>
        <v>633349.10406405339</v>
      </c>
      <c r="I251" s="1"/>
    </row>
    <row r="252" spans="2:9" x14ac:dyDescent="0.2">
      <c r="B252" s="9" t="str">
        <f>$B$41</f>
        <v>Library Science</v>
      </c>
      <c r="C252" s="43">
        <f t="shared" si="17"/>
        <v>43083.240582640472</v>
      </c>
      <c r="D252" s="43">
        <f t="shared" si="17"/>
        <v>117515.64446839647</v>
      </c>
      <c r="E252" s="43">
        <f t="shared" si="17"/>
        <v>201608.85027495076</v>
      </c>
      <c r="F252" s="43">
        <f t="shared" si="17"/>
        <v>19786.652217488656</v>
      </c>
      <c r="G252" s="43">
        <f t="shared" si="17"/>
        <v>0</v>
      </c>
      <c r="H252" s="43">
        <f t="shared" si="18"/>
        <v>381994.38754347636</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107203.96486534322</v>
      </c>
      <c r="D255" s="43">
        <f t="shared" si="17"/>
        <v>0</v>
      </c>
      <c r="E255" s="43">
        <f t="shared" si="17"/>
        <v>0</v>
      </c>
      <c r="F255" s="43">
        <f t="shared" si="17"/>
        <v>0</v>
      </c>
      <c r="G255" s="43">
        <f t="shared" si="17"/>
        <v>0</v>
      </c>
      <c r="H255" s="43">
        <f t="shared" si="18"/>
        <v>107203.96486534322</v>
      </c>
      <c r="I255" s="1"/>
    </row>
    <row r="256" spans="2:9" x14ac:dyDescent="0.2">
      <c r="B256" s="9" t="str">
        <f>$B$45</f>
        <v>Health Services</v>
      </c>
      <c r="C256" s="43">
        <f t="shared" si="17"/>
        <v>430995.90958573163</v>
      </c>
      <c r="D256" s="43">
        <f t="shared" si="17"/>
        <v>1066156.4266263216</v>
      </c>
      <c r="E256" s="43">
        <f t="shared" si="17"/>
        <v>101793.14442103512</v>
      </c>
      <c r="F256" s="43">
        <f t="shared" si="17"/>
        <v>92283.201664485663</v>
      </c>
      <c r="G256" s="43">
        <f t="shared" si="17"/>
        <v>18857.862223884229</v>
      </c>
      <c r="H256" s="43">
        <f t="shared" si="18"/>
        <v>1710086.5445214584</v>
      </c>
      <c r="I256" s="1"/>
    </row>
    <row r="257" spans="2:9" x14ac:dyDescent="0.2">
      <c r="B257" s="9" t="str">
        <f>$B$46</f>
        <v>Pharmacy</v>
      </c>
      <c r="C257" s="43">
        <f t="shared" si="17"/>
        <v>327.00751865381761</v>
      </c>
      <c r="D257" s="43">
        <f t="shared" si="17"/>
        <v>23503.128893679292</v>
      </c>
      <c r="E257" s="43">
        <f t="shared" si="17"/>
        <v>17572.238175993258</v>
      </c>
      <c r="F257" s="43">
        <f t="shared" si="17"/>
        <v>73477.705755302231</v>
      </c>
      <c r="G257" s="43">
        <f t="shared" si="17"/>
        <v>600355.99569035787</v>
      </c>
      <c r="H257" s="43">
        <f t="shared" si="18"/>
        <v>715236.07603398641</v>
      </c>
      <c r="I257" s="1"/>
    </row>
    <row r="258" spans="2:9" x14ac:dyDescent="0.2">
      <c r="B258" s="9" t="str">
        <f>$B$47</f>
        <v>Business Administration</v>
      </c>
      <c r="C258" s="43">
        <f t="shared" si="17"/>
        <v>874472.60613341734</v>
      </c>
      <c r="D258" s="43">
        <f t="shared" si="17"/>
        <v>4016942.6297582309</v>
      </c>
      <c r="E258" s="43">
        <f t="shared" si="17"/>
        <v>1375533.2323596564</v>
      </c>
      <c r="F258" s="43">
        <f t="shared" si="17"/>
        <v>85360.59882255437</v>
      </c>
      <c r="G258" s="43">
        <f t="shared" si="17"/>
        <v>0</v>
      </c>
      <c r="H258" s="43">
        <f t="shared" si="18"/>
        <v>6352309.0670738593</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19048.187961584877</v>
      </c>
      <c r="D261" s="43">
        <f t="shared" si="19"/>
        <v>0</v>
      </c>
      <c r="E261" s="43">
        <f t="shared" si="19"/>
        <v>0</v>
      </c>
      <c r="F261" s="43">
        <f t="shared" si="19"/>
        <v>0</v>
      </c>
      <c r="G261" s="43">
        <f t="shared" si="19"/>
        <v>0</v>
      </c>
      <c r="H261" s="43">
        <f t="shared" si="18"/>
        <v>19048.187961584877</v>
      </c>
      <c r="I261" s="1"/>
    </row>
    <row r="262" spans="2:9" x14ac:dyDescent="0.2">
      <c r="B262" s="9" t="str">
        <f>$B$51</f>
        <v>Nursing</v>
      </c>
      <c r="C262" s="43">
        <f t="shared" si="19"/>
        <v>63684.714257830979</v>
      </c>
      <c r="D262" s="43">
        <f t="shared" si="19"/>
        <v>385684.88532360672</v>
      </c>
      <c r="E262" s="43">
        <f t="shared" si="19"/>
        <v>247224.7626755471</v>
      </c>
      <c r="F262" s="43">
        <f t="shared" si="19"/>
        <v>44642.612027887626</v>
      </c>
      <c r="G262" s="43">
        <f t="shared" si="19"/>
        <v>0</v>
      </c>
      <c r="H262" s="43">
        <f t="shared" si="18"/>
        <v>741236.97428487241</v>
      </c>
      <c r="I262" s="1"/>
    </row>
    <row r="263" spans="2:9" x14ac:dyDescent="0.2">
      <c r="B263" s="39" t="str">
        <f>$B$52</f>
        <v>Totals</v>
      </c>
      <c r="C263" s="42">
        <f>SUM(C243:C262)</f>
        <v>16877021.541482858</v>
      </c>
      <c r="D263" s="42">
        <f>SUM(D243:D262)</f>
        <v>23513007.020315766</v>
      </c>
      <c r="E263" s="42">
        <f>SUM(E243:E262)</f>
        <v>4897800.7382555529</v>
      </c>
      <c r="F263" s="42">
        <f>SUM(F243:F262)</f>
        <v>4304877.8113729581</v>
      </c>
      <c r="G263" s="42">
        <f>SUM(G243:G262)</f>
        <v>1566939.8885728659</v>
      </c>
      <c r="H263" s="42">
        <f t="shared" si="18"/>
        <v>51159647</v>
      </c>
      <c r="I263" s="54"/>
    </row>
    <row r="264" spans="2:9" x14ac:dyDescent="0.2">
      <c r="B264" s="378"/>
      <c r="C264" s="378"/>
      <c r="D264" s="378"/>
      <c r="E264" s="378"/>
      <c r="F264" s="378"/>
      <c r="G264" s="378"/>
      <c r="H264" s="378"/>
      <c r="I264" s="53"/>
    </row>
    <row r="265" spans="2:9" ht="15" customHeight="1" x14ac:dyDescent="0.2">
      <c r="B265" s="320" t="s">
        <v>238</v>
      </c>
      <c r="C265" s="11"/>
      <c r="D265" s="11"/>
      <c r="E265" s="11"/>
      <c r="F265" s="11"/>
      <c r="G265" s="11"/>
      <c r="H265" s="17"/>
    </row>
    <row r="266" spans="2:9" ht="45" customHeight="1" thickBot="1" x14ac:dyDescent="0.25">
      <c r="B266" s="372" t="s">
        <v>239</v>
      </c>
      <c r="C266" s="372"/>
      <c r="D266" s="372"/>
      <c r="E266" s="372"/>
      <c r="F266" s="372"/>
      <c r="G266" s="372"/>
      <c r="H266" s="372"/>
    </row>
    <row r="267" spans="2:9" ht="15" thickBot="1" x14ac:dyDescent="0.25">
      <c r="B267" s="68" t="s">
        <v>32</v>
      </c>
      <c r="C267" s="69" t="s">
        <v>26</v>
      </c>
      <c r="D267" s="69" t="s">
        <v>27</v>
      </c>
      <c r="E267" s="69" t="s">
        <v>28</v>
      </c>
      <c r="F267" s="69" t="s">
        <v>29</v>
      </c>
      <c r="G267" s="69" t="s">
        <v>30</v>
      </c>
      <c r="H267" s="70" t="s">
        <v>1</v>
      </c>
      <c r="I267" s="1"/>
    </row>
    <row r="268" spans="2:9" x14ac:dyDescent="0.2">
      <c r="B268" s="9" t="str">
        <f>$B$32</f>
        <v>Liberal Arts</v>
      </c>
      <c r="C268" s="42">
        <f t="shared" ref="C268:G283" si="20">C243+C218+C193+C168+C116</f>
        <v>130229578.39735906</v>
      </c>
      <c r="D268" s="42">
        <f t="shared" si="20"/>
        <v>119892121.94447935</v>
      </c>
      <c r="E268" s="42">
        <f t="shared" si="20"/>
        <v>45520015.979650043</v>
      </c>
      <c r="F268" s="42">
        <f t="shared" si="20"/>
        <v>109900624.92954411</v>
      </c>
      <c r="G268" s="42">
        <f t="shared" si="20"/>
        <v>0</v>
      </c>
      <c r="H268" s="42">
        <f>SUM(C268:G268)</f>
        <v>405542341.25103253</v>
      </c>
      <c r="I268" s="1"/>
    </row>
    <row r="269" spans="2:9" x14ac:dyDescent="0.2">
      <c r="B269" s="9" t="str">
        <f>$B$33</f>
        <v>Science</v>
      </c>
      <c r="C269" s="43">
        <f t="shared" si="20"/>
        <v>126572974.10054024</v>
      </c>
      <c r="D269" s="43">
        <f t="shared" si="20"/>
        <v>130440385.28018942</v>
      </c>
      <c r="E269" s="43">
        <f t="shared" si="20"/>
        <v>35631301.609909832</v>
      </c>
      <c r="F269" s="43">
        <f t="shared" si="20"/>
        <v>167112483.27872726</v>
      </c>
      <c r="G269" s="43">
        <f t="shared" si="20"/>
        <v>0</v>
      </c>
      <c r="H269" s="43">
        <f t="shared" ref="H269:H288" si="21">SUM(C269:G269)</f>
        <v>459757144.26936674</v>
      </c>
      <c r="I269" s="1"/>
    </row>
    <row r="270" spans="2:9" x14ac:dyDescent="0.2">
      <c r="B270" s="9" t="str">
        <f>$B$34</f>
        <v>Fine Arts</v>
      </c>
      <c r="C270" s="43">
        <f t="shared" si="20"/>
        <v>24890834.078036308</v>
      </c>
      <c r="D270" s="43">
        <f t="shared" si="20"/>
        <v>22630553.297645271</v>
      </c>
      <c r="E270" s="43">
        <f t="shared" si="20"/>
        <v>15557036.174592307</v>
      </c>
      <c r="F270" s="43">
        <f t="shared" si="20"/>
        <v>10308096.861415792</v>
      </c>
      <c r="G270" s="43">
        <f t="shared" si="20"/>
        <v>0</v>
      </c>
      <c r="H270" s="43">
        <f t="shared" si="21"/>
        <v>73386520.411689684</v>
      </c>
      <c r="I270" s="1"/>
    </row>
    <row r="271" spans="2:9" x14ac:dyDescent="0.2">
      <c r="B271" s="9" t="str">
        <f>$B$35</f>
        <v>Teacher Education</v>
      </c>
      <c r="C271" s="43">
        <f t="shared" si="20"/>
        <v>2355878.9161900263</v>
      </c>
      <c r="D271" s="43">
        <f t="shared" si="20"/>
        <v>13595583.638648437</v>
      </c>
      <c r="E271" s="43">
        <f t="shared" si="20"/>
        <v>12951635.380422942</v>
      </c>
      <c r="F271" s="43">
        <f t="shared" si="20"/>
        <v>24441582.907839954</v>
      </c>
      <c r="G271" s="43">
        <f t="shared" si="20"/>
        <v>0</v>
      </c>
      <c r="H271" s="43">
        <f t="shared" si="21"/>
        <v>53344680.84310136</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37670462.108062379</v>
      </c>
      <c r="D273" s="43">
        <f t="shared" si="20"/>
        <v>100337723.16619892</v>
      </c>
      <c r="E273" s="43">
        <f t="shared" si="20"/>
        <v>100665361.241781</v>
      </c>
      <c r="F273" s="43">
        <f t="shared" si="20"/>
        <v>165185497.67045712</v>
      </c>
      <c r="G273" s="43">
        <f t="shared" si="20"/>
        <v>0</v>
      </c>
      <c r="H273" s="43">
        <f t="shared" si="21"/>
        <v>403859044.18649942</v>
      </c>
      <c r="I273" s="1"/>
    </row>
    <row r="274" spans="2:9" x14ac:dyDescent="0.2">
      <c r="B274" s="9" t="str">
        <f>$B$38</f>
        <v>Home Economics</v>
      </c>
      <c r="C274" s="43">
        <f t="shared" si="20"/>
        <v>4104237.1856313311</v>
      </c>
      <c r="D274" s="43">
        <f t="shared" si="20"/>
        <v>9423420.8359391429</v>
      </c>
      <c r="E274" s="43">
        <f t="shared" si="20"/>
        <v>1059667.0584405193</v>
      </c>
      <c r="F274" s="43">
        <f t="shared" si="20"/>
        <v>4118362.4680010569</v>
      </c>
      <c r="G274" s="43">
        <f t="shared" si="20"/>
        <v>0</v>
      </c>
      <c r="H274" s="43">
        <f t="shared" si="21"/>
        <v>18705687.548012052</v>
      </c>
      <c r="I274" s="1"/>
    </row>
    <row r="275" spans="2:9" x14ac:dyDescent="0.2">
      <c r="B275" s="9" t="str">
        <f>$B$39</f>
        <v>Law</v>
      </c>
      <c r="C275" s="43">
        <f t="shared" si="20"/>
        <v>1128.5758158630899</v>
      </c>
      <c r="D275" s="43">
        <f t="shared" si="20"/>
        <v>1128.5758158630899</v>
      </c>
      <c r="E275" s="43">
        <f t="shared" si="20"/>
        <v>0</v>
      </c>
      <c r="F275" s="43">
        <f t="shared" si="20"/>
        <v>0</v>
      </c>
      <c r="G275" s="43">
        <f t="shared" si="20"/>
        <v>54988012.723706536</v>
      </c>
      <c r="H275" s="43">
        <f t="shared" si="21"/>
        <v>54990269.875338264</v>
      </c>
      <c r="I275" s="1"/>
    </row>
    <row r="276" spans="2:9" x14ac:dyDescent="0.2">
      <c r="B276" s="9" t="str">
        <f>$B$40</f>
        <v>Social Service</v>
      </c>
      <c r="C276" s="43">
        <f t="shared" si="20"/>
        <v>2031138.0008609688</v>
      </c>
      <c r="D276" s="43">
        <f t="shared" si="20"/>
        <v>3797884.6997467834</v>
      </c>
      <c r="E276" s="43">
        <f t="shared" si="20"/>
        <v>11905827.667344831</v>
      </c>
      <c r="F276" s="43">
        <f t="shared" si="20"/>
        <v>5385388.2389084231</v>
      </c>
      <c r="G276" s="43">
        <f t="shared" si="20"/>
        <v>0</v>
      </c>
      <c r="H276" s="43">
        <f t="shared" si="21"/>
        <v>23120238.60686101</v>
      </c>
      <c r="I276" s="1"/>
    </row>
    <row r="277" spans="2:9" x14ac:dyDescent="0.2">
      <c r="B277" s="9" t="str">
        <f>$B$41</f>
        <v>Library Science</v>
      </c>
      <c r="C277" s="43">
        <f t="shared" si="20"/>
        <v>779678.02692644496</v>
      </c>
      <c r="D277" s="43">
        <f t="shared" si="20"/>
        <v>1230989.4251649436</v>
      </c>
      <c r="E277" s="43">
        <f t="shared" si="20"/>
        <v>8018588.4383937027</v>
      </c>
      <c r="F277" s="43">
        <f t="shared" si="20"/>
        <v>1362330.1797638368</v>
      </c>
      <c r="G277" s="43">
        <f t="shared" si="20"/>
        <v>0</v>
      </c>
      <c r="H277" s="43">
        <f t="shared" si="21"/>
        <v>11391586.070248928</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1492133.8114605756</v>
      </c>
      <c r="D280" s="43">
        <f t="shared" si="20"/>
        <v>0</v>
      </c>
      <c r="E280" s="43">
        <f t="shared" si="20"/>
        <v>0</v>
      </c>
      <c r="F280" s="43">
        <f t="shared" si="20"/>
        <v>0</v>
      </c>
      <c r="G280" s="43">
        <f t="shared" si="20"/>
        <v>0</v>
      </c>
      <c r="H280" s="43">
        <f t="shared" si="21"/>
        <v>1492133.8114605756</v>
      </c>
      <c r="I280" s="1"/>
    </row>
    <row r="281" spans="2:9" x14ac:dyDescent="0.2">
      <c r="B281" s="9" t="str">
        <f>$B$45</f>
        <v>Health Services</v>
      </c>
      <c r="C281" s="43">
        <f t="shared" si="20"/>
        <v>5089544.1715154191</v>
      </c>
      <c r="D281" s="43">
        <f t="shared" si="20"/>
        <v>11290314.167494247</v>
      </c>
      <c r="E281" s="43">
        <f t="shared" si="20"/>
        <v>3460937.2712947931</v>
      </c>
      <c r="F281" s="43">
        <f t="shared" si="20"/>
        <v>5250780.9667324638</v>
      </c>
      <c r="G281" s="43">
        <f t="shared" si="20"/>
        <v>710881.52563434839</v>
      </c>
      <c r="H281" s="43">
        <f t="shared" si="21"/>
        <v>25802458.102671273</v>
      </c>
      <c r="I281" s="1"/>
    </row>
    <row r="282" spans="2:9" x14ac:dyDescent="0.2">
      <c r="B282" s="9" t="str">
        <f>$B$46</f>
        <v>Pharmacy</v>
      </c>
      <c r="C282" s="43">
        <f t="shared" si="20"/>
        <v>6705.0557591362704</v>
      </c>
      <c r="D282" s="43">
        <f t="shared" si="20"/>
        <v>348653.01473191916</v>
      </c>
      <c r="E282" s="43">
        <f t="shared" si="20"/>
        <v>2795995.4376975186</v>
      </c>
      <c r="F282" s="43">
        <f t="shared" si="20"/>
        <v>10367392.364324028</v>
      </c>
      <c r="G282" s="43">
        <f t="shared" si="20"/>
        <v>28444761.639106207</v>
      </c>
      <c r="H282" s="43">
        <f t="shared" si="21"/>
        <v>41963507.511618808</v>
      </c>
      <c r="I282" s="1"/>
    </row>
    <row r="283" spans="2:9" x14ac:dyDescent="0.2">
      <c r="B283" s="9" t="str">
        <f>$B$47</f>
        <v>Business Administration</v>
      </c>
      <c r="C283" s="43">
        <f t="shared" si="20"/>
        <v>11300112.513776444</v>
      </c>
      <c r="D283" s="43">
        <f t="shared" si="20"/>
        <v>57202735.905398369</v>
      </c>
      <c r="E283" s="43">
        <f t="shared" si="20"/>
        <v>50893430.94764109</v>
      </c>
      <c r="F283" s="43">
        <f t="shared" si="20"/>
        <v>32595134.631907672</v>
      </c>
      <c r="G283" s="43">
        <f t="shared" si="20"/>
        <v>0</v>
      </c>
      <c r="H283" s="43">
        <f t="shared" si="21"/>
        <v>151991413.99872357</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243575.5136119519</v>
      </c>
      <c r="D286" s="43">
        <f t="shared" si="22"/>
        <v>0</v>
      </c>
      <c r="E286" s="43">
        <f t="shared" si="22"/>
        <v>0</v>
      </c>
      <c r="F286" s="43">
        <f t="shared" si="22"/>
        <v>0</v>
      </c>
      <c r="G286" s="43">
        <f t="shared" si="22"/>
        <v>0</v>
      </c>
      <c r="H286" s="43">
        <f t="shared" si="21"/>
        <v>243575.5136119519</v>
      </c>
      <c r="I286" s="1"/>
    </row>
    <row r="287" spans="2:9" x14ac:dyDescent="0.2">
      <c r="B287" s="9" t="str">
        <f>$B$51</f>
        <v>Nursing</v>
      </c>
      <c r="C287" s="43">
        <f t="shared" si="22"/>
        <v>1472531.5647462928</v>
      </c>
      <c r="D287" s="43">
        <f t="shared" si="22"/>
        <v>9159785.9744809251</v>
      </c>
      <c r="E287" s="43">
        <f t="shared" si="22"/>
        <v>10549135.252911899</v>
      </c>
      <c r="F287" s="43">
        <f t="shared" si="22"/>
        <v>4575468.7676248392</v>
      </c>
      <c r="G287" s="43">
        <f t="shared" si="22"/>
        <v>0</v>
      </c>
      <c r="H287" s="43">
        <f t="shared" si="21"/>
        <v>25756921.559763957</v>
      </c>
      <c r="I287" s="1"/>
    </row>
    <row r="288" spans="2:9" x14ac:dyDescent="0.2">
      <c r="B288" s="39" t="str">
        <f>$B$52</f>
        <v>Totals</v>
      </c>
      <c r="C288" s="42">
        <f>SUM(C268:C287)</f>
        <v>348240512.02029246</v>
      </c>
      <c r="D288" s="42">
        <f>SUM(D268:D287)</f>
        <v>479351279.92593366</v>
      </c>
      <c r="E288" s="42">
        <f>SUM(E268:E287)</f>
        <v>299008932.4600805</v>
      </c>
      <c r="F288" s="42">
        <f>SUM(F268:F287)</f>
        <v>540603143.26524663</v>
      </c>
      <c r="G288" s="42">
        <f>SUM(G268:G287)</f>
        <v>84143655.888447091</v>
      </c>
      <c r="H288" s="42">
        <f t="shared" si="21"/>
        <v>1751347523.5600004</v>
      </c>
      <c r="I288" s="92"/>
    </row>
    <row r="289" spans="2:10" x14ac:dyDescent="0.2">
      <c r="H289" s="58"/>
    </row>
    <row r="290" spans="2:10" ht="15" customHeight="1" x14ac:dyDescent="0.2">
      <c r="B290" s="320" t="s">
        <v>227</v>
      </c>
      <c r="C290" s="11"/>
      <c r="D290" s="11"/>
      <c r="E290" s="11"/>
      <c r="F290" s="11"/>
      <c r="G290" s="11"/>
      <c r="H290" s="17"/>
    </row>
    <row r="291" spans="2:10" ht="30" customHeight="1" thickBot="1" x14ac:dyDescent="0.25">
      <c r="B291" s="372" t="s">
        <v>240</v>
      </c>
      <c r="C291" s="372"/>
      <c r="D291" s="372"/>
      <c r="E291" s="372"/>
      <c r="F291" s="372"/>
      <c r="G291" s="372"/>
      <c r="H291" s="372"/>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404.34173832847654</v>
      </c>
      <c r="D293" s="40">
        <f t="shared" si="23"/>
        <v>778.41917896688312</v>
      </c>
      <c r="E293" s="40">
        <f t="shared" si="23"/>
        <v>2422.6949800228881</v>
      </c>
      <c r="F293" s="40">
        <f t="shared" si="23"/>
        <v>4422.3823962634942</v>
      </c>
      <c r="G293" s="41">
        <f t="shared" si="23"/>
        <v>0</v>
      </c>
      <c r="H293" s="42">
        <f t="shared" si="23"/>
        <v>780.2822600060656</v>
      </c>
      <c r="I293" s="1"/>
      <c r="J293" s="4" t="str">
        <f>IFERROR(H293/#REF!-1,"")</f>
        <v/>
      </c>
    </row>
    <row r="294" spans="2:10" x14ac:dyDescent="0.2">
      <c r="B294" s="9" t="str">
        <f>$B$33</f>
        <v>Science</v>
      </c>
      <c r="C294" s="40">
        <f t="shared" si="23"/>
        <v>1041.6328497172362</v>
      </c>
      <c r="D294" s="40">
        <f t="shared" si="23"/>
        <v>1709.8414597340266</v>
      </c>
      <c r="E294" s="40">
        <f t="shared" si="23"/>
        <v>7742.5687983289508</v>
      </c>
      <c r="F294" s="40">
        <f t="shared" si="23"/>
        <v>11664.978589887425</v>
      </c>
      <c r="G294" s="41">
        <f t="shared" si="23"/>
        <v>0</v>
      </c>
      <c r="H294" s="43">
        <f t="shared" si="23"/>
        <v>2121.3359676526866</v>
      </c>
      <c r="I294" s="1"/>
      <c r="J294" s="4" t="str">
        <f>IFERROR(H294/#REF!-1,"")</f>
        <v/>
      </c>
    </row>
    <row r="295" spans="2:10" x14ac:dyDescent="0.2">
      <c r="B295" s="9" t="str">
        <f>$B$34</f>
        <v>Fine Arts</v>
      </c>
      <c r="C295" s="40">
        <f t="shared" si="23"/>
        <v>492.19580546234619</v>
      </c>
      <c r="D295" s="40">
        <f t="shared" si="23"/>
        <v>908.27393231840063</v>
      </c>
      <c r="E295" s="40">
        <f t="shared" si="23"/>
        <v>2391.9182310258775</v>
      </c>
      <c r="F295" s="40">
        <f t="shared" si="23"/>
        <v>2876.1430974932455</v>
      </c>
      <c r="G295" s="41">
        <f t="shared" si="23"/>
        <v>0</v>
      </c>
      <c r="H295" s="43">
        <f t="shared" si="23"/>
        <v>857.56962210563461</v>
      </c>
      <c r="I295" s="1"/>
      <c r="J295" s="4" t="str">
        <f>IFERROR(H295/#REF!-1,"")</f>
        <v/>
      </c>
    </row>
    <row r="296" spans="2:10" x14ac:dyDescent="0.2">
      <c r="B296" s="9" t="str">
        <f>$B$35</f>
        <v>Teacher Education</v>
      </c>
      <c r="C296" s="40">
        <f t="shared" si="23"/>
        <v>417.04353269428685</v>
      </c>
      <c r="D296" s="40">
        <f t="shared" si="23"/>
        <v>1321.8846513027163</v>
      </c>
      <c r="E296" s="40">
        <f t="shared" si="23"/>
        <v>2717.5063744068279</v>
      </c>
      <c r="F296" s="40">
        <f t="shared" si="23"/>
        <v>4592.5559766704164</v>
      </c>
      <c r="G296" s="41">
        <f t="shared" si="23"/>
        <v>0</v>
      </c>
      <c r="H296" s="43">
        <f t="shared" si="23"/>
        <v>2049.9838922104896</v>
      </c>
      <c r="I296" s="1"/>
      <c r="J296" s="4" t="str">
        <f>IFERROR(H296/#REF!-1,"")</f>
        <v/>
      </c>
    </row>
    <row r="297" spans="2:10" x14ac:dyDescent="0.2">
      <c r="B297" s="9" t="str">
        <f>$B$36</f>
        <v>Agriculture</v>
      </c>
      <c r="C297" s="40">
        <f t="shared" si="23"/>
        <v>0</v>
      </c>
      <c r="D297" s="40">
        <f t="shared" si="23"/>
        <v>0</v>
      </c>
      <c r="E297" s="40">
        <f t="shared" si="23"/>
        <v>0</v>
      </c>
      <c r="F297" s="40">
        <f t="shared" si="23"/>
        <v>0</v>
      </c>
      <c r="G297" s="41">
        <f t="shared" si="23"/>
        <v>0</v>
      </c>
      <c r="H297" s="43">
        <f t="shared" si="23"/>
        <v>0</v>
      </c>
      <c r="I297" s="1"/>
      <c r="J297" s="4" t="str">
        <f>IFERROR(H297/#REF!-1,"")</f>
        <v/>
      </c>
    </row>
    <row r="298" spans="2:10" x14ac:dyDescent="0.2">
      <c r="B298" s="9" t="str">
        <f>$B$37</f>
        <v>Engineering</v>
      </c>
      <c r="C298" s="40">
        <f t="shared" si="23"/>
        <v>753.30377963209912</v>
      </c>
      <c r="D298" s="40">
        <f t="shared" si="23"/>
        <v>1153.0155956677497</v>
      </c>
      <c r="E298" s="40">
        <f t="shared" si="23"/>
        <v>4518.5995709570425</v>
      </c>
      <c r="F298" s="40">
        <f t="shared" si="23"/>
        <v>6915.2885532070632</v>
      </c>
      <c r="G298" s="41">
        <f t="shared" si="23"/>
        <v>0</v>
      </c>
      <c r="H298" s="43">
        <f t="shared" si="23"/>
        <v>2204.5429663990053</v>
      </c>
      <c r="I298" s="1"/>
      <c r="J298" s="4" t="str">
        <f>IFERROR(H298/#REF!-1,"")</f>
        <v/>
      </c>
    </row>
    <row r="299" spans="2:10" x14ac:dyDescent="0.2">
      <c r="B299" s="9" t="str">
        <f>$B$38</f>
        <v>Home Economics</v>
      </c>
      <c r="C299" s="40">
        <f t="shared" si="23"/>
        <v>355.43753231413621</v>
      </c>
      <c r="D299" s="40">
        <f t="shared" si="23"/>
        <v>810.89586403400244</v>
      </c>
      <c r="E299" s="40">
        <f t="shared" si="23"/>
        <v>3641.4675547784168</v>
      </c>
      <c r="F299" s="40">
        <f t="shared" si="23"/>
        <v>5759.9475076937861</v>
      </c>
      <c r="G299" s="41">
        <f t="shared" si="23"/>
        <v>0</v>
      </c>
      <c r="H299" s="43">
        <f t="shared" si="23"/>
        <v>773.79364391544846</v>
      </c>
      <c r="I299" s="1"/>
      <c r="J299" s="4" t="str">
        <f>IFERROR(H299/#REF!-1,"")</f>
        <v/>
      </c>
    </row>
    <row r="300" spans="2:10" x14ac:dyDescent="0.2">
      <c r="B300" s="9" t="str">
        <f>$B$39</f>
        <v>Law</v>
      </c>
      <c r="C300" s="40">
        <f t="shared" si="23"/>
        <v>0</v>
      </c>
      <c r="D300" s="40">
        <f t="shared" si="23"/>
        <v>0</v>
      </c>
      <c r="E300" s="40">
        <f t="shared" si="23"/>
        <v>0</v>
      </c>
      <c r="F300" s="40">
        <f t="shared" si="23"/>
        <v>0</v>
      </c>
      <c r="G300" s="41">
        <f t="shared" si="23"/>
        <v>1832.7504824086436</v>
      </c>
      <c r="H300" s="43">
        <f t="shared" si="23"/>
        <v>1832.8257132732815</v>
      </c>
      <c r="I300" s="1"/>
      <c r="J300" s="4" t="str">
        <f>IFERROR(H300/#REF!-1,"")</f>
        <v/>
      </c>
    </row>
    <row r="301" spans="2:10" x14ac:dyDescent="0.2">
      <c r="B301" s="9" t="str">
        <f>$B$40</f>
        <v>Social Service</v>
      </c>
      <c r="C301" s="40">
        <f t="shared" si="23"/>
        <v>1362.265594138812</v>
      </c>
      <c r="D301" s="40">
        <f t="shared" si="23"/>
        <v>1008.1987522555836</v>
      </c>
      <c r="E301" s="40">
        <f t="shared" si="23"/>
        <v>1400.5208407651842</v>
      </c>
      <c r="F301" s="40">
        <f t="shared" si="23"/>
        <v>10727.865017745862</v>
      </c>
      <c r="G301" s="41">
        <f t="shared" si="23"/>
        <v>0</v>
      </c>
      <c r="H301" s="43">
        <f t="shared" si="23"/>
        <v>1621.221415529136</v>
      </c>
      <c r="I301" s="1"/>
      <c r="J301" s="4" t="str">
        <f>IFERROR(H301/#REF!-1,"")</f>
        <v/>
      </c>
    </row>
    <row r="302" spans="2:10" x14ac:dyDescent="0.2">
      <c r="B302" s="9" t="str">
        <f>$B$41</f>
        <v>Library Science</v>
      </c>
      <c r="C302" s="40">
        <f t="shared" si="23"/>
        <v>493.1549822431657</v>
      </c>
      <c r="D302" s="40">
        <f t="shared" si="23"/>
        <v>509.72647004759568</v>
      </c>
      <c r="E302" s="40">
        <f t="shared" si="23"/>
        <v>1787.46955826877</v>
      </c>
      <c r="F302" s="40">
        <f t="shared" si="23"/>
        <v>3752.9757018287514</v>
      </c>
      <c r="G302" s="41">
        <f t="shared" si="23"/>
        <v>0</v>
      </c>
      <c r="H302" s="43">
        <f t="shared" si="23"/>
        <v>1287.91250087608</v>
      </c>
      <c r="I302" s="1"/>
      <c r="J302" s="4" t="str">
        <f>IFERROR(H302/#REF!-1,"")</f>
        <v/>
      </c>
    </row>
    <row r="303" spans="2:10" x14ac:dyDescent="0.2">
      <c r="B303" s="9" t="str">
        <f>$B$42</f>
        <v>Veterinary Science</v>
      </c>
      <c r="C303" s="40">
        <f t="shared" si="23"/>
        <v>0</v>
      </c>
      <c r="D303" s="40">
        <f t="shared" si="23"/>
        <v>0</v>
      </c>
      <c r="E303" s="40">
        <f t="shared" si="23"/>
        <v>0</v>
      </c>
      <c r="F303" s="40">
        <f t="shared" si="23"/>
        <v>0</v>
      </c>
      <c r="G303" s="41">
        <f t="shared" si="23"/>
        <v>0</v>
      </c>
      <c r="H303" s="43">
        <f t="shared" si="23"/>
        <v>0</v>
      </c>
      <c r="I303" s="1"/>
      <c r="J303" s="4" t="str">
        <f>IFERROR(H303/#REF!-1,"")</f>
        <v/>
      </c>
    </row>
    <row r="304" spans="2:10" x14ac:dyDescent="0.2">
      <c r="B304" s="9" t="str">
        <f>$B$43</f>
        <v>Vocational Training</v>
      </c>
      <c r="C304" s="40">
        <f t="shared" si="23"/>
        <v>0</v>
      </c>
      <c r="D304" s="40">
        <f t="shared" si="23"/>
        <v>0</v>
      </c>
      <c r="E304" s="40">
        <f t="shared" si="23"/>
        <v>0</v>
      </c>
      <c r="F304" s="40">
        <f t="shared" si="23"/>
        <v>0</v>
      </c>
      <c r="G304" s="41">
        <f t="shared" si="23"/>
        <v>0</v>
      </c>
      <c r="H304" s="43">
        <f t="shared" si="23"/>
        <v>0</v>
      </c>
      <c r="I304" s="1"/>
      <c r="J304" s="4" t="str">
        <f>IFERROR(H304/#REF!-1,"")</f>
        <v/>
      </c>
    </row>
    <row r="305" spans="2:10" x14ac:dyDescent="0.2">
      <c r="B305" s="9" t="str">
        <f>$B$44</f>
        <v>Physical Training</v>
      </c>
      <c r="C305" s="40">
        <f t="shared" si="23"/>
        <v>379.29176702099022</v>
      </c>
      <c r="D305" s="40">
        <f t="shared" si="23"/>
        <v>0</v>
      </c>
      <c r="E305" s="40">
        <f t="shared" si="23"/>
        <v>0</v>
      </c>
      <c r="F305" s="40">
        <f t="shared" si="23"/>
        <v>0</v>
      </c>
      <c r="G305" s="41">
        <f t="shared" si="23"/>
        <v>0</v>
      </c>
      <c r="H305" s="43">
        <f t="shared" si="23"/>
        <v>379.29176702099022</v>
      </c>
      <c r="I305" s="1"/>
      <c r="J305" s="4" t="str">
        <f>IFERROR(H305/#REF!-1,"")</f>
        <v/>
      </c>
    </row>
    <row r="306" spans="2:10" x14ac:dyDescent="0.2">
      <c r="B306" s="9" t="str">
        <f>$B$45</f>
        <v>Health Services</v>
      </c>
      <c r="C306" s="40">
        <f t="shared" si="23"/>
        <v>321.79717826981658</v>
      </c>
      <c r="D306" s="40">
        <f t="shared" si="23"/>
        <v>515.30416099928095</v>
      </c>
      <c r="E306" s="40">
        <f t="shared" si="23"/>
        <v>1528.0076252957144</v>
      </c>
      <c r="F306" s="40">
        <f t="shared" si="23"/>
        <v>3101.4654263038769</v>
      </c>
      <c r="G306" s="41">
        <f t="shared" si="23"/>
        <v>1190.7563243456423</v>
      </c>
      <c r="H306" s="43">
        <f t="shared" si="23"/>
        <v>610.26130182993006</v>
      </c>
      <c r="I306" s="1"/>
      <c r="J306" s="4" t="str">
        <f>IFERROR(H306/#REF!-1,"")</f>
        <v/>
      </c>
    </row>
    <row r="307" spans="2:10" x14ac:dyDescent="0.2">
      <c r="B307" s="9" t="str">
        <f>$B$46</f>
        <v>Pharmacy</v>
      </c>
      <c r="C307" s="40">
        <f t="shared" si="23"/>
        <v>558.75464659468923</v>
      </c>
      <c r="D307" s="40">
        <f t="shared" si="23"/>
        <v>721.84889178451169</v>
      </c>
      <c r="E307" s="40">
        <f t="shared" si="23"/>
        <v>7150.8834723721702</v>
      </c>
      <c r="F307" s="40">
        <f t="shared" si="23"/>
        <v>7690.9438904480921</v>
      </c>
      <c r="G307" s="41">
        <f t="shared" si="23"/>
        <v>1496.6201009737033</v>
      </c>
      <c r="H307" s="43">
        <f t="shared" si="23"/>
        <v>1975.6830278539928</v>
      </c>
      <c r="I307" s="1"/>
      <c r="J307" s="4" t="str">
        <f>IFERROR(H307/#REF!-1,"")</f>
        <v/>
      </c>
    </row>
    <row r="308" spans="2:10" x14ac:dyDescent="0.2">
      <c r="B308" s="9" t="str">
        <f>$B$47</f>
        <v>Business Administration</v>
      </c>
      <c r="C308" s="40">
        <f t="shared" si="23"/>
        <v>352.13812757171843</v>
      </c>
      <c r="D308" s="40">
        <f t="shared" si="23"/>
        <v>692.94652823014383</v>
      </c>
      <c r="E308" s="40">
        <f t="shared" si="23"/>
        <v>1662.8036379795828</v>
      </c>
      <c r="F308" s="40">
        <f t="shared" si="23"/>
        <v>20814.262217054707</v>
      </c>
      <c r="G308" s="41">
        <f t="shared" si="23"/>
        <v>0</v>
      </c>
      <c r="H308" s="43">
        <f t="shared" si="23"/>
        <v>1035.272176160991</v>
      </c>
      <c r="I308" s="1"/>
      <c r="J308" s="4" t="str">
        <f>IFERROR(H308/#REF!-1,"")</f>
        <v/>
      </c>
    </row>
    <row r="309" spans="2:10" x14ac:dyDescent="0.2">
      <c r="B309" s="9" t="str">
        <f>$B$48</f>
        <v>Optometry</v>
      </c>
      <c r="C309" s="40">
        <f t="shared" ref="C309:H313" si="24">IF(C48=0,0,C284/C48)</f>
        <v>0</v>
      </c>
      <c r="D309" s="40">
        <f t="shared" si="24"/>
        <v>0</v>
      </c>
      <c r="E309" s="40">
        <f t="shared" si="24"/>
        <v>0</v>
      </c>
      <c r="F309" s="40">
        <f t="shared" si="24"/>
        <v>0</v>
      </c>
      <c r="G309" s="41">
        <f t="shared" si="24"/>
        <v>0</v>
      </c>
      <c r="H309" s="43">
        <f t="shared" si="24"/>
        <v>0</v>
      </c>
      <c r="I309" s="1"/>
      <c r="J309" s="4" t="str">
        <f>IFERROR(H309/#REF!-1,"")</f>
        <v/>
      </c>
    </row>
    <row r="310" spans="2:10" x14ac:dyDescent="0.2">
      <c r="B310" s="9" t="str">
        <f>$B$49</f>
        <v>Teacher Ed-Practice Teaching</v>
      </c>
      <c r="C310" s="40">
        <f t="shared" si="24"/>
        <v>0</v>
      </c>
      <c r="D310" s="40">
        <f t="shared" si="24"/>
        <v>0</v>
      </c>
      <c r="E310" s="40">
        <f t="shared" si="24"/>
        <v>0</v>
      </c>
      <c r="F310" s="40">
        <f t="shared" si="24"/>
        <v>0</v>
      </c>
      <c r="G310" s="41">
        <f t="shared" si="24"/>
        <v>0</v>
      </c>
      <c r="H310" s="43">
        <f t="shared" si="24"/>
        <v>0</v>
      </c>
      <c r="I310" s="1"/>
      <c r="J310" s="4" t="str">
        <f>IFERROR(H310/#REF!-1,"")</f>
        <v/>
      </c>
    </row>
    <row r="311" spans="2:10" x14ac:dyDescent="0.2">
      <c r="B311" s="9" t="str">
        <f>$B$50</f>
        <v>Technology</v>
      </c>
      <c r="C311" s="40">
        <f t="shared" si="24"/>
        <v>348.46282347918725</v>
      </c>
      <c r="D311" s="40">
        <f t="shared" si="24"/>
        <v>0</v>
      </c>
      <c r="E311" s="40">
        <f t="shared" si="24"/>
        <v>0</v>
      </c>
      <c r="F311" s="40">
        <f t="shared" si="24"/>
        <v>0</v>
      </c>
      <c r="G311" s="41">
        <f t="shared" si="24"/>
        <v>0</v>
      </c>
      <c r="H311" s="43">
        <f t="shared" si="24"/>
        <v>348.46282347918725</v>
      </c>
      <c r="I311" s="1"/>
      <c r="J311" s="4" t="str">
        <f>IFERROR(H311/#REF!-1,"")</f>
        <v/>
      </c>
    </row>
    <row r="312" spans="2:10" x14ac:dyDescent="0.2">
      <c r="B312" s="9" t="str">
        <f>$B$51</f>
        <v>Nursing</v>
      </c>
      <c r="C312" s="40">
        <f t="shared" si="24"/>
        <v>630.09480733688179</v>
      </c>
      <c r="D312" s="40">
        <f t="shared" si="24"/>
        <v>1155.6631307697357</v>
      </c>
      <c r="E312" s="40">
        <f t="shared" si="24"/>
        <v>1917.6759230888747</v>
      </c>
      <c r="F312" s="40">
        <f t="shared" si="24"/>
        <v>5586.6529519228807</v>
      </c>
      <c r="G312" s="41">
        <f t="shared" si="24"/>
        <v>0</v>
      </c>
      <c r="H312" s="43">
        <f t="shared" si="24"/>
        <v>1553.2124199339057</v>
      </c>
      <c r="I312" s="1"/>
      <c r="J312" s="4" t="str">
        <f>IFERROR(H312/#REF!-1,"")</f>
        <v/>
      </c>
    </row>
    <row r="313" spans="2:10" x14ac:dyDescent="0.2">
      <c r="B313" s="39" t="str">
        <f>$B$52</f>
        <v>Totals</v>
      </c>
      <c r="C313" s="42">
        <f t="shared" si="24"/>
        <v>562.28950830466101</v>
      </c>
      <c r="D313" s="42">
        <f t="shared" si="24"/>
        <v>992.02877450250446</v>
      </c>
      <c r="E313" s="42">
        <f t="shared" si="24"/>
        <v>2743.6794712847241</v>
      </c>
      <c r="F313" s="42">
        <f t="shared" si="24"/>
        <v>6845.157304310761</v>
      </c>
      <c r="G313" s="42">
        <f t="shared" si="24"/>
        <v>1696.2394849100328</v>
      </c>
      <c r="H313" s="42">
        <f t="shared" si="24"/>
        <v>1306.88603734669</v>
      </c>
      <c r="I313" s="54"/>
      <c r="J313" s="4" t="str">
        <f>IFERROR(H313/#REF!-1,"")</f>
        <v/>
      </c>
    </row>
    <row r="315" spans="2:10" ht="15" customHeight="1" x14ac:dyDescent="0.2">
      <c r="B315" s="320" t="s">
        <v>38</v>
      </c>
      <c r="C315" s="11"/>
      <c r="D315" s="11"/>
      <c r="E315" s="11"/>
      <c r="F315" s="11"/>
      <c r="G315" s="11"/>
      <c r="H315" s="17"/>
    </row>
    <row r="316" spans="2:10" ht="55.5" customHeight="1" thickBot="1" x14ac:dyDescent="0.25">
      <c r="B316" s="372" t="s">
        <v>241</v>
      </c>
      <c r="C316" s="372"/>
      <c r="D316" s="372"/>
      <c r="E316" s="372"/>
      <c r="F316" s="372"/>
      <c r="G316" s="372"/>
      <c r="H316" s="372"/>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1.9251516852670698</v>
      </c>
      <c r="E318" s="59">
        <f t="shared" si="25"/>
        <v>5.9917014504566302</v>
      </c>
      <c r="F318" s="59">
        <f t="shared" si="25"/>
        <v>10.937239411754391</v>
      </c>
      <c r="G318" s="59">
        <f t="shared" si="25"/>
        <v>0</v>
      </c>
      <c r="H318" s="59">
        <f t="shared" si="25"/>
        <v>1.929759374413593</v>
      </c>
      <c r="I318" s="1"/>
      <c r="J318" s="4" t="str">
        <f>IFERROR(H318/#REF!-1,"")</f>
        <v/>
      </c>
    </row>
    <row r="319" spans="2:10" x14ac:dyDescent="0.2">
      <c r="B319" s="9" t="str">
        <f>$B$33</f>
        <v>Science</v>
      </c>
      <c r="C319" s="59">
        <f t="shared" ref="C319:H334" si="26">IF($C$293=0,"",C294/$C$293)</f>
        <v>2.5761200266469677</v>
      </c>
      <c r="D319" s="59">
        <f t="shared" si="26"/>
        <v>4.2287038355288384</v>
      </c>
      <c r="E319" s="59">
        <f t="shared" si="26"/>
        <v>19.148576722097122</v>
      </c>
      <c r="F319" s="59">
        <f t="shared" si="26"/>
        <v>28.849306129289836</v>
      </c>
      <c r="G319" s="59">
        <f t="shared" si="26"/>
        <v>0</v>
      </c>
      <c r="H319" s="59">
        <f t="shared" si="26"/>
        <v>5.2463937470867013</v>
      </c>
      <c r="I319" s="1"/>
      <c r="J319" s="4" t="str">
        <f>IFERROR(H319/#REF!-1,"")</f>
        <v/>
      </c>
    </row>
    <row r="320" spans="2:10" x14ac:dyDescent="0.2">
      <c r="B320" s="9" t="str">
        <f>$B$34</f>
        <v>Fine Arts</v>
      </c>
      <c r="C320" s="59">
        <f t="shared" si="26"/>
        <v>1.2172767706273731</v>
      </c>
      <c r="D320" s="59">
        <f t="shared" si="26"/>
        <v>2.2463026846378717</v>
      </c>
      <c r="E320" s="59">
        <f t="shared" si="26"/>
        <v>5.9155857639478873</v>
      </c>
      <c r="F320" s="59">
        <f t="shared" si="26"/>
        <v>7.1131491628419097</v>
      </c>
      <c r="G320" s="59">
        <f t="shared" si="26"/>
        <v>0</v>
      </c>
      <c r="H320" s="59">
        <f t="shared" si="26"/>
        <v>2.1209030402124052</v>
      </c>
      <c r="I320" s="1"/>
      <c r="J320" s="4" t="str">
        <f>IFERROR(H320/#REF!-1,"")</f>
        <v/>
      </c>
    </row>
    <row r="321" spans="2:10" x14ac:dyDescent="0.2">
      <c r="B321" s="9" t="str">
        <f>$B$35</f>
        <v>Teacher Education</v>
      </c>
      <c r="C321" s="59">
        <f t="shared" si="26"/>
        <v>1.0314135127833173</v>
      </c>
      <c r="D321" s="59">
        <f t="shared" si="26"/>
        <v>3.2692263152631851</v>
      </c>
      <c r="E321" s="59">
        <f t="shared" si="26"/>
        <v>6.7208158762952088</v>
      </c>
      <c r="F321" s="59">
        <f t="shared" si="26"/>
        <v>11.358105140606447</v>
      </c>
      <c r="G321" s="59">
        <f t="shared" si="26"/>
        <v>0</v>
      </c>
      <c r="H321" s="59">
        <f t="shared" si="26"/>
        <v>5.0699289682163284</v>
      </c>
      <c r="I321" s="1"/>
      <c r="J321" s="4" t="str">
        <f>IFERROR(H321/#REF!-1,"")</f>
        <v/>
      </c>
    </row>
    <row r="322" spans="2:10" x14ac:dyDescent="0.2">
      <c r="B322" s="9" t="str">
        <f>$B$36</f>
        <v>Agriculture</v>
      </c>
      <c r="C322" s="59">
        <f t="shared" si="26"/>
        <v>0</v>
      </c>
      <c r="D322" s="59">
        <f t="shared" si="26"/>
        <v>0</v>
      </c>
      <c r="E322" s="59">
        <f t="shared" si="26"/>
        <v>0</v>
      </c>
      <c r="F322" s="59">
        <f t="shared" si="26"/>
        <v>0</v>
      </c>
      <c r="G322" s="59">
        <f t="shared" si="26"/>
        <v>0</v>
      </c>
      <c r="H322" s="59">
        <f t="shared" si="26"/>
        <v>0</v>
      </c>
      <c r="I322" s="1"/>
      <c r="J322" s="4" t="str">
        <f>IFERROR(H322/#REF!-1,"")</f>
        <v/>
      </c>
    </row>
    <row r="323" spans="2:10" x14ac:dyDescent="0.2">
      <c r="B323" s="9" t="str">
        <f>$B$37</f>
        <v>Engineering</v>
      </c>
      <c r="C323" s="59">
        <f t="shared" si="26"/>
        <v>1.8630373968965208</v>
      </c>
      <c r="D323" s="59">
        <f t="shared" si="26"/>
        <v>2.8515868790450476</v>
      </c>
      <c r="E323" s="59">
        <f t="shared" si="26"/>
        <v>11.175199447963623</v>
      </c>
      <c r="F323" s="59">
        <f t="shared" si="26"/>
        <v>17.102584021611108</v>
      </c>
      <c r="G323" s="59">
        <f t="shared" si="26"/>
        <v>0</v>
      </c>
      <c r="H323" s="59">
        <f t="shared" si="26"/>
        <v>5.4521775949038753</v>
      </c>
      <c r="I323" s="1"/>
      <c r="J323" s="4" t="str">
        <f>IFERROR(H323/#REF!-1,"")</f>
        <v/>
      </c>
    </row>
    <row r="324" spans="2:10" x14ac:dyDescent="0.2">
      <c r="B324" s="9" t="str">
        <f>$B$38</f>
        <v>Home Economics</v>
      </c>
      <c r="C324" s="59">
        <f t="shared" si="26"/>
        <v>0.87905229320003608</v>
      </c>
      <c r="D324" s="59">
        <f t="shared" si="26"/>
        <v>2.0054715780423638</v>
      </c>
      <c r="E324" s="59">
        <f t="shared" si="26"/>
        <v>9.0059155649674363</v>
      </c>
      <c r="F324" s="59">
        <f t="shared" si="26"/>
        <v>14.245245943456268</v>
      </c>
      <c r="G324" s="59">
        <f t="shared" si="26"/>
        <v>0</v>
      </c>
      <c r="H324" s="59">
        <f t="shared" si="26"/>
        <v>1.913712017745838</v>
      </c>
      <c r="I324" s="1"/>
      <c r="J324" s="4" t="str">
        <f>IFERROR(H324/#REF!-1,"")</f>
        <v/>
      </c>
    </row>
    <row r="325" spans="2:10" x14ac:dyDescent="0.2">
      <c r="B325" s="9" t="str">
        <f>$B$39</f>
        <v>Law</v>
      </c>
      <c r="C325" s="59">
        <f t="shared" si="26"/>
        <v>0</v>
      </c>
      <c r="D325" s="59">
        <f t="shared" si="26"/>
        <v>0</v>
      </c>
      <c r="E325" s="59">
        <f t="shared" si="26"/>
        <v>0</v>
      </c>
      <c r="F325" s="59">
        <f t="shared" si="26"/>
        <v>0</v>
      </c>
      <c r="G325" s="59">
        <f t="shared" si="26"/>
        <v>4.5326769627719354</v>
      </c>
      <c r="H325" s="59">
        <f t="shared" si="26"/>
        <v>4.5328630203996951</v>
      </c>
      <c r="I325" s="1"/>
      <c r="J325" s="4" t="str">
        <f>IFERROR(H325/#REF!-1,"")</f>
        <v/>
      </c>
    </row>
    <row r="326" spans="2:10" x14ac:dyDescent="0.2">
      <c r="B326" s="9" t="str">
        <f>$B$40</f>
        <v>Social Service</v>
      </c>
      <c r="C326" s="59">
        <f t="shared" si="26"/>
        <v>3.3690946667300112</v>
      </c>
      <c r="D326" s="59">
        <f t="shared" si="26"/>
        <v>2.4934323041282211</v>
      </c>
      <c r="E326" s="59">
        <f t="shared" si="26"/>
        <v>3.4637058408930272</v>
      </c>
      <c r="F326" s="59">
        <f t="shared" si="26"/>
        <v>26.531678530379242</v>
      </c>
      <c r="G326" s="59">
        <f t="shared" si="26"/>
        <v>0</v>
      </c>
      <c r="H326" s="59">
        <f t="shared" si="26"/>
        <v>4.0095326844840802</v>
      </c>
      <c r="I326" s="1"/>
      <c r="J326" s="4" t="str">
        <f>IFERROR(H326/#REF!-1,"")</f>
        <v/>
      </c>
    </row>
    <row r="327" spans="2:10" x14ac:dyDescent="0.2">
      <c r="B327" s="9" t="str">
        <f>$B$41</f>
        <v>Library Science</v>
      </c>
      <c r="C327" s="59">
        <f t="shared" si="26"/>
        <v>1.219648963972499</v>
      </c>
      <c r="D327" s="59">
        <f t="shared" si="26"/>
        <v>1.2606328304240195</v>
      </c>
      <c r="E327" s="59">
        <f t="shared" si="26"/>
        <v>4.4206901955213862</v>
      </c>
      <c r="F327" s="59">
        <f t="shared" si="26"/>
        <v>9.2816925537870976</v>
      </c>
      <c r="G327" s="59">
        <f t="shared" si="26"/>
        <v>0</v>
      </c>
      <c r="H327" s="59">
        <f t="shared" si="26"/>
        <v>3.1852079040868491</v>
      </c>
      <c r="I327" s="1"/>
      <c r="J327" s="4" t="str">
        <f>IFERROR(H327/#REF!-1,"")</f>
        <v/>
      </c>
    </row>
    <row r="328" spans="2:10" x14ac:dyDescent="0.2">
      <c r="B328" s="9" t="str">
        <f>$B$42</f>
        <v>Veterinary Science</v>
      </c>
      <c r="C328" s="59">
        <f t="shared" si="26"/>
        <v>0</v>
      </c>
      <c r="D328" s="59">
        <f t="shared" si="26"/>
        <v>0</v>
      </c>
      <c r="E328" s="59">
        <f t="shared" si="26"/>
        <v>0</v>
      </c>
      <c r="F328" s="59">
        <f t="shared" si="26"/>
        <v>0</v>
      </c>
      <c r="G328" s="59">
        <f t="shared" si="26"/>
        <v>0</v>
      </c>
      <c r="H328" s="59">
        <f t="shared" si="26"/>
        <v>0</v>
      </c>
      <c r="I328" s="1"/>
      <c r="J328" s="4" t="str">
        <f>IFERROR(H328/#REF!-1,"")</f>
        <v/>
      </c>
    </row>
    <row r="329" spans="2:10" x14ac:dyDescent="0.2">
      <c r="B329" s="9" t="str">
        <f>$B$43</f>
        <v>Vocational Training</v>
      </c>
      <c r="C329" s="59">
        <f t="shared" si="26"/>
        <v>0</v>
      </c>
      <c r="D329" s="59">
        <f t="shared" si="26"/>
        <v>0</v>
      </c>
      <c r="E329" s="59">
        <f t="shared" si="26"/>
        <v>0</v>
      </c>
      <c r="F329" s="59">
        <f t="shared" si="26"/>
        <v>0</v>
      </c>
      <c r="G329" s="59">
        <f t="shared" si="26"/>
        <v>0</v>
      </c>
      <c r="H329" s="59">
        <f t="shared" si="26"/>
        <v>0</v>
      </c>
      <c r="I329" s="1"/>
      <c r="J329" s="4" t="str">
        <f>IFERROR(H329/#REF!-1,"")</f>
        <v/>
      </c>
    </row>
    <row r="330" spans="2:10" x14ac:dyDescent="0.2">
      <c r="B330" s="9" t="str">
        <f>$B$44</f>
        <v>Physical Training</v>
      </c>
      <c r="C330" s="59">
        <f t="shared" si="26"/>
        <v>0.93804752531598312</v>
      </c>
      <c r="D330" s="59">
        <f t="shared" si="26"/>
        <v>0</v>
      </c>
      <c r="E330" s="59">
        <f t="shared" si="26"/>
        <v>0</v>
      </c>
      <c r="F330" s="59">
        <f t="shared" si="26"/>
        <v>0</v>
      </c>
      <c r="G330" s="59">
        <f t="shared" si="26"/>
        <v>0</v>
      </c>
      <c r="H330" s="59">
        <f t="shared" si="26"/>
        <v>0.93804752531598312</v>
      </c>
      <c r="I330" s="1"/>
      <c r="J330" s="4" t="str">
        <f>IFERROR(H330/#REF!-1,"")</f>
        <v/>
      </c>
    </row>
    <row r="331" spans="2:10" x14ac:dyDescent="0.2">
      <c r="B331" s="9" t="str">
        <f>$B$45</f>
        <v>Health Services</v>
      </c>
      <c r="C331" s="59">
        <f t="shared" si="26"/>
        <v>0.79585446607640853</v>
      </c>
      <c r="D331" s="59">
        <f t="shared" si="26"/>
        <v>1.27442732756088</v>
      </c>
      <c r="E331" s="59">
        <f t="shared" si="26"/>
        <v>3.7790004851153935</v>
      </c>
      <c r="F331" s="59">
        <f t="shared" si="26"/>
        <v>7.6704063229414334</v>
      </c>
      <c r="G331" s="59">
        <f t="shared" si="26"/>
        <v>2.9449255703063315</v>
      </c>
      <c r="H331" s="59">
        <f t="shared" si="26"/>
        <v>1.5092711040732825</v>
      </c>
      <c r="I331" s="1"/>
      <c r="J331" s="4" t="str">
        <f>IFERROR(H331/#REF!-1,"")</f>
        <v/>
      </c>
    </row>
    <row r="332" spans="2:10" x14ac:dyDescent="0.2">
      <c r="B332" s="9" t="str">
        <f>$B$46</f>
        <v>Pharmacy</v>
      </c>
      <c r="C332" s="59">
        <f t="shared" si="26"/>
        <v>1.3818871356307316</v>
      </c>
      <c r="D332" s="59">
        <f t="shared" si="26"/>
        <v>1.7852445675496917</v>
      </c>
      <c r="E332" s="59">
        <f t="shared" si="26"/>
        <v>17.685246895196808</v>
      </c>
      <c r="F332" s="59">
        <f t="shared" si="26"/>
        <v>19.020900296471922</v>
      </c>
      <c r="G332" s="59">
        <f t="shared" si="26"/>
        <v>3.701374256243338</v>
      </c>
      <c r="H332" s="59">
        <f t="shared" si="26"/>
        <v>4.8861713757806529</v>
      </c>
      <c r="I332" s="1"/>
      <c r="J332" s="4" t="str">
        <f>IFERROR(H332/#REF!-1,"")</f>
        <v/>
      </c>
    </row>
    <row r="333" spans="2:10" x14ac:dyDescent="0.2">
      <c r="B333" s="9" t="str">
        <f>$B$47</f>
        <v>Business Administration</v>
      </c>
      <c r="C333" s="59">
        <f t="shared" si="26"/>
        <v>0.87089235216585714</v>
      </c>
      <c r="D333" s="59">
        <f t="shared" si="26"/>
        <v>1.7137645277352307</v>
      </c>
      <c r="E333" s="59">
        <f t="shared" si="26"/>
        <v>4.1123719872539235</v>
      </c>
      <c r="F333" s="59">
        <f t="shared" si="26"/>
        <v>51.476907388041525</v>
      </c>
      <c r="G333" s="59">
        <f t="shared" si="26"/>
        <v>0</v>
      </c>
      <c r="H333" s="59">
        <f t="shared" si="26"/>
        <v>2.5603890917636685</v>
      </c>
      <c r="I333" s="1"/>
      <c r="J333" s="4" t="str">
        <f>IFERROR(H333/#REF!-1,"")</f>
        <v/>
      </c>
    </row>
    <row r="334" spans="2:10" x14ac:dyDescent="0.2">
      <c r="B334" s="9" t="str">
        <f>$B$48</f>
        <v>Optometry</v>
      </c>
      <c r="C334" s="59">
        <f t="shared" si="26"/>
        <v>0</v>
      </c>
      <c r="D334" s="59">
        <f t="shared" si="26"/>
        <v>0</v>
      </c>
      <c r="E334" s="59">
        <f t="shared" si="26"/>
        <v>0</v>
      </c>
      <c r="F334" s="59">
        <f t="shared" si="26"/>
        <v>0</v>
      </c>
      <c r="G334" s="59">
        <f t="shared" si="26"/>
        <v>0</v>
      </c>
      <c r="H334" s="59">
        <f t="shared" si="26"/>
        <v>0</v>
      </c>
      <c r="I334" s="1"/>
      <c r="J334" s="4" t="str">
        <f>IFERROR(H334/#REF!-1,"")</f>
        <v/>
      </c>
    </row>
    <row r="335" spans="2:10"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c r="J335" s="4" t="str">
        <f>IFERROR(H335/#REF!-1,"")</f>
        <v/>
      </c>
    </row>
    <row r="336" spans="2:10" x14ac:dyDescent="0.2">
      <c r="B336" s="9" t="str">
        <f>$B$50</f>
        <v>Technology</v>
      </c>
      <c r="C336" s="59">
        <f t="shared" si="27"/>
        <v>0.8618027535809456</v>
      </c>
      <c r="D336" s="59">
        <f t="shared" si="27"/>
        <v>0</v>
      </c>
      <c r="E336" s="59">
        <f t="shared" si="27"/>
        <v>0</v>
      </c>
      <c r="F336" s="59">
        <f t="shared" si="27"/>
        <v>0</v>
      </c>
      <c r="G336" s="59">
        <f t="shared" si="27"/>
        <v>0</v>
      </c>
      <c r="H336" s="59">
        <f t="shared" si="27"/>
        <v>0.8618027535809456</v>
      </c>
      <c r="I336" s="1"/>
      <c r="J336" s="4" t="str">
        <f>IFERROR(H336/#REF!-1,"")</f>
        <v/>
      </c>
    </row>
    <row r="337" spans="2:10" x14ac:dyDescent="0.2">
      <c r="B337" s="9" t="str">
        <f>$B$51</f>
        <v>Nursing</v>
      </c>
      <c r="C337" s="59">
        <f t="shared" si="27"/>
        <v>1.5583224475950821</v>
      </c>
      <c r="D337" s="59">
        <f t="shared" si="27"/>
        <v>2.8581346450830796</v>
      </c>
      <c r="E337" s="59">
        <f t="shared" si="27"/>
        <v>4.7427107847347818</v>
      </c>
      <c r="F337" s="59">
        <f t="shared" si="27"/>
        <v>13.816661557171305</v>
      </c>
      <c r="G337" s="59">
        <f t="shared" si="27"/>
        <v>0</v>
      </c>
      <c r="H337" s="59">
        <f t="shared" si="27"/>
        <v>3.8413358619735591</v>
      </c>
      <c r="I337" s="1"/>
      <c r="J337" s="4" t="str">
        <f>IFERROR(H337/#REF!-1,"")</f>
        <v/>
      </c>
    </row>
    <row r="338" spans="2:10" x14ac:dyDescent="0.2">
      <c r="B338" s="39" t="str">
        <f>$B$52</f>
        <v>Totals</v>
      </c>
      <c r="C338" s="59">
        <f t="shared" si="27"/>
        <v>1.3906293983627085</v>
      </c>
      <c r="D338" s="59">
        <f t="shared" si="27"/>
        <v>2.4534414344744357</v>
      </c>
      <c r="E338" s="59">
        <f t="shared" si="27"/>
        <v>6.7855460151774674</v>
      </c>
      <c r="F338" s="59">
        <f t="shared" si="27"/>
        <v>16.929138536645297</v>
      </c>
      <c r="G338" s="59">
        <f t="shared" si="27"/>
        <v>4.1950640364810736</v>
      </c>
      <c r="H338" s="59">
        <f t="shared" si="27"/>
        <v>3.2321324104438864</v>
      </c>
      <c r="I338" s="54"/>
      <c r="J338" s="4" t="str">
        <f>IFERROR(H338/#REF!-1,"")</f>
        <v/>
      </c>
    </row>
    <row r="340" spans="2:10" ht="15" customHeight="1" x14ac:dyDescent="0.2">
      <c r="B340" s="320" t="s">
        <v>242</v>
      </c>
      <c r="C340" s="11"/>
      <c r="D340" s="11"/>
      <c r="E340" s="11"/>
      <c r="F340" s="11"/>
      <c r="G340" s="11"/>
      <c r="H340" s="17"/>
    </row>
    <row r="341" spans="2:10" ht="55.5" customHeight="1" thickBot="1" x14ac:dyDescent="0.25">
      <c r="B341" s="372" t="s">
        <v>243</v>
      </c>
      <c r="C341" s="372"/>
      <c r="D341" s="372"/>
      <c r="E341" s="372"/>
      <c r="F341" s="372"/>
      <c r="G341" s="372"/>
      <c r="H341" s="372"/>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12130.252149854296</v>
      </c>
      <c r="D343" s="42">
        <f t="shared" si="28"/>
        <v>23352.575369006492</v>
      </c>
      <c r="E343" s="42">
        <f>E293*24</f>
        <v>58144.679520549311</v>
      </c>
      <c r="F343" s="42">
        <f>F293*18</f>
        <v>79602.883132742892</v>
      </c>
      <c r="G343" s="42">
        <f>G293*24</f>
        <v>0</v>
      </c>
      <c r="H343" s="42">
        <f>IF((C32/30+D32/30+E32/24+F32/18+G32/24)=0,0,H268/(C32/30+D32/30+E32/24+F32/18+G32/24))</f>
        <v>22488.377342987384</v>
      </c>
      <c r="I343" s="1"/>
    </row>
    <row r="344" spans="2:10" x14ac:dyDescent="0.2">
      <c r="B344" s="9" t="str">
        <f>$B$33</f>
        <v>Science</v>
      </c>
      <c r="C344" s="43">
        <f t="shared" si="28"/>
        <v>31248.985491517087</v>
      </c>
      <c r="D344" s="43">
        <f t="shared" si="28"/>
        <v>51295.243792020796</v>
      </c>
      <c r="E344" s="43">
        <f>E294*24</f>
        <v>185821.65115989483</v>
      </c>
      <c r="F344" s="43">
        <f>F294*18</f>
        <v>209969.61461797365</v>
      </c>
      <c r="G344" s="43">
        <f>G294*24</f>
        <v>0</v>
      </c>
      <c r="H344" s="43">
        <f t="shared" ref="H344:H363" si="29">IF((C33/30+D33/30+E33/24+F33/18+G33/24)=0,0,H269/(C33/30+D33/30+E33/24+F33/18+G33/24))</f>
        <v>60645.664929012237</v>
      </c>
      <c r="I344" s="1"/>
    </row>
    <row r="345" spans="2:10" x14ac:dyDescent="0.2">
      <c r="B345" s="9" t="str">
        <f>$B$34</f>
        <v>Fine Arts</v>
      </c>
      <c r="C345" s="43">
        <f t="shared" si="28"/>
        <v>14765.874163870385</v>
      </c>
      <c r="D345" s="43">
        <f t="shared" si="28"/>
        <v>27248.217969552017</v>
      </c>
      <c r="E345" s="43">
        <f t="shared" ref="E345:E363" si="30">E295*24</f>
        <v>57406.03754462106</v>
      </c>
      <c r="F345" s="43">
        <f t="shared" ref="F345:F363" si="31">F295*18</f>
        <v>51770.575754878417</v>
      </c>
      <c r="G345" s="43">
        <f t="shared" ref="G345:G363" si="32">G295*24</f>
        <v>0</v>
      </c>
      <c r="H345" s="43">
        <f t="shared" si="29"/>
        <v>24574.030818250743</v>
      </c>
      <c r="I345" s="1"/>
    </row>
    <row r="346" spans="2:10" x14ac:dyDescent="0.2">
      <c r="B346" s="9" t="str">
        <f>$B$35</f>
        <v>Teacher Education</v>
      </c>
      <c r="C346" s="43">
        <f t="shared" si="28"/>
        <v>12511.305980828605</v>
      </c>
      <c r="D346" s="43">
        <f t="shared" si="28"/>
        <v>39656.539539081488</v>
      </c>
      <c r="E346" s="43">
        <f t="shared" si="30"/>
        <v>65220.152985763867</v>
      </c>
      <c r="F346" s="43">
        <f t="shared" si="31"/>
        <v>82666.007580067497</v>
      </c>
      <c r="G346" s="43">
        <f t="shared" si="32"/>
        <v>0</v>
      </c>
      <c r="H346" s="43">
        <f t="shared" si="29"/>
        <v>52024.134885913903</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22599.113388962975</v>
      </c>
      <c r="D348" s="43">
        <f t="shared" si="28"/>
        <v>34590.467870032495</v>
      </c>
      <c r="E348" s="43">
        <f t="shared" si="30"/>
        <v>108446.38970296903</v>
      </c>
      <c r="F348" s="43">
        <f t="shared" si="31"/>
        <v>124475.19395772714</v>
      </c>
      <c r="G348" s="43">
        <f t="shared" si="32"/>
        <v>0</v>
      </c>
      <c r="H348" s="43">
        <f t="shared" si="29"/>
        <v>59191.361781677573</v>
      </c>
      <c r="I348" s="1"/>
    </row>
    <row r="349" spans="2:10" x14ac:dyDescent="0.2">
      <c r="B349" s="9" t="str">
        <f>$B$38</f>
        <v>Home Economics</v>
      </c>
      <c r="C349" s="43">
        <f t="shared" si="28"/>
        <v>10663.125969424087</v>
      </c>
      <c r="D349" s="43">
        <f t="shared" si="28"/>
        <v>24326.875921020073</v>
      </c>
      <c r="E349" s="43">
        <f t="shared" si="30"/>
        <v>87395.221314682</v>
      </c>
      <c r="F349" s="43">
        <f t="shared" si="31"/>
        <v>103679.05513848815</v>
      </c>
      <c r="G349" s="43">
        <f t="shared" si="32"/>
        <v>0</v>
      </c>
      <c r="H349" s="43">
        <f t="shared" si="29"/>
        <v>22697.939933074038</v>
      </c>
      <c r="I349" s="1"/>
    </row>
    <row r="350" spans="2:10" x14ac:dyDescent="0.2">
      <c r="B350" s="9" t="str">
        <f>$B$39</f>
        <v>Law</v>
      </c>
      <c r="C350" s="43">
        <f t="shared" si="28"/>
        <v>0</v>
      </c>
      <c r="D350" s="43">
        <f t="shared" si="28"/>
        <v>0</v>
      </c>
      <c r="E350" s="43">
        <f t="shared" si="30"/>
        <v>0</v>
      </c>
      <c r="F350" s="43">
        <f t="shared" si="31"/>
        <v>0</v>
      </c>
      <c r="G350" s="43">
        <f t="shared" si="32"/>
        <v>43986.011577807447</v>
      </c>
      <c r="H350" s="43">
        <f t="shared" si="29"/>
        <v>43987.817118558756</v>
      </c>
      <c r="I350" s="1"/>
    </row>
    <row r="351" spans="2:10" x14ac:dyDescent="0.2">
      <c r="B351" s="9" t="str">
        <f>$B$40</f>
        <v>Social Service</v>
      </c>
      <c r="C351" s="43">
        <f t="shared" si="28"/>
        <v>40867.967824164363</v>
      </c>
      <c r="D351" s="43">
        <f t="shared" si="28"/>
        <v>30245.96256766751</v>
      </c>
      <c r="E351" s="43">
        <f t="shared" si="30"/>
        <v>33612.500178364418</v>
      </c>
      <c r="F351" s="43">
        <f t="shared" si="31"/>
        <v>193101.57031942552</v>
      </c>
      <c r="G351" s="43">
        <f t="shared" si="32"/>
        <v>0</v>
      </c>
      <c r="H351" s="43">
        <f t="shared" si="29"/>
        <v>41481.407510901838</v>
      </c>
      <c r="I351" s="1"/>
    </row>
    <row r="352" spans="2:10" x14ac:dyDescent="0.2">
      <c r="B352" s="9" t="str">
        <f>$B$41</f>
        <v>Library Science</v>
      </c>
      <c r="C352" s="43">
        <f t="shared" si="28"/>
        <v>14794.64946729497</v>
      </c>
      <c r="D352" s="43">
        <f t="shared" si="28"/>
        <v>15291.794101427871</v>
      </c>
      <c r="E352" s="43">
        <f t="shared" si="30"/>
        <v>42899.26939845048</v>
      </c>
      <c r="F352" s="43">
        <f t="shared" si="31"/>
        <v>67553.562632917528</v>
      </c>
      <c r="G352" s="43">
        <f t="shared" si="32"/>
        <v>0</v>
      </c>
      <c r="H352" s="43">
        <f t="shared" si="29"/>
        <v>33476.767606158377</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11378.753010629707</v>
      </c>
      <c r="D355" s="43">
        <f t="shared" si="28"/>
        <v>0</v>
      </c>
      <c r="E355" s="43">
        <f t="shared" si="30"/>
        <v>0</v>
      </c>
      <c r="F355" s="43">
        <f t="shared" si="31"/>
        <v>0</v>
      </c>
      <c r="G355" s="43">
        <f t="shared" si="32"/>
        <v>0</v>
      </c>
      <c r="H355" s="43">
        <f t="shared" si="29"/>
        <v>11378.753010629707</v>
      </c>
      <c r="I355" s="1"/>
    </row>
    <row r="356" spans="2:9" x14ac:dyDescent="0.2">
      <c r="B356" s="9" t="str">
        <f>$B$45</f>
        <v>Health Services</v>
      </c>
      <c r="C356" s="43">
        <f t="shared" si="28"/>
        <v>9653.9153480944969</v>
      </c>
      <c r="D356" s="43">
        <f t="shared" si="28"/>
        <v>15459.124829978429</v>
      </c>
      <c r="E356" s="43">
        <f t="shared" si="30"/>
        <v>36672.183007097148</v>
      </c>
      <c r="F356" s="43">
        <f t="shared" si="31"/>
        <v>55826.377673469782</v>
      </c>
      <c r="G356" s="43">
        <f t="shared" si="32"/>
        <v>28578.151784295413</v>
      </c>
      <c r="H356" s="43">
        <f t="shared" si="29"/>
        <v>17542.681457221424</v>
      </c>
      <c r="I356" s="1"/>
    </row>
    <row r="357" spans="2:9" x14ac:dyDescent="0.2">
      <c r="B357" s="9" t="str">
        <f>$B$46</f>
        <v>Pharmacy</v>
      </c>
      <c r="C357" s="43">
        <f t="shared" si="28"/>
        <v>16762.639397840678</v>
      </c>
      <c r="D357" s="43">
        <f t="shared" si="28"/>
        <v>21655.466753535351</v>
      </c>
      <c r="E357" s="43">
        <f t="shared" si="30"/>
        <v>171621.20333693209</v>
      </c>
      <c r="F357" s="43">
        <f t="shared" si="31"/>
        <v>138436.99002806566</v>
      </c>
      <c r="G357" s="43">
        <f t="shared" si="32"/>
        <v>35918.882423368879</v>
      </c>
      <c r="H357" s="43">
        <f t="shared" si="29"/>
        <v>46646.995427530135</v>
      </c>
      <c r="I357" s="1"/>
    </row>
    <row r="358" spans="2:9" x14ac:dyDescent="0.2">
      <c r="B358" s="9" t="str">
        <f>$B$47</f>
        <v>Business Administration</v>
      </c>
      <c r="C358" s="43">
        <f t="shared" si="28"/>
        <v>10564.143827151553</v>
      </c>
      <c r="D358" s="43">
        <f t="shared" si="28"/>
        <v>20788.395846904314</v>
      </c>
      <c r="E358" s="43">
        <f t="shared" si="30"/>
        <v>39907.287311509986</v>
      </c>
      <c r="F358" s="43">
        <f t="shared" si="31"/>
        <v>374656.71990698471</v>
      </c>
      <c r="G358" s="43">
        <f t="shared" si="32"/>
        <v>0</v>
      </c>
      <c r="H358" s="43">
        <f t="shared" si="29"/>
        <v>29321.452458216703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10453.884704375618</v>
      </c>
      <c r="D361" s="43">
        <f t="shared" si="33"/>
        <v>0</v>
      </c>
      <c r="E361" s="43">
        <f t="shared" si="30"/>
        <v>0</v>
      </c>
      <c r="F361" s="43">
        <f t="shared" si="31"/>
        <v>0</v>
      </c>
      <c r="G361" s="43">
        <f t="shared" si="32"/>
        <v>0</v>
      </c>
      <c r="H361" s="43">
        <f t="shared" si="29"/>
        <v>10453.884704375618</v>
      </c>
      <c r="I361" s="1"/>
    </row>
    <row r="362" spans="2:9" x14ac:dyDescent="0.2">
      <c r="B362" s="9" t="str">
        <f>$B$51</f>
        <v>Nursing</v>
      </c>
      <c r="C362" s="43">
        <f t="shared" si="33"/>
        <v>18902.844220106454</v>
      </c>
      <c r="D362" s="43">
        <f t="shared" si="33"/>
        <v>34669.893923092073</v>
      </c>
      <c r="E362" s="43">
        <f t="shared" si="30"/>
        <v>46024.222154132993</v>
      </c>
      <c r="F362" s="43">
        <f t="shared" si="31"/>
        <v>100559.75313461185</v>
      </c>
      <c r="G362" s="43">
        <f t="shared" si="32"/>
        <v>0</v>
      </c>
      <c r="H362" s="43">
        <f t="shared" si="29"/>
        <v>41758.387764590225</v>
      </c>
      <c r="I362" s="1"/>
    </row>
    <row r="363" spans="2:9" x14ac:dyDescent="0.2">
      <c r="B363" s="39" t="str">
        <f>$B$52</f>
        <v>Totals</v>
      </c>
      <c r="C363" s="42">
        <f t="shared" si="33"/>
        <v>16868.685249139831</v>
      </c>
      <c r="D363" s="42">
        <f t="shared" si="33"/>
        <v>29760.863235075132</v>
      </c>
      <c r="E363" s="42">
        <f t="shared" si="30"/>
        <v>65848.307310833377</v>
      </c>
      <c r="F363" s="42">
        <f t="shared" si="31"/>
        <v>123212.8314775937</v>
      </c>
      <c r="G363" s="42">
        <f t="shared" si="32"/>
        <v>40709.747637840788</v>
      </c>
      <c r="H363" s="42">
        <f t="shared" si="29"/>
        <v>36680.26661986066</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67" priority="7" stopIfTrue="1">
      <formula>C32=0</formula>
    </cfRule>
  </conditionalFormatting>
  <conditionalFormatting sqref="C91:G110">
    <cfRule type="expression" dxfId="266" priority="6" stopIfTrue="1">
      <formula>C32=0</formula>
    </cfRule>
  </conditionalFormatting>
  <conditionalFormatting sqref="C143:H162">
    <cfRule type="expression" dxfId="265" priority="4" stopIfTrue="1">
      <formula>C32=0</formula>
    </cfRule>
  </conditionalFormatting>
  <conditionalFormatting sqref="H143:H162">
    <cfRule type="expression" dxfId="264" priority="5" stopIfTrue="1">
      <formula>OR(AND(#REF!&gt;0,H143&gt;0,H61=0),AND(#REF!&gt;0,H143&gt;0,H32=0))</formula>
    </cfRule>
  </conditionalFormatting>
  <conditionalFormatting sqref="H143:H162">
    <cfRule type="expression" dxfId="263" priority="3" stopIfTrue="1">
      <formula>OR(AND(#REF!&gt;0,H143&gt;0,H61=0),AND(#REF!&gt;0,H143&gt;0,H32=0))</formula>
    </cfRule>
  </conditionalFormatting>
  <conditionalFormatting sqref="H143:H162">
    <cfRule type="expression" dxfId="262" priority="2" stopIfTrue="1">
      <formula>OR(AND(#REF!&gt;0,H143&gt;0,H61=0),AND(#REF!&gt;0,H143&gt;0,H32=0))</formula>
    </cfRule>
  </conditionalFormatting>
  <conditionalFormatting sqref="C293:G312">
    <cfRule type="expression" dxfId="261" priority="1" stopIfTrue="1">
      <formula>C32=0</formula>
    </cfRule>
  </conditionalFormatting>
  <pageMargins left="0.25" right="0.25" top="0.5" bottom="0.5" header="0.17" footer="0.17"/>
  <pageSetup scale="65"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topLeftCell="A34" zoomScale="70" zoomScaleNormal="70" workbookViewId="0">
      <selection activeCell="L89" sqref="L8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70" t="str">
        <f>'Relative Weights'!A1</f>
        <v>THECB Texas Public University Expenditure Study Fiscal Year 2019</v>
      </c>
      <c r="C1" s="370"/>
      <c r="D1" s="370"/>
      <c r="E1" s="370"/>
      <c r="F1" s="370"/>
      <c r="G1" s="370"/>
      <c r="H1" s="370"/>
    </row>
    <row r="2" spans="2:8" x14ac:dyDescent="0.2">
      <c r="B2" s="371" t="str">
        <f>'Relative Weights'!A2</f>
        <v>Institution Survey for the Year Ended August 31, 2019</v>
      </c>
      <c r="C2" s="371"/>
      <c r="D2" s="371"/>
      <c r="E2" s="371"/>
      <c r="F2" s="371"/>
      <c r="G2" s="371"/>
      <c r="H2" s="371"/>
    </row>
    <row r="3" spans="2:8" x14ac:dyDescent="0.2">
      <c r="B3" s="6" t="s">
        <v>131</v>
      </c>
      <c r="C3" s="6"/>
      <c r="D3" s="6"/>
      <c r="E3" s="6"/>
      <c r="F3" s="6"/>
      <c r="G3" s="6"/>
      <c r="H3" s="6"/>
    </row>
    <row r="4" spans="2:8" x14ac:dyDescent="0.2">
      <c r="B4" s="90" t="s">
        <v>138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60" t="s">
        <v>232</v>
      </c>
      <c r="C8" s="360"/>
      <c r="D8" s="360"/>
      <c r="E8" s="360"/>
      <c r="F8" s="360"/>
      <c r="G8" s="360"/>
      <c r="H8" s="360"/>
    </row>
    <row r="9" spans="2:8" ht="99.75" customHeight="1" x14ac:dyDescent="0.2">
      <c r="B9" s="361" t="s">
        <v>44</v>
      </c>
      <c r="C9" s="361"/>
      <c r="D9" s="361"/>
      <c r="E9" s="361"/>
      <c r="F9" s="361"/>
      <c r="G9" s="361"/>
      <c r="H9" s="5"/>
    </row>
    <row r="10" spans="2:8" x14ac:dyDescent="0.2">
      <c r="B10" s="370" t="s">
        <v>21</v>
      </c>
      <c r="C10" s="370"/>
      <c r="D10" s="370"/>
      <c r="E10" s="370"/>
      <c r="F10" s="370"/>
      <c r="G10" s="370"/>
      <c r="H10" s="5"/>
    </row>
    <row r="11" spans="2:8" ht="30.75" customHeight="1" thickBot="1" x14ac:dyDescent="0.25">
      <c r="B11" s="361" t="s">
        <v>66</v>
      </c>
      <c r="C11" s="361"/>
      <c r="D11" s="361"/>
      <c r="E11" s="361"/>
      <c r="F11" s="361"/>
      <c r="G11" s="361"/>
      <c r="H11" s="361"/>
    </row>
    <row r="12" spans="2:8" ht="15" thickBot="1" x14ac:dyDescent="0.25">
      <c r="B12" s="375" t="s">
        <v>17</v>
      </c>
      <c r="C12" s="376"/>
      <c r="D12" s="376"/>
      <c r="E12" s="376"/>
      <c r="F12" s="93" t="s">
        <v>18</v>
      </c>
      <c r="G12" s="285"/>
      <c r="H12" s="64" t="s">
        <v>20</v>
      </c>
    </row>
    <row r="13" spans="2:8" x14ac:dyDescent="0.2">
      <c r="B13" s="377" t="s">
        <v>13</v>
      </c>
      <c r="C13" s="377"/>
      <c r="D13" s="377"/>
      <c r="E13" s="377"/>
      <c r="F13" s="81">
        <f>Data!G4</f>
        <v>199035205</v>
      </c>
      <c r="G13" s="33"/>
      <c r="H13" s="60">
        <f>F13</f>
        <v>199035205</v>
      </c>
    </row>
    <row r="14" spans="2:8" x14ac:dyDescent="0.2">
      <c r="B14" s="364" t="s">
        <v>14</v>
      </c>
      <c r="C14" s="364"/>
      <c r="D14" s="364"/>
      <c r="E14" s="364"/>
      <c r="F14" s="82">
        <f>Data!H4</f>
        <v>110282503</v>
      </c>
      <c r="G14" s="33"/>
      <c r="H14" s="30">
        <f>F14</f>
        <v>110282503</v>
      </c>
    </row>
    <row r="15" spans="2:8" x14ac:dyDescent="0.2">
      <c r="B15" s="364" t="s">
        <v>15</v>
      </c>
      <c r="C15" s="364"/>
      <c r="D15" s="364"/>
      <c r="E15" s="364"/>
      <c r="F15" s="82">
        <f>Data!I4</f>
        <v>66390206</v>
      </c>
      <c r="G15" s="33"/>
      <c r="H15" s="30">
        <f>F15</f>
        <v>66390206</v>
      </c>
    </row>
    <row r="16" spans="2:8" x14ac:dyDescent="0.2">
      <c r="B16" s="364" t="s">
        <v>19</v>
      </c>
      <c r="C16" s="364"/>
      <c r="D16" s="364"/>
      <c r="E16" s="364"/>
      <c r="F16" s="82">
        <f>Data!J4</f>
        <v>17616699</v>
      </c>
      <c r="G16" s="33"/>
      <c r="H16" s="30">
        <f>F16-G16</f>
        <v>17616699</v>
      </c>
    </row>
    <row r="17" spans="2:23" x14ac:dyDescent="0.2">
      <c r="B17" s="364" t="s">
        <v>16</v>
      </c>
      <c r="C17" s="364"/>
      <c r="D17" s="364"/>
      <c r="E17" s="364"/>
      <c r="F17" s="82">
        <f>Data!K4</f>
        <v>48338782</v>
      </c>
      <c r="G17" s="33"/>
      <c r="H17" s="30">
        <f>F17</f>
        <v>48338782</v>
      </c>
    </row>
    <row r="18" spans="2:23" x14ac:dyDescent="0.2">
      <c r="B18" s="364" t="s">
        <v>1</v>
      </c>
      <c r="C18" s="364"/>
      <c r="D18" s="364"/>
      <c r="E18" s="364"/>
      <c r="F18" s="83">
        <f>SUM(F13:F17)</f>
        <v>441663395</v>
      </c>
      <c r="G18" s="34"/>
      <c r="H18" s="29">
        <f>SUM(H13:H17)</f>
        <v>441663395</v>
      </c>
    </row>
    <row r="19" spans="2:23" ht="13.5" customHeight="1" x14ac:dyDescent="0.2">
      <c r="B19" s="27"/>
      <c r="D19" s="27"/>
      <c r="E19" s="27"/>
      <c r="F19" s="27"/>
      <c r="G19" s="27"/>
      <c r="H19" s="5"/>
    </row>
    <row r="20" spans="2:23" ht="13.5" customHeight="1" x14ac:dyDescent="0.2">
      <c r="B20" s="27"/>
      <c r="D20" s="368" t="s">
        <v>23</v>
      </c>
      <c r="E20" s="368"/>
      <c r="F20" s="368"/>
      <c r="G20" s="35" t="s">
        <v>24</v>
      </c>
      <c r="H20" s="35" t="s">
        <v>25</v>
      </c>
    </row>
    <row r="21" spans="2:23" ht="28.5" x14ac:dyDescent="0.2">
      <c r="B21" s="366" t="s">
        <v>22</v>
      </c>
      <c r="C21" s="367"/>
      <c r="D21" s="363" t="str">
        <f>Data!L4</f>
        <v>Cindy Milligan</v>
      </c>
      <c r="E21" s="363"/>
      <c r="F21" s="363"/>
      <c r="G21" s="94" t="str">
        <f>Data!M4</f>
        <v>(972) 883-2632</v>
      </c>
      <c r="H21" s="84" t="str">
        <f>Data!N4</f>
        <v>cxm133830@utdallas.edu</v>
      </c>
    </row>
    <row r="22" spans="2:23" ht="13.5" customHeight="1" x14ac:dyDescent="0.2">
      <c r="B22" s="27"/>
      <c r="C22" s="27"/>
      <c r="D22" s="27"/>
      <c r="E22" s="27"/>
      <c r="F22" s="27"/>
      <c r="G22" s="27"/>
      <c r="H22" s="5"/>
    </row>
    <row r="23" spans="2:23" ht="13.5" customHeight="1" thickBot="1" x14ac:dyDescent="0.25">
      <c r="B23" s="3" t="s">
        <v>67</v>
      </c>
      <c r="C23" s="27"/>
      <c r="D23" s="27"/>
      <c r="E23" s="27"/>
      <c r="F23" s="27"/>
      <c r="G23" s="27"/>
      <c r="H23" s="5"/>
    </row>
    <row r="24" spans="2:23" s="37" customFormat="1" x14ac:dyDescent="0.2">
      <c r="B24" s="62"/>
      <c r="C24" s="65" t="s">
        <v>26</v>
      </c>
      <c r="D24" s="66" t="s">
        <v>27</v>
      </c>
      <c r="E24" s="66" t="s">
        <v>28</v>
      </c>
      <c r="F24" s="66" t="s">
        <v>29</v>
      </c>
      <c r="G24" s="66" t="s">
        <v>30</v>
      </c>
      <c r="H24" s="67" t="s">
        <v>31</v>
      </c>
      <c r="J24" s="4"/>
    </row>
    <row r="25" spans="2:23" s="37" customFormat="1" ht="15" thickBot="1" x14ac:dyDescent="0.25">
      <c r="B25" s="61" t="s">
        <v>686</v>
      </c>
      <c r="C25" s="85">
        <f>Data!O4</f>
        <v>7011</v>
      </c>
      <c r="D25" s="86">
        <f>Data!P4</f>
        <v>13130</v>
      </c>
      <c r="E25" s="86">
        <f>Data!Q4</f>
        <v>7119</v>
      </c>
      <c r="F25" s="86">
        <f>Data!R4</f>
        <v>1443</v>
      </c>
      <c r="G25" s="86">
        <f>Data!S4</f>
        <v>52</v>
      </c>
      <c r="H25" s="74">
        <f>SUM(C25:G25)</f>
        <v>28755</v>
      </c>
    </row>
    <row r="26" spans="2:23" x14ac:dyDescent="0.2">
      <c r="C26" s="2"/>
      <c r="D26" s="2"/>
      <c r="E26" s="2"/>
      <c r="F26" s="2"/>
      <c r="G26" s="2"/>
      <c r="H26" s="2"/>
      <c r="I26" s="2"/>
    </row>
    <row r="27" spans="2:23" ht="13.5" customHeight="1" x14ac:dyDescent="0.2">
      <c r="B27" s="27"/>
      <c r="D27" s="368" t="s">
        <v>23</v>
      </c>
      <c r="E27" s="368"/>
      <c r="F27" s="368"/>
      <c r="G27" s="35" t="s">
        <v>24</v>
      </c>
      <c r="H27" s="35" t="s">
        <v>25</v>
      </c>
    </row>
    <row r="28" spans="2:23" x14ac:dyDescent="0.2">
      <c r="B28" s="366" t="s">
        <v>39</v>
      </c>
      <c r="C28" s="367"/>
      <c r="D28" s="363" t="str">
        <f>Data!T4</f>
        <v>Redlinger, Lawrence</v>
      </c>
      <c r="E28" s="363"/>
      <c r="F28" s="363"/>
      <c r="G28" s="94" t="str">
        <f>Data!U4</f>
        <v>(972) 883-6188</v>
      </c>
      <c r="H28" s="84" t="str">
        <f>Data!V4</f>
        <v>redling@utdallas.edu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8" t="s">
        <v>32</v>
      </c>
      <c r="C31" s="69" t="s">
        <v>26</v>
      </c>
      <c r="D31" s="69" t="s">
        <v>27</v>
      </c>
      <c r="E31" s="69" t="s">
        <v>28</v>
      </c>
      <c r="F31" s="69" t="s">
        <v>29</v>
      </c>
      <c r="G31" s="69" t="s">
        <v>30</v>
      </c>
      <c r="H31" s="70" t="s">
        <v>31</v>
      </c>
      <c r="I31" s="1"/>
    </row>
    <row r="32" spans="2:23" x14ac:dyDescent="0.2">
      <c r="B32" s="9" t="s">
        <v>45</v>
      </c>
      <c r="C32" s="87">
        <f>Data!W4</f>
        <v>111245</v>
      </c>
      <c r="D32" s="87">
        <f>Data!AQ4</f>
        <v>53922</v>
      </c>
      <c r="E32" s="87">
        <f>Data!BK4</f>
        <v>7124</v>
      </c>
      <c r="F32" s="87">
        <f>Data!CE4</f>
        <v>5635</v>
      </c>
      <c r="G32" s="87">
        <f>Data!CY4</f>
        <v>0</v>
      </c>
      <c r="H32" s="22">
        <f>SUM(C32:G32)</f>
        <v>177926</v>
      </c>
      <c r="I32" s="1"/>
      <c r="W32" s="18"/>
    </row>
    <row r="33" spans="2:23" x14ac:dyDescent="0.2">
      <c r="B33" s="7" t="s">
        <v>46</v>
      </c>
      <c r="C33" s="87">
        <f>Data!X4</f>
        <v>65459</v>
      </c>
      <c r="D33" s="87">
        <f>Data!AR4</f>
        <v>48772</v>
      </c>
      <c r="E33" s="87">
        <f>Data!BL4</f>
        <v>14407</v>
      </c>
      <c r="F33" s="87">
        <f>Data!CF4</f>
        <v>5288</v>
      </c>
      <c r="G33" s="87">
        <f>Data!CZ4</f>
        <v>0</v>
      </c>
      <c r="H33" s="22">
        <f t="shared" ref="H33:H52" si="0">SUM(C33:G33)</f>
        <v>133926</v>
      </c>
      <c r="I33" s="1"/>
      <c r="W33" s="18"/>
    </row>
    <row r="34" spans="2:23" x14ac:dyDescent="0.2">
      <c r="B34" s="7" t="s">
        <v>47</v>
      </c>
      <c r="C34" s="87">
        <f>Data!Y4</f>
        <v>21867</v>
      </c>
      <c r="D34" s="87">
        <f>Data!AS4</f>
        <v>14850</v>
      </c>
      <c r="E34" s="87">
        <f>Data!BM4</f>
        <v>666</v>
      </c>
      <c r="F34" s="87">
        <f>Data!CG4</f>
        <v>690</v>
      </c>
      <c r="G34" s="87">
        <f>Data!DA4</f>
        <v>0</v>
      </c>
      <c r="H34" s="22">
        <f t="shared" si="0"/>
        <v>38073</v>
      </c>
      <c r="I34" s="1"/>
      <c r="W34" s="18"/>
    </row>
    <row r="35" spans="2:23" x14ac:dyDescent="0.2">
      <c r="B35" s="7" t="s">
        <v>48</v>
      </c>
      <c r="C35" s="87">
        <f>Data!Z4</f>
        <v>513</v>
      </c>
      <c r="D35" s="87">
        <f>Data!AT4</f>
        <v>2901</v>
      </c>
      <c r="E35" s="87">
        <f>Data!BN4</f>
        <v>87</v>
      </c>
      <c r="F35" s="87">
        <f>Data!CH4</f>
        <v>21</v>
      </c>
      <c r="G35" s="87">
        <f>Data!DB4</f>
        <v>0</v>
      </c>
      <c r="H35" s="22">
        <f t="shared" si="0"/>
        <v>3522</v>
      </c>
      <c r="I35" s="1"/>
      <c r="W35" s="18"/>
    </row>
    <row r="36" spans="2:23" x14ac:dyDescent="0.2">
      <c r="B36" s="7" t="s">
        <v>49</v>
      </c>
      <c r="C36" s="87">
        <f>Data!AA4</f>
        <v>0</v>
      </c>
      <c r="D36" s="87">
        <f>Data!AU4</f>
        <v>0</v>
      </c>
      <c r="E36" s="87">
        <f>Data!BO4</f>
        <v>0</v>
      </c>
      <c r="F36" s="87">
        <f>Data!CI4</f>
        <v>0</v>
      </c>
      <c r="G36" s="87">
        <f>Data!DC4</f>
        <v>0</v>
      </c>
      <c r="H36" s="22">
        <f t="shared" si="0"/>
        <v>0</v>
      </c>
      <c r="I36" s="1"/>
      <c r="W36" s="18"/>
    </row>
    <row r="37" spans="2:23" x14ac:dyDescent="0.2">
      <c r="B37" s="7" t="s">
        <v>50</v>
      </c>
      <c r="C37" s="87">
        <f>Data!AB4</f>
        <v>35410</v>
      </c>
      <c r="D37" s="87">
        <f>Data!AV4</f>
        <v>71567</v>
      </c>
      <c r="E37" s="87">
        <f>Data!BP4</f>
        <v>35940</v>
      </c>
      <c r="F37" s="87">
        <f>Data!CJ4</f>
        <v>10392</v>
      </c>
      <c r="G37" s="87">
        <f>Data!DD4</f>
        <v>0</v>
      </c>
      <c r="H37" s="22">
        <f t="shared" si="0"/>
        <v>153309</v>
      </c>
      <c r="I37" s="1"/>
      <c r="W37" s="18"/>
    </row>
    <row r="38" spans="2:23" x14ac:dyDescent="0.2">
      <c r="B38" s="7" t="s">
        <v>51</v>
      </c>
      <c r="C38" s="87">
        <f>Data!AC4</f>
        <v>0</v>
      </c>
      <c r="D38" s="87">
        <f>Data!AW4</f>
        <v>0</v>
      </c>
      <c r="E38" s="87">
        <f>Data!BQ4</f>
        <v>0</v>
      </c>
      <c r="F38" s="87">
        <f>Data!CK4</f>
        <v>0</v>
      </c>
      <c r="G38" s="87">
        <f>Data!DE4</f>
        <v>0</v>
      </c>
      <c r="H38" s="22">
        <f t="shared" si="0"/>
        <v>0</v>
      </c>
      <c r="I38" s="1"/>
      <c r="W38" s="18"/>
    </row>
    <row r="39" spans="2:23" x14ac:dyDescent="0.2">
      <c r="B39" s="7" t="s">
        <v>52</v>
      </c>
      <c r="C39" s="87">
        <f>Data!AD4</f>
        <v>0</v>
      </c>
      <c r="D39" s="87">
        <f>Data!AX4</f>
        <v>0</v>
      </c>
      <c r="E39" s="87">
        <f>Data!BR4</f>
        <v>0</v>
      </c>
      <c r="F39" s="87">
        <f>Data!CL4</f>
        <v>0</v>
      </c>
      <c r="G39" s="87">
        <f>Data!DF4</f>
        <v>0</v>
      </c>
      <c r="H39" s="22">
        <f t="shared" si="0"/>
        <v>0</v>
      </c>
      <c r="I39" s="1"/>
      <c r="W39" s="18"/>
    </row>
    <row r="40" spans="2:23" x14ac:dyDescent="0.2">
      <c r="B40" s="7" t="s">
        <v>53</v>
      </c>
      <c r="C40" s="87">
        <f>Data!AE4</f>
        <v>0</v>
      </c>
      <c r="D40" s="87">
        <f>Data!AY4</f>
        <v>0</v>
      </c>
      <c r="E40" s="87">
        <f>Data!BS4</f>
        <v>0</v>
      </c>
      <c r="F40" s="87">
        <f>Data!CM4</f>
        <v>0</v>
      </c>
      <c r="G40" s="87">
        <f>Data!DG4</f>
        <v>0</v>
      </c>
      <c r="H40" s="22">
        <f t="shared" si="0"/>
        <v>0</v>
      </c>
      <c r="I40" s="1"/>
      <c r="W40" s="18"/>
    </row>
    <row r="41" spans="2:23" x14ac:dyDescent="0.2">
      <c r="B41" s="7" t="s">
        <v>54</v>
      </c>
      <c r="C41" s="87">
        <f>Data!AF4</f>
        <v>25</v>
      </c>
      <c r="D41" s="87">
        <f>Data!AZ4</f>
        <v>177</v>
      </c>
      <c r="E41" s="87">
        <f>Data!BT4</f>
        <v>21</v>
      </c>
      <c r="F41" s="87">
        <f>Data!CN4</f>
        <v>0</v>
      </c>
      <c r="G41" s="87">
        <f>Data!DH4</f>
        <v>0</v>
      </c>
      <c r="H41" s="22">
        <f t="shared" si="0"/>
        <v>223</v>
      </c>
      <c r="I41" s="1"/>
      <c r="W41" s="18"/>
    </row>
    <row r="42" spans="2:23" x14ac:dyDescent="0.2">
      <c r="B42" s="7" t="s">
        <v>55</v>
      </c>
      <c r="C42" s="87">
        <f>Data!AG4</f>
        <v>0</v>
      </c>
      <c r="D42" s="87">
        <f>Data!BA4</f>
        <v>0</v>
      </c>
      <c r="E42" s="87">
        <f>Data!BU4</f>
        <v>0</v>
      </c>
      <c r="F42" s="87">
        <f>Data!CO4</f>
        <v>0</v>
      </c>
      <c r="G42" s="87">
        <f>Data!DI4</f>
        <v>0</v>
      </c>
      <c r="H42" s="22">
        <f t="shared" si="0"/>
        <v>0</v>
      </c>
      <c r="I42" s="1"/>
      <c r="W42" s="18"/>
    </row>
    <row r="43" spans="2:23" x14ac:dyDescent="0.2">
      <c r="B43" s="7" t="s">
        <v>56</v>
      </c>
      <c r="C43" s="87">
        <f>Data!AH4</f>
        <v>0</v>
      </c>
      <c r="D43" s="87">
        <f>Data!BB4</f>
        <v>0</v>
      </c>
      <c r="E43" s="87">
        <f>Data!BV4</f>
        <v>0</v>
      </c>
      <c r="F43" s="87">
        <f>Data!CP4</f>
        <v>0</v>
      </c>
      <c r="G43" s="87">
        <f>Data!DJ4</f>
        <v>0</v>
      </c>
      <c r="H43" s="22">
        <f t="shared" si="0"/>
        <v>0</v>
      </c>
      <c r="I43" s="1"/>
      <c r="W43" s="18"/>
    </row>
    <row r="44" spans="2:23" x14ac:dyDescent="0.2">
      <c r="B44" s="7" t="s">
        <v>57</v>
      </c>
      <c r="C44" s="87">
        <f>Data!AI4</f>
        <v>295</v>
      </c>
      <c r="D44" s="87">
        <f>Data!BC4</f>
        <v>0</v>
      </c>
      <c r="E44" s="87">
        <f>Data!BW4</f>
        <v>0</v>
      </c>
      <c r="F44" s="87">
        <f>Data!CQ4</f>
        <v>0</v>
      </c>
      <c r="G44" s="87">
        <f>Data!DK4</f>
        <v>0</v>
      </c>
      <c r="H44" s="22">
        <f t="shared" si="0"/>
        <v>295</v>
      </c>
      <c r="I44" s="1"/>
      <c r="W44" s="18"/>
    </row>
    <row r="45" spans="2:23" x14ac:dyDescent="0.2">
      <c r="B45" s="7" t="s">
        <v>58</v>
      </c>
      <c r="C45" s="87">
        <f>Data!AJ4</f>
        <v>2844</v>
      </c>
      <c r="D45" s="87">
        <f>Data!BD4</f>
        <v>9843</v>
      </c>
      <c r="E45" s="87">
        <f>Data!BX4</f>
        <v>8770</v>
      </c>
      <c r="F45" s="87">
        <f>Data!CR4</f>
        <v>680</v>
      </c>
      <c r="G45" s="87">
        <f>Data!DL4</f>
        <v>1197</v>
      </c>
      <c r="H45" s="22">
        <f t="shared" si="0"/>
        <v>23334</v>
      </c>
      <c r="I45" s="1"/>
      <c r="W45" s="18"/>
    </row>
    <row r="46" spans="2:23" x14ac:dyDescent="0.2">
      <c r="B46" s="7" t="s">
        <v>59</v>
      </c>
      <c r="C46" s="87">
        <f>Data!AK4</f>
        <v>0</v>
      </c>
      <c r="D46" s="87">
        <f>Data!BE4</f>
        <v>0</v>
      </c>
      <c r="E46" s="87">
        <f>Data!BY4</f>
        <v>0</v>
      </c>
      <c r="F46" s="87">
        <f>Data!CS4</f>
        <v>0</v>
      </c>
      <c r="G46" s="87">
        <f>Data!DM4</f>
        <v>0</v>
      </c>
      <c r="H46" s="22">
        <f t="shared" si="0"/>
        <v>0</v>
      </c>
      <c r="I46" s="1"/>
      <c r="W46" s="18"/>
    </row>
    <row r="47" spans="2:23" x14ac:dyDescent="0.2">
      <c r="B47" s="7" t="s">
        <v>60</v>
      </c>
      <c r="C47" s="87">
        <f>Data!AL4</f>
        <v>19278</v>
      </c>
      <c r="D47" s="87">
        <f>Data!BF4</f>
        <v>71047</v>
      </c>
      <c r="E47" s="87">
        <f>Data!BZ4</f>
        <v>56636</v>
      </c>
      <c r="F47" s="87">
        <f>Data!CT4</f>
        <v>1517</v>
      </c>
      <c r="G47" s="87">
        <f>Data!DN4</f>
        <v>0</v>
      </c>
      <c r="H47" s="22">
        <f t="shared" si="0"/>
        <v>148478</v>
      </c>
      <c r="I47" s="1"/>
      <c r="W47" s="18"/>
    </row>
    <row r="48" spans="2:23" x14ac:dyDescent="0.2">
      <c r="B48" s="7" t="s">
        <v>61</v>
      </c>
      <c r="C48" s="87">
        <f>Data!AM4</f>
        <v>0</v>
      </c>
      <c r="D48" s="87">
        <f>Data!BG4</f>
        <v>0</v>
      </c>
      <c r="E48" s="87">
        <f>Data!CA4</f>
        <v>0</v>
      </c>
      <c r="F48" s="87">
        <f>Data!CU4</f>
        <v>0</v>
      </c>
      <c r="G48" s="87">
        <f>Data!DO4</f>
        <v>0</v>
      </c>
      <c r="H48" s="22">
        <f t="shared" si="0"/>
        <v>0</v>
      </c>
      <c r="I48" s="1"/>
      <c r="W48" s="18"/>
    </row>
    <row r="49" spans="2:23" x14ac:dyDescent="0.2">
      <c r="B49" s="7" t="s">
        <v>62</v>
      </c>
      <c r="C49" s="87">
        <f>Data!AN4</f>
        <v>0</v>
      </c>
      <c r="D49" s="87">
        <f>Data!BH4</f>
        <v>424</v>
      </c>
      <c r="E49" s="87">
        <f>Data!CB4</f>
        <v>0</v>
      </c>
      <c r="F49" s="87">
        <f>Data!CV4</f>
        <v>0</v>
      </c>
      <c r="G49" s="87">
        <f>Data!DP4</f>
        <v>0</v>
      </c>
      <c r="H49" s="22">
        <f t="shared" si="0"/>
        <v>424</v>
      </c>
      <c r="I49" s="1"/>
      <c r="W49" s="18"/>
    </row>
    <row r="50" spans="2:23" x14ac:dyDescent="0.2">
      <c r="B50" s="7" t="s">
        <v>63</v>
      </c>
      <c r="C50" s="87">
        <f>Data!AO4</f>
        <v>0</v>
      </c>
      <c r="D50" s="87">
        <f>Data!BI4</f>
        <v>648</v>
      </c>
      <c r="E50" s="87">
        <f>Data!CC4</f>
        <v>510</v>
      </c>
      <c r="F50" s="87">
        <f>Data!CW4</f>
        <v>6</v>
      </c>
      <c r="G50" s="87">
        <f>Data!DQ4</f>
        <v>0</v>
      </c>
      <c r="H50" s="22">
        <f t="shared" si="0"/>
        <v>1164</v>
      </c>
      <c r="I50" s="1"/>
      <c r="W50" s="18"/>
    </row>
    <row r="51" spans="2:23" x14ac:dyDescent="0.2">
      <c r="B51" s="7" t="s">
        <v>0</v>
      </c>
      <c r="C51" s="87">
        <f>Data!AP4</f>
        <v>0</v>
      </c>
      <c r="D51" s="87">
        <f>Data!BJ4</f>
        <v>0</v>
      </c>
      <c r="E51" s="87">
        <f>Data!CD4</f>
        <v>0</v>
      </c>
      <c r="F51" s="87">
        <f>Data!CX4</f>
        <v>0</v>
      </c>
      <c r="G51" s="87">
        <f>Data!DR4</f>
        <v>0</v>
      </c>
      <c r="H51" s="22">
        <f t="shared" si="0"/>
        <v>0</v>
      </c>
      <c r="I51" s="1"/>
      <c r="W51" s="18"/>
    </row>
    <row r="52" spans="2:23" x14ac:dyDescent="0.2">
      <c r="B52" s="8" t="s">
        <v>34</v>
      </c>
      <c r="C52" s="22">
        <f>SUM(C32:C51)</f>
        <v>256936</v>
      </c>
      <c r="D52" s="22">
        <f>SUM(D32:D51)</f>
        <v>274151</v>
      </c>
      <c r="E52" s="22">
        <f>SUM(E32:E51)</f>
        <v>124161</v>
      </c>
      <c r="F52" s="22">
        <f>SUM(F32:F51)</f>
        <v>24229</v>
      </c>
      <c r="G52" s="22">
        <f>SUM(G32:G51)</f>
        <v>1197</v>
      </c>
      <c r="H52" s="22">
        <f t="shared" si="0"/>
        <v>680674</v>
      </c>
      <c r="I52" s="1"/>
    </row>
    <row r="53" spans="2:23" x14ac:dyDescent="0.2">
      <c r="B53" s="14"/>
      <c r="C53" s="18"/>
      <c r="D53" s="18"/>
      <c r="E53" s="18"/>
      <c r="F53" s="18"/>
      <c r="G53" s="18"/>
      <c r="H53" s="18"/>
      <c r="I53" s="1"/>
    </row>
    <row r="54" spans="2:23" ht="13.5" customHeight="1" x14ac:dyDescent="0.2">
      <c r="B54" s="27"/>
      <c r="D54" s="368" t="s">
        <v>23</v>
      </c>
      <c r="E54" s="368"/>
      <c r="F54" s="368"/>
      <c r="G54" s="35" t="s">
        <v>24</v>
      </c>
      <c r="H54" s="35" t="s">
        <v>25</v>
      </c>
    </row>
    <row r="55" spans="2:23" x14ac:dyDescent="0.2">
      <c r="B55" s="366" t="s">
        <v>40</v>
      </c>
      <c r="C55" s="367"/>
      <c r="D55" s="363" t="str">
        <f>Data!T4</f>
        <v>Redlinger, Lawrence</v>
      </c>
      <c r="E55" s="363"/>
      <c r="F55" s="363"/>
      <c r="G55" s="94" t="str">
        <f>Data!U4</f>
        <v>(972) 883-6188</v>
      </c>
      <c r="H55" s="84" t="str">
        <f>Data!V4</f>
        <v>redling@utdallas.edu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9" customHeight="1" x14ac:dyDescent="0.2">
      <c r="B58" s="369" t="s">
        <v>42</v>
      </c>
      <c r="C58" s="369"/>
      <c r="D58" s="369"/>
      <c r="E58" s="369"/>
      <c r="F58" s="369"/>
      <c r="G58" s="369"/>
      <c r="H58" s="38"/>
    </row>
    <row r="59" spans="2:23" ht="15" thickBot="1" x14ac:dyDescent="0.25">
      <c r="B59" s="36"/>
      <c r="C59" s="1"/>
      <c r="D59" s="1"/>
      <c r="E59" s="1"/>
      <c r="F59" s="1"/>
      <c r="G59" s="1"/>
      <c r="H59" s="1"/>
      <c r="I59" s="1"/>
    </row>
    <row r="60" spans="2:23" ht="15" thickBot="1" x14ac:dyDescent="0.25">
      <c r="B60" s="68" t="s">
        <v>32</v>
      </c>
      <c r="C60" s="69" t="s">
        <v>26</v>
      </c>
      <c r="D60" s="69" t="s">
        <v>27</v>
      </c>
      <c r="E60" s="69" t="s">
        <v>28</v>
      </c>
      <c r="F60" s="69" t="s">
        <v>29</v>
      </c>
      <c r="G60" s="69" t="s">
        <v>30</v>
      </c>
      <c r="H60" s="70" t="s">
        <v>31</v>
      </c>
      <c r="I60" s="1"/>
    </row>
    <row r="61" spans="2:23" x14ac:dyDescent="0.2">
      <c r="B61" s="9" t="str">
        <f>$B$32</f>
        <v>Liberal Arts</v>
      </c>
      <c r="C61" s="88">
        <f>Data!DS4</f>
        <v>5911607</v>
      </c>
      <c r="D61" s="88">
        <f>Data!EM4</f>
        <v>5540252</v>
      </c>
      <c r="E61" s="88">
        <f>Data!FG4</f>
        <v>3177147</v>
      </c>
      <c r="F61" s="88">
        <f>Data!GA4</f>
        <v>6496317</v>
      </c>
      <c r="G61" s="88">
        <f>Data!GU4</f>
        <v>0</v>
      </c>
      <c r="H61" s="21">
        <f>SUM(C61:G61)</f>
        <v>21125323</v>
      </c>
      <c r="I61" s="1"/>
    </row>
    <row r="62" spans="2:23" x14ac:dyDescent="0.2">
      <c r="B62" s="9" t="str">
        <f>$B$33</f>
        <v>Science</v>
      </c>
      <c r="C62" s="88">
        <f>Data!DT4</f>
        <v>3359924</v>
      </c>
      <c r="D62" s="88">
        <f>Data!EN4</f>
        <v>5150528</v>
      </c>
      <c r="E62" s="88">
        <f>Data!FH4</f>
        <v>4505725</v>
      </c>
      <c r="F62" s="88">
        <f>Data!GB4</f>
        <v>5501904</v>
      </c>
      <c r="G62" s="88">
        <f>Data!GV4</f>
        <v>0</v>
      </c>
      <c r="H62" s="22">
        <f t="shared" ref="H62:H81" si="1">SUM(C62:G62)</f>
        <v>18518081</v>
      </c>
      <c r="I62" s="1"/>
    </row>
    <row r="63" spans="2:23" x14ac:dyDescent="0.2">
      <c r="B63" s="9" t="str">
        <f>$B$34</f>
        <v>Fine Arts</v>
      </c>
      <c r="C63" s="88">
        <f>Data!DU4</f>
        <v>1719027</v>
      </c>
      <c r="D63" s="88">
        <f>Data!EO4</f>
        <v>2621049</v>
      </c>
      <c r="E63" s="88">
        <f>Data!FI4</f>
        <v>712043</v>
      </c>
      <c r="F63" s="88">
        <f>Data!GC4</f>
        <v>931569</v>
      </c>
      <c r="G63" s="88">
        <f>Data!GW4</f>
        <v>0</v>
      </c>
      <c r="H63" s="22">
        <f t="shared" si="1"/>
        <v>5983688</v>
      </c>
      <c r="I63" s="1"/>
    </row>
    <row r="64" spans="2:23" x14ac:dyDescent="0.2">
      <c r="B64" s="9" t="str">
        <f>$B$35</f>
        <v>Teacher Education</v>
      </c>
      <c r="C64" s="88">
        <f>Data!DV4</f>
        <v>62936</v>
      </c>
      <c r="D64" s="88">
        <f>Data!EP4</f>
        <v>382995</v>
      </c>
      <c r="E64" s="88">
        <f>Data!FJ4</f>
        <v>20132</v>
      </c>
      <c r="F64" s="88">
        <f>Data!GD4</f>
        <v>4649</v>
      </c>
      <c r="G64" s="88">
        <f>Data!GX4</f>
        <v>0</v>
      </c>
      <c r="H64" s="22">
        <f t="shared" si="1"/>
        <v>470712</v>
      </c>
      <c r="I64" s="1"/>
    </row>
    <row r="65" spans="2:9" x14ac:dyDescent="0.2">
      <c r="B65" s="9" t="str">
        <f>$B$36</f>
        <v>Agriculture</v>
      </c>
      <c r="C65" s="88">
        <f>Data!DW4</f>
        <v>0</v>
      </c>
      <c r="D65" s="88">
        <f>Data!EQ4</f>
        <v>0</v>
      </c>
      <c r="E65" s="88">
        <f>Data!FK4</f>
        <v>0</v>
      </c>
      <c r="F65" s="88">
        <f>Data!GE4</f>
        <v>0</v>
      </c>
      <c r="G65" s="88">
        <f>Data!GY4</f>
        <v>0</v>
      </c>
      <c r="H65" s="22">
        <f t="shared" si="1"/>
        <v>0</v>
      </c>
      <c r="I65" s="1"/>
    </row>
    <row r="66" spans="2:9" x14ac:dyDescent="0.2">
      <c r="B66" s="9" t="str">
        <f>$B$37</f>
        <v>Engineering</v>
      </c>
      <c r="C66" s="88">
        <f>Data!DX4</f>
        <v>3093501</v>
      </c>
      <c r="D66" s="88">
        <f>Data!ER4</f>
        <v>7863399</v>
      </c>
      <c r="E66" s="88">
        <f>Data!FL4</f>
        <v>8092411</v>
      </c>
      <c r="F66" s="88">
        <f>Data!GF4</f>
        <v>10803301</v>
      </c>
      <c r="G66" s="88">
        <f>Data!GZ4</f>
        <v>0</v>
      </c>
      <c r="H66" s="22">
        <f t="shared" si="1"/>
        <v>29852612</v>
      </c>
      <c r="I66" s="1"/>
    </row>
    <row r="67" spans="2:9" x14ac:dyDescent="0.2">
      <c r="B67" s="9" t="str">
        <f>$B$38</f>
        <v>Home Economics</v>
      </c>
      <c r="C67" s="88">
        <f>Data!DY4</f>
        <v>0</v>
      </c>
      <c r="D67" s="88">
        <f>Data!ES4</f>
        <v>0</v>
      </c>
      <c r="E67" s="88">
        <f>Data!FM4</f>
        <v>0</v>
      </c>
      <c r="F67" s="88">
        <f>Data!GG4</f>
        <v>0</v>
      </c>
      <c r="G67" s="88">
        <f>Data!HA4</f>
        <v>0</v>
      </c>
      <c r="H67" s="22">
        <f t="shared" si="1"/>
        <v>0</v>
      </c>
      <c r="I67" s="1"/>
    </row>
    <row r="68" spans="2:9" x14ac:dyDescent="0.2">
      <c r="B68" s="9" t="str">
        <f>$B$39</f>
        <v>Law</v>
      </c>
      <c r="C68" s="88">
        <f>Data!DZ4</f>
        <v>0</v>
      </c>
      <c r="D68" s="88">
        <f>Data!ET4</f>
        <v>0</v>
      </c>
      <c r="E68" s="88">
        <f>Data!FN4</f>
        <v>0</v>
      </c>
      <c r="F68" s="88">
        <f>Data!GH4</f>
        <v>0</v>
      </c>
      <c r="G68" s="88">
        <f>Data!HB4</f>
        <v>0</v>
      </c>
      <c r="H68" s="22">
        <f t="shared" si="1"/>
        <v>0</v>
      </c>
      <c r="I68" s="1"/>
    </row>
    <row r="69" spans="2:9" x14ac:dyDescent="0.2">
      <c r="B69" s="9" t="str">
        <f>$B$42</f>
        <v>Veterinary Science</v>
      </c>
      <c r="C69" s="88">
        <f>Data!EA4</f>
        <v>0</v>
      </c>
      <c r="D69" s="88">
        <f>Data!EU4</f>
        <v>0</v>
      </c>
      <c r="E69" s="88">
        <f>Data!FO4</f>
        <v>0</v>
      </c>
      <c r="F69" s="88">
        <f>Data!GI4</f>
        <v>0</v>
      </c>
      <c r="G69" s="88">
        <f>Data!HC4</f>
        <v>0</v>
      </c>
      <c r="H69" s="22">
        <f t="shared" si="1"/>
        <v>0</v>
      </c>
      <c r="I69" s="1"/>
    </row>
    <row r="70" spans="2:9" x14ac:dyDescent="0.2">
      <c r="B70" s="9" t="str">
        <f>$B$41</f>
        <v>Library Science</v>
      </c>
      <c r="C70" s="88">
        <f>Data!EB4</f>
        <v>5007</v>
      </c>
      <c r="D70" s="88">
        <f>Data!EV4</f>
        <v>39993</v>
      </c>
      <c r="E70" s="88">
        <f>Data!FP4</f>
        <v>25609</v>
      </c>
      <c r="F70" s="88">
        <f>Data!GJ4</f>
        <v>0</v>
      </c>
      <c r="G70" s="88">
        <f>Data!HD4</f>
        <v>0</v>
      </c>
      <c r="H70" s="22">
        <f t="shared" si="1"/>
        <v>70609</v>
      </c>
      <c r="I70" s="1"/>
    </row>
    <row r="71" spans="2:9" x14ac:dyDescent="0.2">
      <c r="B71" s="9" t="str">
        <f>$B$42</f>
        <v>Veterinary Science</v>
      </c>
      <c r="C71" s="88">
        <f>Data!EC4</f>
        <v>0</v>
      </c>
      <c r="D71" s="88">
        <f>Data!EW4</f>
        <v>0</v>
      </c>
      <c r="E71" s="88">
        <f>Data!FQ4</f>
        <v>0</v>
      </c>
      <c r="F71" s="88">
        <f>Data!GK4</f>
        <v>0</v>
      </c>
      <c r="G71" s="88">
        <f>Data!HE4</f>
        <v>0</v>
      </c>
      <c r="H71" s="22">
        <f t="shared" si="1"/>
        <v>0</v>
      </c>
      <c r="I71" s="1"/>
    </row>
    <row r="72" spans="2:9" x14ac:dyDescent="0.2">
      <c r="B72" s="9" t="str">
        <f>$B$43</f>
        <v>Vocational Training</v>
      </c>
      <c r="C72" s="88">
        <f>Data!ED4</f>
        <v>0</v>
      </c>
      <c r="D72" s="88">
        <f>Data!EX4</f>
        <v>0</v>
      </c>
      <c r="E72" s="88">
        <f>Data!FR4</f>
        <v>0</v>
      </c>
      <c r="F72" s="88">
        <f>Data!GL4</f>
        <v>0</v>
      </c>
      <c r="G72" s="88">
        <f>Data!HF4</f>
        <v>0</v>
      </c>
      <c r="H72" s="22">
        <f t="shared" si="1"/>
        <v>0</v>
      </c>
      <c r="I72" s="1"/>
    </row>
    <row r="73" spans="2:9" x14ac:dyDescent="0.2">
      <c r="B73" s="9" t="str">
        <f>$B$44</f>
        <v>Physical Training</v>
      </c>
      <c r="C73" s="88">
        <f>Data!EE4</f>
        <v>45113</v>
      </c>
      <c r="D73" s="88">
        <f>Data!EY4</f>
        <v>0</v>
      </c>
      <c r="E73" s="88">
        <f>Data!FS4</f>
        <v>0</v>
      </c>
      <c r="F73" s="88">
        <f>Data!GM4</f>
        <v>0</v>
      </c>
      <c r="G73" s="88">
        <f>Data!HG4</f>
        <v>0</v>
      </c>
      <c r="H73" s="22">
        <f t="shared" si="1"/>
        <v>45113</v>
      </c>
      <c r="I73" s="1"/>
    </row>
    <row r="74" spans="2:9" x14ac:dyDescent="0.2">
      <c r="B74" s="9" t="str">
        <f>$B$45</f>
        <v>Health Services</v>
      </c>
      <c r="C74" s="88">
        <f>Data!EF4</f>
        <v>109043</v>
      </c>
      <c r="D74" s="88">
        <f>Data!EZ4</f>
        <v>539311</v>
      </c>
      <c r="E74" s="88">
        <f>Data!FT4</f>
        <v>1783133</v>
      </c>
      <c r="F74" s="88">
        <f>Data!GN4</f>
        <v>791164</v>
      </c>
      <c r="G74" s="88">
        <f>Data!HH4</f>
        <v>653520</v>
      </c>
      <c r="H74" s="22">
        <f t="shared" si="1"/>
        <v>3876171</v>
      </c>
      <c r="I74" s="1"/>
    </row>
    <row r="75" spans="2:9" x14ac:dyDescent="0.2">
      <c r="B75" s="9" t="str">
        <f>$B$46</f>
        <v>Pharmacy</v>
      </c>
      <c r="C75" s="88">
        <f>Data!EG4</f>
        <v>0</v>
      </c>
      <c r="D75" s="88">
        <f>Data!FA4</f>
        <v>0</v>
      </c>
      <c r="E75" s="88">
        <f>Data!FU4</f>
        <v>0</v>
      </c>
      <c r="F75" s="88">
        <f>Data!GO4</f>
        <v>0</v>
      </c>
      <c r="G75" s="88">
        <f>Data!HI4</f>
        <v>0</v>
      </c>
      <c r="H75" s="22">
        <f t="shared" si="1"/>
        <v>0</v>
      </c>
      <c r="I75" s="1"/>
    </row>
    <row r="76" spans="2:9" x14ac:dyDescent="0.2">
      <c r="B76" s="9" t="str">
        <f>$B$47</f>
        <v>Business Administration</v>
      </c>
      <c r="C76" s="88">
        <f>Data!EH4</f>
        <v>1899835</v>
      </c>
      <c r="D76" s="88">
        <f>Data!FB4</f>
        <v>7262179</v>
      </c>
      <c r="E76" s="88">
        <f>Data!FV4</f>
        <v>12018200</v>
      </c>
      <c r="F76" s="88">
        <f>Data!GP4</f>
        <v>5659326</v>
      </c>
      <c r="G76" s="88">
        <f>Data!HJ4</f>
        <v>0</v>
      </c>
      <c r="H76" s="22">
        <f t="shared" si="1"/>
        <v>26839540</v>
      </c>
      <c r="I76" s="1"/>
    </row>
    <row r="77" spans="2:9" x14ac:dyDescent="0.2">
      <c r="B77" s="9" t="str">
        <f>$B$48</f>
        <v>Optometry</v>
      </c>
      <c r="C77" s="88">
        <f>Data!EI4</f>
        <v>0</v>
      </c>
      <c r="D77" s="88">
        <f>Data!FC4</f>
        <v>0</v>
      </c>
      <c r="E77" s="88">
        <f>Data!FW4</f>
        <v>0</v>
      </c>
      <c r="F77" s="88">
        <f>Data!GQ4</f>
        <v>0</v>
      </c>
      <c r="G77" s="88">
        <f>Data!HK4</f>
        <v>0</v>
      </c>
      <c r="H77" s="22">
        <f t="shared" si="1"/>
        <v>0</v>
      </c>
      <c r="I77" s="1"/>
    </row>
    <row r="78" spans="2:9" x14ac:dyDescent="0.2">
      <c r="B78" s="9" t="str">
        <f>$B$49</f>
        <v>Teacher Ed-Practice Teaching</v>
      </c>
      <c r="C78" s="88">
        <f>Data!EJ4</f>
        <v>0</v>
      </c>
      <c r="D78" s="88">
        <f>Data!FD4</f>
        <v>148470</v>
      </c>
      <c r="E78" s="88">
        <f>Data!FX4</f>
        <v>0</v>
      </c>
      <c r="F78" s="88">
        <f>Data!GR4</f>
        <v>0</v>
      </c>
      <c r="G78" s="88">
        <f>Data!HL4</f>
        <v>0</v>
      </c>
      <c r="H78" s="22">
        <f t="shared" si="1"/>
        <v>148470</v>
      </c>
      <c r="I78" s="1"/>
    </row>
    <row r="79" spans="2:9" x14ac:dyDescent="0.2">
      <c r="B79" s="9" t="str">
        <f>$B$50</f>
        <v>Technology</v>
      </c>
      <c r="C79" s="88">
        <f>Data!EK4</f>
        <v>0</v>
      </c>
      <c r="D79" s="88">
        <f>Data!FE4</f>
        <v>35968</v>
      </c>
      <c r="E79" s="88">
        <f>Data!FY4</f>
        <v>165958</v>
      </c>
      <c r="F79" s="88">
        <f>Data!GS4</f>
        <v>3045</v>
      </c>
      <c r="G79" s="88">
        <f>Data!HM4</f>
        <v>0</v>
      </c>
      <c r="H79" s="22">
        <f t="shared" si="1"/>
        <v>204971</v>
      </c>
      <c r="I79" s="1"/>
    </row>
    <row r="80" spans="2:9" x14ac:dyDescent="0.2">
      <c r="B80" s="9" t="str">
        <f>$B$51</f>
        <v>Nursing</v>
      </c>
      <c r="C80" s="88">
        <f>Data!EL4</f>
        <v>0</v>
      </c>
      <c r="D80" s="88">
        <f>Data!FF4</f>
        <v>0</v>
      </c>
      <c r="E80" s="88">
        <f>Data!FZ4</f>
        <v>0</v>
      </c>
      <c r="F80" s="88">
        <f>Data!GT4</f>
        <v>0</v>
      </c>
      <c r="G80" s="88">
        <f>Data!HN4</f>
        <v>0</v>
      </c>
      <c r="H80" s="22">
        <f t="shared" si="1"/>
        <v>0</v>
      </c>
      <c r="I80" s="1"/>
    </row>
    <row r="81" spans="2:9" x14ac:dyDescent="0.2">
      <c r="B81" s="39" t="str">
        <f>$B$52</f>
        <v>Totals</v>
      </c>
      <c r="C81" s="21">
        <f>SUM(C61:C80)</f>
        <v>16205993</v>
      </c>
      <c r="D81" s="21">
        <f>SUM(D61:D80)</f>
        <v>29584144</v>
      </c>
      <c r="E81" s="21">
        <f>SUM(E61:E80)</f>
        <v>30500358</v>
      </c>
      <c r="F81" s="21">
        <f>SUM(F61:F80)</f>
        <v>30191275</v>
      </c>
      <c r="G81" s="21">
        <f>SUM(G61:G80)</f>
        <v>653520</v>
      </c>
      <c r="H81" s="21">
        <f t="shared" si="1"/>
        <v>107135290</v>
      </c>
      <c r="I81" s="1"/>
    </row>
    <row r="82" spans="2:9" x14ac:dyDescent="0.2">
      <c r="B82" s="14"/>
      <c r="C82" s="15"/>
      <c r="D82" s="15"/>
      <c r="E82" s="15"/>
      <c r="F82" s="15"/>
      <c r="G82" s="15"/>
      <c r="H82" s="16"/>
      <c r="I82" s="1"/>
    </row>
    <row r="83" spans="2:9" ht="13.5" customHeight="1" x14ac:dyDescent="0.2">
      <c r="B83" s="27"/>
      <c r="D83" s="368" t="s">
        <v>23</v>
      </c>
      <c r="E83" s="368"/>
      <c r="F83" s="368"/>
      <c r="G83" s="35" t="s">
        <v>24</v>
      </c>
      <c r="H83" s="35" t="s">
        <v>25</v>
      </c>
    </row>
    <row r="84" spans="2:9" x14ac:dyDescent="0.2">
      <c r="B84" s="366" t="s">
        <v>41</v>
      </c>
      <c r="C84" s="367"/>
      <c r="D84" s="363" t="str">
        <f>Data!T4</f>
        <v>Redlinger, Lawrence</v>
      </c>
      <c r="E84" s="363"/>
      <c r="F84" s="363"/>
      <c r="G84" s="94" t="str">
        <f>Data!U4</f>
        <v>(972) 883-6188</v>
      </c>
      <c r="H84" s="84" t="str">
        <f>Data!V4</f>
        <v>redling@utdallas.edu</v>
      </c>
    </row>
    <row r="85" spans="2:9" ht="13.5" customHeight="1" x14ac:dyDescent="0.2">
      <c r="B85" s="27"/>
      <c r="C85" s="27"/>
      <c r="D85" s="27"/>
      <c r="E85" s="27"/>
      <c r="F85" s="27"/>
      <c r="G85" s="27"/>
      <c r="H85" s="5"/>
    </row>
    <row r="86" spans="2:9" x14ac:dyDescent="0.2">
      <c r="B86" s="28" t="s">
        <v>33</v>
      </c>
      <c r="C86" s="13"/>
      <c r="D86" s="13"/>
      <c r="E86" s="13"/>
      <c r="F86" s="13"/>
      <c r="G86" s="13"/>
      <c r="H86" s="17">
        <f>H13+H14</f>
        <v>309317708</v>
      </c>
    </row>
    <row r="87" spans="2:9" ht="42.75" customHeight="1" x14ac:dyDescent="0.2">
      <c r="B87" s="361" t="s">
        <v>8</v>
      </c>
      <c r="C87" s="361"/>
      <c r="D87" s="361"/>
      <c r="E87" s="361"/>
      <c r="F87" s="361"/>
      <c r="G87" s="361"/>
      <c r="H87" s="38"/>
    </row>
    <row r="88" spans="2:9" x14ac:dyDescent="0.2">
      <c r="B88" s="28" t="s">
        <v>5</v>
      </c>
      <c r="C88" s="12"/>
      <c r="D88" s="12"/>
      <c r="E88" s="12"/>
      <c r="F88" s="12"/>
      <c r="G88" s="12"/>
      <c r="H88" s="17"/>
    </row>
    <row r="89" spans="2:9" ht="98.25" customHeight="1" thickBot="1" x14ac:dyDescent="0.25">
      <c r="B89" s="362" t="s">
        <v>233</v>
      </c>
      <c r="C89" s="362"/>
      <c r="D89" s="362"/>
      <c r="E89" s="362"/>
      <c r="F89" s="362"/>
      <c r="G89" s="362"/>
      <c r="H89" s="55"/>
    </row>
    <row r="90" spans="2:9" ht="15" thickBot="1" x14ac:dyDescent="0.25">
      <c r="B90" s="68" t="s">
        <v>32</v>
      </c>
      <c r="C90" s="69" t="s">
        <v>26</v>
      </c>
      <c r="D90" s="69" t="s">
        <v>27</v>
      </c>
      <c r="E90" s="69" t="s">
        <v>28</v>
      </c>
      <c r="F90" s="69" t="s">
        <v>29</v>
      </c>
      <c r="G90" s="69" t="s">
        <v>30</v>
      </c>
      <c r="H90" s="70" t="s">
        <v>31</v>
      </c>
    </row>
    <row r="91" spans="2:9" x14ac:dyDescent="0.2">
      <c r="B91" s="9" t="str">
        <f>$B$32</f>
        <v>Liberal Arts</v>
      </c>
      <c r="C91" s="171">
        <f>Data!HR4</f>
        <v>1059533.4545011092</v>
      </c>
      <c r="D91" s="171">
        <f>Data!IL4</f>
        <v>529766.7272505546</v>
      </c>
      <c r="E91" s="171">
        <f>Data!JF4</f>
        <v>630673.95968152105</v>
      </c>
      <c r="F91" s="171">
        <f>Data!JZ4</f>
        <v>302724.42964779428</v>
      </c>
      <c r="G91" s="171">
        <f>Data!KT4</f>
        <v>0</v>
      </c>
      <c r="H91" s="40">
        <f t="shared" ref="H91:H111" si="2">SUM(C91:G91)</f>
        <v>2522698.5710809794</v>
      </c>
    </row>
    <row r="92" spans="2:9" x14ac:dyDescent="0.2">
      <c r="B92" s="9" t="str">
        <f>$B$33</f>
        <v>Science</v>
      </c>
      <c r="C92" s="171">
        <f>Data!HS4</f>
        <v>4848332.8762840955</v>
      </c>
      <c r="D92" s="171">
        <f>Data!IM4</f>
        <v>4094146.9121294916</v>
      </c>
      <c r="E92" s="171">
        <f>Data!JG4</f>
        <v>1292888.8580875888</v>
      </c>
      <c r="F92" s="171">
        <f>Data!KA4</f>
        <v>538704.26011043158</v>
      </c>
      <c r="G92" s="171">
        <f>Data!KU4</f>
        <v>0</v>
      </c>
      <c r="H92" s="75">
        <f t="shared" si="2"/>
        <v>10774072.906611608</v>
      </c>
    </row>
    <row r="93" spans="2:9" x14ac:dyDescent="0.2">
      <c r="B93" s="9" t="str">
        <f>$B$34</f>
        <v>Fine Arts</v>
      </c>
      <c r="C93" s="171">
        <f>Data!HT4</f>
        <v>0</v>
      </c>
      <c r="D93" s="171">
        <f>Data!IN4</f>
        <v>0</v>
      </c>
      <c r="E93" s="171">
        <f>Data!JH4</f>
        <v>0</v>
      </c>
      <c r="F93" s="171">
        <f>Data!KB4</f>
        <v>0</v>
      </c>
      <c r="G93" s="171">
        <f>Data!KV4</f>
        <v>0</v>
      </c>
      <c r="H93" s="75">
        <f t="shared" si="2"/>
        <v>0</v>
      </c>
    </row>
    <row r="94" spans="2:9" x14ac:dyDescent="0.2">
      <c r="B94" s="9" t="str">
        <f>$B$35</f>
        <v>Teacher Education</v>
      </c>
      <c r="C94" s="171">
        <f>Data!HU4</f>
        <v>0</v>
      </c>
      <c r="D94" s="171">
        <f>Data!IO4</f>
        <v>0</v>
      </c>
      <c r="E94" s="171">
        <f>Data!JI4</f>
        <v>0</v>
      </c>
      <c r="F94" s="171">
        <f>Data!KC4</f>
        <v>0</v>
      </c>
      <c r="G94" s="171">
        <f>Data!KW4</f>
        <v>0</v>
      </c>
      <c r="H94" s="75">
        <f t="shared" si="2"/>
        <v>0</v>
      </c>
    </row>
    <row r="95" spans="2:9" x14ac:dyDescent="0.2">
      <c r="B95" s="9" t="str">
        <f>$B$36</f>
        <v>Agriculture</v>
      </c>
      <c r="C95" s="171">
        <f>Data!HV4</f>
        <v>0</v>
      </c>
      <c r="D95" s="171">
        <f>Data!IP4</f>
        <v>0</v>
      </c>
      <c r="E95" s="171">
        <f>Data!JJ4</f>
        <v>0</v>
      </c>
      <c r="F95" s="171">
        <f>Data!KD4</f>
        <v>0</v>
      </c>
      <c r="G95" s="171">
        <f>Data!KX4</f>
        <v>0</v>
      </c>
      <c r="H95" s="75">
        <f t="shared" si="2"/>
        <v>0</v>
      </c>
    </row>
    <row r="96" spans="2:9" x14ac:dyDescent="0.2">
      <c r="B96" s="9" t="str">
        <f>$B$37</f>
        <v>Engineering</v>
      </c>
      <c r="C96" s="171">
        <f>Data!HW4</f>
        <v>1917454.4563063455</v>
      </c>
      <c r="D96" s="171">
        <f>Data!IQ4</f>
        <v>3069904.5534456167</v>
      </c>
      <c r="E96" s="171">
        <f>Data!JK4</f>
        <v>2234786.2373162154</v>
      </c>
      <c r="F96" s="171">
        <f>Data!KE4</f>
        <v>460485.13654586358</v>
      </c>
      <c r="G96" s="171">
        <f>Data!KY4</f>
        <v>0</v>
      </c>
      <c r="H96" s="75">
        <f t="shared" si="2"/>
        <v>7682630.3836140418</v>
      </c>
    </row>
    <row r="97" spans="2:8" x14ac:dyDescent="0.2">
      <c r="B97" s="9" t="str">
        <f>$B$38</f>
        <v>Home Economics</v>
      </c>
      <c r="C97" s="171">
        <f>Data!HX4</f>
        <v>0</v>
      </c>
      <c r="D97" s="171">
        <f>Data!IR4</f>
        <v>0</v>
      </c>
      <c r="E97" s="171">
        <f>Data!JL4</f>
        <v>0</v>
      </c>
      <c r="F97" s="171">
        <f>Data!KF4</f>
        <v>0</v>
      </c>
      <c r="G97" s="171">
        <f>Data!KZ4</f>
        <v>0</v>
      </c>
      <c r="H97" s="75">
        <f t="shared" si="2"/>
        <v>0</v>
      </c>
    </row>
    <row r="98" spans="2:8" x14ac:dyDescent="0.2">
      <c r="B98" s="9" t="str">
        <f>$B$39</f>
        <v>Law</v>
      </c>
      <c r="C98" s="171">
        <f>Data!HY4</f>
        <v>0</v>
      </c>
      <c r="D98" s="171">
        <f>Data!IS4</f>
        <v>0</v>
      </c>
      <c r="E98" s="171">
        <f>Data!JM4</f>
        <v>0</v>
      </c>
      <c r="F98" s="171">
        <f>Data!KG4</f>
        <v>0</v>
      </c>
      <c r="G98" s="171">
        <f>Data!LA4</f>
        <v>0</v>
      </c>
      <c r="H98" s="75">
        <f t="shared" si="2"/>
        <v>0</v>
      </c>
    </row>
    <row r="99" spans="2:8" x14ac:dyDescent="0.2">
      <c r="B99" s="9" t="str">
        <f>$B$40</f>
        <v>Social Service</v>
      </c>
      <c r="C99" s="171">
        <f>Data!HZ4</f>
        <v>0</v>
      </c>
      <c r="D99" s="171">
        <f>Data!IT4</f>
        <v>0</v>
      </c>
      <c r="E99" s="171">
        <f>Data!JN4</f>
        <v>0</v>
      </c>
      <c r="F99" s="171">
        <f>Data!KH4</f>
        <v>0</v>
      </c>
      <c r="G99" s="171">
        <f>Data!LB4</f>
        <v>0</v>
      </c>
      <c r="H99" s="75">
        <f t="shared" si="2"/>
        <v>0</v>
      </c>
    </row>
    <row r="100" spans="2:8" x14ac:dyDescent="0.2">
      <c r="B100" s="9" t="str">
        <f>$B$41</f>
        <v>Library Science</v>
      </c>
      <c r="C100" s="171">
        <f>Data!IA4</f>
        <v>0</v>
      </c>
      <c r="D100" s="171">
        <f>Data!IU4</f>
        <v>0</v>
      </c>
      <c r="E100" s="171">
        <f>Data!JO4</f>
        <v>0</v>
      </c>
      <c r="F100" s="171">
        <f>Data!KI4</f>
        <v>0</v>
      </c>
      <c r="G100" s="171">
        <f>Data!LC4</f>
        <v>0</v>
      </c>
      <c r="H100" s="75">
        <f t="shared" si="2"/>
        <v>0</v>
      </c>
    </row>
    <row r="101" spans="2:8" x14ac:dyDescent="0.2">
      <c r="B101" s="9" t="str">
        <f>$B$42</f>
        <v>Veterinary Science</v>
      </c>
      <c r="C101" s="171">
        <f>Data!IB4</f>
        <v>0</v>
      </c>
      <c r="D101" s="171">
        <f>Data!IV4</f>
        <v>0</v>
      </c>
      <c r="E101" s="171">
        <f>Data!JP4</f>
        <v>0</v>
      </c>
      <c r="F101" s="171">
        <f>Data!KJ4</f>
        <v>0</v>
      </c>
      <c r="G101" s="171">
        <f>Data!LD4</f>
        <v>0</v>
      </c>
      <c r="H101" s="75">
        <f t="shared" si="2"/>
        <v>0</v>
      </c>
    </row>
    <row r="102" spans="2:8" x14ac:dyDescent="0.2">
      <c r="B102" s="9" t="str">
        <f>$B$43</f>
        <v>Vocational Training</v>
      </c>
      <c r="C102" s="171">
        <f>Data!IC4</f>
        <v>0</v>
      </c>
      <c r="D102" s="171">
        <f>Data!IW4</f>
        <v>0</v>
      </c>
      <c r="E102" s="171">
        <f>Data!JQ4</f>
        <v>0</v>
      </c>
      <c r="F102" s="171">
        <f>Data!KK4</f>
        <v>0</v>
      </c>
      <c r="G102" s="171">
        <f>Data!LE4</f>
        <v>0</v>
      </c>
      <c r="H102" s="75">
        <f t="shared" si="2"/>
        <v>0</v>
      </c>
    </row>
    <row r="103" spans="2:8" x14ac:dyDescent="0.2">
      <c r="B103" s="9" t="str">
        <f>$B$44</f>
        <v>Physical Training</v>
      </c>
      <c r="C103" s="171">
        <f>Data!ID4</f>
        <v>0</v>
      </c>
      <c r="D103" s="171">
        <f>Data!IX4</f>
        <v>0</v>
      </c>
      <c r="E103" s="171">
        <f>Data!JR4</f>
        <v>0</v>
      </c>
      <c r="F103" s="171">
        <f>Data!KL4</f>
        <v>0</v>
      </c>
      <c r="G103" s="171">
        <f>Data!LF4</f>
        <v>0</v>
      </c>
      <c r="H103" s="75">
        <f t="shared" si="2"/>
        <v>0</v>
      </c>
    </row>
    <row r="104" spans="2:8" x14ac:dyDescent="0.2">
      <c r="B104" s="9" t="str">
        <f>$B$45</f>
        <v>Health Services</v>
      </c>
      <c r="C104" s="171">
        <f>Data!IE4</f>
        <v>0</v>
      </c>
      <c r="D104" s="171">
        <f>Data!IY4</f>
        <v>0</v>
      </c>
      <c r="E104" s="171">
        <f>Data!JS4</f>
        <v>0</v>
      </c>
      <c r="F104" s="171">
        <f>Data!KM4</f>
        <v>0</v>
      </c>
      <c r="G104" s="171">
        <f>Data!LG4</f>
        <v>0</v>
      </c>
      <c r="H104" s="75">
        <f t="shared" si="2"/>
        <v>0</v>
      </c>
    </row>
    <row r="105" spans="2:8" x14ac:dyDescent="0.2">
      <c r="B105" s="9" t="str">
        <f>$B$46</f>
        <v>Pharmacy</v>
      </c>
      <c r="C105" s="171">
        <f>Data!IF4</f>
        <v>0</v>
      </c>
      <c r="D105" s="171">
        <f>Data!IZ4</f>
        <v>0</v>
      </c>
      <c r="E105" s="171">
        <f>Data!JT4</f>
        <v>0</v>
      </c>
      <c r="F105" s="171">
        <f>Data!KN4</f>
        <v>0</v>
      </c>
      <c r="G105" s="171">
        <f>Data!LH4</f>
        <v>0</v>
      </c>
      <c r="H105" s="75">
        <f t="shared" si="2"/>
        <v>0</v>
      </c>
    </row>
    <row r="106" spans="2:8" x14ac:dyDescent="0.2">
      <c r="B106" s="9" t="str">
        <f>$B$47</f>
        <v>Business Administration</v>
      </c>
      <c r="C106" s="171">
        <f>Data!IG4</f>
        <v>673477.66528115573</v>
      </c>
      <c r="D106" s="171">
        <f>Data!JA4</f>
        <v>2625418.7209844398</v>
      </c>
      <c r="E106" s="171">
        <f>Data!JU4</f>
        <v>7990407.1195578789</v>
      </c>
      <c r="F106" s="171">
        <f>Data!KO4</f>
        <v>125564.00299884524</v>
      </c>
      <c r="G106" s="171">
        <f>Data!LI4</f>
        <v>0</v>
      </c>
      <c r="H106" s="75">
        <f t="shared" si="2"/>
        <v>11414867.50882232</v>
      </c>
    </row>
    <row r="107" spans="2:8" x14ac:dyDescent="0.2">
      <c r="B107" s="9" t="str">
        <f>$B$48</f>
        <v>Optometry</v>
      </c>
      <c r="C107" s="171">
        <f>Data!IH4</f>
        <v>0</v>
      </c>
      <c r="D107" s="171">
        <f>Data!JB4</f>
        <v>0</v>
      </c>
      <c r="E107" s="171">
        <f>Data!JV4</f>
        <v>0</v>
      </c>
      <c r="F107" s="171">
        <f>Data!KP4</f>
        <v>0</v>
      </c>
      <c r="G107" s="171">
        <f>Data!LJ4</f>
        <v>0</v>
      </c>
      <c r="H107" s="75">
        <f t="shared" si="2"/>
        <v>0</v>
      </c>
    </row>
    <row r="108" spans="2:8" x14ac:dyDescent="0.2">
      <c r="B108" s="9" t="str">
        <f>$B$49</f>
        <v>Teacher Ed-Practice Teaching</v>
      </c>
      <c r="C108" s="171">
        <f>Data!II4</f>
        <v>0</v>
      </c>
      <c r="D108" s="171">
        <f>Data!JC4</f>
        <v>0</v>
      </c>
      <c r="E108" s="171">
        <f>Data!JW4</f>
        <v>0</v>
      </c>
      <c r="F108" s="171">
        <f>Data!KQ4</f>
        <v>0</v>
      </c>
      <c r="G108" s="171">
        <f>Data!LK4</f>
        <v>0</v>
      </c>
      <c r="H108" s="75">
        <f t="shared" si="2"/>
        <v>0</v>
      </c>
    </row>
    <row r="109" spans="2:8" x14ac:dyDescent="0.2">
      <c r="B109" s="9" t="str">
        <f>$B$50</f>
        <v>Technology</v>
      </c>
      <c r="C109" s="171">
        <f>Data!IJ4</f>
        <v>0</v>
      </c>
      <c r="D109" s="171">
        <f>Data!JD4</f>
        <v>254436.887774918</v>
      </c>
      <c r="E109" s="171">
        <f>Data!JX4</f>
        <v>0</v>
      </c>
      <c r="F109" s="171">
        <f>Data!KR4</f>
        <v>0</v>
      </c>
      <c r="G109" s="171">
        <f>Data!LL4</f>
        <v>0</v>
      </c>
      <c r="H109" s="75">
        <f t="shared" si="2"/>
        <v>254436.887774918</v>
      </c>
    </row>
    <row r="110" spans="2:8" x14ac:dyDescent="0.2">
      <c r="B110" s="9" t="str">
        <f>$B$51</f>
        <v>Nursing</v>
      </c>
      <c r="C110" s="171">
        <f>Data!IK4</f>
        <v>0</v>
      </c>
      <c r="D110" s="171">
        <f>Data!JE4</f>
        <v>0</v>
      </c>
      <c r="E110" s="171">
        <f>Data!JY4</f>
        <v>0</v>
      </c>
      <c r="F110" s="171">
        <f>Data!KS4</f>
        <v>0</v>
      </c>
      <c r="G110" s="171">
        <f>Data!HPM4</f>
        <v>0</v>
      </c>
      <c r="H110" s="75">
        <f t="shared" si="2"/>
        <v>0</v>
      </c>
    </row>
    <row r="111" spans="2:8" x14ac:dyDescent="0.2">
      <c r="B111" s="39" t="str">
        <f>$B$52</f>
        <v>Totals</v>
      </c>
      <c r="C111" s="40">
        <f>SUM(C91:C110)</f>
        <v>8498798.4523727056</v>
      </c>
      <c r="D111" s="40">
        <f>SUM(D91:D110)</f>
        <v>10573673.80158502</v>
      </c>
      <c r="E111" s="40">
        <f>SUM(E91:E110)</f>
        <v>12148756.174643204</v>
      </c>
      <c r="F111" s="40">
        <f>SUM(F91:F110)</f>
        <v>1427477.8293029345</v>
      </c>
      <c r="G111" s="40">
        <f>SUM(G91:G110)</f>
        <v>0</v>
      </c>
      <c r="H111" s="40">
        <f t="shared" si="2"/>
        <v>32648706.257903863</v>
      </c>
    </row>
    <row r="112" spans="2:8" x14ac:dyDescent="0.2">
      <c r="B112" s="44"/>
      <c r="C112" s="46"/>
      <c r="D112" s="46"/>
      <c r="E112" s="46"/>
      <c r="F112" s="46"/>
      <c r="G112" s="46"/>
      <c r="H112" s="49"/>
    </row>
    <row r="113" spans="2:9" x14ac:dyDescent="0.2">
      <c r="B113" s="373" t="s">
        <v>65</v>
      </c>
      <c r="C113" s="373"/>
      <c r="D113" s="373"/>
      <c r="E113" s="373"/>
      <c r="F113" s="373"/>
      <c r="G113" s="373"/>
      <c r="H113" s="373"/>
      <c r="I113" s="1"/>
    </row>
    <row r="114" spans="2:9" ht="43.5" customHeight="1" thickBot="1" x14ac:dyDescent="0.25">
      <c r="B114" s="372" t="s">
        <v>37</v>
      </c>
      <c r="C114" s="372"/>
      <c r="D114" s="372"/>
      <c r="E114" s="372"/>
      <c r="F114" s="372"/>
      <c r="G114" s="372"/>
      <c r="H114" s="55"/>
    </row>
    <row r="115" spans="2:9" ht="15" thickBot="1" x14ac:dyDescent="0.25">
      <c r="B115" s="68" t="s">
        <v>32</v>
      </c>
      <c r="C115" s="69" t="s">
        <v>26</v>
      </c>
      <c r="D115" s="69" t="s">
        <v>27</v>
      </c>
      <c r="E115" s="69" t="s">
        <v>28</v>
      </c>
      <c r="F115" s="69" t="s">
        <v>29</v>
      </c>
      <c r="G115" s="69" t="s">
        <v>30</v>
      </c>
      <c r="H115" s="70" t="s">
        <v>31</v>
      </c>
      <c r="I115" s="1"/>
    </row>
    <row r="116" spans="2:9" x14ac:dyDescent="0.2">
      <c r="B116" s="9" t="str">
        <f>$B$32</f>
        <v>Liberal Arts</v>
      </c>
      <c r="C116" s="21">
        <f t="shared" ref="C116:G131" si="3">C91+C61</f>
        <v>6971140.4545011092</v>
      </c>
      <c r="D116" s="21">
        <f t="shared" si="3"/>
        <v>6070018.7272505546</v>
      </c>
      <c r="E116" s="21">
        <f t="shared" si="3"/>
        <v>3807820.9596815212</v>
      </c>
      <c r="F116" s="21">
        <f t="shared" si="3"/>
        <v>6799041.429647794</v>
      </c>
      <c r="G116" s="21">
        <f t="shared" si="3"/>
        <v>0</v>
      </c>
      <c r="H116" s="40">
        <f t="shared" ref="H116:H136" si="4">SUM(C116:G116)</f>
        <v>23648021.571080983</v>
      </c>
      <c r="I116" s="1"/>
    </row>
    <row r="117" spans="2:9" x14ac:dyDescent="0.2">
      <c r="B117" s="9" t="str">
        <f>$B$33</f>
        <v>Science</v>
      </c>
      <c r="C117" s="22">
        <f t="shared" si="3"/>
        <v>8208256.8762840955</v>
      </c>
      <c r="D117" s="22">
        <f t="shared" si="3"/>
        <v>9244674.9121294916</v>
      </c>
      <c r="E117" s="22">
        <f t="shared" si="3"/>
        <v>5798613.858087589</v>
      </c>
      <c r="F117" s="22">
        <f t="shared" si="3"/>
        <v>6040608.2601104314</v>
      </c>
      <c r="G117" s="22">
        <f t="shared" si="3"/>
        <v>0</v>
      </c>
      <c r="H117" s="75">
        <f t="shared" si="4"/>
        <v>29292153.906611606</v>
      </c>
      <c r="I117" s="1"/>
    </row>
    <row r="118" spans="2:9" x14ac:dyDescent="0.2">
      <c r="B118" s="9" t="str">
        <f>$B$34</f>
        <v>Fine Arts</v>
      </c>
      <c r="C118" s="22">
        <f t="shared" si="3"/>
        <v>1719027</v>
      </c>
      <c r="D118" s="22">
        <f t="shared" si="3"/>
        <v>2621049</v>
      </c>
      <c r="E118" s="22">
        <f t="shared" si="3"/>
        <v>712043</v>
      </c>
      <c r="F118" s="22">
        <f t="shared" si="3"/>
        <v>931569</v>
      </c>
      <c r="G118" s="22">
        <f t="shared" si="3"/>
        <v>0</v>
      </c>
      <c r="H118" s="75">
        <f t="shared" si="4"/>
        <v>5983688</v>
      </c>
      <c r="I118" s="1"/>
    </row>
    <row r="119" spans="2:9" x14ac:dyDescent="0.2">
      <c r="B119" s="9" t="str">
        <f>$B$35</f>
        <v>Teacher Education</v>
      </c>
      <c r="C119" s="22">
        <f t="shared" si="3"/>
        <v>62936</v>
      </c>
      <c r="D119" s="22">
        <f t="shared" si="3"/>
        <v>382995</v>
      </c>
      <c r="E119" s="22">
        <f t="shared" si="3"/>
        <v>20132</v>
      </c>
      <c r="F119" s="22">
        <f t="shared" si="3"/>
        <v>4649</v>
      </c>
      <c r="G119" s="22">
        <f t="shared" si="3"/>
        <v>0</v>
      </c>
      <c r="H119" s="75">
        <f t="shared" si="4"/>
        <v>470712</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5010955.4563063458</v>
      </c>
      <c r="D121" s="22">
        <f t="shared" si="3"/>
        <v>10933303.553445617</v>
      </c>
      <c r="E121" s="22">
        <f t="shared" si="3"/>
        <v>10327197.237316215</v>
      </c>
      <c r="F121" s="22">
        <f t="shared" si="3"/>
        <v>11263786.136545863</v>
      </c>
      <c r="G121" s="22">
        <f t="shared" si="3"/>
        <v>0</v>
      </c>
      <c r="H121" s="75">
        <f t="shared" si="4"/>
        <v>37535242.383614041</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5007</v>
      </c>
      <c r="D125" s="22">
        <f t="shared" si="3"/>
        <v>39993</v>
      </c>
      <c r="E125" s="22">
        <f t="shared" si="3"/>
        <v>25609</v>
      </c>
      <c r="F125" s="22">
        <f t="shared" si="3"/>
        <v>0</v>
      </c>
      <c r="G125" s="22">
        <f t="shared" si="3"/>
        <v>0</v>
      </c>
      <c r="H125" s="75">
        <f t="shared" si="4"/>
        <v>70609</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45113</v>
      </c>
      <c r="D128" s="22">
        <f t="shared" si="3"/>
        <v>0</v>
      </c>
      <c r="E128" s="22">
        <f t="shared" si="3"/>
        <v>0</v>
      </c>
      <c r="F128" s="22">
        <f t="shared" si="3"/>
        <v>0</v>
      </c>
      <c r="G128" s="22">
        <f t="shared" si="3"/>
        <v>0</v>
      </c>
      <c r="H128" s="75">
        <f t="shared" si="4"/>
        <v>45113</v>
      </c>
      <c r="I128" s="1"/>
    </row>
    <row r="129" spans="2:12" x14ac:dyDescent="0.2">
      <c r="B129" s="9" t="str">
        <f>$B$45</f>
        <v>Health Services</v>
      </c>
      <c r="C129" s="22">
        <f t="shared" si="3"/>
        <v>109043</v>
      </c>
      <c r="D129" s="22">
        <f t="shared" si="3"/>
        <v>539311</v>
      </c>
      <c r="E129" s="22">
        <f t="shared" si="3"/>
        <v>1783133</v>
      </c>
      <c r="F129" s="22">
        <f t="shared" si="3"/>
        <v>791164</v>
      </c>
      <c r="G129" s="22">
        <f t="shared" si="3"/>
        <v>653520</v>
      </c>
      <c r="H129" s="75">
        <f t="shared" si="4"/>
        <v>3876171</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2573312.6652811556</v>
      </c>
      <c r="D131" s="22">
        <f t="shared" si="3"/>
        <v>9887597.7209844403</v>
      </c>
      <c r="E131" s="22">
        <f t="shared" si="3"/>
        <v>20008607.11955788</v>
      </c>
      <c r="F131" s="22">
        <f t="shared" si="3"/>
        <v>5784890.0029988457</v>
      </c>
      <c r="G131" s="22">
        <f t="shared" si="3"/>
        <v>0</v>
      </c>
      <c r="H131" s="75">
        <f t="shared" si="4"/>
        <v>38254407.508822322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148470</v>
      </c>
      <c r="E133" s="22">
        <f t="shared" si="5"/>
        <v>0</v>
      </c>
      <c r="F133" s="22">
        <f t="shared" si="5"/>
        <v>0</v>
      </c>
      <c r="G133" s="22">
        <f t="shared" si="5"/>
        <v>0</v>
      </c>
      <c r="H133" s="75">
        <f t="shared" si="4"/>
        <v>148470</v>
      </c>
      <c r="I133" s="1"/>
    </row>
    <row r="134" spans="2:12" x14ac:dyDescent="0.2">
      <c r="B134" s="9" t="str">
        <f>$B$50</f>
        <v>Technology</v>
      </c>
      <c r="C134" s="22">
        <f t="shared" si="5"/>
        <v>0</v>
      </c>
      <c r="D134" s="22">
        <f t="shared" si="5"/>
        <v>290404.887774918</v>
      </c>
      <c r="E134" s="22">
        <f t="shared" si="5"/>
        <v>165958</v>
      </c>
      <c r="F134" s="22">
        <f t="shared" si="5"/>
        <v>3045</v>
      </c>
      <c r="G134" s="22">
        <f t="shared" si="5"/>
        <v>0</v>
      </c>
      <c r="H134" s="75">
        <f t="shared" si="4"/>
        <v>459407.887774918</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24704791.452372704</v>
      </c>
      <c r="D136" s="40">
        <f>SUM(D116:D135)</f>
        <v>40157817.801585019</v>
      </c>
      <c r="E136" s="40">
        <f>SUM(E116:E135)</f>
        <v>42649114.174643204</v>
      </c>
      <c r="F136" s="40">
        <f>SUM(F116:F135)</f>
        <v>31618752.829302937</v>
      </c>
      <c r="G136" s="40">
        <f>SUM(G116:G135)</f>
        <v>653520</v>
      </c>
      <c r="H136" s="40">
        <f t="shared" si="4"/>
        <v>139783996.25790387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169533711.74209613</v>
      </c>
    </row>
    <row r="139" spans="2:12" ht="152.25" customHeight="1" thickBot="1" x14ac:dyDescent="0.25">
      <c r="B139" s="361" t="s">
        <v>234</v>
      </c>
      <c r="C139" s="361"/>
      <c r="D139" s="361"/>
      <c r="E139" s="361"/>
      <c r="F139" s="361"/>
      <c r="G139" s="361"/>
      <c r="H139" s="38"/>
    </row>
    <row r="140" spans="2:12" ht="36.75" customHeight="1" thickTop="1" x14ac:dyDescent="0.2">
      <c r="B140" s="380" t="s">
        <v>939</v>
      </c>
      <c r="C140" s="381"/>
      <c r="D140" s="381"/>
      <c r="E140" s="381"/>
      <c r="F140" s="382"/>
      <c r="G140" s="336" t="s">
        <v>2</v>
      </c>
      <c r="H140" s="80">
        <f>Data!QD4</f>
        <v>1</v>
      </c>
      <c r="I140" s="374" t="str">
        <f>IF(H140+H141=1,"","Error, the two cells on the left must equal 100%")</f>
        <v/>
      </c>
      <c r="L140" s="57"/>
    </row>
    <row r="141" spans="2:12" ht="35.25" customHeight="1" thickBot="1" x14ac:dyDescent="0.25">
      <c r="B141" s="383"/>
      <c r="C141" s="384"/>
      <c r="D141" s="384"/>
      <c r="E141" s="384"/>
      <c r="F141" s="385"/>
      <c r="G141" s="336" t="s">
        <v>3</v>
      </c>
      <c r="H141" s="337">
        <f>1-H140</f>
        <v>0</v>
      </c>
      <c r="I141" s="374"/>
    </row>
    <row r="142" spans="2:12" ht="43.5" thickBot="1" x14ac:dyDescent="0.25">
      <c r="B142" s="71" t="s">
        <v>32</v>
      </c>
      <c r="C142" s="72" t="s">
        <v>26</v>
      </c>
      <c r="D142" s="72" t="s">
        <v>27</v>
      </c>
      <c r="E142" s="72" t="s">
        <v>28</v>
      </c>
      <c r="F142" s="72" t="s">
        <v>29</v>
      </c>
      <c r="G142" s="335" t="s">
        <v>30</v>
      </c>
      <c r="H142" s="79" t="s">
        <v>6</v>
      </c>
      <c r="I142" s="73" t="s">
        <v>7</v>
      </c>
    </row>
    <row r="143" spans="2:12" x14ac:dyDescent="0.2">
      <c r="B143" s="9" t="str">
        <f>$B$32</f>
        <v>Liberal Arts</v>
      </c>
      <c r="C143" s="171">
        <f>Data!LN4</f>
        <v>8454782.7345300596</v>
      </c>
      <c r="D143" s="171">
        <f>Data!MH4</f>
        <v>7361878.5718620112</v>
      </c>
      <c r="E143" s="171">
        <f>Data!NB4</f>
        <v>4618225.5423228303</v>
      </c>
      <c r="F143" s="171">
        <f>Data!NV4</f>
        <v>8246056.504803936</v>
      </c>
      <c r="G143" s="171">
        <f>Data!OP4</f>
        <v>0</v>
      </c>
      <c r="H143" s="172">
        <f>Data!PJ4</f>
        <v>0</v>
      </c>
      <c r="I143" s="76">
        <f t="shared" ref="I143:I162" si="6">SUM(C143:H143)</f>
        <v>28680943.353518836</v>
      </c>
    </row>
    <row r="144" spans="2:12" x14ac:dyDescent="0.2">
      <c r="B144" s="9" t="str">
        <f>$B$33</f>
        <v>Science</v>
      </c>
      <c r="C144" s="171">
        <f>Data!LO4</f>
        <v>9955190.1114522833</v>
      </c>
      <c r="D144" s="171">
        <f>Data!MI4</f>
        <v>11212185.200335242</v>
      </c>
      <c r="E144" s="171">
        <f>Data!NC4</f>
        <v>7032711.5988476006</v>
      </c>
      <c r="F144" s="171">
        <f>Data!NW4</f>
        <v>7326208.7827631244</v>
      </c>
      <c r="G144" s="171">
        <f>Data!OQ4</f>
        <v>0</v>
      </c>
      <c r="H144" s="172">
        <f>Data!PK4</f>
        <v>0</v>
      </c>
      <c r="I144" s="76">
        <f t="shared" si="6"/>
        <v>35526295.693398252</v>
      </c>
    </row>
    <row r="145" spans="2:9" x14ac:dyDescent="0.2">
      <c r="B145" s="9" t="str">
        <f>$B$34</f>
        <v>Fine Arts</v>
      </c>
      <c r="C145" s="171">
        <f>Data!LP4</f>
        <v>2084881.2177362926</v>
      </c>
      <c r="D145" s="171">
        <f>Data!MJ4</f>
        <v>3178877.2549043689</v>
      </c>
      <c r="E145" s="171">
        <f>Data!ND4</f>
        <v>863584.50269867957</v>
      </c>
      <c r="F145" s="171">
        <f>Data!NX4</f>
        <v>1129831.4169151387</v>
      </c>
      <c r="G145" s="171">
        <f>Data!OR4</f>
        <v>0</v>
      </c>
      <c r="H145" s="172">
        <f>Data!PL4</f>
        <v>0</v>
      </c>
      <c r="I145" s="76">
        <f t="shared" si="6"/>
        <v>7257174.3922544792</v>
      </c>
    </row>
    <row r="146" spans="2:9" x14ac:dyDescent="0.2">
      <c r="B146" s="9" t="str">
        <f>$B$35</f>
        <v>Teacher Education</v>
      </c>
      <c r="C146" s="171">
        <f>Data!LQ4</f>
        <v>76330.438276682864</v>
      </c>
      <c r="D146" s="171">
        <f>Data!MK4</f>
        <v>464506.42252094432</v>
      </c>
      <c r="E146" s="171">
        <f>Data!NE4</f>
        <v>24416.619794492493</v>
      </c>
      <c r="F146" s="171">
        <f>Data!NY4</f>
        <v>5638.4296356345912</v>
      </c>
      <c r="G146" s="171">
        <f>Data!OS4</f>
        <v>0</v>
      </c>
      <c r="H146" s="172">
        <f>Data!PN4</f>
        <v>0</v>
      </c>
      <c r="I146" s="76">
        <f t="shared" si="6"/>
        <v>570891.91022775427</v>
      </c>
    </row>
    <row r="147" spans="2:9" x14ac:dyDescent="0.2">
      <c r="B147" s="9" t="str">
        <f>$B$36</f>
        <v>Agriculture</v>
      </c>
      <c r="C147" s="171">
        <f>Data!LR4</f>
        <v>0</v>
      </c>
      <c r="D147" s="171">
        <f>Data!ML4</f>
        <v>0</v>
      </c>
      <c r="E147" s="171">
        <f>Data!NF4</f>
        <v>0</v>
      </c>
      <c r="F147" s="171">
        <f>Data!NZ4</f>
        <v>0</v>
      </c>
      <c r="G147" s="171">
        <f>Data!OT4</f>
        <v>0</v>
      </c>
      <c r="H147" s="172">
        <f>Data!PM4</f>
        <v>0</v>
      </c>
      <c r="I147" s="76">
        <f t="shared" si="6"/>
        <v>0</v>
      </c>
    </row>
    <row r="148" spans="2:9" x14ac:dyDescent="0.2">
      <c r="B148" s="9" t="str">
        <f>$B$37</f>
        <v>Engineering</v>
      </c>
      <c r="C148" s="171">
        <f>Data!LS4</f>
        <v>6077418.745468392</v>
      </c>
      <c r="D148" s="171">
        <f>Data!MM4</f>
        <v>13260198.488091365</v>
      </c>
      <c r="E148" s="171">
        <f>Data!NG4</f>
        <v>12525096.785529669</v>
      </c>
      <c r="F148" s="171">
        <f>Data!OA4</f>
        <v>13661016.468434125</v>
      </c>
      <c r="G148" s="171">
        <f>Data!OU4</f>
        <v>0</v>
      </c>
      <c r="H148" s="172">
        <f>Data!PO4</f>
        <v>0</v>
      </c>
      <c r="I148" s="76">
        <f t="shared" si="6"/>
        <v>45523730.487523556</v>
      </c>
    </row>
    <row r="149" spans="2:9" x14ac:dyDescent="0.2">
      <c r="B149" s="9" t="str">
        <f>$B$38</f>
        <v>Home Economics</v>
      </c>
      <c r="C149" s="171">
        <f>Data!LT4</f>
        <v>0</v>
      </c>
      <c r="D149" s="171">
        <f>Data!MN4</f>
        <v>0</v>
      </c>
      <c r="E149" s="171">
        <f>Data!NH4</f>
        <v>0</v>
      </c>
      <c r="F149" s="171">
        <f>Data!OB4</f>
        <v>0</v>
      </c>
      <c r="G149" s="171">
        <f>Data!OV4</f>
        <v>0</v>
      </c>
      <c r="H149" s="172">
        <f>Data!PP4</f>
        <v>0</v>
      </c>
      <c r="I149" s="76">
        <f t="shared" si="6"/>
        <v>0</v>
      </c>
    </row>
    <row r="150" spans="2:9" x14ac:dyDescent="0.2">
      <c r="B150" s="9" t="str">
        <f>$B$39</f>
        <v>Law</v>
      </c>
      <c r="C150" s="171">
        <f>Data!LU4</f>
        <v>0</v>
      </c>
      <c r="D150" s="171">
        <f>Data!MO4</f>
        <v>0</v>
      </c>
      <c r="E150" s="171">
        <f>Data!NI4</f>
        <v>0</v>
      </c>
      <c r="F150" s="171">
        <f>Data!OC4</f>
        <v>0</v>
      </c>
      <c r="G150" s="171">
        <f>Data!OW4</f>
        <v>0</v>
      </c>
      <c r="H150" s="172">
        <f>Data!PQ4</f>
        <v>0</v>
      </c>
      <c r="I150" s="76">
        <f t="shared" si="6"/>
        <v>0</v>
      </c>
    </row>
    <row r="151" spans="2:9" x14ac:dyDescent="0.2">
      <c r="B151" s="9" t="str">
        <f>$B$40</f>
        <v>Social Service</v>
      </c>
      <c r="C151" s="171">
        <f>Data!LV4</f>
        <v>0</v>
      </c>
      <c r="D151" s="171">
        <f>Data!MP4</f>
        <v>0</v>
      </c>
      <c r="E151" s="171">
        <f>Data!NJ4</f>
        <v>0</v>
      </c>
      <c r="F151" s="171">
        <f>Data!OD4</f>
        <v>0</v>
      </c>
      <c r="G151" s="171">
        <f>Data!OX4</f>
        <v>0</v>
      </c>
      <c r="H151" s="172">
        <f>Data!PR4</f>
        <v>0</v>
      </c>
      <c r="I151" s="76">
        <f t="shared" si="6"/>
        <v>0</v>
      </c>
    </row>
    <row r="152" spans="2:9" x14ac:dyDescent="0.2">
      <c r="B152" s="9" t="str">
        <f>$B$41</f>
        <v>Library Science</v>
      </c>
      <c r="C152" s="171">
        <f>Data!LW4</f>
        <v>6072.6214638895235</v>
      </c>
      <c r="D152" s="171">
        <f>Data!MQ4</f>
        <v>48504.563651954013</v>
      </c>
      <c r="E152" s="171">
        <f>Data!NK4</f>
        <v>31059.269636258603</v>
      </c>
      <c r="F152" s="171">
        <f>Data!OE4</f>
        <v>0</v>
      </c>
      <c r="G152" s="171">
        <f>Data!OY4</f>
        <v>0</v>
      </c>
      <c r="H152" s="172">
        <f>Data!PS4</f>
        <v>0</v>
      </c>
      <c r="I152" s="76">
        <f t="shared" si="6"/>
        <v>85636.454752102145</v>
      </c>
    </row>
    <row r="153" spans="2:9" x14ac:dyDescent="0.2">
      <c r="B153" s="9" t="str">
        <f>$B$42</f>
        <v>Veterinary Science</v>
      </c>
      <c r="C153" s="171">
        <f>Data!LX4</f>
        <v>0</v>
      </c>
      <c r="D153" s="171">
        <f>Data!MR4</f>
        <v>0</v>
      </c>
      <c r="E153" s="171">
        <f>Data!NL4</f>
        <v>0</v>
      </c>
      <c r="F153" s="171">
        <f>Data!OF4</f>
        <v>0</v>
      </c>
      <c r="G153" s="171">
        <f>Data!OZ4</f>
        <v>0</v>
      </c>
      <c r="H153" s="172">
        <f>Data!PT4</f>
        <v>0</v>
      </c>
      <c r="I153" s="76">
        <f t="shared" si="6"/>
        <v>0</v>
      </c>
    </row>
    <row r="154" spans="2:9" x14ac:dyDescent="0.2">
      <c r="B154" s="9" t="str">
        <f>$B$43</f>
        <v>Vocational Training</v>
      </c>
      <c r="C154" s="171">
        <f>Data!LY4</f>
        <v>0</v>
      </c>
      <c r="D154" s="171">
        <f>Data!MS4</f>
        <v>0</v>
      </c>
      <c r="E154" s="171">
        <f>Data!NM4</f>
        <v>0</v>
      </c>
      <c r="F154" s="171">
        <f>Data!OG4</f>
        <v>0</v>
      </c>
      <c r="G154" s="171">
        <f>Data!PA4</f>
        <v>0</v>
      </c>
      <c r="H154" s="172">
        <f>Data!PU4</f>
        <v>0</v>
      </c>
      <c r="I154" s="76">
        <f t="shared" si="6"/>
        <v>0</v>
      </c>
    </row>
    <row r="155" spans="2:9" x14ac:dyDescent="0.2">
      <c r="B155" s="9" t="str">
        <f>$B$44</f>
        <v>Physical Training</v>
      </c>
      <c r="C155" s="171">
        <f>Data!LZ4</f>
        <v>54714.2344918011</v>
      </c>
      <c r="D155" s="171">
        <f>Data!MT4</f>
        <v>0</v>
      </c>
      <c r="E155" s="171">
        <f>Data!NN4</f>
        <v>0</v>
      </c>
      <c r="F155" s="171">
        <f>Data!OH4</f>
        <v>0</v>
      </c>
      <c r="G155" s="171">
        <f>Data!PB4</f>
        <v>0</v>
      </c>
      <c r="H155" s="172">
        <f>Data!PV4</f>
        <v>0</v>
      </c>
      <c r="I155" s="76">
        <f t="shared" si="6"/>
        <v>54714.2344918011</v>
      </c>
    </row>
    <row r="156" spans="2:9" x14ac:dyDescent="0.2">
      <c r="B156" s="9" t="str">
        <f>$B$45</f>
        <v>Health Services</v>
      </c>
      <c r="C156" s="171">
        <f>Data!MA4</f>
        <v>132250.22214637615</v>
      </c>
      <c r="D156" s="171">
        <f>Data!MU4</f>
        <v>654090.58404468209</v>
      </c>
      <c r="E156" s="171">
        <f>Data!NO4</f>
        <v>2162630.6628259877</v>
      </c>
      <c r="F156" s="171">
        <f>Data!OI4</f>
        <v>959544.53522202745</v>
      </c>
      <c r="G156" s="171">
        <f>Data!PC4</f>
        <v>792606.26704235713</v>
      </c>
      <c r="H156" s="172">
        <f>Data!PW4</f>
        <v>0</v>
      </c>
      <c r="I156" s="76">
        <f t="shared" si="6"/>
        <v>4701122.2712814305</v>
      </c>
    </row>
    <row r="157" spans="2:9" x14ac:dyDescent="0.2">
      <c r="B157" s="9" t="str">
        <f>$B$46</f>
        <v>Pharmacy</v>
      </c>
      <c r="C157" s="171">
        <f>Data!MB4</f>
        <v>0</v>
      </c>
      <c r="D157" s="171">
        <f>Data!MV4</f>
        <v>0</v>
      </c>
      <c r="E157" s="171">
        <f>Data!NP4</f>
        <v>0</v>
      </c>
      <c r="F157" s="171">
        <f>Data!OJ4</f>
        <v>0</v>
      </c>
      <c r="G157" s="171">
        <f>Data!PD4</f>
        <v>0</v>
      </c>
      <c r="H157" s="172">
        <f>Data!PX4</f>
        <v>0</v>
      </c>
      <c r="I157" s="76">
        <f t="shared" si="6"/>
        <v>0</v>
      </c>
    </row>
    <row r="158" spans="2:9" x14ac:dyDescent="0.2">
      <c r="B158" s="9" t="str">
        <f>$B$47</f>
        <v>Business Administration</v>
      </c>
      <c r="C158" s="171">
        <f>Data!MC4</f>
        <v>3120981.3709776523</v>
      </c>
      <c r="D158" s="171">
        <f>Data!MW4</f>
        <v>11991938.914870232</v>
      </c>
      <c r="E158" s="171">
        <f>Data!NQ4</f>
        <v>24266965.659428786</v>
      </c>
      <c r="F158" s="171">
        <f>Data!OK4</f>
        <v>7016066.945965793</v>
      </c>
      <c r="G158" s="171">
        <f>Data!PE4</f>
        <v>0</v>
      </c>
      <c r="H158" s="172">
        <f>Data!PY4</f>
        <v>0</v>
      </c>
      <c r="I158" s="76">
        <f t="shared" si="6"/>
        <v>46395952.891242459</v>
      </c>
    </row>
    <row r="159" spans="2:9" x14ac:dyDescent="0.2">
      <c r="B159" s="9" t="str">
        <f>$B$48</f>
        <v>Optometry</v>
      </c>
      <c r="C159" s="171">
        <f>Data!MD4</f>
        <v>0</v>
      </c>
      <c r="D159" s="171">
        <f>Data!MX4</f>
        <v>0</v>
      </c>
      <c r="E159" s="171">
        <f>Data!NR4</f>
        <v>0</v>
      </c>
      <c r="F159" s="171">
        <f>Data!OL4</f>
        <v>0</v>
      </c>
      <c r="G159" s="171">
        <f>Data!PF4</f>
        <v>0</v>
      </c>
      <c r="H159" s="172">
        <f>Data!PZ4</f>
        <v>0</v>
      </c>
      <c r="I159" s="76">
        <f t="shared" si="6"/>
        <v>0</v>
      </c>
    </row>
    <row r="160" spans="2:9" x14ac:dyDescent="0.2">
      <c r="B160" s="9" t="str">
        <f>$B$49</f>
        <v>Teacher Ed-Practice Teaching</v>
      </c>
      <c r="C160" s="171">
        <f>Data!ME4</f>
        <v>0</v>
      </c>
      <c r="D160" s="171">
        <f>Data!MY4</f>
        <v>180068.32609220644</v>
      </c>
      <c r="E160" s="171">
        <f>Data!NS4</f>
        <v>0</v>
      </c>
      <c r="F160" s="171">
        <f>Data!OM4</f>
        <v>0</v>
      </c>
      <c r="G160" s="171">
        <f>Data!PG4</f>
        <v>0</v>
      </c>
      <c r="H160" s="172">
        <f>Data!QA4</f>
        <v>0</v>
      </c>
      <c r="I160" s="76">
        <f t="shared" si="6"/>
        <v>180068.32609220644</v>
      </c>
    </row>
    <row r="161" spans="2:10" x14ac:dyDescent="0.2">
      <c r="B161" s="9" t="str">
        <f>$B$50</f>
        <v>Technology</v>
      </c>
      <c r="C161" s="171">
        <f>Data!MF4</f>
        <v>0</v>
      </c>
      <c r="D161" s="171">
        <f>Data!MZ4</f>
        <v>352210.69596972148</v>
      </c>
      <c r="E161" s="171">
        <f>Data!NT4</f>
        <v>201278.23305455915</v>
      </c>
      <c r="F161" s="171">
        <f>Data!ON4</f>
        <v>3693.0561928387456</v>
      </c>
      <c r="G161" s="171">
        <f>Data!PH4</f>
        <v>0</v>
      </c>
      <c r="H161" s="172">
        <f>Data!QB4</f>
        <v>0</v>
      </c>
      <c r="I161" s="76">
        <f t="shared" si="6"/>
        <v>557181.98521711933</v>
      </c>
    </row>
    <row r="162" spans="2:10" x14ac:dyDescent="0.2">
      <c r="B162" s="9" t="str">
        <f>$B$51</f>
        <v>Nursing</v>
      </c>
      <c r="C162" s="171">
        <f>Data!MG4</f>
        <v>0</v>
      </c>
      <c r="D162" s="171">
        <f>Data!NA4</f>
        <v>0</v>
      </c>
      <c r="E162" s="171">
        <f>Data!NU4</f>
        <v>0</v>
      </c>
      <c r="F162" s="171">
        <f>Data!OO4</f>
        <v>0</v>
      </c>
      <c r="G162" s="171">
        <f>Data!PI4</f>
        <v>0</v>
      </c>
      <c r="H162" s="172">
        <f>Data!QC4</f>
        <v>0</v>
      </c>
      <c r="I162" s="76">
        <f t="shared" si="6"/>
        <v>0</v>
      </c>
    </row>
    <row r="163" spans="2:10" ht="15" thickBot="1" x14ac:dyDescent="0.25">
      <c r="B163" s="39" t="str">
        <f>$B$52</f>
        <v>Totals</v>
      </c>
      <c r="C163" s="40">
        <f t="shared" ref="C163:H163" si="7">SUM(C143:C162)</f>
        <v>29962621.696543433</v>
      </c>
      <c r="D163" s="40">
        <f t="shared" si="7"/>
        <v>48704459.022342727</v>
      </c>
      <c r="E163" s="40">
        <f t="shared" si="7"/>
        <v>51725968.874138854</v>
      </c>
      <c r="F163" s="40">
        <f t="shared" si="7"/>
        <v>38348056.139932618</v>
      </c>
      <c r="G163" s="41">
        <f t="shared" si="7"/>
        <v>792606.26704235713</v>
      </c>
      <c r="H163" s="77">
        <f t="shared" si="7"/>
        <v>0</v>
      </c>
      <c r="I163" s="76">
        <f>SUM(I143:I162)</f>
        <v>169533712</v>
      </c>
    </row>
    <row r="164" spans="2:10" ht="15" thickTop="1" x14ac:dyDescent="0.2">
      <c r="B164" s="14"/>
      <c r="C164" s="46"/>
      <c r="D164" s="46"/>
      <c r="E164" s="46"/>
      <c r="F164" s="46"/>
      <c r="G164" s="46"/>
      <c r="H164" s="47"/>
      <c r="I164" s="48"/>
    </row>
    <row r="165" spans="2:10" x14ac:dyDescent="0.2">
      <c r="B165" s="365" t="s">
        <v>68</v>
      </c>
      <c r="C165" s="365"/>
      <c r="D165" s="365"/>
      <c r="E165" s="365"/>
      <c r="F165" s="365"/>
      <c r="G165" s="365"/>
      <c r="H165" s="78"/>
      <c r="I165" s="78"/>
    </row>
    <row r="166" spans="2:10" ht="43.5" customHeight="1" thickBot="1" x14ac:dyDescent="0.25">
      <c r="B166" s="372" t="s">
        <v>43</v>
      </c>
      <c r="C166" s="372"/>
      <c r="D166" s="372"/>
      <c r="E166" s="372"/>
      <c r="F166" s="372"/>
      <c r="G166" s="372"/>
      <c r="H166" s="55"/>
    </row>
    <row r="167" spans="2:10" ht="15" thickBot="1" x14ac:dyDescent="0.25">
      <c r="B167" s="68" t="s">
        <v>32</v>
      </c>
      <c r="C167" s="69" t="s">
        <v>26</v>
      </c>
      <c r="D167" s="69" t="s">
        <v>27</v>
      </c>
      <c r="E167" s="69" t="s">
        <v>28</v>
      </c>
      <c r="F167" s="69" t="s">
        <v>29</v>
      </c>
      <c r="G167" s="69" t="s">
        <v>30</v>
      </c>
      <c r="H167" s="70" t="s">
        <v>1</v>
      </c>
      <c r="I167" s="1"/>
    </row>
    <row r="168" spans="2:10" x14ac:dyDescent="0.2">
      <c r="B168" s="9" t="str">
        <f>$B$32</f>
        <v>Liberal Arts</v>
      </c>
      <c r="C168" s="21">
        <f t="shared" ref="C168:G183" si="8">C143+$H$140*IF($H116=0,0,$H143*C116/$H116)+IF($H32=0,0,$H$141*$H143*C32/$H32)</f>
        <v>8454782.7345300596</v>
      </c>
      <c r="D168" s="21">
        <f t="shared" si="8"/>
        <v>7361878.5718620112</v>
      </c>
      <c r="E168" s="21">
        <f t="shared" si="8"/>
        <v>4618225.5423228303</v>
      </c>
      <c r="F168" s="21">
        <f t="shared" si="8"/>
        <v>8246056.504803936</v>
      </c>
      <c r="G168" s="21">
        <f t="shared" si="8"/>
        <v>0</v>
      </c>
      <c r="H168" s="40">
        <f t="shared" ref="H168:H188" si="9">SUM(C168:G168)</f>
        <v>28680943.353518836</v>
      </c>
      <c r="I168" s="56"/>
      <c r="J168" s="57"/>
    </row>
    <row r="169" spans="2:10" x14ac:dyDescent="0.2">
      <c r="B169" s="9" t="str">
        <f>$B$33</f>
        <v>Science</v>
      </c>
      <c r="C169" s="22">
        <f t="shared" si="8"/>
        <v>9955190.1114522833</v>
      </c>
      <c r="D169" s="22">
        <f t="shared" si="8"/>
        <v>11212185.200335242</v>
      </c>
      <c r="E169" s="22">
        <f t="shared" si="8"/>
        <v>7032711.5988476006</v>
      </c>
      <c r="F169" s="22">
        <f t="shared" si="8"/>
        <v>7326208.7827631244</v>
      </c>
      <c r="G169" s="22">
        <f t="shared" si="8"/>
        <v>0</v>
      </c>
      <c r="H169" s="75">
        <f t="shared" si="9"/>
        <v>35526295.693398252</v>
      </c>
      <c r="I169" s="56"/>
      <c r="J169" s="57"/>
    </row>
    <row r="170" spans="2:10" x14ac:dyDescent="0.2">
      <c r="B170" s="9" t="str">
        <f>$B$34</f>
        <v>Fine Arts</v>
      </c>
      <c r="C170" s="22">
        <f t="shared" si="8"/>
        <v>2084881.2177362926</v>
      </c>
      <c r="D170" s="22">
        <f t="shared" si="8"/>
        <v>3178877.2549043689</v>
      </c>
      <c r="E170" s="22">
        <f t="shared" si="8"/>
        <v>863584.50269867957</v>
      </c>
      <c r="F170" s="22">
        <f t="shared" si="8"/>
        <v>1129831.4169151387</v>
      </c>
      <c r="G170" s="22">
        <f t="shared" si="8"/>
        <v>0</v>
      </c>
      <c r="H170" s="75">
        <f t="shared" si="9"/>
        <v>7257174.3922544792</v>
      </c>
      <c r="I170" s="56"/>
      <c r="J170" s="57"/>
    </row>
    <row r="171" spans="2:10" x14ac:dyDescent="0.2">
      <c r="B171" s="9" t="str">
        <f>$B$35</f>
        <v>Teacher Education</v>
      </c>
      <c r="C171" s="22">
        <f t="shared" si="8"/>
        <v>76330.438276682864</v>
      </c>
      <c r="D171" s="22">
        <f t="shared" si="8"/>
        <v>464506.42252094432</v>
      </c>
      <c r="E171" s="22">
        <f t="shared" si="8"/>
        <v>24416.619794492493</v>
      </c>
      <c r="F171" s="22">
        <f t="shared" si="8"/>
        <v>5638.4296356345912</v>
      </c>
      <c r="G171" s="22">
        <f t="shared" si="8"/>
        <v>0</v>
      </c>
      <c r="H171" s="75">
        <f t="shared" si="9"/>
        <v>570891.91022775427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6077418.745468392</v>
      </c>
      <c r="D173" s="22">
        <f t="shared" si="8"/>
        <v>13260198.488091365</v>
      </c>
      <c r="E173" s="22">
        <f t="shared" si="8"/>
        <v>12525096.785529669</v>
      </c>
      <c r="F173" s="22">
        <f t="shared" si="8"/>
        <v>13661016.468434125</v>
      </c>
      <c r="G173" s="22">
        <f t="shared" si="8"/>
        <v>0</v>
      </c>
      <c r="H173" s="75">
        <f t="shared" si="9"/>
        <v>45523730.487523556</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6072.6214638895235</v>
      </c>
      <c r="D177" s="22">
        <f t="shared" si="8"/>
        <v>48504.563651954013</v>
      </c>
      <c r="E177" s="22">
        <f t="shared" si="8"/>
        <v>31059.269636258603</v>
      </c>
      <c r="F177" s="22">
        <f t="shared" si="8"/>
        <v>0</v>
      </c>
      <c r="G177" s="22">
        <f t="shared" si="8"/>
        <v>0</v>
      </c>
      <c r="H177" s="75">
        <f t="shared" si="9"/>
        <v>85636.454752102145</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54714.2344918011</v>
      </c>
      <c r="D180" s="22">
        <f t="shared" si="8"/>
        <v>0</v>
      </c>
      <c r="E180" s="22">
        <f t="shared" si="8"/>
        <v>0</v>
      </c>
      <c r="F180" s="22">
        <f t="shared" si="8"/>
        <v>0</v>
      </c>
      <c r="G180" s="22">
        <f t="shared" si="8"/>
        <v>0</v>
      </c>
      <c r="H180" s="75">
        <f t="shared" si="9"/>
        <v>54714.2344918011</v>
      </c>
      <c r="I180" s="56"/>
      <c r="J180" s="57"/>
    </row>
    <row r="181" spans="2:10" x14ac:dyDescent="0.2">
      <c r="B181" s="9" t="str">
        <f>$B$45</f>
        <v>Health Services</v>
      </c>
      <c r="C181" s="22">
        <f t="shared" si="8"/>
        <v>132250.22214637615</v>
      </c>
      <c r="D181" s="22">
        <f t="shared" si="8"/>
        <v>654090.58404468209</v>
      </c>
      <c r="E181" s="22">
        <f t="shared" si="8"/>
        <v>2162630.6628259877</v>
      </c>
      <c r="F181" s="22">
        <f t="shared" si="8"/>
        <v>959544.53522202745</v>
      </c>
      <c r="G181" s="22">
        <f t="shared" si="8"/>
        <v>792606.26704235713</v>
      </c>
      <c r="H181" s="75">
        <f t="shared" si="9"/>
        <v>4701122.2712814305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3120981.3709776523</v>
      </c>
      <c r="D183" s="22">
        <f t="shared" si="8"/>
        <v>11991938.914870232</v>
      </c>
      <c r="E183" s="22">
        <f t="shared" si="8"/>
        <v>24266965.659428786</v>
      </c>
      <c r="F183" s="22">
        <f t="shared" si="8"/>
        <v>7016066.945965793</v>
      </c>
      <c r="G183" s="22">
        <f t="shared" si="8"/>
        <v>0</v>
      </c>
      <c r="H183" s="75">
        <f t="shared" si="9"/>
        <v>46395952.891242459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180068.32609220644</v>
      </c>
      <c r="E185" s="22">
        <f t="shared" si="10"/>
        <v>0</v>
      </c>
      <c r="F185" s="22">
        <f t="shared" si="10"/>
        <v>0</v>
      </c>
      <c r="G185" s="22">
        <f t="shared" si="10"/>
        <v>0</v>
      </c>
      <c r="H185" s="75">
        <f t="shared" si="9"/>
        <v>180068.32609220644</v>
      </c>
      <c r="I185" s="56"/>
      <c r="J185" s="57"/>
    </row>
    <row r="186" spans="2:10" x14ac:dyDescent="0.2">
      <c r="B186" s="9" t="str">
        <f>$B$50</f>
        <v>Technology</v>
      </c>
      <c r="C186" s="22">
        <f t="shared" si="10"/>
        <v>0</v>
      </c>
      <c r="D186" s="22">
        <f t="shared" si="10"/>
        <v>352210.69596972148</v>
      </c>
      <c r="E186" s="22">
        <f t="shared" si="10"/>
        <v>201278.23305455915</v>
      </c>
      <c r="F186" s="22">
        <f t="shared" si="10"/>
        <v>3693.0561928387456</v>
      </c>
      <c r="G186" s="22">
        <f t="shared" si="10"/>
        <v>0</v>
      </c>
      <c r="H186" s="75">
        <f t="shared" si="9"/>
        <v>557181.98521711933</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29962621.696543433</v>
      </c>
      <c r="D188" s="40">
        <f>SUM(D168:D187)</f>
        <v>48704459.022342727</v>
      </c>
      <c r="E188" s="40">
        <f>SUM(E168:E187)</f>
        <v>51725968.874138854</v>
      </c>
      <c r="F188" s="40">
        <f>SUM(F168:F187)</f>
        <v>38348056.139932618</v>
      </c>
      <c r="G188" s="40">
        <f>SUM(G168:G187)</f>
        <v>792606.26704235713</v>
      </c>
      <c r="H188" s="40">
        <f t="shared" si="9"/>
        <v>169533712.00000003</v>
      </c>
      <c r="I188" s="56"/>
      <c r="J188" s="57"/>
    </row>
    <row r="189" spans="2:10" x14ac:dyDescent="0.2">
      <c r="B189" s="50"/>
      <c r="C189" s="46"/>
      <c r="D189" s="46"/>
      <c r="E189" s="46"/>
      <c r="F189" s="46"/>
      <c r="G189" s="46"/>
      <c r="H189" s="47"/>
      <c r="I189" s="1"/>
    </row>
    <row r="190" spans="2:10" x14ac:dyDescent="0.2">
      <c r="B190" s="370" t="s">
        <v>35</v>
      </c>
      <c r="C190" s="370"/>
      <c r="D190" s="370"/>
      <c r="E190" s="370"/>
      <c r="F190" s="370"/>
      <c r="G190" s="370"/>
      <c r="H190" s="17">
        <f>H15</f>
        <v>66390206</v>
      </c>
    </row>
    <row r="191" spans="2:10" ht="43.5" customHeight="1" thickBot="1" x14ac:dyDescent="0.25">
      <c r="B191" s="361" t="s">
        <v>235</v>
      </c>
      <c r="C191" s="361"/>
      <c r="D191" s="361"/>
      <c r="E191" s="361"/>
      <c r="F191" s="361"/>
      <c r="G191" s="361"/>
      <c r="H191" s="361"/>
    </row>
    <row r="192" spans="2:10" ht="15" thickBot="1" x14ac:dyDescent="0.25">
      <c r="B192" s="68" t="s">
        <v>32</v>
      </c>
      <c r="C192" s="69" t="s">
        <v>26</v>
      </c>
      <c r="D192" s="69" t="s">
        <v>27</v>
      </c>
      <c r="E192" s="69" t="s">
        <v>28</v>
      </c>
      <c r="F192" s="69" t="s">
        <v>29</v>
      </c>
      <c r="G192" s="69" t="s">
        <v>30</v>
      </c>
      <c r="H192" s="70" t="s">
        <v>1</v>
      </c>
      <c r="I192" s="1"/>
    </row>
    <row r="193" spans="2:9" x14ac:dyDescent="0.2">
      <c r="B193" s="9" t="str">
        <f>$B$32</f>
        <v>Liberal Arts</v>
      </c>
      <c r="C193" s="42">
        <f t="shared" ref="C193:G208" si="11">$H$190*IF($H$136=0,0,C116/$H$136)</f>
        <v>3310933.0339601953</v>
      </c>
      <c r="D193" s="42">
        <f t="shared" si="11"/>
        <v>2882946.5783944186</v>
      </c>
      <c r="E193" s="42">
        <f t="shared" si="11"/>
        <v>1808519.034310264</v>
      </c>
      <c r="F193" s="42">
        <f t="shared" si="11"/>
        <v>3229194.8520632484</v>
      </c>
      <c r="G193" s="42">
        <f t="shared" si="11"/>
        <v>0</v>
      </c>
      <c r="H193" s="42">
        <f>SUM(C193:G193)</f>
        <v>11231593.498728126</v>
      </c>
      <c r="I193" s="1"/>
    </row>
    <row r="194" spans="2:9" x14ac:dyDescent="0.2">
      <c r="B194" s="9" t="str">
        <f>$B$33</f>
        <v>Science</v>
      </c>
      <c r="C194" s="43">
        <f t="shared" si="11"/>
        <v>3898499.6816944587</v>
      </c>
      <c r="D194" s="43">
        <f t="shared" si="11"/>
        <v>4390744.9225225952</v>
      </c>
      <c r="E194" s="43">
        <f t="shared" si="11"/>
        <v>2754043.2299747057</v>
      </c>
      <c r="F194" s="43">
        <f t="shared" si="11"/>
        <v>2868978.1197420666</v>
      </c>
      <c r="G194" s="43">
        <f t="shared" si="11"/>
        <v>0</v>
      </c>
      <c r="H194" s="43">
        <f t="shared" ref="H194:H213" si="12">SUM(C194:G194)</f>
        <v>13912265.953933828</v>
      </c>
      <c r="I194" s="1"/>
    </row>
    <row r="195" spans="2:9" x14ac:dyDescent="0.2">
      <c r="B195" s="9" t="str">
        <f>$B$34</f>
        <v>Fine Arts</v>
      </c>
      <c r="C195" s="43">
        <f t="shared" si="11"/>
        <v>816449.37693007826</v>
      </c>
      <c r="D195" s="43">
        <f t="shared" si="11"/>
        <v>1244863.4157306456</v>
      </c>
      <c r="E195" s="43">
        <f t="shared" si="11"/>
        <v>338183.7886766314</v>
      </c>
      <c r="F195" s="43">
        <f t="shared" si="11"/>
        <v>442447.34353641683</v>
      </c>
      <c r="G195" s="43">
        <f t="shared" si="11"/>
        <v>0</v>
      </c>
      <c r="H195" s="43">
        <f t="shared" si="12"/>
        <v>2841943.9248737721</v>
      </c>
      <c r="I195" s="1"/>
    </row>
    <row r="196" spans="2:9" x14ac:dyDescent="0.2">
      <c r="B196" s="9" t="str">
        <f>$B$35</f>
        <v>Teacher Education</v>
      </c>
      <c r="C196" s="43">
        <f t="shared" si="11"/>
        <v>29891.361791566625</v>
      </c>
      <c r="D196" s="43">
        <f t="shared" si="11"/>
        <v>181902.91898692417</v>
      </c>
      <c r="E196" s="43">
        <f t="shared" si="11"/>
        <v>9561.6641602233904</v>
      </c>
      <c r="F196" s="43">
        <f t="shared" si="11"/>
        <v>2208.0357977785884</v>
      </c>
      <c r="G196" s="43">
        <f t="shared" si="11"/>
        <v>0</v>
      </c>
      <c r="H196" s="43">
        <f t="shared" si="12"/>
        <v>223563.98073649275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2379946.0160461073</v>
      </c>
      <c r="D198" s="43">
        <f t="shared" si="11"/>
        <v>5192756.6431464329</v>
      </c>
      <c r="E198" s="43">
        <f t="shared" si="11"/>
        <v>4904887.3286113888</v>
      </c>
      <c r="F198" s="43">
        <f t="shared" si="11"/>
        <v>5349718.8659960097</v>
      </c>
      <c r="G198" s="43">
        <f t="shared" si="11"/>
        <v>0</v>
      </c>
      <c r="H198" s="43">
        <f t="shared" si="12"/>
        <v>17827308.853799939</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2378.0673778183245</v>
      </c>
      <c r="D202" s="43">
        <f t="shared" si="11"/>
        <v>18994.617264047985</v>
      </c>
      <c r="E202" s="43">
        <f t="shared" si="11"/>
        <v>12162.95735541232</v>
      </c>
      <c r="F202" s="43">
        <f t="shared" si="11"/>
        <v>0</v>
      </c>
      <c r="G202" s="43">
        <f t="shared" si="11"/>
        <v>0</v>
      </c>
      <c r="H202" s="43">
        <f t="shared" si="12"/>
        <v>33535.641997278632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21426.353827744777</v>
      </c>
      <c r="D205" s="43">
        <f t="shared" si="11"/>
        <v>0</v>
      </c>
      <c r="E205" s="43">
        <f t="shared" si="11"/>
        <v>0</v>
      </c>
      <c r="F205" s="43">
        <f t="shared" si="11"/>
        <v>0</v>
      </c>
      <c r="G205" s="43">
        <f t="shared" si="11"/>
        <v>0</v>
      </c>
      <c r="H205" s="43">
        <f t="shared" si="12"/>
        <v>21426.353827744777</v>
      </c>
      <c r="I205" s="1"/>
    </row>
    <row r="206" spans="2:9" x14ac:dyDescent="0.2">
      <c r="B206" s="9" t="str">
        <f>$B$45</f>
        <v>Health Services</v>
      </c>
      <c r="C206" s="43">
        <f t="shared" si="11"/>
        <v>51789.814475622843</v>
      </c>
      <c r="D206" s="43">
        <f t="shared" si="11"/>
        <v>256144.97615310136</v>
      </c>
      <c r="E206" s="43">
        <f t="shared" si="11"/>
        <v>846896.42852233339</v>
      </c>
      <c r="F206" s="43">
        <f t="shared" si="11"/>
        <v>375762.19271105598</v>
      </c>
      <c r="G206" s="43">
        <f t="shared" si="11"/>
        <v>310388.37482561049</v>
      </c>
      <c r="H206" s="43">
        <f t="shared" si="12"/>
        <v>1840981.7866877241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1222191.1128883248</v>
      </c>
      <c r="D208" s="43">
        <f t="shared" si="11"/>
        <v>4696100.176805255</v>
      </c>
      <c r="E208" s="43">
        <f t="shared" si="11"/>
        <v>9503058.8908735923</v>
      </c>
      <c r="F208" s="43">
        <f t="shared" si="11"/>
        <v>2747525.1049328754</v>
      </c>
      <c r="G208" s="43">
        <f t="shared" si="11"/>
        <v>0</v>
      </c>
      <c r="H208" s="43">
        <f t="shared" si="12"/>
        <v>18168875.285500046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70515.610861730922</v>
      </c>
      <c r="E210" s="43">
        <f t="shared" si="13"/>
        <v>0</v>
      </c>
      <c r="F210" s="43">
        <f t="shared" si="13"/>
        <v>0</v>
      </c>
      <c r="G210" s="43">
        <f t="shared" si="13"/>
        <v>0</v>
      </c>
      <c r="H210" s="43">
        <f t="shared" si="12"/>
        <v>70515.610861730922</v>
      </c>
      <c r="I210" s="1"/>
    </row>
    <row r="211" spans="2:9" x14ac:dyDescent="0.2">
      <c r="B211" s="9" t="str">
        <f>$B$50</f>
        <v>Technology</v>
      </c>
      <c r="C211" s="43">
        <f t="shared" si="13"/>
        <v>0</v>
      </c>
      <c r="D211" s="43">
        <f t="shared" si="13"/>
        <v>137927.37966377553</v>
      </c>
      <c r="E211" s="43">
        <f t="shared" si="13"/>
        <v>78821.511062107762</v>
      </c>
      <c r="F211" s="43">
        <f t="shared" si="13"/>
        <v>1446.2183274329536</v>
      </c>
      <c r="G211" s="43">
        <f t="shared" si="13"/>
        <v>0</v>
      </c>
      <c r="H211" s="43">
        <f t="shared" si="12"/>
        <v>218195.10905331626</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11733504.818991918</v>
      </c>
      <c r="D213" s="42">
        <f>SUM(D193:D212)</f>
        <v>19072897.239528928</v>
      </c>
      <c r="E213" s="42">
        <f>SUM(E193:E212)</f>
        <v>20256134.833546661</v>
      </c>
      <c r="F213" s="42">
        <f>SUM(F193:F212)</f>
        <v>15017280.733106885</v>
      </c>
      <c r="G213" s="42">
        <f>SUM(G193:G212)</f>
        <v>310388.37482561049</v>
      </c>
      <c r="H213" s="42">
        <f t="shared" si="12"/>
        <v>66390206</v>
      </c>
      <c r="I213" s="1"/>
    </row>
    <row r="214" spans="2:9" x14ac:dyDescent="0.2">
      <c r="B214" s="14"/>
      <c r="C214" s="18"/>
      <c r="D214" s="18"/>
      <c r="E214" s="18"/>
      <c r="F214" s="18"/>
      <c r="G214" s="18"/>
      <c r="H214" s="18"/>
      <c r="I214" s="1"/>
    </row>
    <row r="215" spans="2:9" x14ac:dyDescent="0.2">
      <c r="B215" s="370" t="s">
        <v>36</v>
      </c>
      <c r="C215" s="370"/>
      <c r="D215" s="370"/>
      <c r="E215" s="370"/>
      <c r="F215" s="370"/>
      <c r="G215" s="370"/>
      <c r="H215" s="17">
        <f>H17</f>
        <v>48338782</v>
      </c>
    </row>
    <row r="216" spans="2:9" ht="60.75" customHeight="1" thickBot="1" x14ac:dyDescent="0.25">
      <c r="B216" s="361" t="s">
        <v>236</v>
      </c>
      <c r="C216" s="361"/>
      <c r="D216" s="361"/>
      <c r="E216" s="361"/>
      <c r="F216" s="361"/>
      <c r="G216" s="361"/>
      <c r="H216" s="361"/>
    </row>
    <row r="217" spans="2:9" ht="15" thickBot="1" x14ac:dyDescent="0.25">
      <c r="B217" s="68" t="s">
        <v>32</v>
      </c>
      <c r="C217" s="69" t="s">
        <v>26</v>
      </c>
      <c r="D217" s="69" t="s">
        <v>27</v>
      </c>
      <c r="E217" s="69" t="s">
        <v>28</v>
      </c>
      <c r="F217" s="69" t="s">
        <v>29</v>
      </c>
      <c r="G217" s="69" t="s">
        <v>30</v>
      </c>
      <c r="H217" s="70" t="s">
        <v>1</v>
      </c>
      <c r="I217" s="1"/>
    </row>
    <row r="218" spans="2:9" x14ac:dyDescent="0.2">
      <c r="B218" s="9" t="str">
        <f>$B$32</f>
        <v>Liberal Arts</v>
      </c>
      <c r="C218" s="42">
        <f t="shared" ref="C218:G233" si="14">$H$215*IF($H$25=0,0,C$25/$H$25)*IF(C$52=0,0,C32/C$52)</f>
        <v>5102909.1928272648</v>
      </c>
      <c r="D218" s="42">
        <f t="shared" si="14"/>
        <v>4341334.1556380633</v>
      </c>
      <c r="E218" s="42">
        <f t="shared" si="14"/>
        <v>686657.28697197244</v>
      </c>
      <c r="F218" s="42">
        <f t="shared" si="14"/>
        <v>564166.23823277431</v>
      </c>
      <c r="G218" s="42">
        <f t="shared" si="14"/>
        <v>0</v>
      </c>
      <c r="H218" s="42">
        <f>SUM(C218:G218)</f>
        <v>10695066.873670075</v>
      </c>
      <c r="I218" s="1"/>
    </row>
    <row r="219" spans="2:9" x14ac:dyDescent="0.2">
      <c r="B219" s="9" t="str">
        <f>$B$33</f>
        <v>Science</v>
      </c>
      <c r="C219" s="43">
        <f t="shared" si="14"/>
        <v>3002663.7858176087</v>
      </c>
      <c r="D219" s="43">
        <f t="shared" si="14"/>
        <v>3926700.5941689783</v>
      </c>
      <c r="E219" s="43">
        <f t="shared" si="14"/>
        <v>1388640.0243409893</v>
      </c>
      <c r="F219" s="43">
        <f t="shared" si="14"/>
        <v>529425.21167256625</v>
      </c>
      <c r="G219" s="43">
        <f t="shared" si="14"/>
        <v>0</v>
      </c>
      <c r="H219" s="43">
        <f t="shared" ref="H219:H238" si="15">SUM(C219:G219)</f>
        <v>8847429.6160001419</v>
      </c>
      <c r="I219" s="1"/>
    </row>
    <row r="220" spans="2:9" x14ac:dyDescent="0.2">
      <c r="B220" s="9" t="str">
        <f>$B$34</f>
        <v>Fine Arts</v>
      </c>
      <c r="C220" s="43">
        <f t="shared" si="14"/>
        <v>1003059.1515983082</v>
      </c>
      <c r="D220" s="43">
        <f t="shared" si="14"/>
        <v>1195593.861711829</v>
      </c>
      <c r="E220" s="43">
        <f t="shared" si="14"/>
        <v>64193.396002713882</v>
      </c>
      <c r="F220" s="43">
        <f t="shared" si="14"/>
        <v>69081.580191768284</v>
      </c>
      <c r="G220" s="43">
        <f t="shared" si="14"/>
        <v>0</v>
      </c>
      <c r="H220" s="43">
        <f t="shared" si="15"/>
        <v>2331927.9895046195</v>
      </c>
      <c r="I220" s="1"/>
    </row>
    <row r="221" spans="2:9" x14ac:dyDescent="0.2">
      <c r="B221" s="9" t="str">
        <f>$B$35</f>
        <v>Teacher Education</v>
      </c>
      <c r="C221" s="43">
        <f t="shared" si="14"/>
        <v>23531.775953259803</v>
      </c>
      <c r="D221" s="43">
        <f t="shared" si="14"/>
        <v>233563.48773239163</v>
      </c>
      <c r="E221" s="43">
        <f t="shared" si="14"/>
        <v>8385.6238021563167</v>
      </c>
      <c r="F221" s="43">
        <f t="shared" si="14"/>
        <v>2102.4828754016435</v>
      </c>
      <c r="G221" s="43">
        <f t="shared" si="14"/>
        <v>0</v>
      </c>
      <c r="H221" s="43">
        <f t="shared" si="15"/>
        <v>267583.3703632094</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1624288.8625827087</v>
      </c>
      <c r="D223" s="43">
        <f t="shared" si="14"/>
        <v>5761957.299739426</v>
      </c>
      <c r="E223" s="43">
        <f t="shared" si="14"/>
        <v>3464130.1086149202</v>
      </c>
      <c r="F223" s="43">
        <f t="shared" si="14"/>
        <v>1040428.6686273275</v>
      </c>
      <c r="G223" s="43">
        <f t="shared" si="14"/>
        <v>0</v>
      </c>
      <c r="H223" s="43">
        <f t="shared" si="15"/>
        <v>11890804.939564383</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1146.7727072738696</v>
      </c>
      <c r="D227" s="43">
        <f t="shared" si="14"/>
        <v>14250.512695151092</v>
      </c>
      <c r="E227" s="43">
        <f t="shared" si="14"/>
        <v>2024.1160901756627</v>
      </c>
      <c r="F227" s="43">
        <f t="shared" si="14"/>
        <v>0</v>
      </c>
      <c r="G227" s="43">
        <f t="shared" si="14"/>
        <v>0</v>
      </c>
      <c r="H227" s="43">
        <f t="shared" si="15"/>
        <v>17421.401492600624</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13531.917945831661</v>
      </c>
      <c r="D230" s="43">
        <f t="shared" si="14"/>
        <v>0</v>
      </c>
      <c r="E230" s="43">
        <f t="shared" si="14"/>
        <v>0</v>
      </c>
      <c r="F230" s="43">
        <f t="shared" si="14"/>
        <v>0</v>
      </c>
      <c r="G230" s="43">
        <f t="shared" si="14"/>
        <v>0</v>
      </c>
      <c r="H230" s="43">
        <f t="shared" si="15"/>
        <v>13531.917945831661</v>
      </c>
      <c r="I230" s="1"/>
    </row>
    <row r="231" spans="2:10" x14ac:dyDescent="0.2">
      <c r="B231" s="9" t="str">
        <f>$B$45</f>
        <v>Health Services</v>
      </c>
      <c r="C231" s="43">
        <f t="shared" si="14"/>
        <v>130456.8631794754</v>
      </c>
      <c r="D231" s="43">
        <f t="shared" si="14"/>
        <v>792473.42631848704</v>
      </c>
      <c r="E231" s="43">
        <f t="shared" si="14"/>
        <v>845309.43384955067</v>
      </c>
      <c r="F231" s="43">
        <f t="shared" si="14"/>
        <v>68080.397870148459</v>
      </c>
      <c r="G231" s="43">
        <f t="shared" si="14"/>
        <v>87414.942236132847</v>
      </c>
      <c r="H231" s="43">
        <f t="shared" si="15"/>
        <v>1923735.0634537945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884299.37003302621</v>
      </c>
      <c r="D233" s="43">
        <f t="shared" si="14"/>
        <v>5720091.3867367217</v>
      </c>
      <c r="E233" s="43">
        <f t="shared" si="14"/>
        <v>5458944.7087232787</v>
      </c>
      <c r="F233" s="43">
        <f t="shared" si="14"/>
        <v>151879.35818972826</v>
      </c>
      <c r="G233" s="43">
        <f t="shared" si="14"/>
        <v>0</v>
      </c>
      <c r="H233" s="43">
        <f t="shared" si="15"/>
        <v>12215214.823682755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34136.821371435384</v>
      </c>
      <c r="E235" s="43">
        <f t="shared" si="16"/>
        <v>0</v>
      </c>
      <c r="F235" s="43">
        <f t="shared" si="16"/>
        <v>0</v>
      </c>
      <c r="G235" s="43">
        <f t="shared" si="16"/>
        <v>0</v>
      </c>
      <c r="H235" s="43">
        <f t="shared" si="15"/>
        <v>34136.821371435384</v>
      </c>
      <c r="I235" s="1"/>
    </row>
    <row r="236" spans="2:10" x14ac:dyDescent="0.2">
      <c r="B236" s="9" t="str">
        <f>$B$50</f>
        <v>Technology</v>
      </c>
      <c r="C236" s="43">
        <f t="shared" si="16"/>
        <v>0</v>
      </c>
      <c r="D236" s="43">
        <f t="shared" si="16"/>
        <v>52171.368511061628</v>
      </c>
      <c r="E236" s="43">
        <f t="shared" si="16"/>
        <v>49157.105047123252</v>
      </c>
      <c r="F236" s="43">
        <f t="shared" si="16"/>
        <v>600.70939297189818</v>
      </c>
      <c r="G236" s="43">
        <f t="shared" si="16"/>
        <v>0</v>
      </c>
      <c r="H236" s="43">
        <f t="shared" si="15"/>
        <v>101929.18295115678</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11785887.692644758</v>
      </c>
      <c r="D238" s="42">
        <f>SUM(D218:D237)</f>
        <v>22072272.914623547</v>
      </c>
      <c r="E238" s="42">
        <f>SUM(E218:E237)</f>
        <v>11967441.803442882</v>
      </c>
      <c r="F238" s="42">
        <f>SUM(F218:F237)</f>
        <v>2425764.6470526862</v>
      </c>
      <c r="G238" s="42">
        <f>SUM(G218:G237)</f>
        <v>87414.942236132847</v>
      </c>
      <c r="H238" s="42">
        <f t="shared" si="15"/>
        <v>48338782</v>
      </c>
      <c r="I238" s="1"/>
    </row>
    <row r="239" spans="2:10" x14ac:dyDescent="0.2">
      <c r="B239" s="44"/>
      <c r="C239" s="45"/>
      <c r="D239" s="45"/>
      <c r="E239" s="45"/>
      <c r="F239" s="45"/>
      <c r="G239" s="45"/>
      <c r="H239" s="45"/>
      <c r="I239" s="1"/>
    </row>
    <row r="240" spans="2:10" x14ac:dyDescent="0.2">
      <c r="B240" s="28" t="s">
        <v>12</v>
      </c>
      <c r="C240" s="11"/>
      <c r="D240" s="11"/>
      <c r="E240" s="11"/>
      <c r="F240" s="11"/>
      <c r="G240" s="11"/>
      <c r="H240" s="17">
        <f>H16</f>
        <v>17616699</v>
      </c>
      <c r="J240" s="26"/>
    </row>
    <row r="241" spans="2:9" ht="61.5" customHeight="1" thickBot="1" x14ac:dyDescent="0.25">
      <c r="B241" s="372" t="s">
        <v>237</v>
      </c>
      <c r="C241" s="372"/>
      <c r="D241" s="372"/>
      <c r="E241" s="372"/>
      <c r="F241" s="372"/>
      <c r="G241" s="372"/>
      <c r="H241" s="55"/>
    </row>
    <row r="242" spans="2:9" ht="15" thickBot="1" x14ac:dyDescent="0.25">
      <c r="B242" s="68" t="s">
        <v>32</v>
      </c>
      <c r="C242" s="69" t="s">
        <v>26</v>
      </c>
      <c r="D242" s="69" t="s">
        <v>27</v>
      </c>
      <c r="E242" s="69" t="s">
        <v>28</v>
      </c>
      <c r="F242" s="69" t="s">
        <v>29</v>
      </c>
      <c r="G242" s="69" t="s">
        <v>30</v>
      </c>
      <c r="H242" s="70" t="s">
        <v>1</v>
      </c>
      <c r="I242" s="1"/>
    </row>
    <row r="243" spans="2:9" x14ac:dyDescent="0.2">
      <c r="B243" s="9" t="str">
        <f>$B$32</f>
        <v>Liberal Arts</v>
      </c>
      <c r="C243" s="42">
        <f t="shared" ref="C243:G258" si="17">$H$240*IF($H$25=0,0,C$25/$H$25)*IF(C$52=0,0,C32/C$52)</f>
        <v>1859716.1855334062</v>
      </c>
      <c r="D243" s="42">
        <f t="shared" si="17"/>
        <v>1582165.9941347905</v>
      </c>
      <c r="E243" s="42">
        <f t="shared" si="17"/>
        <v>250246.99093042643</v>
      </c>
      <c r="F243" s="42">
        <f t="shared" si="17"/>
        <v>205606.06605497582</v>
      </c>
      <c r="G243" s="42">
        <f t="shared" si="17"/>
        <v>0</v>
      </c>
      <c r="H243" s="42">
        <f>SUM(C243:G243)</f>
        <v>3897735.2366535985</v>
      </c>
      <c r="I243" s="1"/>
    </row>
    <row r="244" spans="2:9" x14ac:dyDescent="0.2">
      <c r="B244" s="9" t="str">
        <f>$B$33</f>
        <v>Science</v>
      </c>
      <c r="C244" s="43">
        <f t="shared" si="17"/>
        <v>1094297.8272176839</v>
      </c>
      <c r="D244" s="43">
        <f t="shared" si="17"/>
        <v>1431055.9672479138</v>
      </c>
      <c r="E244" s="43">
        <f t="shared" si="17"/>
        <v>506079.22492064204</v>
      </c>
      <c r="F244" s="43">
        <f t="shared" si="17"/>
        <v>192944.96491547686</v>
      </c>
      <c r="G244" s="43">
        <f t="shared" si="17"/>
        <v>0</v>
      </c>
      <c r="H244" s="43">
        <f t="shared" ref="H244:H263" si="18">SUM(C244:G244)</f>
        <v>3224377.9843017166</v>
      </c>
      <c r="I244" s="1"/>
    </row>
    <row r="245" spans="2:9" x14ac:dyDescent="0.2">
      <c r="B245" s="9" t="str">
        <f>$B$34</f>
        <v>Fine Arts</v>
      </c>
      <c r="C245" s="43">
        <f t="shared" si="17"/>
        <v>365557.22800178878</v>
      </c>
      <c r="D245" s="43">
        <f t="shared" si="17"/>
        <v>435725.02898448939</v>
      </c>
      <c r="E245" s="43">
        <f t="shared" si="17"/>
        <v>23394.791684399777</v>
      </c>
      <c r="F245" s="43">
        <f t="shared" si="17"/>
        <v>25176.252986323569</v>
      </c>
      <c r="G245" s="43">
        <f t="shared" si="17"/>
        <v>0</v>
      </c>
      <c r="H245" s="43">
        <f t="shared" si="18"/>
        <v>849853.30165700149</v>
      </c>
      <c r="I245" s="1"/>
    </row>
    <row r="246" spans="2:9" x14ac:dyDescent="0.2">
      <c r="B246" s="9" t="str">
        <f>$B$35</f>
        <v>Teacher Education</v>
      </c>
      <c r="C246" s="43">
        <f t="shared" si="17"/>
        <v>8575.9755780362029</v>
      </c>
      <c r="D246" s="43">
        <f t="shared" si="17"/>
        <v>85120.424854141675</v>
      </c>
      <c r="E246" s="43">
        <f t="shared" si="17"/>
        <v>3056.0763912053762</v>
      </c>
      <c r="F246" s="43">
        <f t="shared" si="17"/>
        <v>766.23378654028249</v>
      </c>
      <c r="G246" s="43">
        <f t="shared" si="17"/>
        <v>0</v>
      </c>
      <c r="H246" s="43">
        <f t="shared" si="18"/>
        <v>97518.710609923539</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591959.63980168023</v>
      </c>
      <c r="D248" s="43">
        <f t="shared" si="17"/>
        <v>2099901.2221773034</v>
      </c>
      <c r="E248" s="43">
        <f t="shared" si="17"/>
        <v>1262475.6954013933</v>
      </c>
      <c r="F248" s="43">
        <f t="shared" si="17"/>
        <v>379176.2623679341</v>
      </c>
      <c r="G248" s="43">
        <f t="shared" si="17"/>
        <v>0</v>
      </c>
      <c r="H248" s="43">
        <f t="shared" si="18"/>
        <v>4333512.8197483113</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417.93253304269996</v>
      </c>
      <c r="D252" s="43">
        <f t="shared" si="17"/>
        <v>5193.4902444615909</v>
      </c>
      <c r="E252" s="43">
        <f t="shared" si="17"/>
        <v>737.6736116702632</v>
      </c>
      <c r="F252" s="43">
        <f t="shared" si="17"/>
        <v>0</v>
      </c>
      <c r="G252" s="43">
        <f t="shared" si="17"/>
        <v>0</v>
      </c>
      <c r="H252" s="43">
        <f t="shared" si="18"/>
        <v>6349.0963891745541</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4931.6038899038595</v>
      </c>
      <c r="D255" s="43">
        <f t="shared" si="17"/>
        <v>0</v>
      </c>
      <c r="E255" s="43">
        <f t="shared" si="17"/>
        <v>0</v>
      </c>
      <c r="F255" s="43">
        <f t="shared" si="17"/>
        <v>0</v>
      </c>
      <c r="G255" s="43">
        <f t="shared" si="17"/>
        <v>0</v>
      </c>
      <c r="H255" s="43">
        <f t="shared" si="18"/>
        <v>4931.6038899038595</v>
      </c>
      <c r="I255" s="1"/>
    </row>
    <row r="256" spans="2:9" x14ac:dyDescent="0.2">
      <c r="B256" s="9" t="str">
        <f>$B$45</f>
        <v>Health Services</v>
      </c>
      <c r="C256" s="43">
        <f t="shared" si="17"/>
        <v>47544.004958937549</v>
      </c>
      <c r="D256" s="43">
        <f t="shared" si="17"/>
        <v>288810.87274709292</v>
      </c>
      <c r="E256" s="43">
        <f t="shared" si="17"/>
        <v>308066.5511594385</v>
      </c>
      <c r="F256" s="43">
        <f t="shared" si="17"/>
        <v>24811.379754637721</v>
      </c>
      <c r="G256" s="43">
        <f t="shared" si="17"/>
        <v>31857.706416275432</v>
      </c>
      <c r="H256" s="43">
        <f t="shared" si="18"/>
        <v>701090.51503638213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322276.13487988675</v>
      </c>
      <c r="D258" s="43">
        <f t="shared" si="17"/>
        <v>2084643.5107246479</v>
      </c>
      <c r="E258" s="43">
        <f t="shared" si="17"/>
        <v>1989470.6033598587</v>
      </c>
      <c r="F258" s="43">
        <f t="shared" si="17"/>
        <v>55351.269246743264</v>
      </c>
      <c r="G258" s="43">
        <f t="shared" si="17"/>
        <v>0</v>
      </c>
      <c r="H258" s="43">
        <f t="shared" si="18"/>
        <v>4451741.5182111366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12440.903184472963</v>
      </c>
      <c r="E260" s="43">
        <f t="shared" si="19"/>
        <v>0</v>
      </c>
      <c r="F260" s="43">
        <f t="shared" si="19"/>
        <v>0</v>
      </c>
      <c r="G260" s="43">
        <f t="shared" si="19"/>
        <v>0</v>
      </c>
      <c r="H260" s="43">
        <f t="shared" si="18"/>
        <v>12440.903184472963</v>
      </c>
      <c r="I260" s="1"/>
    </row>
    <row r="261" spans="2:10" x14ac:dyDescent="0.2">
      <c r="B261" s="9" t="str">
        <f>$B$50</f>
        <v>Technology</v>
      </c>
      <c r="C261" s="43">
        <f t="shared" si="19"/>
        <v>0</v>
      </c>
      <c r="D261" s="43">
        <f t="shared" si="19"/>
        <v>19013.455810232266</v>
      </c>
      <c r="E261" s="43">
        <f t="shared" si="19"/>
        <v>17914.930569134965</v>
      </c>
      <c r="F261" s="43">
        <f t="shared" si="19"/>
        <v>218.9239390115093</v>
      </c>
      <c r="G261" s="43">
        <f t="shared" si="19"/>
        <v>0</v>
      </c>
      <c r="H261" s="43">
        <f t="shared" si="18"/>
        <v>37147.310318378746</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4295276.5323943663</v>
      </c>
      <c r="D263" s="42">
        <f>SUM(D243:D262)</f>
        <v>8044070.8701095451</v>
      </c>
      <c r="E263" s="42">
        <f>SUM(E243:E262)</f>
        <v>4361442.5380281694</v>
      </c>
      <c r="F263" s="42">
        <f>SUM(F243:F262)</f>
        <v>884051.35305164324</v>
      </c>
      <c r="G263" s="42">
        <f>SUM(G243:G262)</f>
        <v>31857.706416275432</v>
      </c>
      <c r="H263" s="42">
        <f t="shared" si="18"/>
        <v>17616699</v>
      </c>
      <c r="I263" s="54"/>
    </row>
    <row r="264" spans="2:10" x14ac:dyDescent="0.2">
      <c r="B264" s="378"/>
      <c r="C264" s="378"/>
      <c r="D264" s="378"/>
      <c r="E264" s="378"/>
      <c r="F264" s="378"/>
      <c r="G264" s="378"/>
      <c r="H264" s="379"/>
      <c r="I264" s="53"/>
    </row>
    <row r="265" spans="2:10" x14ac:dyDescent="0.2">
      <c r="B265" s="176" t="s">
        <v>238</v>
      </c>
      <c r="C265" s="11"/>
      <c r="D265" s="11"/>
      <c r="E265" s="11"/>
      <c r="F265" s="11"/>
      <c r="G265" s="11"/>
      <c r="H265" s="17"/>
      <c r="J265" s="26"/>
    </row>
    <row r="266" spans="2:10" ht="45" customHeight="1" thickBot="1" x14ac:dyDescent="0.25">
      <c r="B266" s="361" t="s">
        <v>239</v>
      </c>
      <c r="C266" s="361"/>
      <c r="D266" s="361"/>
      <c r="E266" s="361"/>
      <c r="F266" s="361"/>
      <c r="G266" s="361"/>
      <c r="H266" s="361"/>
    </row>
    <row r="267" spans="2:10" ht="15" thickBot="1" x14ac:dyDescent="0.25">
      <c r="B267" s="68" t="s">
        <v>32</v>
      </c>
      <c r="C267" s="69" t="s">
        <v>26</v>
      </c>
      <c r="D267" s="69" t="s">
        <v>27</v>
      </c>
      <c r="E267" s="69" t="s">
        <v>28</v>
      </c>
      <c r="F267" s="69" t="s">
        <v>29</v>
      </c>
      <c r="G267" s="69" t="s">
        <v>30</v>
      </c>
      <c r="H267" s="70" t="s">
        <v>1</v>
      </c>
      <c r="I267" s="1"/>
    </row>
    <row r="268" spans="2:10" x14ac:dyDescent="0.2">
      <c r="B268" s="9" t="str">
        <f>$B$32</f>
        <v>Liberal Arts</v>
      </c>
      <c r="C268" s="42">
        <f t="shared" ref="C268:G283" si="20">C243+C218+C193+C168+C116</f>
        <v>25699481.601352036</v>
      </c>
      <c r="D268" s="42">
        <f t="shared" si="20"/>
        <v>22238344.027279839</v>
      </c>
      <c r="E268" s="42">
        <f t="shared" si="20"/>
        <v>11171469.814217014</v>
      </c>
      <c r="F268" s="42">
        <f t="shared" si="20"/>
        <v>19044065.090802729</v>
      </c>
      <c r="G268" s="42">
        <f t="shared" si="20"/>
        <v>0</v>
      </c>
      <c r="H268" s="42">
        <f>SUM(C268:G268)</f>
        <v>78153360.53365162</v>
      </c>
      <c r="I268" s="1"/>
    </row>
    <row r="269" spans="2:10" x14ac:dyDescent="0.2">
      <c r="B269" s="9" t="str">
        <f>$B$33</f>
        <v>Science</v>
      </c>
      <c r="C269" s="43">
        <f t="shared" si="20"/>
        <v>26158908.282466132</v>
      </c>
      <c r="D269" s="43">
        <f t="shared" si="20"/>
        <v>30205361.596404221</v>
      </c>
      <c r="E269" s="43">
        <f t="shared" si="20"/>
        <v>17480087.936171528</v>
      </c>
      <c r="F269" s="43">
        <f t="shared" si="20"/>
        <v>16958165.339203667</v>
      </c>
      <c r="G269" s="43">
        <f t="shared" si="20"/>
        <v>0</v>
      </c>
      <c r="H269" s="43">
        <f t="shared" ref="H269:H288" si="21">SUM(C269:G269)</f>
        <v>90802523.154245555</v>
      </c>
      <c r="I269" s="1"/>
    </row>
    <row r="270" spans="2:10" x14ac:dyDescent="0.2">
      <c r="B270" s="9" t="str">
        <f>$B$34</f>
        <v>Fine Arts</v>
      </c>
      <c r="C270" s="43">
        <f t="shared" si="20"/>
        <v>5988973.9742664676</v>
      </c>
      <c r="D270" s="43">
        <f t="shared" si="20"/>
        <v>8676108.5613313317</v>
      </c>
      <c r="E270" s="43">
        <f t="shared" si="20"/>
        <v>2001399.4790624245</v>
      </c>
      <c r="F270" s="43">
        <f t="shared" si="20"/>
        <v>2598105.5936296475</v>
      </c>
      <c r="G270" s="43">
        <f t="shared" si="20"/>
        <v>0</v>
      </c>
      <c r="H270" s="43">
        <f t="shared" si="21"/>
        <v>19264587.608289871</v>
      </c>
      <c r="I270" s="1"/>
    </row>
    <row r="271" spans="2:10" x14ac:dyDescent="0.2">
      <c r="B271" s="9" t="str">
        <f>$B$35</f>
        <v>Teacher Education</v>
      </c>
      <c r="C271" s="43">
        <f t="shared" si="20"/>
        <v>201265.55159954549</v>
      </c>
      <c r="D271" s="43">
        <f t="shared" si="20"/>
        <v>1348088.2540944018</v>
      </c>
      <c r="E271" s="43">
        <f t="shared" si="20"/>
        <v>65551.984148077579</v>
      </c>
      <c r="F271" s="43">
        <f t="shared" si="20"/>
        <v>15364.182095355105</v>
      </c>
      <c r="G271" s="43">
        <f t="shared" si="20"/>
        <v>0</v>
      </c>
      <c r="H271" s="43">
        <f t="shared" si="21"/>
        <v>1630269.97193738</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15684568.720205233</v>
      </c>
      <c r="D273" s="43">
        <f t="shared" si="20"/>
        <v>37248117.206600145</v>
      </c>
      <c r="E273" s="43">
        <f t="shared" si="20"/>
        <v>32483787.15547359</v>
      </c>
      <c r="F273" s="43">
        <f t="shared" si="20"/>
        <v>31694126.401971262</v>
      </c>
      <c r="G273" s="43">
        <f t="shared" si="20"/>
        <v>0</v>
      </c>
      <c r="H273" s="43">
        <f t="shared" si="21"/>
        <v>117110599.48425023</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15022.394082024417</v>
      </c>
      <c r="D277" s="43">
        <f t="shared" si="20"/>
        <v>126936.18385561468</v>
      </c>
      <c r="E277" s="43">
        <f t="shared" si="20"/>
        <v>71593.016693516853</v>
      </c>
      <c r="F277" s="43">
        <f t="shared" si="20"/>
        <v>0</v>
      </c>
      <c r="G277" s="43">
        <f t="shared" si="20"/>
        <v>0</v>
      </c>
      <c r="H277" s="43">
        <f t="shared" si="21"/>
        <v>213551.59463115595</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139717.11015528141</v>
      </c>
      <c r="D280" s="43">
        <f t="shared" si="20"/>
        <v>0</v>
      </c>
      <c r="E280" s="43">
        <f t="shared" si="20"/>
        <v>0</v>
      </c>
      <c r="F280" s="43">
        <f t="shared" si="20"/>
        <v>0</v>
      </c>
      <c r="G280" s="43">
        <f t="shared" si="20"/>
        <v>0</v>
      </c>
      <c r="H280" s="43">
        <f t="shared" si="21"/>
        <v>139717.11015528141</v>
      </c>
      <c r="I280" s="1"/>
    </row>
    <row r="281" spans="2:10" x14ac:dyDescent="0.2">
      <c r="B281" s="9" t="str">
        <f>$B$45</f>
        <v>Health Services</v>
      </c>
      <c r="C281" s="43">
        <f t="shared" si="20"/>
        <v>471083.90476041194</v>
      </c>
      <c r="D281" s="43">
        <f t="shared" si="20"/>
        <v>2530830.8592633633</v>
      </c>
      <c r="E281" s="43">
        <f t="shared" si="20"/>
        <v>5946036.0763573106</v>
      </c>
      <c r="F281" s="43">
        <f t="shared" si="20"/>
        <v>2219362.5055578696</v>
      </c>
      <c r="G281" s="43">
        <f t="shared" si="20"/>
        <v>1875787.2905203758</v>
      </c>
      <c r="H281" s="43">
        <f t="shared" si="21"/>
        <v>13043100.63645933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8123060.6540600453</v>
      </c>
      <c r="D283" s="43">
        <f t="shared" si="20"/>
        <v>34380371.710121296</v>
      </c>
      <c r="E283" s="43">
        <f t="shared" si="20"/>
        <v>61227046.981943391</v>
      </c>
      <c r="F283" s="43">
        <f t="shared" si="20"/>
        <v>15755712.681333985</v>
      </c>
      <c r="G283" s="43">
        <f t="shared" si="20"/>
        <v>0</v>
      </c>
      <c r="H283" s="43">
        <f t="shared" si="21"/>
        <v>119486192.02745873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445631.6615098457</v>
      </c>
      <c r="E285" s="43">
        <f t="shared" si="22"/>
        <v>0</v>
      </c>
      <c r="F285" s="43">
        <f t="shared" si="22"/>
        <v>0</v>
      </c>
      <c r="G285" s="43">
        <f t="shared" si="22"/>
        <v>0</v>
      </c>
      <c r="H285" s="43">
        <f t="shared" si="21"/>
        <v>445631.6615098457</v>
      </c>
      <c r="I285" s="1"/>
    </row>
    <row r="286" spans="2:10" x14ac:dyDescent="0.2">
      <c r="B286" s="9" t="str">
        <f>$B$50</f>
        <v>Technology</v>
      </c>
      <c r="C286" s="43">
        <f t="shared" si="22"/>
        <v>0</v>
      </c>
      <c r="D286" s="43">
        <f t="shared" si="22"/>
        <v>851727.78772970894</v>
      </c>
      <c r="E286" s="43">
        <f t="shared" si="22"/>
        <v>513129.77973292512</v>
      </c>
      <c r="F286" s="43">
        <f t="shared" si="22"/>
        <v>9003.9078522551063</v>
      </c>
      <c r="G286" s="43">
        <f t="shared" si="22"/>
        <v>0</v>
      </c>
      <c r="H286" s="43">
        <f t="shared" si="21"/>
        <v>1373861.4753148891</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82482082.192947179</v>
      </c>
      <c r="D288" s="42">
        <f>SUM(D268:D287)</f>
        <v>138051517.84818974</v>
      </c>
      <c r="E288" s="42">
        <f>SUM(E268:E287)</f>
        <v>130960102.22379978</v>
      </c>
      <c r="F288" s="42">
        <f>SUM(F268:F287)</f>
        <v>88293905.702446789</v>
      </c>
      <c r="G288" s="42">
        <f>SUM(G268:G287)</f>
        <v>1875787.2905203758</v>
      </c>
      <c r="H288" s="42">
        <f t="shared" si="21"/>
        <v>441663395.25790387</v>
      </c>
      <c r="I288" s="92"/>
      <c r="J288" s="58"/>
    </row>
    <row r="289" spans="2:10" x14ac:dyDescent="0.2">
      <c r="H289" s="58"/>
    </row>
    <row r="290" spans="2:10" x14ac:dyDescent="0.2">
      <c r="B290" s="176" t="s">
        <v>227</v>
      </c>
      <c r="C290" s="11"/>
      <c r="D290" s="11"/>
      <c r="E290" s="11"/>
      <c r="F290" s="11"/>
      <c r="G290" s="11"/>
      <c r="H290" s="17"/>
      <c r="J290" s="26"/>
    </row>
    <row r="291" spans="2:10" ht="30" customHeight="1" thickBot="1" x14ac:dyDescent="0.25">
      <c r="B291" s="361" t="s">
        <v>240</v>
      </c>
      <c r="C291" s="361"/>
      <c r="D291" s="361"/>
      <c r="E291" s="361"/>
      <c r="F291" s="361"/>
      <c r="G291" s="361"/>
      <c r="H291" s="361"/>
    </row>
    <row r="292" spans="2:10" ht="15" thickBot="1" x14ac:dyDescent="0.25">
      <c r="B292" s="68" t="s">
        <v>32</v>
      </c>
      <c r="C292" s="69" t="s">
        <v>26</v>
      </c>
      <c r="D292" s="69" t="s">
        <v>27</v>
      </c>
      <c r="E292" s="69" t="s">
        <v>28</v>
      </c>
      <c r="F292" s="69" t="s">
        <v>29</v>
      </c>
      <c r="G292" s="69" t="s">
        <v>30</v>
      </c>
      <c r="H292" s="70" t="s">
        <v>1</v>
      </c>
      <c r="I292" s="1"/>
    </row>
    <row r="293" spans="2:10" x14ac:dyDescent="0.2">
      <c r="B293" s="9" t="str">
        <f>$B$32</f>
        <v>Liberal Arts</v>
      </c>
      <c r="C293" s="40">
        <f t="shared" ref="C293:H308" si="23">IF(C32=0,0,C268/C32)</f>
        <v>231.01695897660153</v>
      </c>
      <c r="D293" s="40">
        <f t="shared" si="23"/>
        <v>412.41689898890689</v>
      </c>
      <c r="E293" s="40">
        <f t="shared" si="23"/>
        <v>1568.145678581838</v>
      </c>
      <c r="F293" s="40">
        <f t="shared" si="23"/>
        <v>3379.6033878975563</v>
      </c>
      <c r="G293" s="41">
        <f t="shared" si="23"/>
        <v>0</v>
      </c>
      <c r="H293" s="42">
        <f t="shared" si="23"/>
        <v>439.24643128970257</v>
      </c>
      <c r="I293" s="1"/>
    </row>
    <row r="294" spans="2:10" x14ac:dyDescent="0.2">
      <c r="B294" s="9" t="str">
        <f>$B$33</f>
        <v>Science</v>
      </c>
      <c r="C294" s="75">
        <f t="shared" si="23"/>
        <v>399.62279109772732</v>
      </c>
      <c r="D294" s="75">
        <f t="shared" si="23"/>
        <v>619.31767400156275</v>
      </c>
      <c r="E294" s="75">
        <f t="shared" si="23"/>
        <v>1213.3051944312854</v>
      </c>
      <c r="F294" s="75">
        <f t="shared" si="23"/>
        <v>3206.9147767026602</v>
      </c>
      <c r="G294" s="95">
        <f t="shared" si="23"/>
        <v>0</v>
      </c>
      <c r="H294" s="43">
        <f t="shared" si="23"/>
        <v>678.00519058469274</v>
      </c>
      <c r="I294" s="1"/>
    </row>
    <row r="295" spans="2:10" x14ac:dyDescent="0.2">
      <c r="B295" s="9" t="str">
        <f>$B$34</f>
        <v>Fine Arts</v>
      </c>
      <c r="C295" s="75">
        <f t="shared" si="23"/>
        <v>273.88182989282791</v>
      </c>
      <c r="D295" s="75">
        <f t="shared" si="23"/>
        <v>584.24973476978664</v>
      </c>
      <c r="E295" s="75">
        <f t="shared" si="23"/>
        <v>3005.1043229165534</v>
      </c>
      <c r="F295" s="75">
        <f t="shared" si="23"/>
        <v>3765.3704255502139</v>
      </c>
      <c r="G295" s="95">
        <f t="shared" si="23"/>
        <v>0</v>
      </c>
      <c r="H295" s="43">
        <f t="shared" si="23"/>
        <v>505.99079684526754</v>
      </c>
      <c r="I295" s="1"/>
    </row>
    <row r="296" spans="2:10" x14ac:dyDescent="0.2">
      <c r="B296" s="9" t="str">
        <f>$B$35</f>
        <v>Teacher Education</v>
      </c>
      <c r="C296" s="75">
        <f t="shared" si="23"/>
        <v>392.3305099406345</v>
      </c>
      <c r="D296" s="75">
        <f t="shared" si="23"/>
        <v>464.69777804012472</v>
      </c>
      <c r="E296" s="75">
        <f t="shared" si="23"/>
        <v>753.4710821618113</v>
      </c>
      <c r="F296" s="75">
        <f t="shared" si="23"/>
        <v>731.62771882643358</v>
      </c>
      <c r="G296" s="95">
        <f t="shared" si="23"/>
        <v>0</v>
      </c>
      <c r="H296" s="43">
        <f t="shared" si="23"/>
        <v>462.88187732463939</v>
      </c>
      <c r="I296" s="1"/>
    </row>
    <row r="297" spans="2:10" x14ac:dyDescent="0.2">
      <c r="B297" s="9" t="str">
        <f>$B$36</f>
        <v>Agriculture</v>
      </c>
      <c r="C297" s="75">
        <f t="shared" si="23"/>
        <v>0</v>
      </c>
      <c r="D297" s="75">
        <f t="shared" si="23"/>
        <v>0</v>
      </c>
      <c r="E297" s="75">
        <f t="shared" si="23"/>
        <v>0</v>
      </c>
      <c r="F297" s="75">
        <f t="shared" si="23"/>
        <v>0</v>
      </c>
      <c r="G297" s="95">
        <f t="shared" si="23"/>
        <v>0</v>
      </c>
      <c r="H297" s="43">
        <f t="shared" si="23"/>
        <v>0</v>
      </c>
      <c r="I297" s="1"/>
    </row>
    <row r="298" spans="2:10" x14ac:dyDescent="0.2">
      <c r="B298" s="9" t="str">
        <f>$B$37</f>
        <v>Engineering</v>
      </c>
      <c r="C298" s="75">
        <f t="shared" si="23"/>
        <v>442.9417882012209</v>
      </c>
      <c r="D298" s="75">
        <f t="shared" si="23"/>
        <v>520.46497976162402</v>
      </c>
      <c r="E298" s="75">
        <f t="shared" si="23"/>
        <v>903.83381066982724</v>
      </c>
      <c r="F298" s="75">
        <f t="shared" si="23"/>
        <v>3049.8581988040091</v>
      </c>
      <c r="G298" s="95">
        <f t="shared" si="23"/>
        <v>0</v>
      </c>
      <c r="H298" s="43">
        <f t="shared" si="23"/>
        <v>763.88600463280193</v>
      </c>
      <c r="I298" s="1"/>
    </row>
    <row r="299" spans="2:10" x14ac:dyDescent="0.2">
      <c r="B299" s="9" t="str">
        <f>$B$38</f>
        <v>Home Economics</v>
      </c>
      <c r="C299" s="75">
        <f t="shared" si="23"/>
        <v>0</v>
      </c>
      <c r="D299" s="75">
        <f t="shared" si="23"/>
        <v>0</v>
      </c>
      <c r="E299" s="75">
        <f t="shared" si="23"/>
        <v>0</v>
      </c>
      <c r="F299" s="75">
        <f t="shared" si="23"/>
        <v>0</v>
      </c>
      <c r="G299" s="95">
        <f t="shared" si="23"/>
        <v>0</v>
      </c>
      <c r="H299" s="43">
        <f t="shared" si="23"/>
        <v>0</v>
      </c>
      <c r="I299" s="1"/>
    </row>
    <row r="300" spans="2:10" x14ac:dyDescent="0.2">
      <c r="B300" s="9" t="str">
        <f>$B$39</f>
        <v>Law</v>
      </c>
      <c r="C300" s="75">
        <f t="shared" si="23"/>
        <v>0</v>
      </c>
      <c r="D300" s="75">
        <f t="shared" si="23"/>
        <v>0</v>
      </c>
      <c r="E300" s="75">
        <f t="shared" si="23"/>
        <v>0</v>
      </c>
      <c r="F300" s="75">
        <f t="shared" si="23"/>
        <v>0</v>
      </c>
      <c r="G300" s="95">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5">
        <f t="shared" si="23"/>
        <v>0</v>
      </c>
      <c r="H301" s="43">
        <f t="shared" si="23"/>
        <v>0</v>
      </c>
      <c r="I301" s="1"/>
    </row>
    <row r="302" spans="2:10" x14ac:dyDescent="0.2">
      <c r="B302" s="9" t="str">
        <f>$B$41</f>
        <v>Library Science</v>
      </c>
      <c r="C302" s="75">
        <f t="shared" si="23"/>
        <v>600.89576328097667</v>
      </c>
      <c r="D302" s="75">
        <f t="shared" si="23"/>
        <v>717.15358110516775</v>
      </c>
      <c r="E302" s="75">
        <f t="shared" si="23"/>
        <v>3409.1912711198502</v>
      </c>
      <c r="F302" s="75">
        <f t="shared" si="23"/>
        <v>0</v>
      </c>
      <c r="G302" s="95">
        <f t="shared" si="23"/>
        <v>0</v>
      </c>
      <c r="H302" s="43">
        <f t="shared" si="23"/>
        <v>957.63046919800877</v>
      </c>
      <c r="I302" s="1"/>
    </row>
    <row r="303" spans="2:10" x14ac:dyDescent="0.2">
      <c r="B303" s="9" t="str">
        <f>$B$42</f>
        <v>Veterinary Science</v>
      </c>
      <c r="C303" s="75">
        <f t="shared" si="23"/>
        <v>0</v>
      </c>
      <c r="D303" s="75">
        <f t="shared" si="23"/>
        <v>0</v>
      </c>
      <c r="E303" s="75">
        <f t="shared" si="23"/>
        <v>0</v>
      </c>
      <c r="F303" s="75">
        <f t="shared" si="23"/>
        <v>0</v>
      </c>
      <c r="G303" s="95">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5">
        <f t="shared" si="23"/>
        <v>0</v>
      </c>
      <c r="H304" s="43">
        <f t="shared" si="23"/>
        <v>0</v>
      </c>
      <c r="I304" s="1"/>
    </row>
    <row r="305" spans="2:10" x14ac:dyDescent="0.2">
      <c r="B305" s="9" t="str">
        <f>$B$44</f>
        <v>Physical Training</v>
      </c>
      <c r="C305" s="75">
        <f t="shared" si="23"/>
        <v>473.61732256027597</v>
      </c>
      <c r="D305" s="75">
        <f t="shared" si="23"/>
        <v>0</v>
      </c>
      <c r="E305" s="75">
        <f t="shared" si="23"/>
        <v>0</v>
      </c>
      <c r="F305" s="75">
        <f t="shared" si="23"/>
        <v>0</v>
      </c>
      <c r="G305" s="95">
        <f t="shared" si="23"/>
        <v>0</v>
      </c>
      <c r="H305" s="43">
        <f t="shared" si="23"/>
        <v>473.61732256027597</v>
      </c>
      <c r="I305" s="1"/>
    </row>
    <row r="306" spans="2:10" x14ac:dyDescent="0.2">
      <c r="B306" s="9" t="str">
        <f>$B$45</f>
        <v>Health Services</v>
      </c>
      <c r="C306" s="75">
        <f t="shared" si="23"/>
        <v>165.6413167230703</v>
      </c>
      <c r="D306" s="75">
        <f t="shared" si="23"/>
        <v>257.11986785160656</v>
      </c>
      <c r="E306" s="75">
        <f t="shared" si="23"/>
        <v>677.99727210459639</v>
      </c>
      <c r="F306" s="75">
        <f t="shared" si="23"/>
        <v>3263.7683905262788</v>
      </c>
      <c r="G306" s="95">
        <f t="shared" si="23"/>
        <v>1567.0737598332296</v>
      </c>
      <c r="H306" s="43">
        <f t="shared" si="23"/>
        <v>558.97405658949731</v>
      </c>
      <c r="I306" s="1"/>
    </row>
    <row r="307" spans="2:10" x14ac:dyDescent="0.2">
      <c r="B307" s="9" t="str">
        <f>$B$46</f>
        <v>Pharmacy</v>
      </c>
      <c r="C307" s="75">
        <f t="shared" si="23"/>
        <v>0</v>
      </c>
      <c r="D307" s="75">
        <f t="shared" si="23"/>
        <v>0</v>
      </c>
      <c r="E307" s="75">
        <f t="shared" si="23"/>
        <v>0</v>
      </c>
      <c r="F307" s="75">
        <f t="shared" si="23"/>
        <v>0</v>
      </c>
      <c r="G307" s="95">
        <f t="shared" si="23"/>
        <v>0</v>
      </c>
      <c r="H307" s="43">
        <f t="shared" si="23"/>
        <v>0</v>
      </c>
      <c r="I307" s="1"/>
    </row>
    <row r="308" spans="2:10" x14ac:dyDescent="0.2">
      <c r="B308" s="9" t="str">
        <f>$B$47</f>
        <v>Business Administration</v>
      </c>
      <c r="C308" s="75">
        <f t="shared" si="23"/>
        <v>421.36428333126076</v>
      </c>
      <c r="D308" s="75">
        <f t="shared" si="23"/>
        <v>483.91025251060984</v>
      </c>
      <c r="E308" s="75">
        <f t="shared" si="23"/>
        <v>1081.0623451858075</v>
      </c>
      <c r="F308" s="75">
        <f t="shared" si="23"/>
        <v>10386.09932849966</v>
      </c>
      <c r="G308" s="95">
        <f t="shared" si="23"/>
        <v>0</v>
      </c>
      <c r="H308" s="43">
        <f t="shared" si="23"/>
        <v>804.74004248076301</v>
      </c>
      <c r="I308" s="1"/>
    </row>
    <row r="309" spans="2:10" x14ac:dyDescent="0.2">
      <c r="B309" s="9" t="str">
        <f>$B$48</f>
        <v>Optometry</v>
      </c>
      <c r="C309" s="75">
        <f t="shared" ref="C309:H313" si="24">IF(C48=0,0,C284/C48)</f>
        <v>0</v>
      </c>
      <c r="D309" s="75">
        <f t="shared" si="24"/>
        <v>0</v>
      </c>
      <c r="E309" s="75">
        <f t="shared" si="24"/>
        <v>0</v>
      </c>
      <c r="F309" s="75">
        <f t="shared" si="24"/>
        <v>0</v>
      </c>
      <c r="G309" s="95">
        <f t="shared" si="24"/>
        <v>0</v>
      </c>
      <c r="H309" s="43">
        <f t="shared" si="24"/>
        <v>0</v>
      </c>
      <c r="I309" s="1"/>
    </row>
    <row r="310" spans="2:10" x14ac:dyDescent="0.2">
      <c r="B310" s="9" t="str">
        <f>$B$49</f>
        <v>Teacher Ed-Practice Teaching</v>
      </c>
      <c r="C310" s="75">
        <f t="shared" si="24"/>
        <v>0</v>
      </c>
      <c r="D310" s="75">
        <f t="shared" si="24"/>
        <v>1051.0180695986926</v>
      </c>
      <c r="E310" s="75">
        <f t="shared" si="24"/>
        <v>0</v>
      </c>
      <c r="F310" s="75">
        <f t="shared" si="24"/>
        <v>0</v>
      </c>
      <c r="G310" s="95">
        <f t="shared" si="24"/>
        <v>0</v>
      </c>
      <c r="H310" s="43">
        <f t="shared" si="24"/>
        <v>1051.0180695986926</v>
      </c>
      <c r="I310" s="1"/>
    </row>
    <row r="311" spans="2:10" x14ac:dyDescent="0.2">
      <c r="B311" s="9" t="str">
        <f>$B$50</f>
        <v>Technology</v>
      </c>
      <c r="C311" s="75">
        <f t="shared" si="24"/>
        <v>0</v>
      </c>
      <c r="D311" s="75">
        <f t="shared" si="24"/>
        <v>1314.3947341507853</v>
      </c>
      <c r="E311" s="75">
        <f t="shared" si="24"/>
        <v>1006.1368230057356</v>
      </c>
      <c r="F311" s="75">
        <f t="shared" si="24"/>
        <v>1500.6513087091844</v>
      </c>
      <c r="G311" s="95">
        <f t="shared" si="24"/>
        <v>0</v>
      </c>
      <c r="H311" s="43">
        <f t="shared" si="24"/>
        <v>1180.2933636725852</v>
      </c>
      <c r="I311" s="1"/>
    </row>
    <row r="312" spans="2:10" x14ac:dyDescent="0.2">
      <c r="B312" s="9" t="str">
        <f>$B$51</f>
        <v>Nursing</v>
      </c>
      <c r="C312" s="75">
        <f t="shared" si="24"/>
        <v>0</v>
      </c>
      <c r="D312" s="75">
        <f t="shared" si="24"/>
        <v>0</v>
      </c>
      <c r="E312" s="75">
        <f t="shared" si="24"/>
        <v>0</v>
      </c>
      <c r="F312" s="75">
        <f t="shared" si="24"/>
        <v>0</v>
      </c>
      <c r="G312" s="95">
        <f t="shared" si="24"/>
        <v>0</v>
      </c>
      <c r="H312" s="43">
        <f t="shared" si="24"/>
        <v>0</v>
      </c>
      <c r="I312" s="1"/>
    </row>
    <row r="313" spans="2:10" x14ac:dyDescent="0.2">
      <c r="B313" s="39" t="str">
        <f>$B$52</f>
        <v>Totals</v>
      </c>
      <c r="C313" s="42">
        <f t="shared" si="24"/>
        <v>321.02189725436364</v>
      </c>
      <c r="D313" s="42">
        <f t="shared" si="24"/>
        <v>503.560146956202</v>
      </c>
      <c r="E313" s="42">
        <f t="shared" si="24"/>
        <v>1054.7603693897422</v>
      </c>
      <c r="F313" s="42">
        <f t="shared" si="24"/>
        <v>3644.1415536112422</v>
      </c>
      <c r="G313" s="42">
        <f t="shared" si="24"/>
        <v>1567.0737598332296</v>
      </c>
      <c r="H313" s="42">
        <f t="shared" si="24"/>
        <v>648.86185642158193</v>
      </c>
      <c r="I313" s="54"/>
    </row>
    <row r="315" spans="2:10" x14ac:dyDescent="0.2">
      <c r="B315" s="28" t="s">
        <v>38</v>
      </c>
      <c r="C315" s="11"/>
      <c r="D315" s="11"/>
      <c r="E315" s="11"/>
      <c r="F315" s="11"/>
      <c r="G315" s="11"/>
      <c r="H315" s="17"/>
      <c r="J315" s="26"/>
    </row>
    <row r="316" spans="2:10" ht="55.5" customHeight="1" thickBot="1" x14ac:dyDescent="0.25">
      <c r="B316" s="361" t="s">
        <v>241</v>
      </c>
      <c r="C316" s="361"/>
      <c r="D316" s="361"/>
      <c r="E316" s="361"/>
      <c r="F316" s="361"/>
      <c r="G316" s="361"/>
      <c r="H316" s="361"/>
    </row>
    <row r="317" spans="2:10" ht="15" thickBot="1" x14ac:dyDescent="0.25">
      <c r="B317" s="68" t="s">
        <v>32</v>
      </c>
      <c r="C317" s="69" t="s">
        <v>26</v>
      </c>
      <c r="D317" s="69" t="s">
        <v>27</v>
      </c>
      <c r="E317" s="69" t="s">
        <v>28</v>
      </c>
      <c r="F317" s="69" t="s">
        <v>29</v>
      </c>
      <c r="G317" s="69" t="s">
        <v>30</v>
      </c>
      <c r="H317" s="70" t="s">
        <v>1</v>
      </c>
      <c r="I317" s="1"/>
    </row>
    <row r="318" spans="2:10" x14ac:dyDescent="0.2">
      <c r="B318" s="9" t="str">
        <f>$B$32</f>
        <v>Liberal Arts</v>
      </c>
      <c r="C318" s="59">
        <f t="shared" ref="C318:H318" si="25">IF($C$293=0,"",C293/$C$293)</f>
        <v>1</v>
      </c>
      <c r="D318" s="59">
        <f t="shared" si="25"/>
        <v>1.7852234780333958</v>
      </c>
      <c r="E318" s="59">
        <f t="shared" si="25"/>
        <v>6.7880110859768825</v>
      </c>
      <c r="F318" s="59">
        <f t="shared" si="25"/>
        <v>14.62924368353346</v>
      </c>
      <c r="G318" s="59">
        <f t="shared" si="25"/>
        <v>0</v>
      </c>
      <c r="H318" s="59">
        <f t="shared" si="25"/>
        <v>1.9013601132815166</v>
      </c>
      <c r="I318" s="1"/>
    </row>
    <row r="319" spans="2:10" x14ac:dyDescent="0.2">
      <c r="B319" s="9" t="str">
        <f>$B$33</f>
        <v>Science</v>
      </c>
      <c r="C319" s="59">
        <f t="shared" ref="C319:H334" si="26">IF($C$293=0,"",C294/$C$293)</f>
        <v>1.7298417954597132</v>
      </c>
      <c r="D319" s="59">
        <f t="shared" si="26"/>
        <v>2.6808320771995362</v>
      </c>
      <c r="E319" s="59">
        <f t="shared" si="26"/>
        <v>5.2520178596679328</v>
      </c>
      <c r="F319" s="59">
        <f t="shared" si="26"/>
        <v>13.881728817266058</v>
      </c>
      <c r="G319" s="59">
        <f t="shared" si="26"/>
        <v>0</v>
      </c>
      <c r="H319" s="59">
        <f t="shared" si="26"/>
        <v>2.9348719400871528</v>
      </c>
      <c r="I319" s="1"/>
    </row>
    <row r="320" spans="2:10" x14ac:dyDescent="0.2">
      <c r="B320" s="9" t="str">
        <f>$B$34</f>
        <v>Fine Arts</v>
      </c>
      <c r="C320" s="59">
        <f t="shared" si="26"/>
        <v>1.185548589619206</v>
      </c>
      <c r="D320" s="59">
        <f t="shared" si="26"/>
        <v>2.5290339607879706</v>
      </c>
      <c r="E320" s="59">
        <f t="shared" si="26"/>
        <v>13.008154623059186</v>
      </c>
      <c r="F320" s="59">
        <f t="shared" si="26"/>
        <v>16.299108265603948</v>
      </c>
      <c r="G320" s="59">
        <f t="shared" si="26"/>
        <v>0</v>
      </c>
      <c r="H320" s="59">
        <f t="shared" si="26"/>
        <v>2.1902755498418478</v>
      </c>
      <c r="I320" s="1"/>
    </row>
    <row r="321" spans="2:9" x14ac:dyDescent="0.2">
      <c r="B321" s="9" t="str">
        <f>$B$35</f>
        <v>Teacher Education</v>
      </c>
      <c r="C321" s="59">
        <f t="shared" si="26"/>
        <v>1.698275796195428</v>
      </c>
      <c r="D321" s="59">
        <f t="shared" si="26"/>
        <v>2.011531015293087</v>
      </c>
      <c r="E321" s="59">
        <f t="shared" si="26"/>
        <v>3.2615401289137669</v>
      </c>
      <c r="F321" s="59">
        <f t="shared" si="26"/>
        <v>3.1669870561344209</v>
      </c>
      <c r="G321" s="59">
        <f t="shared" si="26"/>
        <v>0</v>
      </c>
      <c r="H321" s="59">
        <f t="shared" si="26"/>
        <v>2.0036705503145429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1.9173561549915654</v>
      </c>
      <c r="D323" s="59">
        <f t="shared" si="26"/>
        <v>2.2529297505571404</v>
      </c>
      <c r="E323" s="59">
        <f t="shared" si="26"/>
        <v>3.9124132473814259</v>
      </c>
      <c r="F323" s="59">
        <f t="shared" si="26"/>
        <v>13.201880123064528</v>
      </c>
      <c r="G323" s="59">
        <f t="shared" si="26"/>
        <v>0</v>
      </c>
      <c r="H323" s="59">
        <f t="shared" si="26"/>
        <v>3.3066230635914997</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2.601089400288739</v>
      </c>
      <c r="D327" s="59">
        <f t="shared" si="26"/>
        <v>3.1043330510545091</v>
      </c>
      <c r="E327" s="59">
        <f t="shared" si="26"/>
        <v>14.757320355278111</v>
      </c>
      <c r="F327" s="59">
        <f t="shared" si="26"/>
        <v>0</v>
      </c>
      <c r="G327" s="59">
        <f t="shared" si="26"/>
        <v>0</v>
      </c>
      <c r="H327" s="59">
        <f t="shared" si="26"/>
        <v>4.1452821188551878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2.0501409275682057</v>
      </c>
      <c r="D330" s="59">
        <f t="shared" si="26"/>
        <v>0</v>
      </c>
      <c r="E330" s="59">
        <f t="shared" si="26"/>
        <v>0</v>
      </c>
      <c r="F330" s="59">
        <f t="shared" si="26"/>
        <v>0</v>
      </c>
      <c r="G330" s="59">
        <f t="shared" si="26"/>
        <v>0</v>
      </c>
      <c r="H330" s="59">
        <f t="shared" si="26"/>
        <v>2.0501409275682057</v>
      </c>
      <c r="I330" s="1"/>
    </row>
    <row r="331" spans="2:9" x14ac:dyDescent="0.2">
      <c r="B331" s="9" t="str">
        <f>$B$45</f>
        <v>Health Services</v>
      </c>
      <c r="C331" s="59">
        <f t="shared" si="26"/>
        <v>0.7170093375692268</v>
      </c>
      <c r="D331" s="59">
        <f t="shared" si="26"/>
        <v>1.1129913102078746</v>
      </c>
      <c r="E331" s="59">
        <f t="shared" si="26"/>
        <v>2.9348376634689712</v>
      </c>
      <c r="F331" s="59">
        <f t="shared" si="26"/>
        <v>14.127830289969527</v>
      </c>
      <c r="G331" s="59">
        <f t="shared" si="26"/>
        <v>6.7833710857216767</v>
      </c>
      <c r="H331" s="59">
        <f t="shared" si="26"/>
        <v>2.4196234729508008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1.8239539001720584</v>
      </c>
      <c r="D333" s="59">
        <f t="shared" si="26"/>
        <v>2.0946957948642311</v>
      </c>
      <c r="E333" s="59">
        <f t="shared" si="26"/>
        <v>4.6795800186050522</v>
      </c>
      <c r="F333" s="59">
        <f t="shared" si="26"/>
        <v>44.958168328895773</v>
      </c>
      <c r="G333" s="59">
        <f t="shared" si="26"/>
        <v>0</v>
      </c>
      <c r="H333" s="59">
        <f t="shared" si="26"/>
        <v>3.4834673871811757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4.5495277673754879</v>
      </c>
      <c r="E335" s="59">
        <f t="shared" si="27"/>
        <v>0</v>
      </c>
      <c r="F335" s="59">
        <f t="shared" si="27"/>
        <v>0</v>
      </c>
      <c r="G335" s="59">
        <f t="shared" si="27"/>
        <v>0</v>
      </c>
      <c r="H335" s="59">
        <f t="shared" si="27"/>
        <v>4.5495277673754879</v>
      </c>
      <c r="I335" s="1"/>
    </row>
    <row r="336" spans="2:9" x14ac:dyDescent="0.2">
      <c r="B336" s="9" t="str">
        <f>$B$50</f>
        <v>Technology</v>
      </c>
      <c r="C336" s="59">
        <f t="shared" si="27"/>
        <v>0</v>
      </c>
      <c r="D336" s="59">
        <f t="shared" si="27"/>
        <v>5.6896027892216923</v>
      </c>
      <c r="E336" s="59">
        <f t="shared" si="27"/>
        <v>4.3552509195121116</v>
      </c>
      <c r="F336" s="59">
        <f t="shared" si="27"/>
        <v>6.4958491158269354</v>
      </c>
      <c r="G336" s="59">
        <f t="shared" si="27"/>
        <v>0</v>
      </c>
      <c r="H336" s="59">
        <f t="shared" si="27"/>
        <v>5.1091199923211299</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1.3896031645316491</v>
      </c>
      <c r="D338" s="59">
        <f t="shared" si="27"/>
        <v>2.1797540283923698</v>
      </c>
      <c r="E338" s="59">
        <f t="shared" si="27"/>
        <v>4.5657270100961433</v>
      </c>
      <c r="F338" s="59">
        <f t="shared" si="27"/>
        <v>15.774346479819854</v>
      </c>
      <c r="G338" s="59">
        <f t="shared" si="27"/>
        <v>6.7833710857216767</v>
      </c>
      <c r="H338" s="59">
        <f t="shared" si="27"/>
        <v>2.8087195818697523</v>
      </c>
      <c r="I338" s="54"/>
    </row>
    <row r="340" spans="2:10" x14ac:dyDescent="0.2">
      <c r="B340" s="176" t="s">
        <v>242</v>
      </c>
      <c r="C340" s="11"/>
      <c r="D340" s="11"/>
      <c r="E340" s="11"/>
      <c r="F340" s="11"/>
      <c r="G340" s="11"/>
      <c r="H340" s="17"/>
      <c r="J340" s="26"/>
    </row>
    <row r="341" spans="2:10" ht="55.5" customHeight="1" thickBot="1" x14ac:dyDescent="0.25">
      <c r="B341" s="361" t="s">
        <v>243</v>
      </c>
      <c r="C341" s="361"/>
      <c r="D341" s="361"/>
      <c r="E341" s="361"/>
      <c r="F341" s="361"/>
      <c r="G341" s="361"/>
      <c r="H341" s="361"/>
    </row>
    <row r="342" spans="2:10" ht="15" thickBot="1" x14ac:dyDescent="0.25">
      <c r="B342" s="68" t="s">
        <v>32</v>
      </c>
      <c r="C342" s="69" t="s">
        <v>26</v>
      </c>
      <c r="D342" s="69" t="s">
        <v>27</v>
      </c>
      <c r="E342" s="69" t="s">
        <v>28</v>
      </c>
      <c r="F342" s="69" t="s">
        <v>29</v>
      </c>
      <c r="G342" s="69" t="s">
        <v>30</v>
      </c>
      <c r="H342" s="70" t="s">
        <v>1</v>
      </c>
      <c r="I342" s="1"/>
    </row>
    <row r="343" spans="2:10" x14ac:dyDescent="0.2">
      <c r="B343" s="9" t="str">
        <f>$B$32</f>
        <v>Liberal Arts</v>
      </c>
      <c r="C343" s="42">
        <f t="shared" ref="C343:D358" si="28">C293*30</f>
        <v>6930.508769298046</v>
      </c>
      <c r="D343" s="42">
        <f t="shared" si="28"/>
        <v>12372.506969667207</v>
      </c>
      <c r="E343" s="42">
        <f>E293*24</f>
        <v>37635.496285964109</v>
      </c>
      <c r="F343" s="42">
        <f>F293*18</f>
        <v>60832.860982156017</v>
      </c>
      <c r="G343" s="42">
        <f>G293*24</f>
        <v>0</v>
      </c>
      <c r="H343" s="42">
        <f>IF((C32/30+D32/30+E32/24+F32/18+G32/24)=0,0,H268/(C32/30+D32/30+E32/24+F32/18+G32/24))</f>
        <v>12779.646556772634</v>
      </c>
      <c r="I343" s="1"/>
    </row>
    <row r="344" spans="2:10" x14ac:dyDescent="0.2">
      <c r="B344" s="9" t="str">
        <f>$B$33</f>
        <v>Science</v>
      </c>
      <c r="C344" s="43">
        <f t="shared" si="28"/>
        <v>11988.683732931819</v>
      </c>
      <c r="D344" s="43">
        <f t="shared" si="28"/>
        <v>18579.530220046883</v>
      </c>
      <c r="E344" s="43">
        <f>E294*24</f>
        <v>29119.324666350847</v>
      </c>
      <c r="F344" s="43">
        <f>F294*18</f>
        <v>57724.465980647881</v>
      </c>
      <c r="G344" s="43">
        <f>G294*24</f>
        <v>0</v>
      </c>
      <c r="H344" s="43">
        <f t="shared" ref="H344:H363" si="29">IF((C33/30+D33/30+E33/24+F33/18+G33/24)=0,0,H269/(C33/30+D33/30+E33/24+F33/18+G33/24))</f>
        <v>19312.415086949182</v>
      </c>
      <c r="I344" s="1"/>
    </row>
    <row r="345" spans="2:10" x14ac:dyDescent="0.2">
      <c r="B345" s="9" t="str">
        <f>$B$34</f>
        <v>Fine Arts</v>
      </c>
      <c r="C345" s="43">
        <f t="shared" si="28"/>
        <v>8216.4548967848368</v>
      </c>
      <c r="D345" s="43">
        <f t="shared" si="28"/>
        <v>17527.4920430936</v>
      </c>
      <c r="E345" s="43">
        <f t="shared" ref="E345:E363" si="30">E295*24</f>
        <v>72122.503749997282</v>
      </c>
      <c r="F345" s="43">
        <f t="shared" ref="F345:F363" si="31">F295*18</f>
        <v>67776.667659903847</v>
      </c>
      <c r="G345" s="43">
        <f t="shared" ref="G345:G363" si="32">G295*24</f>
        <v>0</v>
      </c>
      <c r="H345" s="43">
        <f t="shared" si="29"/>
        <v>14933.981789136711</v>
      </c>
      <c r="I345" s="1"/>
    </row>
    <row r="346" spans="2:10" x14ac:dyDescent="0.2">
      <c r="B346" s="9" t="str">
        <f>$B$35</f>
        <v>Teacher Education</v>
      </c>
      <c r="C346" s="43">
        <f t="shared" si="28"/>
        <v>11769.915298219035</v>
      </c>
      <c r="D346" s="43">
        <f t="shared" si="28"/>
        <v>13940.933341203741</v>
      </c>
      <c r="E346" s="43">
        <f t="shared" si="30"/>
        <v>18083.30597188347</v>
      </c>
      <c r="F346" s="43">
        <f t="shared" si="31"/>
        <v>13169.298938875805</v>
      </c>
      <c r="G346" s="43">
        <f t="shared" si="32"/>
        <v>0</v>
      </c>
      <c r="H346" s="43">
        <f t="shared" si="29"/>
        <v>13746.918461983387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13288.253646036626</v>
      </c>
      <c r="D348" s="43">
        <f t="shared" si="28"/>
        <v>15613.949392848721</v>
      </c>
      <c r="E348" s="43">
        <f t="shared" si="30"/>
        <v>21692.011456075852</v>
      </c>
      <c r="F348" s="43">
        <f t="shared" si="31"/>
        <v>54897.447578472165</v>
      </c>
      <c r="G348" s="43">
        <f t="shared" si="32"/>
        <v>0</v>
      </c>
      <c r="H348" s="43">
        <f t="shared" si="29"/>
        <v>20761.591191024261</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18026.872898429301</v>
      </c>
      <c r="D352" s="43">
        <f t="shared" si="28"/>
        <v>21514.607433155034</v>
      </c>
      <c r="E352" s="43">
        <f t="shared" si="30"/>
        <v>81820.590506876411</v>
      </c>
      <c r="F352" s="43">
        <f t="shared" si="31"/>
        <v>0</v>
      </c>
      <c r="G352" s="43">
        <f t="shared" si="32"/>
        <v>0</v>
      </c>
      <c r="H352" s="43">
        <f t="shared" si="29"/>
        <v>28068.117585694101</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14208.519676808279</v>
      </c>
      <c r="D355" s="43">
        <f t="shared" si="28"/>
        <v>0</v>
      </c>
      <c r="E355" s="43">
        <f t="shared" si="30"/>
        <v>0</v>
      </c>
      <c r="F355" s="43">
        <f t="shared" si="31"/>
        <v>0</v>
      </c>
      <c r="G355" s="43">
        <f t="shared" si="32"/>
        <v>0</v>
      </c>
      <c r="H355" s="43">
        <f t="shared" si="29"/>
        <v>14208.519676808277</v>
      </c>
      <c r="I355" s="1"/>
    </row>
    <row r="356" spans="2:9" x14ac:dyDescent="0.2">
      <c r="B356" s="9" t="str">
        <f>$B$45</f>
        <v>Health Services</v>
      </c>
      <c r="C356" s="43">
        <f t="shared" si="28"/>
        <v>4969.2395016921091</v>
      </c>
      <c r="D356" s="43">
        <f t="shared" si="28"/>
        <v>7713.5960355481966</v>
      </c>
      <c r="E356" s="43">
        <f t="shared" si="30"/>
        <v>16271.934530510312</v>
      </c>
      <c r="F356" s="43">
        <f t="shared" si="31"/>
        <v>58747.831029473018</v>
      </c>
      <c r="G356" s="43">
        <f t="shared" si="32"/>
        <v>37609.770235997508</v>
      </c>
      <c r="H356" s="43">
        <f t="shared" si="29"/>
        <v>14889.903659518051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12640.928499937823</v>
      </c>
      <c r="D358" s="43">
        <f t="shared" si="28"/>
        <v>14517.307575318295</v>
      </c>
      <c r="E358" s="43">
        <f t="shared" si="30"/>
        <v>25945.496284459383</v>
      </c>
      <c r="F358" s="43">
        <f t="shared" si="31"/>
        <v>186949.7879129939</v>
      </c>
      <c r="G358" s="43">
        <f t="shared" si="32"/>
        <v>0</v>
      </c>
      <c r="H358" s="43">
        <f t="shared" si="29"/>
        <v>21904.199620061896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31530.542087960777</v>
      </c>
      <c r="E360" s="43">
        <f t="shared" si="30"/>
        <v>0</v>
      </c>
      <c r="F360" s="43">
        <f t="shared" si="31"/>
        <v>0</v>
      </c>
      <c r="G360" s="43">
        <f t="shared" si="32"/>
        <v>0</v>
      </c>
      <c r="H360" s="43">
        <f t="shared" si="29"/>
        <v>31530.542087960781</v>
      </c>
      <c r="I360" s="1"/>
    </row>
    <row r="361" spans="2:9" x14ac:dyDescent="0.2">
      <c r="B361" s="9" t="str">
        <f>$B$50</f>
        <v>Technology</v>
      </c>
      <c r="C361" s="43">
        <f t="shared" si="33"/>
        <v>0</v>
      </c>
      <c r="D361" s="43">
        <f t="shared" si="33"/>
        <v>39431.842024523561</v>
      </c>
      <c r="E361" s="43">
        <f t="shared" si="30"/>
        <v>24147.283752137653</v>
      </c>
      <c r="F361" s="43">
        <f t="shared" si="31"/>
        <v>27011.723556765319</v>
      </c>
      <c r="G361" s="43">
        <f t="shared" si="32"/>
        <v>0</v>
      </c>
      <c r="H361" s="43">
        <f t="shared" si="29"/>
        <v>31814.62312577898</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9630.6569176309094</v>
      </c>
      <c r="D363" s="42">
        <f t="shared" si="33"/>
        <v>15106.804408686061</v>
      </c>
      <c r="E363" s="42">
        <f t="shared" si="30"/>
        <v>25314.248865353813</v>
      </c>
      <c r="F363" s="42">
        <f t="shared" si="31"/>
        <v>65594.547965002363</v>
      </c>
      <c r="G363" s="42">
        <f t="shared" si="32"/>
        <v>37609.770235997508</v>
      </c>
      <c r="H363" s="42">
        <f t="shared" si="29"/>
        <v>18196.261326437783</v>
      </c>
      <c r="I363" s="54"/>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60" priority="6" stopIfTrue="1">
      <formula>C32=0</formula>
    </cfRule>
  </conditionalFormatting>
  <conditionalFormatting sqref="C91:G110">
    <cfRule type="expression" dxfId="259" priority="5" stopIfTrue="1">
      <formula>C32=0</formula>
    </cfRule>
  </conditionalFormatting>
  <conditionalFormatting sqref="C143:H162">
    <cfRule type="expression" dxfId="258" priority="3" stopIfTrue="1">
      <formula>C32=0</formula>
    </cfRule>
  </conditionalFormatting>
  <conditionalFormatting sqref="H143:H162">
    <cfRule type="expression" dxfId="257" priority="4" stopIfTrue="1">
      <formula>OR(AND(#REF!&gt;0,H143&gt;0,H61=0),AND(#REF!&gt;0,H143&gt;0,H32=0))</formula>
    </cfRule>
  </conditionalFormatting>
  <conditionalFormatting sqref="H143:H162">
    <cfRule type="expression" dxfId="256" priority="2" stopIfTrue="1">
      <formula>OR(AND(#REF!&gt;0,H143&gt;0,H61=0),AND(#REF!&gt;0,H143&gt;0,H32=0))</formula>
    </cfRule>
  </conditionalFormatting>
  <conditionalFormatting sqref="H143:H162">
    <cfRule type="expression" dxfId="25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2017-FY 2019</dc:title>
  <dc:subject>Expenditure Study</dc:subject>
  <dc:creator>Strategic Planning and Funding</dc:creator>
  <cp:keywords>Expenditure Study, General Acaademic Institutions</cp:keywords>
  <dc:description/>
  <cp:lastModifiedBy>kingcd</cp:lastModifiedBy>
  <cp:lastPrinted>2013-01-25T21:32:12Z</cp:lastPrinted>
  <dcterms:created xsi:type="dcterms:W3CDTF">2003-01-15T15:55:29Z</dcterms:created>
  <dcterms:modified xsi:type="dcterms:W3CDTF">2020-06-03T15:34:56Z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